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olors7.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drawings/drawing9.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1.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defaultThemeVersion="166925"/>
  <xr:revisionPtr revIDLastSave="177" documentId="6_{9945ECAC-B29E-4176-A097-89BF94DB0C43}" xr6:coauthVersionLast="47" xr6:coauthVersionMax="47" xr10:uidLastSave="{C3FAE5F8-26F3-4DA2-A9FE-2D952B3F9A3E}"/>
  <bookViews>
    <workbookView xWindow="-103" yWindow="-103" windowWidth="33120" windowHeight="18000" xr2:uid="{388C062B-CAEA-4A50-AB1D-0040F14CEBEC}"/>
  </bookViews>
  <sheets>
    <sheet name="★はじめに" sheetId="34" r:id="rId1"/>
    <sheet name="★マークアップ率（暦年）" sheetId="24" r:id="rId2"/>
    <sheet name="★マークアップ率（四半期）" sheetId="25" r:id="rId3"/>
    <sheet name="★施工時仕入価格指数（四半期）" sheetId="26" r:id="rId4"/>
    <sheet name="★施工時販売価格指数（四半期）" sheetId="27" r:id="rId5"/>
    <sheet name="★契約時販売価格指数（四半期）" sheetId="28" r:id="rId6"/>
    <sheet name="★予想インフレ率（施工時仕入価格指数）" sheetId="29" r:id="rId7"/>
    <sheet name="★予想インフレ率（施工時販売価格指数）" sheetId="30" r:id="rId8"/>
    <sheet name="★予想インフレ率（国内企業物価指数＝製造業）" sheetId="31" r:id="rId9"/>
    <sheet name="★予想インフレ率（企業向けサービス価格指数＝非製造業）" sheetId="32" r:id="rId10"/>
    <sheet name="★固定資本マトリックス（名目）" sheetId="1" state="hidden" r:id="rId11"/>
    <sheet name="★固定資本マトリックス（実質）" sheetId="2" state="hidden" r:id="rId12"/>
    <sheet name="★固定資本ストックマトリックス（名目）" sheetId="3" state="hidden" r:id="rId13"/>
    <sheet name="★固定資本ストックマトリックス（実質）" sheetId="4" state="hidden" r:id="rId14"/>
    <sheet name="★資本ストック（暦年）" sheetId="6" r:id="rId15"/>
    <sheet name="★資本ストック（四半期）" sheetId="7" r:id="rId16"/>
    <sheet name="★資本稼働率（施工時仕入価格指数）" sheetId="8" r:id="rId17"/>
    <sheet name="★資本稼働率（施工時販売価格指数）" sheetId="9" r:id="rId18"/>
    <sheet name="★平均労働時間" sheetId="16" r:id="rId19"/>
    <sheet name="★就業者数" sheetId="17" r:id="rId20"/>
    <sheet name="★構造失業率" sheetId="18" r:id="rId21"/>
    <sheet name="★資本分配率（暦年）" sheetId="19" r:id="rId22"/>
    <sheet name="★資本分配率（四半期）" sheetId="20" r:id="rId23"/>
    <sheet name="★需給ギャップ（施工時仕入価格指数）" sheetId="21" r:id="rId24"/>
    <sheet name="★需給ギャップ（施工時販売価格指数）" sheetId="22" r:id="rId25"/>
    <sheet name="★需給ギャップ（内閣府）" sheetId="33" r:id="rId26"/>
    <sheet name="デフレーター (月次)" sheetId="10" state="hidden" r:id="rId27"/>
  </sheets>
  <externalReferences>
    <externalReference r:id="rId28"/>
  </externalReferences>
  <definedNames>
    <definedName name="_xlnm._FilterDatabase" localSheetId="20" hidden="1">★構造失業率!$A$1:$J$619</definedName>
    <definedName name="_xlnm._FilterDatabase" localSheetId="3" hidden="1">'★施工時仕入価格指数（四半期）'!#REF!</definedName>
    <definedName name="_xlnm._FilterDatabase" localSheetId="4" hidden="1">'★施工時販売価格指数（四半期）'!#REF!</definedName>
    <definedName name="_xlnm._FilterDatabase" localSheetId="26" hidden="1">'デフレーター (月次)'!#REF!</definedName>
    <definedName name="_Order1" hidden="1">255</definedName>
    <definedName name="_xlnm.Database" localSheetId="22">'★資本分配率（四半期）'!#REF!</definedName>
    <definedName name="_xlnm.Database" localSheetId="21">'★資本分配率（暦年）'!#REF!</definedName>
    <definedName name="_xlnm.Database" localSheetId="26">#REF!</definedName>
    <definedName name="_xlnm.Database">#REF!</definedName>
    <definedName name="ｄａｔａｂａｓｅ１１" localSheetId="22">'★資本分配率（四半期）'!#REF!</definedName>
    <definedName name="ｄａｔａｂａｓｅ１１" localSheetId="21">'★資本分配率（暦年）'!#REF!</definedName>
    <definedName name="ｄａｔａｂａｓｅ１１" localSheetId="26">#REF!</definedName>
    <definedName name="ｄａｔａｂａｓｅ１１">#REF!</definedName>
    <definedName name="g1_kihon_sisan2" localSheetId="22">'★資本分配率（四半期）'!#REF!</definedName>
    <definedName name="g1_kihon_sisan2" localSheetId="21">'★資本分配率（暦年）'!#REF!</definedName>
    <definedName name="g1_kihon_sisan2" localSheetId="26">#REF!</definedName>
    <definedName name="g1_kihon_sisan2">#REF!</definedName>
    <definedName name="_xlnm.Print_Area" localSheetId="16">'★資本稼働率（施工時仕入価格指数）'!$A$1:$U$674</definedName>
    <definedName name="_xlnm.Print_Area" localSheetId="17">'★資本稼働率（施工時販売価格指数）'!$A$1:$U$674</definedName>
    <definedName name="_xlnm.Print_Titles" localSheetId="1">'★マークアップ率（暦年）'!$B:$B</definedName>
    <definedName name="_xlnm.Print_Titles" localSheetId="21">'★資本分配率（暦年）'!$B:$B</definedName>
    <definedName name="ｓ" localSheetId="22">'★資本分配率（四半期）'!#REF!</definedName>
    <definedName name="ｓ" localSheetId="21">'★資本分配率（暦年）'!#REF!</definedName>
    <definedName name="ｓ" localSheetId="26">#REF!</definedName>
    <definedName name="ｓ">#REF!</definedName>
    <definedName name="間接費括り書き">[1]建設補修!$A$1:$D$31</definedName>
    <definedName name="間接費修正">[1]建設補修!$A$1:$FK$305</definedName>
    <definedName name="事務費DB" localSheetId="22">'★資本分配率（四半期）'!#REF!</definedName>
    <definedName name="事務費DB" localSheetId="21">'★資本分配率（暦年）'!#REF!</definedName>
    <definedName name="事務費DB" localSheetId="26">#REF!</definedName>
    <definedName name="事務費DB">#REF!</definedName>
    <definedName name="事務費ｄｂ１" localSheetId="22">'★資本分配率（四半期）'!#REF!</definedName>
    <definedName name="事務費ｄｂ１" localSheetId="21">'★資本分配率（暦年）'!#REF!</definedName>
    <definedName name="事務費ｄｂ１" localSheetId="26">#REF!</definedName>
    <definedName name="事務費ｄｂ１">#REF!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6" i="24" l="1"/>
  <c r="J152" i="32"/>
  <c r="J151" i="32"/>
  <c r="J150" i="32"/>
  <c r="J149" i="32"/>
  <c r="J148" i="32"/>
  <c r="J147" i="32"/>
  <c r="J146" i="32"/>
  <c r="J145" i="32"/>
  <c r="J144" i="32"/>
  <c r="J143" i="32"/>
  <c r="J142" i="32"/>
  <c r="J141" i="32"/>
  <c r="J140" i="32"/>
  <c r="J139" i="32"/>
  <c r="J138" i="32"/>
  <c r="J137" i="32"/>
  <c r="J136" i="32"/>
  <c r="J135" i="32"/>
  <c r="J134" i="32"/>
  <c r="J133" i="32"/>
  <c r="J132" i="32"/>
  <c r="J131" i="32"/>
  <c r="J130" i="32"/>
  <c r="J129" i="32"/>
  <c r="J128" i="32"/>
  <c r="J127" i="32"/>
  <c r="J126" i="32"/>
  <c r="J125" i="32"/>
  <c r="J124" i="32"/>
  <c r="J123" i="32"/>
  <c r="J122" i="32"/>
  <c r="J121" i="32"/>
  <c r="J120" i="32"/>
  <c r="J119" i="32"/>
  <c r="J118" i="32"/>
  <c r="J117" i="32"/>
  <c r="J116" i="32"/>
  <c r="J115" i="32"/>
  <c r="J114" i="32"/>
  <c r="J113" i="32"/>
  <c r="J112" i="32"/>
  <c r="J111" i="32"/>
  <c r="J110" i="32"/>
  <c r="J109" i="32"/>
  <c r="J108" i="32"/>
  <c r="J107" i="32"/>
  <c r="J106" i="32"/>
  <c r="J105" i="32"/>
  <c r="J104" i="32"/>
  <c r="J103" i="32"/>
  <c r="J102" i="32"/>
  <c r="J101" i="32"/>
  <c r="J100" i="32"/>
  <c r="J99" i="32"/>
  <c r="J98" i="32"/>
  <c r="J97" i="32"/>
  <c r="J96" i="32"/>
  <c r="J95" i="32"/>
  <c r="J94" i="32"/>
  <c r="J93" i="32"/>
  <c r="J92" i="32"/>
  <c r="J91" i="32"/>
  <c r="J90" i="32"/>
  <c r="J89" i="32"/>
  <c r="J88" i="32"/>
  <c r="J87" i="32"/>
  <c r="J86" i="32"/>
  <c r="J85" i="32"/>
  <c r="J84" i="32"/>
  <c r="J83" i="32"/>
  <c r="J82" i="32"/>
  <c r="J81" i="32"/>
  <c r="J80" i="32"/>
  <c r="J79" i="32"/>
  <c r="J78" i="32"/>
  <c r="J77" i="32"/>
  <c r="J76" i="32"/>
  <c r="J75" i="32"/>
  <c r="J74" i="32"/>
  <c r="J73" i="32"/>
  <c r="J72" i="32"/>
  <c r="J71" i="32"/>
  <c r="J70" i="32"/>
  <c r="J69" i="32"/>
  <c r="J68" i="32"/>
  <c r="J67" i="32"/>
  <c r="J66" i="32"/>
  <c r="J65" i="32"/>
  <c r="J64" i="32"/>
  <c r="J63" i="32"/>
  <c r="J62" i="32"/>
  <c r="J61" i="32"/>
  <c r="J60" i="32"/>
  <c r="J59" i="32"/>
  <c r="J58" i="32"/>
  <c r="J57" i="32"/>
  <c r="J56" i="32"/>
  <c r="J55" i="32"/>
  <c r="J54" i="32"/>
  <c r="J53" i="32"/>
  <c r="J52" i="32"/>
  <c r="J51" i="32"/>
  <c r="J50" i="32"/>
  <c r="J49" i="32"/>
  <c r="J48" i="32"/>
  <c r="J47" i="32"/>
  <c r="J46" i="32"/>
  <c r="J45" i="32"/>
  <c r="J44" i="32"/>
  <c r="J43" i="32"/>
  <c r="J42" i="32"/>
  <c r="J41" i="32"/>
  <c r="J40" i="32"/>
  <c r="J39" i="32"/>
  <c r="J38" i="32"/>
  <c r="J37" i="32"/>
  <c r="J36" i="32"/>
  <c r="J35" i="32"/>
  <c r="J34" i="32"/>
  <c r="J33" i="32"/>
  <c r="J32" i="32"/>
  <c r="J31" i="32"/>
  <c r="J30" i="32"/>
  <c r="J29" i="32"/>
  <c r="J28" i="32"/>
  <c r="J27" i="32"/>
  <c r="J26" i="32"/>
  <c r="J25" i="32"/>
  <c r="J24" i="32"/>
  <c r="J23" i="32"/>
  <c r="J22" i="32"/>
  <c r="J21" i="32"/>
  <c r="J20" i="32"/>
  <c r="J19" i="32"/>
  <c r="J18" i="32"/>
  <c r="J17" i="32"/>
  <c r="J16" i="32"/>
  <c r="J15" i="32"/>
  <c r="J14" i="32"/>
  <c r="J13" i="32"/>
  <c r="J12" i="32"/>
  <c r="J11" i="32"/>
  <c r="J10" i="32"/>
  <c r="J9" i="32"/>
  <c r="J8" i="32"/>
  <c r="J7" i="32"/>
  <c r="J6" i="32"/>
  <c r="E6" i="32"/>
  <c r="E7" i="32" s="1"/>
  <c r="J5" i="32"/>
  <c r="E5" i="32"/>
  <c r="D5" i="32" s="1"/>
  <c r="I5" i="32" s="1"/>
  <c r="K5" i="32" s="1"/>
  <c r="J4" i="32"/>
  <c r="E4" i="32"/>
  <c r="D4" i="32"/>
  <c r="I4" i="32" s="1"/>
  <c r="J3" i="32"/>
  <c r="D3" i="32"/>
  <c r="I3" i="32" s="1"/>
  <c r="J195" i="31"/>
  <c r="J194" i="31"/>
  <c r="J193" i="31"/>
  <c r="J192" i="31"/>
  <c r="J191" i="31"/>
  <c r="J190" i="31"/>
  <c r="J189" i="31"/>
  <c r="J188" i="31"/>
  <c r="J187" i="31"/>
  <c r="J186" i="31"/>
  <c r="J185" i="31"/>
  <c r="J184" i="31"/>
  <c r="J183" i="31"/>
  <c r="J182" i="31"/>
  <c r="J181" i="31"/>
  <c r="J180" i="31"/>
  <c r="J179" i="31"/>
  <c r="J178" i="31"/>
  <c r="J177" i="31"/>
  <c r="J176" i="31"/>
  <c r="J175" i="31"/>
  <c r="J174" i="31"/>
  <c r="J173" i="31"/>
  <c r="J172" i="31"/>
  <c r="J171" i="31"/>
  <c r="J170" i="31"/>
  <c r="J169" i="31"/>
  <c r="J168" i="31"/>
  <c r="J167" i="31"/>
  <c r="J166" i="31"/>
  <c r="J165" i="31"/>
  <c r="J164" i="31"/>
  <c r="J163" i="31"/>
  <c r="J162" i="31"/>
  <c r="J161" i="31"/>
  <c r="J160" i="31"/>
  <c r="J159" i="31"/>
  <c r="J158" i="31"/>
  <c r="J157" i="31"/>
  <c r="J156" i="31"/>
  <c r="J155" i="31"/>
  <c r="J154" i="31"/>
  <c r="J153" i="31"/>
  <c r="J152" i="31"/>
  <c r="J151" i="31"/>
  <c r="J150" i="31"/>
  <c r="J149" i="31"/>
  <c r="J148" i="31"/>
  <c r="J147" i="31"/>
  <c r="J146" i="31"/>
  <c r="J145" i="31"/>
  <c r="J144" i="31"/>
  <c r="J143" i="31"/>
  <c r="J142" i="31"/>
  <c r="J141" i="31"/>
  <c r="J140" i="31"/>
  <c r="J139" i="31"/>
  <c r="J138" i="31"/>
  <c r="J137" i="31"/>
  <c r="J136" i="31"/>
  <c r="J135" i="31"/>
  <c r="J134" i="31"/>
  <c r="J133" i="31"/>
  <c r="J132" i="31"/>
  <c r="J131" i="31"/>
  <c r="J130" i="31"/>
  <c r="J129" i="31"/>
  <c r="J128" i="31"/>
  <c r="J127" i="31"/>
  <c r="J126" i="31"/>
  <c r="J125" i="31"/>
  <c r="J124" i="31"/>
  <c r="J123" i="31"/>
  <c r="J122" i="31"/>
  <c r="J121" i="31"/>
  <c r="J120" i="31"/>
  <c r="J119" i="31"/>
  <c r="J118" i="31"/>
  <c r="J117" i="31"/>
  <c r="J116" i="31"/>
  <c r="J115" i="31"/>
  <c r="J114" i="31"/>
  <c r="J113" i="31"/>
  <c r="J112" i="31"/>
  <c r="J111" i="31"/>
  <c r="J110" i="31"/>
  <c r="J109" i="31"/>
  <c r="J108" i="31"/>
  <c r="J107" i="31"/>
  <c r="J106" i="31"/>
  <c r="J105" i="31"/>
  <c r="J104" i="31"/>
  <c r="J103" i="31"/>
  <c r="J102" i="31"/>
  <c r="J101" i="31"/>
  <c r="J100" i="31"/>
  <c r="J99" i="31"/>
  <c r="J98" i="31"/>
  <c r="J97" i="31"/>
  <c r="J96" i="31"/>
  <c r="J95" i="31"/>
  <c r="J94" i="31"/>
  <c r="J93" i="31"/>
  <c r="J92" i="31"/>
  <c r="J91" i="31"/>
  <c r="J90" i="31"/>
  <c r="J89" i="31"/>
  <c r="J88" i="31"/>
  <c r="J87" i="31"/>
  <c r="J86" i="31"/>
  <c r="J85" i="31"/>
  <c r="J84" i="31"/>
  <c r="J83" i="31"/>
  <c r="J82" i="31"/>
  <c r="J81" i="31"/>
  <c r="J80" i="31"/>
  <c r="J79" i="31"/>
  <c r="J78" i="31"/>
  <c r="J77" i="31"/>
  <c r="J76" i="31"/>
  <c r="J75" i="31"/>
  <c r="J74" i="31"/>
  <c r="J73" i="31"/>
  <c r="J72" i="31"/>
  <c r="J71" i="31"/>
  <c r="J70" i="31"/>
  <c r="J69" i="31"/>
  <c r="J68" i="31"/>
  <c r="J67" i="31"/>
  <c r="J66" i="31"/>
  <c r="J65" i="31"/>
  <c r="J64" i="31"/>
  <c r="J63" i="31"/>
  <c r="J62" i="31"/>
  <c r="J61" i="31"/>
  <c r="J60" i="31"/>
  <c r="J59" i="31"/>
  <c r="J58" i="31"/>
  <c r="J57" i="31"/>
  <c r="J56" i="31"/>
  <c r="J55" i="31"/>
  <c r="J54" i="31"/>
  <c r="J53" i="31"/>
  <c r="J52" i="31"/>
  <c r="J51" i="31"/>
  <c r="J50" i="31"/>
  <c r="J49" i="31"/>
  <c r="J48" i="31"/>
  <c r="J47" i="31"/>
  <c r="J46" i="31"/>
  <c r="J45" i="31"/>
  <c r="J44" i="31"/>
  <c r="J43" i="31"/>
  <c r="J42" i="31"/>
  <c r="J41" i="31"/>
  <c r="J40" i="31"/>
  <c r="J39" i="31"/>
  <c r="J38" i="31"/>
  <c r="J37" i="31"/>
  <c r="J36" i="31"/>
  <c r="J35" i="31"/>
  <c r="J34" i="31"/>
  <c r="J33" i="31"/>
  <c r="J32" i="31"/>
  <c r="J31" i="31"/>
  <c r="J30" i="31"/>
  <c r="J29" i="31"/>
  <c r="J28" i="31"/>
  <c r="J27" i="31"/>
  <c r="J26" i="31"/>
  <c r="J25" i="31"/>
  <c r="J24" i="31"/>
  <c r="J23" i="31"/>
  <c r="J22" i="31"/>
  <c r="J21" i="31"/>
  <c r="J20" i="31"/>
  <c r="J19" i="31"/>
  <c r="J18" i="31"/>
  <c r="J17" i="31"/>
  <c r="J16" i="31"/>
  <c r="J15" i="31"/>
  <c r="J14" i="31"/>
  <c r="J13" i="31"/>
  <c r="J12" i="31"/>
  <c r="J11" i="31"/>
  <c r="J10" i="31"/>
  <c r="J9" i="31"/>
  <c r="J8" i="31"/>
  <c r="J7" i="31"/>
  <c r="J6" i="31"/>
  <c r="J5" i="31"/>
  <c r="E5" i="31"/>
  <c r="L4" i="31"/>
  <c r="K4" i="31"/>
  <c r="J4" i="31"/>
  <c r="E4" i="31"/>
  <c r="D4" i="31" s="1"/>
  <c r="I4" i="31" s="1"/>
  <c r="K3" i="31"/>
  <c r="J3" i="31"/>
  <c r="I3" i="31"/>
  <c r="L3" i="31" s="1"/>
  <c r="D3" i="31"/>
  <c r="J108" i="30"/>
  <c r="J107" i="30"/>
  <c r="J106" i="30"/>
  <c r="J105" i="30"/>
  <c r="J104" i="30"/>
  <c r="J103" i="30"/>
  <c r="J102" i="30"/>
  <c r="J101" i="30"/>
  <c r="J100" i="30"/>
  <c r="J99" i="30"/>
  <c r="J98" i="30"/>
  <c r="J97" i="30"/>
  <c r="J96" i="30"/>
  <c r="J95" i="30"/>
  <c r="J94" i="30"/>
  <c r="J93" i="30"/>
  <c r="J92" i="30"/>
  <c r="J91" i="30"/>
  <c r="J90" i="30"/>
  <c r="J89" i="30"/>
  <c r="J88" i="30"/>
  <c r="J87" i="30"/>
  <c r="J86" i="30"/>
  <c r="J85" i="30"/>
  <c r="J84" i="30"/>
  <c r="J83" i="30"/>
  <c r="J82" i="30"/>
  <c r="J81" i="30"/>
  <c r="J80" i="30"/>
  <c r="J79" i="30"/>
  <c r="J78" i="30"/>
  <c r="J77" i="30"/>
  <c r="J76" i="30"/>
  <c r="J75" i="30"/>
  <c r="J74" i="30"/>
  <c r="J73" i="30"/>
  <c r="J72" i="30"/>
  <c r="J71" i="30"/>
  <c r="J70" i="30"/>
  <c r="J69" i="30"/>
  <c r="J68" i="30"/>
  <c r="J67" i="30"/>
  <c r="J66" i="30"/>
  <c r="J65" i="30"/>
  <c r="J64" i="30"/>
  <c r="J63" i="30"/>
  <c r="J62" i="30"/>
  <c r="J61" i="30"/>
  <c r="J60" i="30"/>
  <c r="J59" i="30"/>
  <c r="J58" i="30"/>
  <c r="J57" i="30"/>
  <c r="J56" i="30"/>
  <c r="J55" i="30"/>
  <c r="J54" i="30"/>
  <c r="J53" i="30"/>
  <c r="J52" i="30"/>
  <c r="J51" i="30"/>
  <c r="J50" i="30"/>
  <c r="J49" i="30"/>
  <c r="J48" i="30"/>
  <c r="J47" i="30"/>
  <c r="J46" i="30"/>
  <c r="J45" i="30"/>
  <c r="J44" i="30"/>
  <c r="J43" i="30"/>
  <c r="J42" i="30"/>
  <c r="J41" i="30"/>
  <c r="J40" i="30"/>
  <c r="J39" i="30"/>
  <c r="J38" i="30"/>
  <c r="J37" i="30"/>
  <c r="J36" i="30"/>
  <c r="J35" i="30"/>
  <c r="J34" i="30"/>
  <c r="J33" i="30"/>
  <c r="J32" i="30"/>
  <c r="J31" i="30"/>
  <c r="J30" i="30"/>
  <c r="J29" i="30"/>
  <c r="J28" i="30"/>
  <c r="J27" i="30"/>
  <c r="J26" i="30"/>
  <c r="J25" i="30"/>
  <c r="J24" i="30"/>
  <c r="J23" i="30"/>
  <c r="J22" i="30"/>
  <c r="J21" i="30"/>
  <c r="J20" i="30"/>
  <c r="J19" i="30"/>
  <c r="J18" i="30"/>
  <c r="J17" i="30"/>
  <c r="J16" i="30"/>
  <c r="J15" i="30"/>
  <c r="J14" i="30"/>
  <c r="J13" i="30"/>
  <c r="J12" i="30"/>
  <c r="J11" i="30"/>
  <c r="J10" i="30"/>
  <c r="J9" i="30"/>
  <c r="J8" i="30"/>
  <c r="J7" i="30"/>
  <c r="J6" i="30"/>
  <c r="J5" i="30"/>
  <c r="J4" i="30"/>
  <c r="E4" i="30"/>
  <c r="E5" i="30" s="1"/>
  <c r="E6" i="30" s="1"/>
  <c r="J3" i="30"/>
  <c r="D3" i="30"/>
  <c r="I3" i="30" s="1"/>
  <c r="I108" i="29"/>
  <c r="I107" i="29"/>
  <c r="I106" i="29"/>
  <c r="I105" i="29"/>
  <c r="I104" i="29"/>
  <c r="I103" i="29"/>
  <c r="I102" i="29"/>
  <c r="I101" i="29"/>
  <c r="I100" i="29"/>
  <c r="I99" i="29"/>
  <c r="I98" i="29"/>
  <c r="I97" i="29"/>
  <c r="I96" i="29"/>
  <c r="I95" i="29"/>
  <c r="I94" i="29"/>
  <c r="I93" i="29"/>
  <c r="I92" i="29"/>
  <c r="I91" i="29"/>
  <c r="I90" i="29"/>
  <c r="I89" i="29"/>
  <c r="I88" i="29"/>
  <c r="I87" i="29"/>
  <c r="I86" i="29"/>
  <c r="I85" i="29"/>
  <c r="I84" i="29"/>
  <c r="I83" i="29"/>
  <c r="I82" i="29"/>
  <c r="I81" i="29"/>
  <c r="I80" i="29"/>
  <c r="I79" i="29"/>
  <c r="I78" i="29"/>
  <c r="I77" i="29"/>
  <c r="I76" i="29"/>
  <c r="I75" i="29"/>
  <c r="I74" i="29"/>
  <c r="I73" i="29"/>
  <c r="I72" i="29"/>
  <c r="I71" i="29"/>
  <c r="I70" i="29"/>
  <c r="I69" i="29"/>
  <c r="I68" i="29"/>
  <c r="I67" i="29"/>
  <c r="I66" i="29"/>
  <c r="I65" i="29"/>
  <c r="I64" i="29"/>
  <c r="I63" i="29"/>
  <c r="I62" i="29"/>
  <c r="I61" i="29"/>
  <c r="I60" i="29"/>
  <c r="I59" i="29"/>
  <c r="I58" i="29"/>
  <c r="I57" i="29"/>
  <c r="I56" i="29"/>
  <c r="I55" i="29"/>
  <c r="I54" i="29"/>
  <c r="I53" i="29"/>
  <c r="I52" i="29"/>
  <c r="I51" i="29"/>
  <c r="I50" i="29"/>
  <c r="I49" i="29"/>
  <c r="I48" i="29"/>
  <c r="I47" i="29"/>
  <c r="I46" i="29"/>
  <c r="I45" i="29"/>
  <c r="I44" i="29"/>
  <c r="I43" i="29"/>
  <c r="I42" i="29"/>
  <c r="I41" i="29"/>
  <c r="I40" i="29"/>
  <c r="I39" i="29"/>
  <c r="I38" i="29"/>
  <c r="I37" i="29"/>
  <c r="I36" i="29"/>
  <c r="I35" i="29"/>
  <c r="I34" i="29"/>
  <c r="I33" i="29"/>
  <c r="I32" i="29"/>
  <c r="I31" i="29"/>
  <c r="I30" i="29"/>
  <c r="I29" i="29"/>
  <c r="I28" i="29"/>
  <c r="I27" i="29"/>
  <c r="I26" i="29"/>
  <c r="I25" i="29"/>
  <c r="I24" i="29"/>
  <c r="I23" i="29"/>
  <c r="I22" i="29"/>
  <c r="I21" i="29"/>
  <c r="I20" i="29"/>
  <c r="I19" i="29"/>
  <c r="I18" i="29"/>
  <c r="I17" i="29"/>
  <c r="I16" i="29"/>
  <c r="I15" i="29"/>
  <c r="I14" i="29"/>
  <c r="I13" i="29"/>
  <c r="I12" i="29"/>
  <c r="I11" i="29"/>
  <c r="I10" i="29"/>
  <c r="I9" i="29"/>
  <c r="I8" i="29"/>
  <c r="I7" i="29"/>
  <c r="I6" i="29"/>
  <c r="I5" i="29"/>
  <c r="I4" i="29"/>
  <c r="E4" i="29"/>
  <c r="I3" i="29"/>
  <c r="D3" i="29"/>
  <c r="J3" i="29" s="1"/>
  <c r="G213" i="28"/>
  <c r="J213" i="28" s="1"/>
  <c r="F213" i="28"/>
  <c r="E213" i="28"/>
  <c r="B213" i="28"/>
  <c r="G212" i="28"/>
  <c r="J212" i="28" s="1"/>
  <c r="B212" i="28"/>
  <c r="G211" i="28"/>
  <c r="E211" i="28"/>
  <c r="F211" i="28" s="1"/>
  <c r="F210" i="28"/>
  <c r="E210" i="28"/>
  <c r="F209" i="28"/>
  <c r="E209" i="28"/>
  <c r="E208" i="28"/>
  <c r="F208" i="28" s="1"/>
  <c r="E207" i="28"/>
  <c r="F207" i="28" s="1"/>
  <c r="F206" i="28"/>
  <c r="E206" i="28"/>
  <c r="E205" i="28"/>
  <c r="F205" i="28" s="1"/>
  <c r="E204" i="28"/>
  <c r="F204" i="28" s="1"/>
  <c r="E203" i="28"/>
  <c r="F203" i="28" s="1"/>
  <c r="F202" i="28"/>
  <c r="E202" i="28"/>
  <c r="E201" i="28"/>
  <c r="F201" i="28" s="1"/>
  <c r="E200" i="28"/>
  <c r="F200" i="28" s="1"/>
  <c r="E199" i="28"/>
  <c r="F199" i="28" s="1"/>
  <c r="E198" i="28"/>
  <c r="F198" i="28" s="1"/>
  <c r="E197" i="28"/>
  <c r="F197" i="28" s="1"/>
  <c r="E196" i="28"/>
  <c r="F196" i="28" s="1"/>
  <c r="E195" i="28"/>
  <c r="F195" i="28" s="1"/>
  <c r="E194" i="28"/>
  <c r="F194" i="28" s="1"/>
  <c r="E193" i="28"/>
  <c r="F193" i="28" s="1"/>
  <c r="E192" i="28"/>
  <c r="F192" i="28" s="1"/>
  <c r="E191" i="28"/>
  <c r="F191" i="28" s="1"/>
  <c r="F190" i="28"/>
  <c r="E190" i="28"/>
  <c r="E189" i="28"/>
  <c r="F189" i="28" s="1"/>
  <c r="E188" i="28"/>
  <c r="F188" i="28" s="1"/>
  <c r="E187" i="28"/>
  <c r="F187" i="28" s="1"/>
  <c r="E186" i="28"/>
  <c r="F186" i="28" s="1"/>
  <c r="E185" i="28"/>
  <c r="F185" i="28" s="1"/>
  <c r="E184" i="28"/>
  <c r="F184" i="28" s="1"/>
  <c r="E183" i="28"/>
  <c r="F183" i="28" s="1"/>
  <c r="E182" i="28"/>
  <c r="F182" i="28" s="1"/>
  <c r="E181" i="28"/>
  <c r="F181" i="28" s="1"/>
  <c r="E180" i="28"/>
  <c r="F180" i="28" s="1"/>
  <c r="E179" i="28"/>
  <c r="F179" i="28" s="1"/>
  <c r="E178" i="28"/>
  <c r="F178" i="28" s="1"/>
  <c r="E177" i="28"/>
  <c r="F177" i="28" s="1"/>
  <c r="E176" i="28"/>
  <c r="F176" i="28" s="1"/>
  <c r="E175" i="28"/>
  <c r="F175" i="28" s="1"/>
  <c r="F174" i="28"/>
  <c r="E174" i="28"/>
  <c r="E173" i="28"/>
  <c r="F173" i="28" s="1"/>
  <c r="E172" i="28"/>
  <c r="F172" i="28" s="1"/>
  <c r="E171" i="28"/>
  <c r="F171" i="28" s="1"/>
  <c r="F170" i="28"/>
  <c r="E170" i="28"/>
  <c r="E169" i="28"/>
  <c r="F169" i="28" s="1"/>
  <c r="E168" i="28"/>
  <c r="F168" i="28" s="1"/>
  <c r="D167" i="28"/>
  <c r="B212" i="27"/>
  <c r="B211" i="27"/>
  <c r="C210" i="27"/>
  <c r="B210" i="27"/>
  <c r="D210" i="27" s="1"/>
  <c r="C209" i="27"/>
  <c r="B209" i="27"/>
  <c r="D209" i="27" s="1"/>
  <c r="C208" i="27"/>
  <c r="B208" i="27"/>
  <c r="D208" i="27" s="1"/>
  <c r="C207" i="27"/>
  <c r="B207" i="27"/>
  <c r="D207" i="27" s="1"/>
  <c r="C206" i="27"/>
  <c r="B206" i="27"/>
  <c r="D206" i="27" s="1"/>
  <c r="C205" i="27"/>
  <c r="B205" i="27"/>
  <c r="C204" i="27"/>
  <c r="B204" i="27"/>
  <c r="D204" i="27" s="1"/>
  <c r="D203" i="27"/>
  <c r="C203" i="27"/>
  <c r="B203" i="27"/>
  <c r="C202" i="27"/>
  <c r="B202" i="27"/>
  <c r="D202" i="27" s="1"/>
  <c r="C201" i="27"/>
  <c r="B201" i="27"/>
  <c r="D201" i="27" s="1"/>
  <c r="C200" i="27"/>
  <c r="B200" i="27"/>
  <c r="D200" i="27" s="1"/>
  <c r="C199" i="27"/>
  <c r="B199" i="27"/>
  <c r="D199" i="27" s="1"/>
  <c r="C198" i="27"/>
  <c r="B198" i="27"/>
  <c r="D198" i="27" s="1"/>
  <c r="C197" i="27"/>
  <c r="B197" i="27"/>
  <c r="C196" i="27"/>
  <c r="B196" i="27"/>
  <c r="D196" i="27" s="1"/>
  <c r="C195" i="27"/>
  <c r="B195" i="27"/>
  <c r="D195" i="27" s="1"/>
  <c r="C194" i="27"/>
  <c r="B194" i="27"/>
  <c r="D194" i="27" s="1"/>
  <c r="C193" i="27"/>
  <c r="B193" i="27"/>
  <c r="D193" i="27" s="1"/>
  <c r="C192" i="27"/>
  <c r="B192" i="27"/>
  <c r="D192" i="27" s="1"/>
  <c r="C191" i="27"/>
  <c r="B191" i="27"/>
  <c r="D191" i="27" s="1"/>
  <c r="C190" i="27"/>
  <c r="B190" i="27"/>
  <c r="D190" i="27" s="1"/>
  <c r="C189" i="27"/>
  <c r="D189" i="27" s="1"/>
  <c r="B189" i="27"/>
  <c r="C188" i="27"/>
  <c r="B188" i="27"/>
  <c r="D188" i="27" s="1"/>
  <c r="D187" i="27"/>
  <c r="C187" i="27"/>
  <c r="B187" i="27"/>
  <c r="C186" i="27"/>
  <c r="B186" i="27"/>
  <c r="D186" i="27" s="1"/>
  <c r="C185" i="27"/>
  <c r="B185" i="27"/>
  <c r="D185" i="27" s="1"/>
  <c r="C184" i="27"/>
  <c r="B184" i="27"/>
  <c r="D184" i="27" s="1"/>
  <c r="C183" i="27"/>
  <c r="B183" i="27"/>
  <c r="D183" i="27" s="1"/>
  <c r="C182" i="27"/>
  <c r="B182" i="27"/>
  <c r="D182" i="27" s="1"/>
  <c r="C181" i="27"/>
  <c r="B181" i="27"/>
  <c r="C180" i="27"/>
  <c r="B180" i="27"/>
  <c r="D180" i="27" s="1"/>
  <c r="C179" i="27"/>
  <c r="B179" i="27"/>
  <c r="D179" i="27" s="1"/>
  <c r="C178" i="27"/>
  <c r="B178" i="27"/>
  <c r="D178" i="27" s="1"/>
  <c r="C177" i="27"/>
  <c r="B177" i="27"/>
  <c r="D177" i="27" s="1"/>
  <c r="C176" i="27"/>
  <c r="B176" i="27"/>
  <c r="D176" i="27" s="1"/>
  <c r="C175" i="27"/>
  <c r="B175" i="27"/>
  <c r="D175" i="27" s="1"/>
  <c r="C174" i="27"/>
  <c r="B174" i="27"/>
  <c r="D174" i="27" s="1"/>
  <c r="C173" i="27"/>
  <c r="B173" i="27"/>
  <c r="C172" i="27"/>
  <c r="B172" i="27"/>
  <c r="D172" i="27" s="1"/>
  <c r="C171" i="27"/>
  <c r="B171" i="27"/>
  <c r="D171" i="27" s="1"/>
  <c r="C170" i="27"/>
  <c r="B170" i="27"/>
  <c r="D170" i="27" s="1"/>
  <c r="C169" i="27"/>
  <c r="B169" i="27"/>
  <c r="D169" i="27" s="1"/>
  <c r="C168" i="27"/>
  <c r="B168" i="27"/>
  <c r="D168" i="27" s="1"/>
  <c r="C167" i="27"/>
  <c r="C166" i="27"/>
  <c r="C165" i="27"/>
  <c r="C164" i="27"/>
  <c r="C163" i="27"/>
  <c r="C162" i="27"/>
  <c r="C161" i="27"/>
  <c r="C160" i="27"/>
  <c r="C159" i="27"/>
  <c r="C158" i="27"/>
  <c r="C157" i="27"/>
  <c r="C156" i="27"/>
  <c r="C155" i="27"/>
  <c r="C154" i="27"/>
  <c r="C153" i="27"/>
  <c r="C152" i="27"/>
  <c r="C151" i="27"/>
  <c r="C150" i="27"/>
  <c r="C149" i="27"/>
  <c r="C148" i="27"/>
  <c r="C147" i="27"/>
  <c r="C146" i="27"/>
  <c r="C145" i="27"/>
  <c r="C144" i="27"/>
  <c r="C143" i="27"/>
  <c r="C142" i="27"/>
  <c r="C141" i="27"/>
  <c r="C140" i="27"/>
  <c r="C139" i="27"/>
  <c r="C138" i="27"/>
  <c r="C137" i="27"/>
  <c r="C136" i="27"/>
  <c r="C135" i="27"/>
  <c r="C134" i="27"/>
  <c r="C133" i="27"/>
  <c r="C132" i="27"/>
  <c r="C131" i="27"/>
  <c r="C130" i="27"/>
  <c r="C129" i="27"/>
  <c r="C128" i="27"/>
  <c r="C127" i="27"/>
  <c r="C126" i="27"/>
  <c r="C125" i="27"/>
  <c r="C124" i="27"/>
  <c r="C123" i="27"/>
  <c r="C122" i="27"/>
  <c r="C121" i="27"/>
  <c r="C120" i="27"/>
  <c r="C119" i="27"/>
  <c r="C118" i="27"/>
  <c r="C117" i="27"/>
  <c r="C116" i="27"/>
  <c r="C115" i="27"/>
  <c r="C114" i="27"/>
  <c r="C113" i="27"/>
  <c r="C112" i="27"/>
  <c r="C111" i="27"/>
  <c r="C110" i="27"/>
  <c r="C109" i="27"/>
  <c r="C108" i="27"/>
  <c r="C107" i="27"/>
  <c r="C106" i="27"/>
  <c r="C105" i="27"/>
  <c r="C104" i="27"/>
  <c r="C103" i="27"/>
  <c r="B103" i="27"/>
  <c r="D103" i="27" s="1"/>
  <c r="C102" i="27"/>
  <c r="B102" i="27"/>
  <c r="D102" i="27" s="1"/>
  <c r="D101" i="27"/>
  <c r="C101" i="27"/>
  <c r="B101" i="27"/>
  <c r="D100" i="27"/>
  <c r="C100" i="27"/>
  <c r="B100" i="27"/>
  <c r="C99" i="27"/>
  <c r="B99" i="27"/>
  <c r="D99" i="27" s="1"/>
  <c r="C98" i="27"/>
  <c r="B98" i="27"/>
  <c r="D98" i="27" s="1"/>
  <c r="C97" i="27"/>
  <c r="B97" i="27"/>
  <c r="D97" i="27" s="1"/>
  <c r="C96" i="27"/>
  <c r="B96" i="27"/>
  <c r="D96" i="27" s="1"/>
  <c r="C95" i="27"/>
  <c r="B95" i="27"/>
  <c r="D95" i="27" s="1"/>
  <c r="D94" i="27"/>
  <c r="C94" i="27"/>
  <c r="B94" i="27"/>
  <c r="C93" i="27"/>
  <c r="B93" i="27"/>
  <c r="D93" i="27" s="1"/>
  <c r="C92" i="27"/>
  <c r="B92" i="27"/>
  <c r="D92" i="27" s="1"/>
  <c r="D91" i="27"/>
  <c r="C91" i="27"/>
  <c r="B91" i="27"/>
  <c r="C90" i="27"/>
  <c r="B90" i="27"/>
  <c r="D90" i="27" s="1"/>
  <c r="C89" i="27"/>
  <c r="B89" i="27"/>
  <c r="D89" i="27" s="1"/>
  <c r="D88" i="27"/>
  <c r="C88" i="27"/>
  <c r="B88" i="27"/>
  <c r="C87" i="27"/>
  <c r="B87" i="27"/>
  <c r="D87" i="27" s="1"/>
  <c r="C86" i="27"/>
  <c r="B86" i="27"/>
  <c r="D86" i="27" s="1"/>
  <c r="D85" i="27"/>
  <c r="C85" i="27"/>
  <c r="B85" i="27"/>
  <c r="C84" i="27"/>
  <c r="B84" i="27"/>
  <c r="D84" i="27" s="1"/>
  <c r="C83" i="27"/>
  <c r="B83" i="27"/>
  <c r="D83" i="27" s="1"/>
  <c r="D82" i="27"/>
  <c r="C82" i="27"/>
  <c r="B82" i="27"/>
  <c r="C81" i="27"/>
  <c r="B81" i="27"/>
  <c r="D81" i="27" s="1"/>
  <c r="C80" i="27"/>
  <c r="B80" i="27"/>
  <c r="D80" i="27" s="1"/>
  <c r="C79" i="27"/>
  <c r="B79" i="27"/>
  <c r="D79" i="27" s="1"/>
  <c r="C78" i="27"/>
  <c r="B78" i="27"/>
  <c r="D78" i="27" s="1"/>
  <c r="C77" i="27"/>
  <c r="B77" i="27"/>
  <c r="D77" i="27" s="1"/>
  <c r="D76" i="27"/>
  <c r="C76" i="27"/>
  <c r="B76" i="27"/>
  <c r="C75" i="27"/>
  <c r="B75" i="27"/>
  <c r="D75" i="27" s="1"/>
  <c r="D74" i="27"/>
  <c r="C74" i="27"/>
  <c r="B74" i="27"/>
  <c r="C73" i="27"/>
  <c r="B73" i="27"/>
  <c r="D73" i="27" s="1"/>
  <c r="D72" i="27"/>
  <c r="C72" i="27"/>
  <c r="B72" i="27"/>
  <c r="C71" i="27"/>
  <c r="B71" i="27"/>
  <c r="D71" i="27" s="1"/>
  <c r="D70" i="27"/>
  <c r="C70" i="27"/>
  <c r="B70" i="27"/>
  <c r="C69" i="27"/>
  <c r="B69" i="27"/>
  <c r="D69" i="27" s="1"/>
  <c r="C68" i="27"/>
  <c r="B68" i="27"/>
  <c r="D68" i="27" s="1"/>
  <c r="D67" i="27"/>
  <c r="C67" i="27"/>
  <c r="B67" i="27"/>
  <c r="C66" i="27"/>
  <c r="B66" i="27"/>
  <c r="D66" i="27" s="1"/>
  <c r="E66" i="27" s="1"/>
  <c r="G66" i="28" s="1"/>
  <c r="I66" i="28" s="1"/>
  <c r="C65" i="27"/>
  <c r="B65" i="27"/>
  <c r="D65" i="27" s="1"/>
  <c r="C64" i="27"/>
  <c r="B64" i="27"/>
  <c r="D64" i="27" s="1"/>
  <c r="C63" i="27"/>
  <c r="B63" i="27"/>
  <c r="D63" i="27" s="1"/>
  <c r="D62" i="27"/>
  <c r="C62" i="27"/>
  <c r="B62" i="27"/>
  <c r="C61" i="27"/>
  <c r="B61" i="27"/>
  <c r="D61" i="27" s="1"/>
  <c r="C60" i="27"/>
  <c r="B60" i="27"/>
  <c r="D60" i="27" s="1"/>
  <c r="D59" i="27"/>
  <c r="C59" i="27"/>
  <c r="B59" i="27"/>
  <c r="C58" i="27"/>
  <c r="B58" i="27"/>
  <c r="D58" i="27" s="1"/>
  <c r="D57" i="27"/>
  <c r="C57" i="27"/>
  <c r="B57" i="27"/>
  <c r="C56" i="27"/>
  <c r="B56" i="27"/>
  <c r="D56" i="27" s="1"/>
  <c r="C55" i="27"/>
  <c r="B55" i="27"/>
  <c r="D55" i="27" s="1"/>
  <c r="D54" i="27"/>
  <c r="C54" i="27"/>
  <c r="B54" i="27"/>
  <c r="C53" i="27"/>
  <c r="B53" i="27"/>
  <c r="D53" i="27" s="1"/>
  <c r="C52" i="27"/>
  <c r="B52" i="27"/>
  <c r="D52" i="27" s="1"/>
  <c r="E52" i="27" s="1"/>
  <c r="G52" i="28" s="1"/>
  <c r="I52" i="28" s="1"/>
  <c r="D51" i="27"/>
  <c r="C51" i="27"/>
  <c r="B51" i="27"/>
  <c r="C50" i="27"/>
  <c r="B50" i="27"/>
  <c r="D50" i="27" s="1"/>
  <c r="C49" i="27"/>
  <c r="B49" i="27"/>
  <c r="D49" i="27" s="1"/>
  <c r="D48" i="27"/>
  <c r="C48" i="27"/>
  <c r="B48" i="27"/>
  <c r="C47" i="27"/>
  <c r="B47" i="27"/>
  <c r="D47" i="27" s="1"/>
  <c r="D46" i="27"/>
  <c r="C46" i="27"/>
  <c r="B46" i="27"/>
  <c r="C45" i="27"/>
  <c r="B45" i="27"/>
  <c r="D45" i="27" s="1"/>
  <c r="C44" i="27"/>
  <c r="B44" i="27"/>
  <c r="D44" i="27" s="1"/>
  <c r="D43" i="27"/>
  <c r="C43" i="27"/>
  <c r="B43" i="27"/>
  <c r="C42" i="27"/>
  <c r="B42" i="27"/>
  <c r="D42" i="27" s="1"/>
  <c r="C41" i="27"/>
  <c r="B41" i="27"/>
  <c r="D41" i="27" s="1"/>
  <c r="D40" i="27"/>
  <c r="C40" i="27"/>
  <c r="B40" i="27"/>
  <c r="C39" i="27"/>
  <c r="B39" i="27"/>
  <c r="D39" i="27" s="1"/>
  <c r="D38" i="27"/>
  <c r="E38" i="27" s="1"/>
  <c r="G38" i="28" s="1"/>
  <c r="I38" i="28" s="1"/>
  <c r="C38" i="27"/>
  <c r="B38" i="27"/>
  <c r="C37" i="27"/>
  <c r="B37" i="27"/>
  <c r="D37" i="27" s="1"/>
  <c r="C36" i="27"/>
  <c r="B36" i="27"/>
  <c r="D36" i="27" s="1"/>
  <c r="D35" i="27"/>
  <c r="C35" i="27"/>
  <c r="B35" i="27"/>
  <c r="C34" i="27"/>
  <c r="B34" i="27"/>
  <c r="D34" i="27" s="1"/>
  <c r="C33" i="27"/>
  <c r="B33" i="27"/>
  <c r="D33" i="27" s="1"/>
  <c r="D32" i="27"/>
  <c r="C32" i="27"/>
  <c r="B32" i="27"/>
  <c r="C31" i="27"/>
  <c r="B31" i="27"/>
  <c r="D31" i="27" s="1"/>
  <c r="C30" i="27"/>
  <c r="B30" i="27"/>
  <c r="D30" i="27" s="1"/>
  <c r="D29" i="27"/>
  <c r="C29" i="27"/>
  <c r="B29" i="27"/>
  <c r="C28" i="27"/>
  <c r="B28" i="27"/>
  <c r="D28" i="27" s="1"/>
  <c r="D27" i="27"/>
  <c r="C27" i="27"/>
  <c r="B27" i="27"/>
  <c r="C26" i="27"/>
  <c r="B26" i="27"/>
  <c r="D26" i="27" s="1"/>
  <c r="C25" i="27"/>
  <c r="B25" i="27"/>
  <c r="D25" i="27" s="1"/>
  <c r="D24" i="27"/>
  <c r="C24" i="27"/>
  <c r="B24" i="27"/>
  <c r="C23" i="27"/>
  <c r="B23" i="27"/>
  <c r="D23" i="27" s="1"/>
  <c r="C22" i="27"/>
  <c r="B22" i="27"/>
  <c r="D22" i="27" s="1"/>
  <c r="C21" i="27"/>
  <c r="B21" i="27"/>
  <c r="D21" i="27" s="1"/>
  <c r="C20" i="27"/>
  <c r="B20" i="27"/>
  <c r="D20" i="27" s="1"/>
  <c r="C19" i="27"/>
  <c r="B19" i="27"/>
  <c r="D19" i="27" s="1"/>
  <c r="D18" i="27"/>
  <c r="E18" i="27" s="1"/>
  <c r="G18" i="28" s="1"/>
  <c r="I18" i="28" s="1"/>
  <c r="C18" i="27"/>
  <c r="B18" i="27"/>
  <c r="C17" i="27"/>
  <c r="B17" i="27"/>
  <c r="D17" i="27" s="1"/>
  <c r="C16" i="27"/>
  <c r="B16" i="27"/>
  <c r="D16" i="27" s="1"/>
  <c r="C15" i="27"/>
  <c r="B15" i="27"/>
  <c r="D15" i="27" s="1"/>
  <c r="C14" i="27"/>
  <c r="B14" i="27"/>
  <c r="D14" i="27" s="1"/>
  <c r="C13" i="27"/>
  <c r="B13" i="27"/>
  <c r="D13" i="27" s="1"/>
  <c r="D12" i="27"/>
  <c r="C12" i="27"/>
  <c r="B12" i="27"/>
  <c r="C11" i="27"/>
  <c r="B11" i="27"/>
  <c r="D11" i="27" s="1"/>
  <c r="E11" i="27" s="1"/>
  <c r="G11" i="28" s="1"/>
  <c r="I11" i="28" s="1"/>
  <c r="C10" i="27"/>
  <c r="B10" i="27"/>
  <c r="D10" i="27" s="1"/>
  <c r="C9" i="27"/>
  <c r="B9" i="27"/>
  <c r="D9" i="27" s="1"/>
  <c r="C8" i="27"/>
  <c r="B8" i="27"/>
  <c r="D8" i="27" s="1"/>
  <c r="C7" i="27"/>
  <c r="B7" i="27"/>
  <c r="D7" i="27" s="1"/>
  <c r="D6" i="27"/>
  <c r="C6" i="27"/>
  <c r="B6" i="27"/>
  <c r="C5" i="27"/>
  <c r="B5" i="27"/>
  <c r="D5" i="27" s="1"/>
  <c r="C4" i="27"/>
  <c r="B4" i="27"/>
  <c r="D4" i="27" s="1"/>
  <c r="D3" i="27"/>
  <c r="C3" i="27"/>
  <c r="B3" i="27"/>
  <c r="X46" i="26"/>
  <c r="X47" i="26" s="1"/>
  <c r="X48" i="26" s="1"/>
  <c r="X49" i="26" s="1"/>
  <c r="X50" i="26" s="1"/>
  <c r="X51" i="26" s="1"/>
  <c r="X52" i="26" s="1"/>
  <c r="X53" i="26" s="1"/>
  <c r="X54" i="26" s="1"/>
  <c r="X55" i="26" s="1"/>
  <c r="X56" i="26" s="1"/>
  <c r="X57" i="26" s="1"/>
  <c r="X58" i="26" s="1"/>
  <c r="X59" i="26" s="1"/>
  <c r="X60" i="26" s="1"/>
  <c r="X61" i="26" s="1"/>
  <c r="X62" i="26" s="1"/>
  <c r="X63" i="26" s="1"/>
  <c r="X64" i="26" s="1"/>
  <c r="X65" i="26" s="1"/>
  <c r="X66" i="26" s="1"/>
  <c r="X67" i="26" s="1"/>
  <c r="X68" i="26" s="1"/>
  <c r="X69" i="26" s="1"/>
  <c r="X70" i="26" s="1"/>
  <c r="X71" i="26" s="1"/>
  <c r="X72" i="26" s="1"/>
  <c r="X73" i="26" s="1"/>
  <c r="X74" i="26" s="1"/>
  <c r="X75" i="26" s="1"/>
  <c r="X76" i="26" s="1"/>
  <c r="X77" i="26" s="1"/>
  <c r="X78" i="26" s="1"/>
  <c r="X79" i="26" s="1"/>
  <c r="X80" i="26" s="1"/>
  <c r="X81" i="26" s="1"/>
  <c r="X82" i="26" s="1"/>
  <c r="X83" i="26" s="1"/>
  <c r="X84" i="26" s="1"/>
  <c r="X85" i="26" s="1"/>
  <c r="X86" i="26" s="1"/>
  <c r="X87" i="26" s="1"/>
  <c r="X88" i="26" s="1"/>
  <c r="X89" i="26" s="1"/>
  <c r="X90" i="26" s="1"/>
  <c r="X91" i="26" s="1"/>
  <c r="X92" i="26" s="1"/>
  <c r="X93" i="26" s="1"/>
  <c r="X94" i="26" s="1"/>
  <c r="X95" i="26" s="1"/>
  <c r="X96" i="26" s="1"/>
  <c r="X97" i="26" s="1"/>
  <c r="X98" i="26" s="1"/>
  <c r="X99" i="26" s="1"/>
  <c r="X100" i="26" s="1"/>
  <c r="X101" i="26" s="1"/>
  <c r="X102" i="26" s="1"/>
  <c r="X103" i="26" s="1"/>
  <c r="X104" i="26" s="1"/>
  <c r="X105" i="26" s="1"/>
  <c r="X106" i="26" s="1"/>
  <c r="X107" i="26" s="1"/>
  <c r="X108" i="26" s="1"/>
  <c r="X109" i="26" s="1"/>
  <c r="X110" i="26" s="1"/>
  <c r="X111" i="26" s="1"/>
  <c r="X112" i="26" s="1"/>
  <c r="X113" i="26" s="1"/>
  <c r="X114" i="26" s="1"/>
  <c r="X115" i="26" s="1"/>
  <c r="X116" i="26" s="1"/>
  <c r="X117" i="26" s="1"/>
  <c r="X118" i="26" s="1"/>
  <c r="X119" i="26" s="1"/>
  <c r="X120" i="26" s="1"/>
  <c r="X121" i="26" s="1"/>
  <c r="X122" i="26" s="1"/>
  <c r="X123" i="26" s="1"/>
  <c r="X124" i="26" s="1"/>
  <c r="X125" i="26" s="1"/>
  <c r="X126" i="26" s="1"/>
  <c r="X127" i="26" s="1"/>
  <c r="X128" i="26" s="1"/>
  <c r="X129" i="26" s="1"/>
  <c r="X130" i="26" s="1"/>
  <c r="X131" i="26" s="1"/>
  <c r="X132" i="26" s="1"/>
  <c r="X133" i="26" s="1"/>
  <c r="X134" i="26" s="1"/>
  <c r="X135" i="26" s="1"/>
  <c r="X136" i="26" s="1"/>
  <c r="X137" i="26" s="1"/>
  <c r="X138" i="26" s="1"/>
  <c r="X139" i="26" s="1"/>
  <c r="X140" i="26" s="1"/>
  <c r="X141" i="26" s="1"/>
  <c r="X142" i="26" s="1"/>
  <c r="X143" i="26" s="1"/>
  <c r="X144" i="26" s="1"/>
  <c r="X145" i="26" s="1"/>
  <c r="X146" i="26" s="1"/>
  <c r="X147" i="26" s="1"/>
  <c r="X148" i="26" s="1"/>
  <c r="X149" i="26" s="1"/>
  <c r="X150" i="26" s="1"/>
  <c r="X151" i="26" s="1"/>
  <c r="X152" i="26" s="1"/>
  <c r="X153" i="26" s="1"/>
  <c r="X154" i="26" s="1"/>
  <c r="X155" i="26" s="1"/>
  <c r="X156" i="26" s="1"/>
  <c r="X157" i="26" s="1"/>
  <c r="X158" i="26" s="1"/>
  <c r="X159" i="26" s="1"/>
  <c r="X160" i="26" s="1"/>
  <c r="X161" i="26" s="1"/>
  <c r="X162" i="26" s="1"/>
  <c r="X163" i="26" s="1"/>
  <c r="X164" i="26" s="1"/>
  <c r="X165" i="26" s="1"/>
  <c r="X166" i="26" s="1"/>
  <c r="X167" i="26" s="1"/>
  <c r="X168" i="26" s="1"/>
  <c r="X169" i="26" s="1"/>
  <c r="X170" i="26" s="1"/>
  <c r="X171" i="26" s="1"/>
  <c r="X172" i="26" s="1"/>
  <c r="X173" i="26" s="1"/>
  <c r="X174" i="26" s="1"/>
  <c r="X175" i="26" s="1"/>
  <c r="X176" i="26" s="1"/>
  <c r="X177" i="26" s="1"/>
  <c r="X178" i="26" s="1"/>
  <c r="X179" i="26" s="1"/>
  <c r="X180" i="26" s="1"/>
  <c r="X181" i="26" s="1"/>
  <c r="X182" i="26" s="1"/>
  <c r="X183" i="26" s="1"/>
  <c r="X184" i="26" s="1"/>
  <c r="X185" i="26" s="1"/>
  <c r="X186" i="26" s="1"/>
  <c r="X187" i="26" s="1"/>
  <c r="X188" i="26" s="1"/>
  <c r="X189" i="26" s="1"/>
  <c r="X190" i="26" s="1"/>
  <c r="X191" i="26" s="1"/>
  <c r="X192" i="26" s="1"/>
  <c r="X193" i="26" s="1"/>
  <c r="X194" i="26" s="1"/>
  <c r="X195" i="26" s="1"/>
  <c r="X196" i="26" s="1"/>
  <c r="X197" i="26" s="1"/>
  <c r="X198" i="26" s="1"/>
  <c r="X199" i="26" s="1"/>
  <c r="X200" i="26" s="1"/>
  <c r="X201" i="26" s="1"/>
  <c r="X202" i="26" s="1"/>
  <c r="X203" i="26" s="1"/>
  <c r="X204" i="26" s="1"/>
  <c r="X205" i="26" s="1"/>
  <c r="X206" i="26" s="1"/>
  <c r="X207" i="26" s="1"/>
  <c r="AJ45" i="26"/>
  <c r="AJ46" i="26" s="1"/>
  <c r="AJ47" i="26" s="1"/>
  <c r="AJ48" i="26" s="1"/>
  <c r="AJ49" i="26" s="1"/>
  <c r="AJ50" i="26" s="1"/>
  <c r="AJ51" i="26" s="1"/>
  <c r="AJ52" i="26" s="1"/>
  <c r="AJ53" i="26" s="1"/>
  <c r="AJ54" i="26" s="1"/>
  <c r="AJ55" i="26" s="1"/>
  <c r="AJ56" i="26" s="1"/>
  <c r="AJ57" i="26" s="1"/>
  <c r="AJ58" i="26" s="1"/>
  <c r="AJ59" i="26" s="1"/>
  <c r="AJ60" i="26" s="1"/>
  <c r="AJ61" i="26" s="1"/>
  <c r="AJ62" i="26" s="1"/>
  <c r="AJ63" i="26" s="1"/>
  <c r="AJ64" i="26" s="1"/>
  <c r="AJ65" i="26" s="1"/>
  <c r="AJ66" i="26" s="1"/>
  <c r="AJ67" i="26" s="1"/>
  <c r="AJ68" i="26" s="1"/>
  <c r="AJ69" i="26" s="1"/>
  <c r="AJ70" i="26" s="1"/>
  <c r="AJ71" i="26" s="1"/>
  <c r="AJ72" i="26" s="1"/>
  <c r="AJ73" i="26" s="1"/>
  <c r="AJ74" i="26" s="1"/>
  <c r="AJ75" i="26" s="1"/>
  <c r="AJ76" i="26" s="1"/>
  <c r="AJ77" i="26" s="1"/>
  <c r="AJ78" i="26" s="1"/>
  <c r="AJ79" i="26" s="1"/>
  <c r="AJ80" i="26" s="1"/>
  <c r="AJ81" i="26" s="1"/>
  <c r="AJ82" i="26" s="1"/>
  <c r="AJ83" i="26" s="1"/>
  <c r="AJ84" i="26" s="1"/>
  <c r="AJ85" i="26" s="1"/>
  <c r="AJ86" i="26" s="1"/>
  <c r="AJ87" i="26" s="1"/>
  <c r="AJ88" i="26" s="1"/>
  <c r="AJ89" i="26" s="1"/>
  <c r="AJ90" i="26" s="1"/>
  <c r="AJ91" i="26" s="1"/>
  <c r="AJ92" i="26" s="1"/>
  <c r="AJ93" i="26" s="1"/>
  <c r="AJ94" i="26" s="1"/>
  <c r="AJ95" i="26" s="1"/>
  <c r="AJ96" i="26" s="1"/>
  <c r="AJ97" i="26" s="1"/>
  <c r="AJ98" i="26" s="1"/>
  <c r="AJ99" i="26" s="1"/>
  <c r="AJ100" i="26" s="1"/>
  <c r="AJ101" i="26" s="1"/>
  <c r="AJ102" i="26" s="1"/>
  <c r="AJ103" i="26" s="1"/>
  <c r="AJ104" i="26" s="1"/>
  <c r="AJ105" i="26" s="1"/>
  <c r="AJ106" i="26" s="1"/>
  <c r="AJ107" i="26" s="1"/>
  <c r="AJ108" i="26" s="1"/>
  <c r="AJ109" i="26" s="1"/>
  <c r="AJ110" i="26" s="1"/>
  <c r="AJ111" i="26" s="1"/>
  <c r="AJ112" i="26" s="1"/>
  <c r="AJ113" i="26" s="1"/>
  <c r="AJ114" i="26" s="1"/>
  <c r="AJ115" i="26" s="1"/>
  <c r="AJ116" i="26" s="1"/>
  <c r="AJ117" i="26" s="1"/>
  <c r="AJ118" i="26" s="1"/>
  <c r="AJ119" i="26" s="1"/>
  <c r="AJ120" i="26" s="1"/>
  <c r="AJ121" i="26" s="1"/>
  <c r="AJ122" i="26" s="1"/>
  <c r="AJ123" i="26" s="1"/>
  <c r="AJ124" i="26" s="1"/>
  <c r="U45" i="26"/>
  <c r="U46" i="26" s="1"/>
  <c r="U47" i="26" s="1"/>
  <c r="U48" i="26" s="1"/>
  <c r="U49" i="26" s="1"/>
  <c r="U50" i="26" s="1"/>
  <c r="U51" i="26" s="1"/>
  <c r="U52" i="26" s="1"/>
  <c r="U53" i="26" s="1"/>
  <c r="U54" i="26" s="1"/>
  <c r="U55" i="26" s="1"/>
  <c r="U56" i="26" s="1"/>
  <c r="U57" i="26" s="1"/>
  <c r="U58" i="26" s="1"/>
  <c r="U59" i="26" s="1"/>
  <c r="U60" i="26" s="1"/>
  <c r="U61" i="26" s="1"/>
  <c r="U62" i="26" s="1"/>
  <c r="U63" i="26" s="1"/>
  <c r="U64" i="26" s="1"/>
  <c r="U65" i="26" s="1"/>
  <c r="U66" i="26" s="1"/>
  <c r="U67" i="26" s="1"/>
  <c r="U68" i="26" s="1"/>
  <c r="U69" i="26" s="1"/>
  <c r="U70" i="26" s="1"/>
  <c r="U71" i="26" s="1"/>
  <c r="U72" i="26" s="1"/>
  <c r="U73" i="26" s="1"/>
  <c r="U74" i="26" s="1"/>
  <c r="U75" i="26" s="1"/>
  <c r="U76" i="26" s="1"/>
  <c r="U77" i="26" s="1"/>
  <c r="U78" i="26" s="1"/>
  <c r="U79" i="26" s="1"/>
  <c r="U80" i="26" s="1"/>
  <c r="U81" i="26" s="1"/>
  <c r="U82" i="26" s="1"/>
  <c r="U83" i="26" s="1"/>
  <c r="U84" i="26" s="1"/>
  <c r="U85" i="26" s="1"/>
  <c r="U86" i="26" s="1"/>
  <c r="U87" i="26" s="1"/>
  <c r="U88" i="26" s="1"/>
  <c r="U89" i="26" s="1"/>
  <c r="U90" i="26" s="1"/>
  <c r="U91" i="26" s="1"/>
  <c r="U92" i="26" s="1"/>
  <c r="U93" i="26" s="1"/>
  <c r="U94" i="26" s="1"/>
  <c r="U95" i="26" s="1"/>
  <c r="U96" i="26" s="1"/>
  <c r="U97" i="26" s="1"/>
  <c r="U98" i="26" s="1"/>
  <c r="U99" i="26" s="1"/>
  <c r="U100" i="26" s="1"/>
  <c r="U101" i="26" s="1"/>
  <c r="U102" i="26" s="1"/>
  <c r="U103" i="26" s="1"/>
  <c r="U104" i="26" s="1"/>
  <c r="U105" i="26" s="1"/>
  <c r="U106" i="26" s="1"/>
  <c r="U107" i="26" s="1"/>
  <c r="U108" i="26" s="1"/>
  <c r="U109" i="26" s="1"/>
  <c r="U110" i="26" s="1"/>
  <c r="U111" i="26" s="1"/>
  <c r="U112" i="26" s="1"/>
  <c r="U113" i="26" s="1"/>
  <c r="U114" i="26" s="1"/>
  <c r="U115" i="26" s="1"/>
  <c r="U116" i="26" s="1"/>
  <c r="U117" i="26" s="1"/>
  <c r="U118" i="26" s="1"/>
  <c r="U119" i="26" s="1"/>
  <c r="U120" i="26" s="1"/>
  <c r="U121" i="26" s="1"/>
  <c r="U122" i="26" s="1"/>
  <c r="U123" i="26" s="1"/>
  <c r="U124" i="26" s="1"/>
  <c r="U125" i="26" s="1"/>
  <c r="U126" i="26" s="1"/>
  <c r="U127" i="26" s="1"/>
  <c r="U128" i="26" s="1"/>
  <c r="U129" i="26" s="1"/>
  <c r="U130" i="26" s="1"/>
  <c r="U131" i="26" s="1"/>
  <c r="U132" i="26" s="1"/>
  <c r="U133" i="26" s="1"/>
  <c r="U134" i="26" s="1"/>
  <c r="U135" i="26" s="1"/>
  <c r="U136" i="26" s="1"/>
  <c r="U137" i="26" s="1"/>
  <c r="U138" i="26" s="1"/>
  <c r="U139" i="26" s="1"/>
  <c r="U140" i="26" s="1"/>
  <c r="U141" i="26" s="1"/>
  <c r="U142" i="26" s="1"/>
  <c r="U143" i="26" s="1"/>
  <c r="U144" i="26" s="1"/>
  <c r="U145" i="26" s="1"/>
  <c r="U146" i="26" s="1"/>
  <c r="U147" i="26" s="1"/>
  <c r="U148" i="26" s="1"/>
  <c r="U149" i="26" s="1"/>
  <c r="U150" i="26" s="1"/>
  <c r="U151" i="26" s="1"/>
  <c r="U152" i="26" s="1"/>
  <c r="U153" i="26" s="1"/>
  <c r="U154" i="26" s="1"/>
  <c r="U155" i="26" s="1"/>
  <c r="U156" i="26" s="1"/>
  <c r="U157" i="26" s="1"/>
  <c r="U158" i="26" s="1"/>
  <c r="U159" i="26" s="1"/>
  <c r="U160" i="26" s="1"/>
  <c r="U161" i="26" s="1"/>
  <c r="U162" i="26" s="1"/>
  <c r="U163" i="26" s="1"/>
  <c r="U164" i="26" s="1"/>
  <c r="U165" i="26" s="1"/>
  <c r="U166" i="26" s="1"/>
  <c r="U167" i="26" s="1"/>
  <c r="U168" i="26" s="1"/>
  <c r="U169" i="26" s="1"/>
  <c r="U170" i="26" s="1"/>
  <c r="U171" i="26" s="1"/>
  <c r="U172" i="26" s="1"/>
  <c r="U173" i="26" s="1"/>
  <c r="U174" i="26" s="1"/>
  <c r="U175" i="26" s="1"/>
  <c r="U176" i="26" s="1"/>
  <c r="U177" i="26" s="1"/>
  <c r="U178" i="26" s="1"/>
  <c r="U179" i="26" s="1"/>
  <c r="U180" i="26" s="1"/>
  <c r="U181" i="26" s="1"/>
  <c r="U182" i="26" s="1"/>
  <c r="U183" i="26" s="1"/>
  <c r="U184" i="26" s="1"/>
  <c r="U185" i="26" s="1"/>
  <c r="U186" i="26" s="1"/>
  <c r="U187" i="26" s="1"/>
  <c r="U188" i="26" s="1"/>
  <c r="U189" i="26" s="1"/>
  <c r="U190" i="26" s="1"/>
  <c r="U191" i="26" s="1"/>
  <c r="U192" i="26" s="1"/>
  <c r="U193" i="26" s="1"/>
  <c r="U194" i="26" s="1"/>
  <c r="U195" i="26" s="1"/>
  <c r="U196" i="26" s="1"/>
  <c r="U197" i="26" s="1"/>
  <c r="U198" i="26" s="1"/>
  <c r="U199" i="26" s="1"/>
  <c r="U200" i="26" s="1"/>
  <c r="U201" i="26" s="1"/>
  <c r="U202" i="26" s="1"/>
  <c r="U203" i="26" s="1"/>
  <c r="U204" i="26" s="1"/>
  <c r="U205" i="26" s="1"/>
  <c r="U206" i="26" s="1"/>
  <c r="U207" i="26" s="1"/>
  <c r="AV44" i="26"/>
  <c r="AV45" i="26" s="1"/>
  <c r="AV46" i="26" s="1"/>
  <c r="AV47" i="26" s="1"/>
  <c r="AV48" i="26" s="1"/>
  <c r="AV49" i="26" s="1"/>
  <c r="AV50" i="26" s="1"/>
  <c r="AV51" i="26" s="1"/>
  <c r="AV52" i="26" s="1"/>
  <c r="AV53" i="26" s="1"/>
  <c r="AV54" i="26" s="1"/>
  <c r="AV55" i="26" s="1"/>
  <c r="AV56" i="26" s="1"/>
  <c r="AV57" i="26" s="1"/>
  <c r="AV58" i="26" s="1"/>
  <c r="AV59" i="26" s="1"/>
  <c r="AV60" i="26" s="1"/>
  <c r="AV61" i="26" s="1"/>
  <c r="AV62" i="26" s="1"/>
  <c r="AV63" i="26" s="1"/>
  <c r="AV64" i="26" s="1"/>
  <c r="AV65" i="26" s="1"/>
  <c r="AV66" i="26" s="1"/>
  <c r="AV67" i="26" s="1"/>
  <c r="AV68" i="26" s="1"/>
  <c r="AV69" i="26" s="1"/>
  <c r="AV70" i="26" s="1"/>
  <c r="AV71" i="26" s="1"/>
  <c r="AV72" i="26" s="1"/>
  <c r="AV73" i="26" s="1"/>
  <c r="AV74" i="26" s="1"/>
  <c r="AV75" i="26" s="1"/>
  <c r="AV76" i="26" s="1"/>
  <c r="AV77" i="26" s="1"/>
  <c r="AV78" i="26" s="1"/>
  <c r="AV79" i="26" s="1"/>
  <c r="AV80" i="26" s="1"/>
  <c r="AV81" i="26" s="1"/>
  <c r="AV82" i="26" s="1"/>
  <c r="AV83" i="26" s="1"/>
  <c r="AV84" i="26" s="1"/>
  <c r="AV85" i="26" s="1"/>
  <c r="AV86" i="26" s="1"/>
  <c r="AV87" i="26" s="1"/>
  <c r="AV88" i="26" s="1"/>
  <c r="AV89" i="26" s="1"/>
  <c r="AV90" i="26" s="1"/>
  <c r="AV91" i="26" s="1"/>
  <c r="AV92" i="26" s="1"/>
  <c r="AV93" i="26" s="1"/>
  <c r="AV94" i="26" s="1"/>
  <c r="AV95" i="26" s="1"/>
  <c r="AV96" i="26" s="1"/>
  <c r="AV97" i="26" s="1"/>
  <c r="AV98" i="26" s="1"/>
  <c r="AV99" i="26" s="1"/>
  <c r="AV100" i="26" s="1"/>
  <c r="AV101" i="26" s="1"/>
  <c r="AV102" i="26" s="1"/>
  <c r="AV103" i="26" s="1"/>
  <c r="AV104" i="26" s="1"/>
  <c r="AV105" i="26" s="1"/>
  <c r="AV106" i="26" s="1"/>
  <c r="AV107" i="26" s="1"/>
  <c r="AV108" i="26" s="1"/>
  <c r="AV109" i="26" s="1"/>
  <c r="AV110" i="26" s="1"/>
  <c r="AV111" i="26" s="1"/>
  <c r="AV112" i="26" s="1"/>
  <c r="AV113" i="26" s="1"/>
  <c r="AV114" i="26" s="1"/>
  <c r="AV115" i="26" s="1"/>
  <c r="AV116" i="26" s="1"/>
  <c r="AV117" i="26" s="1"/>
  <c r="AV118" i="26" s="1"/>
  <c r="AV119" i="26" s="1"/>
  <c r="AV120" i="26" s="1"/>
  <c r="AV121" i="26" s="1"/>
  <c r="AV122" i="26" s="1"/>
  <c r="AV123" i="26" s="1"/>
  <c r="AV124" i="26" s="1"/>
  <c r="AV125" i="26" s="1"/>
  <c r="AV126" i="26" s="1"/>
  <c r="AV127" i="26" s="1"/>
  <c r="AV128" i="26" s="1"/>
  <c r="AV129" i="26" s="1"/>
  <c r="AV130" i="26" s="1"/>
  <c r="AV131" i="26" s="1"/>
  <c r="AV132" i="26" s="1"/>
  <c r="AV133" i="26" s="1"/>
  <c r="AV134" i="26" s="1"/>
  <c r="AV135" i="26" s="1"/>
  <c r="AV136" i="26" s="1"/>
  <c r="AV137" i="26" s="1"/>
  <c r="AV138" i="26" s="1"/>
  <c r="AV139" i="26" s="1"/>
  <c r="AV140" i="26" s="1"/>
  <c r="AV141" i="26" s="1"/>
  <c r="AV142" i="26" s="1"/>
  <c r="AV143" i="26" s="1"/>
  <c r="AV144" i="26" s="1"/>
  <c r="AV145" i="26" s="1"/>
  <c r="AV146" i="26" s="1"/>
  <c r="AV147" i="26" s="1"/>
  <c r="AV148" i="26" s="1"/>
  <c r="AV149" i="26" s="1"/>
  <c r="AV150" i="26" s="1"/>
  <c r="AV151" i="26" s="1"/>
  <c r="AV152" i="26" s="1"/>
  <c r="AV153" i="26" s="1"/>
  <c r="AV154" i="26" s="1"/>
  <c r="AV155" i="26" s="1"/>
  <c r="AV156" i="26" s="1"/>
  <c r="AV157" i="26" s="1"/>
  <c r="AV158" i="26" s="1"/>
  <c r="AV159" i="26" s="1"/>
  <c r="AV160" i="26" s="1"/>
  <c r="AV161" i="26" s="1"/>
  <c r="AV162" i="26" s="1"/>
  <c r="AV163" i="26" s="1"/>
  <c r="AV164" i="26" s="1"/>
  <c r="AV165" i="26" s="1"/>
  <c r="AV166" i="26" s="1"/>
  <c r="AV167" i="26" s="1"/>
  <c r="AV168" i="26" s="1"/>
  <c r="AV169" i="26" s="1"/>
  <c r="AV170" i="26" s="1"/>
  <c r="AV171" i="26" s="1"/>
  <c r="AV172" i="26" s="1"/>
  <c r="AV173" i="26" s="1"/>
  <c r="AV174" i="26" s="1"/>
  <c r="AV175" i="26" s="1"/>
  <c r="AV176" i="26" s="1"/>
  <c r="AV177" i="26" s="1"/>
  <c r="AV178" i="26" s="1"/>
  <c r="AV179" i="26" s="1"/>
  <c r="AV180" i="26" s="1"/>
  <c r="AV181" i="26" s="1"/>
  <c r="AV182" i="26" s="1"/>
  <c r="AV183" i="26" s="1"/>
  <c r="AV184" i="26" s="1"/>
  <c r="AV185" i="26" s="1"/>
  <c r="AV186" i="26" s="1"/>
  <c r="AV187" i="26" s="1"/>
  <c r="AV188" i="26" s="1"/>
  <c r="AV189" i="26" s="1"/>
  <c r="AV190" i="26" s="1"/>
  <c r="AV191" i="26" s="1"/>
  <c r="AV192" i="26" s="1"/>
  <c r="AV193" i="26" s="1"/>
  <c r="AV194" i="26" s="1"/>
  <c r="AV195" i="26" s="1"/>
  <c r="AV196" i="26" s="1"/>
  <c r="AV197" i="26" s="1"/>
  <c r="AV198" i="26" s="1"/>
  <c r="AV199" i="26" s="1"/>
  <c r="AV200" i="26" s="1"/>
  <c r="AV201" i="26" s="1"/>
  <c r="AV202" i="26" s="1"/>
  <c r="AV203" i="26" s="1"/>
  <c r="AV204" i="26" s="1"/>
  <c r="AV205" i="26" s="1"/>
  <c r="AV206" i="26" s="1"/>
  <c r="AV207" i="26" s="1"/>
  <c r="AU44" i="26"/>
  <c r="AU45" i="26" s="1"/>
  <c r="AU46" i="26" s="1"/>
  <c r="AU47" i="26" s="1"/>
  <c r="AU48" i="26" s="1"/>
  <c r="AU49" i="26" s="1"/>
  <c r="AU50" i="26" s="1"/>
  <c r="AU51" i="26" s="1"/>
  <c r="AU52" i="26" s="1"/>
  <c r="AU53" i="26" s="1"/>
  <c r="AU54" i="26" s="1"/>
  <c r="AU55" i="26" s="1"/>
  <c r="AU56" i="26" s="1"/>
  <c r="AU57" i="26" s="1"/>
  <c r="AU58" i="26" s="1"/>
  <c r="AU59" i="26" s="1"/>
  <c r="AU60" i="26" s="1"/>
  <c r="AU61" i="26" s="1"/>
  <c r="AU62" i="26" s="1"/>
  <c r="AU63" i="26" s="1"/>
  <c r="AU64" i="26" s="1"/>
  <c r="AU65" i="26" s="1"/>
  <c r="AU66" i="26" s="1"/>
  <c r="AU67" i="26" s="1"/>
  <c r="AU68" i="26" s="1"/>
  <c r="AU69" i="26" s="1"/>
  <c r="AU70" i="26" s="1"/>
  <c r="AU71" i="26" s="1"/>
  <c r="AU72" i="26" s="1"/>
  <c r="AU73" i="26" s="1"/>
  <c r="AU74" i="26" s="1"/>
  <c r="AU75" i="26" s="1"/>
  <c r="AU76" i="26" s="1"/>
  <c r="AU77" i="26" s="1"/>
  <c r="AU78" i="26" s="1"/>
  <c r="AU79" i="26" s="1"/>
  <c r="AU80" i="26" s="1"/>
  <c r="AU81" i="26" s="1"/>
  <c r="AU82" i="26" s="1"/>
  <c r="AU83" i="26" s="1"/>
  <c r="AU84" i="26" s="1"/>
  <c r="AU85" i="26" s="1"/>
  <c r="AU86" i="26" s="1"/>
  <c r="AU87" i="26" s="1"/>
  <c r="AU88" i="26" s="1"/>
  <c r="AU89" i="26" s="1"/>
  <c r="AU90" i="26" s="1"/>
  <c r="AU91" i="26" s="1"/>
  <c r="AU92" i="26" s="1"/>
  <c r="AU93" i="26" s="1"/>
  <c r="AU94" i="26" s="1"/>
  <c r="AU95" i="26" s="1"/>
  <c r="AU96" i="26" s="1"/>
  <c r="AU97" i="26" s="1"/>
  <c r="AU98" i="26" s="1"/>
  <c r="AU99" i="26" s="1"/>
  <c r="AU100" i="26" s="1"/>
  <c r="AU101" i="26" s="1"/>
  <c r="AU102" i="26" s="1"/>
  <c r="AU103" i="26" s="1"/>
  <c r="AU104" i="26" s="1"/>
  <c r="AU105" i="26" s="1"/>
  <c r="AU106" i="26" s="1"/>
  <c r="AU107" i="26" s="1"/>
  <c r="AU108" i="26" s="1"/>
  <c r="AU109" i="26" s="1"/>
  <c r="AU110" i="26" s="1"/>
  <c r="AU111" i="26" s="1"/>
  <c r="AU112" i="26" s="1"/>
  <c r="AU113" i="26" s="1"/>
  <c r="AU114" i="26" s="1"/>
  <c r="AU115" i="26" s="1"/>
  <c r="AU116" i="26" s="1"/>
  <c r="AU117" i="26" s="1"/>
  <c r="AU118" i="26" s="1"/>
  <c r="AU119" i="26" s="1"/>
  <c r="AU120" i="26" s="1"/>
  <c r="AU121" i="26" s="1"/>
  <c r="AU122" i="26" s="1"/>
  <c r="AU123" i="26" s="1"/>
  <c r="AU124" i="26" s="1"/>
  <c r="AU125" i="26" s="1"/>
  <c r="AU126" i="26" s="1"/>
  <c r="AU127" i="26" s="1"/>
  <c r="AU128" i="26" s="1"/>
  <c r="AU129" i="26" s="1"/>
  <c r="AU130" i="26" s="1"/>
  <c r="AU131" i="26" s="1"/>
  <c r="AU132" i="26" s="1"/>
  <c r="AU133" i="26" s="1"/>
  <c r="AU134" i="26" s="1"/>
  <c r="AU135" i="26" s="1"/>
  <c r="AU136" i="26" s="1"/>
  <c r="AU137" i="26" s="1"/>
  <c r="AU138" i="26" s="1"/>
  <c r="AU139" i="26" s="1"/>
  <c r="AU140" i="26" s="1"/>
  <c r="AU141" i="26" s="1"/>
  <c r="AU142" i="26" s="1"/>
  <c r="AU143" i="26" s="1"/>
  <c r="AU144" i="26" s="1"/>
  <c r="AU145" i="26" s="1"/>
  <c r="AU146" i="26" s="1"/>
  <c r="AU147" i="26" s="1"/>
  <c r="AU148" i="26" s="1"/>
  <c r="AU149" i="26" s="1"/>
  <c r="AU150" i="26" s="1"/>
  <c r="AU151" i="26" s="1"/>
  <c r="AU152" i="26" s="1"/>
  <c r="AU153" i="26" s="1"/>
  <c r="AU154" i="26" s="1"/>
  <c r="AU155" i="26" s="1"/>
  <c r="AU156" i="26" s="1"/>
  <c r="AU157" i="26" s="1"/>
  <c r="AU158" i="26" s="1"/>
  <c r="AU159" i="26" s="1"/>
  <c r="AU160" i="26" s="1"/>
  <c r="AU161" i="26" s="1"/>
  <c r="AU162" i="26" s="1"/>
  <c r="AU163" i="26" s="1"/>
  <c r="AU164" i="26" s="1"/>
  <c r="AU165" i="26" s="1"/>
  <c r="AU166" i="26" s="1"/>
  <c r="AU167" i="26" s="1"/>
  <c r="AU168" i="26" s="1"/>
  <c r="AU169" i="26" s="1"/>
  <c r="AU170" i="26" s="1"/>
  <c r="AU171" i="26" s="1"/>
  <c r="AU172" i="26" s="1"/>
  <c r="AU173" i="26" s="1"/>
  <c r="AU174" i="26" s="1"/>
  <c r="AU175" i="26" s="1"/>
  <c r="AU176" i="26" s="1"/>
  <c r="AU177" i="26" s="1"/>
  <c r="AU178" i="26" s="1"/>
  <c r="AU179" i="26" s="1"/>
  <c r="AU180" i="26" s="1"/>
  <c r="AU181" i="26" s="1"/>
  <c r="AU182" i="26" s="1"/>
  <c r="AU183" i="26" s="1"/>
  <c r="AU184" i="26" s="1"/>
  <c r="AU185" i="26" s="1"/>
  <c r="AU186" i="26" s="1"/>
  <c r="AU187" i="26" s="1"/>
  <c r="AU188" i="26" s="1"/>
  <c r="AU189" i="26" s="1"/>
  <c r="AU190" i="26" s="1"/>
  <c r="AU191" i="26" s="1"/>
  <c r="AU192" i="26" s="1"/>
  <c r="AU193" i="26" s="1"/>
  <c r="AU194" i="26" s="1"/>
  <c r="AU195" i="26" s="1"/>
  <c r="AU196" i="26" s="1"/>
  <c r="AU197" i="26" s="1"/>
  <c r="AU198" i="26" s="1"/>
  <c r="AU199" i="26" s="1"/>
  <c r="AU200" i="26" s="1"/>
  <c r="AU201" i="26" s="1"/>
  <c r="AU202" i="26" s="1"/>
  <c r="AU203" i="26" s="1"/>
  <c r="AU204" i="26" s="1"/>
  <c r="AU205" i="26" s="1"/>
  <c r="AU206" i="26" s="1"/>
  <c r="AU207" i="26" s="1"/>
  <c r="AT44" i="26"/>
  <c r="AT45" i="26" s="1"/>
  <c r="AT46" i="26" s="1"/>
  <c r="AT47" i="26" s="1"/>
  <c r="AT48" i="26" s="1"/>
  <c r="AT49" i="26" s="1"/>
  <c r="AT50" i="26" s="1"/>
  <c r="AT51" i="26" s="1"/>
  <c r="AT52" i="26" s="1"/>
  <c r="AT53" i="26" s="1"/>
  <c r="AT54" i="26" s="1"/>
  <c r="AT55" i="26" s="1"/>
  <c r="AT56" i="26" s="1"/>
  <c r="AT57" i="26" s="1"/>
  <c r="AT58" i="26" s="1"/>
  <c r="AT59" i="26" s="1"/>
  <c r="AT60" i="26" s="1"/>
  <c r="AT61" i="26" s="1"/>
  <c r="AT62" i="26" s="1"/>
  <c r="AT63" i="26" s="1"/>
  <c r="AT64" i="26" s="1"/>
  <c r="AT65" i="26" s="1"/>
  <c r="AT66" i="26" s="1"/>
  <c r="AT67" i="26" s="1"/>
  <c r="AT68" i="26" s="1"/>
  <c r="AT69" i="26" s="1"/>
  <c r="AT70" i="26" s="1"/>
  <c r="AT71" i="26" s="1"/>
  <c r="AT72" i="26" s="1"/>
  <c r="AT73" i="26" s="1"/>
  <c r="AT74" i="26" s="1"/>
  <c r="AT75" i="26" s="1"/>
  <c r="AT76" i="26" s="1"/>
  <c r="AT77" i="26" s="1"/>
  <c r="AT78" i="26" s="1"/>
  <c r="AT79" i="26" s="1"/>
  <c r="AT80" i="26" s="1"/>
  <c r="AT81" i="26" s="1"/>
  <c r="AT82" i="26" s="1"/>
  <c r="AT83" i="26" s="1"/>
  <c r="AT84" i="26" s="1"/>
  <c r="AT85" i="26" s="1"/>
  <c r="AT86" i="26" s="1"/>
  <c r="AT87" i="26" s="1"/>
  <c r="AT88" i="26" s="1"/>
  <c r="AT89" i="26" s="1"/>
  <c r="AT90" i="26" s="1"/>
  <c r="AT91" i="26" s="1"/>
  <c r="AT92" i="26" s="1"/>
  <c r="AT93" i="26" s="1"/>
  <c r="AT94" i="26" s="1"/>
  <c r="AT95" i="26" s="1"/>
  <c r="AT96" i="26" s="1"/>
  <c r="AT97" i="26" s="1"/>
  <c r="AT98" i="26" s="1"/>
  <c r="AT99" i="26" s="1"/>
  <c r="AT100" i="26" s="1"/>
  <c r="AT101" i="26" s="1"/>
  <c r="AT102" i="26" s="1"/>
  <c r="AT103" i="26" s="1"/>
  <c r="AT104" i="26" s="1"/>
  <c r="AT105" i="26" s="1"/>
  <c r="AT106" i="26" s="1"/>
  <c r="AT107" i="26" s="1"/>
  <c r="AT108" i="26" s="1"/>
  <c r="AT109" i="26" s="1"/>
  <c r="AT110" i="26" s="1"/>
  <c r="AT111" i="26" s="1"/>
  <c r="AT112" i="26" s="1"/>
  <c r="AT113" i="26" s="1"/>
  <c r="AT114" i="26" s="1"/>
  <c r="AT115" i="26" s="1"/>
  <c r="AT116" i="26" s="1"/>
  <c r="AT117" i="26" s="1"/>
  <c r="AT118" i="26" s="1"/>
  <c r="AT119" i="26" s="1"/>
  <c r="AT120" i="26" s="1"/>
  <c r="AT121" i="26" s="1"/>
  <c r="AT122" i="26" s="1"/>
  <c r="AT123" i="26" s="1"/>
  <c r="AT124" i="26" s="1"/>
  <c r="AT125" i="26" s="1"/>
  <c r="AT126" i="26" s="1"/>
  <c r="AT127" i="26" s="1"/>
  <c r="AT128" i="26" s="1"/>
  <c r="AT129" i="26" s="1"/>
  <c r="AT130" i="26" s="1"/>
  <c r="AT131" i="26" s="1"/>
  <c r="AT132" i="26" s="1"/>
  <c r="AT133" i="26" s="1"/>
  <c r="AT134" i="26" s="1"/>
  <c r="AT135" i="26" s="1"/>
  <c r="AT136" i="26" s="1"/>
  <c r="AT137" i="26" s="1"/>
  <c r="AT138" i="26" s="1"/>
  <c r="AT139" i="26" s="1"/>
  <c r="AT140" i="26" s="1"/>
  <c r="AT141" i="26" s="1"/>
  <c r="AT142" i="26" s="1"/>
  <c r="AT143" i="26" s="1"/>
  <c r="AT144" i="26" s="1"/>
  <c r="AT145" i="26" s="1"/>
  <c r="AT146" i="26" s="1"/>
  <c r="AT147" i="26" s="1"/>
  <c r="AT148" i="26" s="1"/>
  <c r="AT149" i="26" s="1"/>
  <c r="AT150" i="26" s="1"/>
  <c r="AT151" i="26" s="1"/>
  <c r="AT152" i="26" s="1"/>
  <c r="AT153" i="26" s="1"/>
  <c r="AT154" i="26" s="1"/>
  <c r="AT155" i="26" s="1"/>
  <c r="AT156" i="26" s="1"/>
  <c r="AT157" i="26" s="1"/>
  <c r="AT158" i="26" s="1"/>
  <c r="AT159" i="26" s="1"/>
  <c r="AT160" i="26" s="1"/>
  <c r="AT161" i="26" s="1"/>
  <c r="AT162" i="26" s="1"/>
  <c r="AT163" i="26" s="1"/>
  <c r="AT164" i="26" s="1"/>
  <c r="AT165" i="26" s="1"/>
  <c r="AT166" i="26" s="1"/>
  <c r="AT167" i="26" s="1"/>
  <c r="AT168" i="26" s="1"/>
  <c r="AT169" i="26" s="1"/>
  <c r="AT170" i="26" s="1"/>
  <c r="AT171" i="26" s="1"/>
  <c r="AT172" i="26" s="1"/>
  <c r="AT173" i="26" s="1"/>
  <c r="AT174" i="26" s="1"/>
  <c r="AT175" i="26" s="1"/>
  <c r="AT176" i="26" s="1"/>
  <c r="AT177" i="26" s="1"/>
  <c r="AT178" i="26" s="1"/>
  <c r="AT179" i="26" s="1"/>
  <c r="AT180" i="26" s="1"/>
  <c r="AT181" i="26" s="1"/>
  <c r="AT182" i="26" s="1"/>
  <c r="AT183" i="26" s="1"/>
  <c r="AT184" i="26" s="1"/>
  <c r="AT185" i="26" s="1"/>
  <c r="AT186" i="26" s="1"/>
  <c r="AT187" i="26" s="1"/>
  <c r="AT188" i="26" s="1"/>
  <c r="AT189" i="26" s="1"/>
  <c r="AT190" i="26" s="1"/>
  <c r="AT191" i="26" s="1"/>
  <c r="AT192" i="26" s="1"/>
  <c r="AT193" i="26" s="1"/>
  <c r="AT194" i="26" s="1"/>
  <c r="AT195" i="26" s="1"/>
  <c r="AT196" i="26" s="1"/>
  <c r="AT197" i="26" s="1"/>
  <c r="AT198" i="26" s="1"/>
  <c r="AT199" i="26" s="1"/>
  <c r="AT200" i="26" s="1"/>
  <c r="AT201" i="26" s="1"/>
  <c r="AT202" i="26" s="1"/>
  <c r="AT203" i="26" s="1"/>
  <c r="AT204" i="26" s="1"/>
  <c r="AT205" i="26" s="1"/>
  <c r="AT206" i="26" s="1"/>
  <c r="AT207" i="26" s="1"/>
  <c r="AS44" i="26"/>
  <c r="AS45" i="26" s="1"/>
  <c r="AS46" i="26" s="1"/>
  <c r="AS47" i="26" s="1"/>
  <c r="AS48" i="26" s="1"/>
  <c r="AS49" i="26" s="1"/>
  <c r="AS50" i="26" s="1"/>
  <c r="AS51" i="26" s="1"/>
  <c r="AS52" i="26" s="1"/>
  <c r="AS53" i="26" s="1"/>
  <c r="AS54" i="26" s="1"/>
  <c r="AS55" i="26" s="1"/>
  <c r="AS56" i="26" s="1"/>
  <c r="AS57" i="26" s="1"/>
  <c r="AS58" i="26" s="1"/>
  <c r="AS59" i="26" s="1"/>
  <c r="AS60" i="26" s="1"/>
  <c r="AS61" i="26" s="1"/>
  <c r="AS62" i="26" s="1"/>
  <c r="AS63" i="26" s="1"/>
  <c r="AS64" i="26" s="1"/>
  <c r="AS65" i="26" s="1"/>
  <c r="AS66" i="26" s="1"/>
  <c r="AS67" i="26" s="1"/>
  <c r="AS68" i="26" s="1"/>
  <c r="AS69" i="26" s="1"/>
  <c r="AS70" i="26" s="1"/>
  <c r="AS71" i="26" s="1"/>
  <c r="AS72" i="26" s="1"/>
  <c r="AS73" i="26" s="1"/>
  <c r="AS74" i="26" s="1"/>
  <c r="AS75" i="26" s="1"/>
  <c r="AS76" i="26" s="1"/>
  <c r="AS77" i="26" s="1"/>
  <c r="AS78" i="26" s="1"/>
  <c r="AS79" i="26" s="1"/>
  <c r="AS80" i="26" s="1"/>
  <c r="AS81" i="26" s="1"/>
  <c r="AS82" i="26" s="1"/>
  <c r="AS83" i="26" s="1"/>
  <c r="AS84" i="26" s="1"/>
  <c r="AS85" i="26" s="1"/>
  <c r="AS86" i="26" s="1"/>
  <c r="AS87" i="26" s="1"/>
  <c r="AS88" i="26" s="1"/>
  <c r="AS89" i="26" s="1"/>
  <c r="AS90" i="26" s="1"/>
  <c r="AS91" i="26" s="1"/>
  <c r="AS92" i="26" s="1"/>
  <c r="AS93" i="26" s="1"/>
  <c r="AS94" i="26" s="1"/>
  <c r="AS95" i="26" s="1"/>
  <c r="AS96" i="26" s="1"/>
  <c r="AS97" i="26" s="1"/>
  <c r="AS98" i="26" s="1"/>
  <c r="AS99" i="26" s="1"/>
  <c r="AS100" i="26" s="1"/>
  <c r="AS101" i="26" s="1"/>
  <c r="AS102" i="26" s="1"/>
  <c r="AS103" i="26" s="1"/>
  <c r="AS104" i="26" s="1"/>
  <c r="AS105" i="26" s="1"/>
  <c r="AS106" i="26" s="1"/>
  <c r="AS107" i="26" s="1"/>
  <c r="AS108" i="26" s="1"/>
  <c r="AS109" i="26" s="1"/>
  <c r="AS110" i="26" s="1"/>
  <c r="AS111" i="26" s="1"/>
  <c r="AS112" i="26" s="1"/>
  <c r="AS113" i="26" s="1"/>
  <c r="AS114" i="26" s="1"/>
  <c r="AS115" i="26" s="1"/>
  <c r="AS116" i="26" s="1"/>
  <c r="AS117" i="26" s="1"/>
  <c r="AS118" i="26" s="1"/>
  <c r="AS119" i="26" s="1"/>
  <c r="AS120" i="26" s="1"/>
  <c r="AS121" i="26" s="1"/>
  <c r="AS122" i="26" s="1"/>
  <c r="AS123" i="26" s="1"/>
  <c r="AS124" i="26" s="1"/>
  <c r="AS125" i="26" s="1"/>
  <c r="AS126" i="26" s="1"/>
  <c r="AS127" i="26" s="1"/>
  <c r="AS128" i="26" s="1"/>
  <c r="AS129" i="26" s="1"/>
  <c r="AS130" i="26" s="1"/>
  <c r="AS131" i="26" s="1"/>
  <c r="AS132" i="26" s="1"/>
  <c r="AS133" i="26" s="1"/>
  <c r="AS134" i="26" s="1"/>
  <c r="AS135" i="26" s="1"/>
  <c r="AS136" i="26" s="1"/>
  <c r="AS137" i="26" s="1"/>
  <c r="AS138" i="26" s="1"/>
  <c r="AS139" i="26" s="1"/>
  <c r="AS140" i="26" s="1"/>
  <c r="AS141" i="26" s="1"/>
  <c r="AS142" i="26" s="1"/>
  <c r="AS143" i="26" s="1"/>
  <c r="AS144" i="26" s="1"/>
  <c r="AS145" i="26" s="1"/>
  <c r="AS146" i="26" s="1"/>
  <c r="AS147" i="26" s="1"/>
  <c r="AS148" i="26" s="1"/>
  <c r="AS149" i="26" s="1"/>
  <c r="AS150" i="26" s="1"/>
  <c r="AS151" i="26" s="1"/>
  <c r="AS152" i="26" s="1"/>
  <c r="AS153" i="26" s="1"/>
  <c r="AS154" i="26" s="1"/>
  <c r="AS155" i="26" s="1"/>
  <c r="AS156" i="26" s="1"/>
  <c r="AS157" i="26" s="1"/>
  <c r="AS158" i="26" s="1"/>
  <c r="AS159" i="26" s="1"/>
  <c r="AS160" i="26" s="1"/>
  <c r="AS161" i="26" s="1"/>
  <c r="AS162" i="26" s="1"/>
  <c r="AS163" i="26" s="1"/>
  <c r="AS164" i="26" s="1"/>
  <c r="AS165" i="26" s="1"/>
  <c r="AS166" i="26" s="1"/>
  <c r="AS167" i="26" s="1"/>
  <c r="AS168" i="26" s="1"/>
  <c r="AS169" i="26" s="1"/>
  <c r="AS170" i="26" s="1"/>
  <c r="AS171" i="26" s="1"/>
  <c r="AS172" i="26" s="1"/>
  <c r="AS173" i="26" s="1"/>
  <c r="AS174" i="26" s="1"/>
  <c r="AS175" i="26" s="1"/>
  <c r="AS176" i="26" s="1"/>
  <c r="AS177" i="26" s="1"/>
  <c r="AS178" i="26" s="1"/>
  <c r="AS179" i="26" s="1"/>
  <c r="AS180" i="26" s="1"/>
  <c r="AS181" i="26" s="1"/>
  <c r="AS182" i="26" s="1"/>
  <c r="AS183" i="26" s="1"/>
  <c r="AS184" i="26" s="1"/>
  <c r="AS185" i="26" s="1"/>
  <c r="AS186" i="26" s="1"/>
  <c r="AS187" i="26" s="1"/>
  <c r="AS188" i="26" s="1"/>
  <c r="AS189" i="26" s="1"/>
  <c r="AS190" i="26" s="1"/>
  <c r="AS191" i="26" s="1"/>
  <c r="AS192" i="26" s="1"/>
  <c r="AS193" i="26" s="1"/>
  <c r="AS194" i="26" s="1"/>
  <c r="AS195" i="26" s="1"/>
  <c r="AS196" i="26" s="1"/>
  <c r="AS197" i="26" s="1"/>
  <c r="AS198" i="26" s="1"/>
  <c r="AS199" i="26" s="1"/>
  <c r="AS200" i="26" s="1"/>
  <c r="AS201" i="26" s="1"/>
  <c r="AS202" i="26" s="1"/>
  <c r="AS203" i="26" s="1"/>
  <c r="AS204" i="26" s="1"/>
  <c r="AS205" i="26" s="1"/>
  <c r="AS206" i="26" s="1"/>
  <c r="AS207" i="26" s="1"/>
  <c r="AR44" i="26"/>
  <c r="AR45" i="26" s="1"/>
  <c r="AR46" i="26" s="1"/>
  <c r="AR47" i="26" s="1"/>
  <c r="AR48" i="26" s="1"/>
  <c r="AR49" i="26" s="1"/>
  <c r="AR50" i="26" s="1"/>
  <c r="AR51" i="26" s="1"/>
  <c r="AR52" i="26" s="1"/>
  <c r="AR53" i="26" s="1"/>
  <c r="AR54" i="26" s="1"/>
  <c r="AR55" i="26" s="1"/>
  <c r="AR56" i="26" s="1"/>
  <c r="AR57" i="26" s="1"/>
  <c r="AR58" i="26" s="1"/>
  <c r="AR59" i="26" s="1"/>
  <c r="AR60" i="26" s="1"/>
  <c r="AR61" i="26" s="1"/>
  <c r="AR62" i="26" s="1"/>
  <c r="AR63" i="26" s="1"/>
  <c r="AR64" i="26" s="1"/>
  <c r="AR65" i="26" s="1"/>
  <c r="AR66" i="26" s="1"/>
  <c r="AR67" i="26" s="1"/>
  <c r="AR68" i="26" s="1"/>
  <c r="AR69" i="26" s="1"/>
  <c r="AR70" i="26" s="1"/>
  <c r="AR71" i="26" s="1"/>
  <c r="AR72" i="26" s="1"/>
  <c r="AR73" i="26" s="1"/>
  <c r="AR74" i="26" s="1"/>
  <c r="AR75" i="26" s="1"/>
  <c r="AR76" i="26" s="1"/>
  <c r="AR77" i="26" s="1"/>
  <c r="AR78" i="26" s="1"/>
  <c r="AR79" i="26" s="1"/>
  <c r="AR80" i="26" s="1"/>
  <c r="AR81" i="26" s="1"/>
  <c r="AR82" i="26" s="1"/>
  <c r="AR83" i="26" s="1"/>
  <c r="AR84" i="26" s="1"/>
  <c r="AR85" i="26" s="1"/>
  <c r="AR86" i="26" s="1"/>
  <c r="AR87" i="26" s="1"/>
  <c r="AR88" i="26" s="1"/>
  <c r="AR89" i="26" s="1"/>
  <c r="AR90" i="26" s="1"/>
  <c r="AR91" i="26" s="1"/>
  <c r="AR92" i="26" s="1"/>
  <c r="AR93" i="26" s="1"/>
  <c r="AR94" i="26" s="1"/>
  <c r="AR95" i="26" s="1"/>
  <c r="AR96" i="26" s="1"/>
  <c r="AR97" i="26" s="1"/>
  <c r="AR98" i="26" s="1"/>
  <c r="AR99" i="26" s="1"/>
  <c r="AR100" i="26" s="1"/>
  <c r="AR101" i="26" s="1"/>
  <c r="AR102" i="26" s="1"/>
  <c r="AR103" i="26" s="1"/>
  <c r="AR104" i="26" s="1"/>
  <c r="AR105" i="26" s="1"/>
  <c r="AR106" i="26" s="1"/>
  <c r="AR107" i="26" s="1"/>
  <c r="AR108" i="26" s="1"/>
  <c r="AR109" i="26" s="1"/>
  <c r="AR110" i="26" s="1"/>
  <c r="AR111" i="26" s="1"/>
  <c r="AR112" i="26" s="1"/>
  <c r="AR113" i="26" s="1"/>
  <c r="AR114" i="26" s="1"/>
  <c r="AR115" i="26" s="1"/>
  <c r="AR116" i="26" s="1"/>
  <c r="AR117" i="26" s="1"/>
  <c r="AR118" i="26" s="1"/>
  <c r="AR119" i="26" s="1"/>
  <c r="AR120" i="26" s="1"/>
  <c r="AR121" i="26" s="1"/>
  <c r="AR122" i="26" s="1"/>
  <c r="AR123" i="26" s="1"/>
  <c r="AR124" i="26" s="1"/>
  <c r="AR125" i="26" s="1"/>
  <c r="AR126" i="26" s="1"/>
  <c r="AR127" i="26" s="1"/>
  <c r="AR128" i="26" s="1"/>
  <c r="AR129" i="26" s="1"/>
  <c r="AR130" i="26" s="1"/>
  <c r="AR131" i="26" s="1"/>
  <c r="AR132" i="26" s="1"/>
  <c r="AR133" i="26" s="1"/>
  <c r="AR134" i="26" s="1"/>
  <c r="AR135" i="26" s="1"/>
  <c r="AR136" i="26" s="1"/>
  <c r="AR137" i="26" s="1"/>
  <c r="AR138" i="26" s="1"/>
  <c r="AR139" i="26" s="1"/>
  <c r="AR140" i="26" s="1"/>
  <c r="AR141" i="26" s="1"/>
  <c r="AR142" i="26" s="1"/>
  <c r="AR143" i="26" s="1"/>
  <c r="AR144" i="26" s="1"/>
  <c r="AJ44" i="26"/>
  <c r="AI44" i="26"/>
  <c r="AI45" i="26" s="1"/>
  <c r="AI46" i="26" s="1"/>
  <c r="AI47" i="26" s="1"/>
  <c r="AI48" i="26" s="1"/>
  <c r="AI49" i="26" s="1"/>
  <c r="AI50" i="26" s="1"/>
  <c r="AI51" i="26" s="1"/>
  <c r="AI52" i="26" s="1"/>
  <c r="AI53" i="26" s="1"/>
  <c r="AI54" i="26" s="1"/>
  <c r="AI55" i="26" s="1"/>
  <c r="AI56" i="26" s="1"/>
  <c r="AI57" i="26" s="1"/>
  <c r="AI58" i="26" s="1"/>
  <c r="AI59" i="26" s="1"/>
  <c r="AI60" i="26" s="1"/>
  <c r="AI61" i="26" s="1"/>
  <c r="AI62" i="26" s="1"/>
  <c r="AI63" i="26" s="1"/>
  <c r="AI64" i="26" s="1"/>
  <c r="AI65" i="26" s="1"/>
  <c r="AI66" i="26" s="1"/>
  <c r="AI67" i="26" s="1"/>
  <c r="AI68" i="26" s="1"/>
  <c r="AI69" i="26" s="1"/>
  <c r="AI70" i="26" s="1"/>
  <c r="AI71" i="26" s="1"/>
  <c r="AI72" i="26" s="1"/>
  <c r="AI73" i="26" s="1"/>
  <c r="AI74" i="26" s="1"/>
  <c r="AI75" i="26" s="1"/>
  <c r="AI76" i="26" s="1"/>
  <c r="AI77" i="26" s="1"/>
  <c r="AI78" i="26" s="1"/>
  <c r="AI79" i="26" s="1"/>
  <c r="AI80" i="26" s="1"/>
  <c r="AI81" i="26" s="1"/>
  <c r="AI82" i="26" s="1"/>
  <c r="AI83" i="26" s="1"/>
  <c r="AI84" i="26" s="1"/>
  <c r="AI85" i="26" s="1"/>
  <c r="AI86" i="26" s="1"/>
  <c r="AI87" i="26" s="1"/>
  <c r="AI88" i="26" s="1"/>
  <c r="AI89" i="26" s="1"/>
  <c r="AI90" i="26" s="1"/>
  <c r="AI91" i="26" s="1"/>
  <c r="AI92" i="26" s="1"/>
  <c r="AI93" i="26" s="1"/>
  <c r="AI94" i="26" s="1"/>
  <c r="AI95" i="26" s="1"/>
  <c r="AI96" i="26" s="1"/>
  <c r="AI97" i="26" s="1"/>
  <c r="AI98" i="26" s="1"/>
  <c r="AI99" i="26" s="1"/>
  <c r="AI100" i="26" s="1"/>
  <c r="AI101" i="26" s="1"/>
  <c r="AI102" i="26" s="1"/>
  <c r="AI103" i="26" s="1"/>
  <c r="AI104" i="26" s="1"/>
  <c r="AI105" i="26" s="1"/>
  <c r="AI106" i="26" s="1"/>
  <c r="AI107" i="26" s="1"/>
  <c r="AI108" i="26" s="1"/>
  <c r="AI109" i="26" s="1"/>
  <c r="AI110" i="26" s="1"/>
  <c r="AI111" i="26" s="1"/>
  <c r="AI112" i="26" s="1"/>
  <c r="AI113" i="26" s="1"/>
  <c r="AI114" i="26" s="1"/>
  <c r="AI115" i="26" s="1"/>
  <c r="AI116" i="26" s="1"/>
  <c r="AI117" i="26" s="1"/>
  <c r="AI118" i="26" s="1"/>
  <c r="AI119" i="26" s="1"/>
  <c r="AI120" i="26" s="1"/>
  <c r="AI121" i="26" s="1"/>
  <c r="AI122" i="26" s="1"/>
  <c r="AI123" i="26" s="1"/>
  <c r="AI124" i="26" s="1"/>
  <c r="AH44" i="26"/>
  <c r="AH45" i="26" s="1"/>
  <c r="AH46" i="26" s="1"/>
  <c r="AH47" i="26" s="1"/>
  <c r="AH48" i="26" s="1"/>
  <c r="AH49" i="26" s="1"/>
  <c r="AH50" i="26" s="1"/>
  <c r="AH51" i="26" s="1"/>
  <c r="AH52" i="26" s="1"/>
  <c r="AH53" i="26" s="1"/>
  <c r="AH54" i="26" s="1"/>
  <c r="AH55" i="26" s="1"/>
  <c r="AH56" i="26" s="1"/>
  <c r="AH57" i="26" s="1"/>
  <c r="AH58" i="26" s="1"/>
  <c r="AH59" i="26" s="1"/>
  <c r="AH60" i="26" s="1"/>
  <c r="AH61" i="26" s="1"/>
  <c r="AH62" i="26" s="1"/>
  <c r="AH63" i="26" s="1"/>
  <c r="AH64" i="26" s="1"/>
  <c r="AH65" i="26" s="1"/>
  <c r="AH66" i="26" s="1"/>
  <c r="AH67" i="26" s="1"/>
  <c r="AH68" i="26" s="1"/>
  <c r="AH69" i="26" s="1"/>
  <c r="AH70" i="26" s="1"/>
  <c r="AH71" i="26" s="1"/>
  <c r="AH72" i="26" s="1"/>
  <c r="AH73" i="26" s="1"/>
  <c r="AH74" i="26" s="1"/>
  <c r="AH75" i="26" s="1"/>
  <c r="AH76" i="26" s="1"/>
  <c r="AH77" i="26" s="1"/>
  <c r="AH78" i="26" s="1"/>
  <c r="AH79" i="26" s="1"/>
  <c r="AH80" i="26" s="1"/>
  <c r="AH81" i="26" s="1"/>
  <c r="AH82" i="26" s="1"/>
  <c r="AH83" i="26" s="1"/>
  <c r="AH84" i="26" s="1"/>
  <c r="AH85" i="26" s="1"/>
  <c r="AH86" i="26" s="1"/>
  <c r="AH87" i="26" s="1"/>
  <c r="AH88" i="26" s="1"/>
  <c r="AH89" i="26" s="1"/>
  <c r="AH90" i="26" s="1"/>
  <c r="AH91" i="26" s="1"/>
  <c r="AH92" i="26" s="1"/>
  <c r="AH93" i="26" s="1"/>
  <c r="AH94" i="26" s="1"/>
  <c r="AH95" i="26" s="1"/>
  <c r="AH96" i="26" s="1"/>
  <c r="AH97" i="26" s="1"/>
  <c r="AH98" i="26" s="1"/>
  <c r="AH99" i="26" s="1"/>
  <c r="AH100" i="26" s="1"/>
  <c r="AH101" i="26" s="1"/>
  <c r="AH102" i="26" s="1"/>
  <c r="AH103" i="26" s="1"/>
  <c r="AH104" i="26" s="1"/>
  <c r="AH105" i="26" s="1"/>
  <c r="AH106" i="26" s="1"/>
  <c r="AH107" i="26" s="1"/>
  <c r="AH108" i="26" s="1"/>
  <c r="AH109" i="26" s="1"/>
  <c r="AH110" i="26" s="1"/>
  <c r="AH111" i="26" s="1"/>
  <c r="AH112" i="26" s="1"/>
  <c r="AH113" i="26" s="1"/>
  <c r="AH114" i="26" s="1"/>
  <c r="AH115" i="26" s="1"/>
  <c r="AH116" i="26" s="1"/>
  <c r="AH117" i="26" s="1"/>
  <c r="AH118" i="26" s="1"/>
  <c r="AH119" i="26" s="1"/>
  <c r="AH120" i="26" s="1"/>
  <c r="AH121" i="26" s="1"/>
  <c r="AH122" i="26" s="1"/>
  <c r="AH123" i="26" s="1"/>
  <c r="AH124" i="26" s="1"/>
  <c r="AG44" i="26"/>
  <c r="AG45" i="26" s="1"/>
  <c r="AG46" i="26" s="1"/>
  <c r="AG47" i="26" s="1"/>
  <c r="AG48" i="26" s="1"/>
  <c r="AG49" i="26" s="1"/>
  <c r="AG50" i="26" s="1"/>
  <c r="AG51" i="26" s="1"/>
  <c r="AG52" i="26" s="1"/>
  <c r="AG53" i="26" s="1"/>
  <c r="AG54" i="26" s="1"/>
  <c r="AG55" i="26" s="1"/>
  <c r="AG56" i="26" s="1"/>
  <c r="AG57" i="26" s="1"/>
  <c r="AG58" i="26" s="1"/>
  <c r="AG59" i="26" s="1"/>
  <c r="AG60" i="26" s="1"/>
  <c r="AG61" i="26" s="1"/>
  <c r="AG62" i="26" s="1"/>
  <c r="AG63" i="26" s="1"/>
  <c r="AG64" i="26" s="1"/>
  <c r="AG65" i="26" s="1"/>
  <c r="AG66" i="26" s="1"/>
  <c r="AG67" i="26" s="1"/>
  <c r="AG68" i="26" s="1"/>
  <c r="AG69" i="26" s="1"/>
  <c r="AG70" i="26" s="1"/>
  <c r="AG71" i="26" s="1"/>
  <c r="AG72" i="26" s="1"/>
  <c r="AG73" i="26" s="1"/>
  <c r="AG74" i="26" s="1"/>
  <c r="AG75" i="26" s="1"/>
  <c r="AG76" i="26" s="1"/>
  <c r="AG77" i="26" s="1"/>
  <c r="AG78" i="26" s="1"/>
  <c r="AG79" i="26" s="1"/>
  <c r="AG80" i="26" s="1"/>
  <c r="AG81" i="26" s="1"/>
  <c r="AG82" i="26" s="1"/>
  <c r="AG83" i="26" s="1"/>
  <c r="AG84" i="26" s="1"/>
  <c r="AG85" i="26" s="1"/>
  <c r="AG86" i="26" s="1"/>
  <c r="AG87" i="26" s="1"/>
  <c r="AG88" i="26" s="1"/>
  <c r="AG89" i="26" s="1"/>
  <c r="AG90" i="26" s="1"/>
  <c r="AG91" i="26" s="1"/>
  <c r="AG92" i="26" s="1"/>
  <c r="AG93" i="26" s="1"/>
  <c r="AG94" i="26" s="1"/>
  <c r="AG95" i="26" s="1"/>
  <c r="AG96" i="26" s="1"/>
  <c r="AG97" i="26" s="1"/>
  <c r="AG98" i="26" s="1"/>
  <c r="AG99" i="26" s="1"/>
  <c r="AG100" i="26" s="1"/>
  <c r="AG101" i="26" s="1"/>
  <c r="AG102" i="26" s="1"/>
  <c r="AG103" i="26" s="1"/>
  <c r="AG104" i="26" s="1"/>
  <c r="AG105" i="26" s="1"/>
  <c r="AG106" i="26" s="1"/>
  <c r="AG107" i="26" s="1"/>
  <c r="AG108" i="26" s="1"/>
  <c r="AG109" i="26" s="1"/>
  <c r="AG110" i="26" s="1"/>
  <c r="AG111" i="26" s="1"/>
  <c r="AG112" i="26" s="1"/>
  <c r="AG113" i="26" s="1"/>
  <c r="AG114" i="26" s="1"/>
  <c r="AG115" i="26" s="1"/>
  <c r="AG116" i="26" s="1"/>
  <c r="AG117" i="26" s="1"/>
  <c r="AG118" i="26" s="1"/>
  <c r="AG119" i="26" s="1"/>
  <c r="AG120" i="26" s="1"/>
  <c r="AG121" i="26" s="1"/>
  <c r="AG122" i="26" s="1"/>
  <c r="AG123" i="26" s="1"/>
  <c r="AG124" i="26" s="1"/>
  <c r="AF44" i="26"/>
  <c r="AF45" i="26" s="1"/>
  <c r="AF46" i="26" s="1"/>
  <c r="AF47" i="26" s="1"/>
  <c r="AF48" i="26" s="1"/>
  <c r="AF49" i="26" s="1"/>
  <c r="AF50" i="26" s="1"/>
  <c r="AF51" i="26" s="1"/>
  <c r="AF52" i="26" s="1"/>
  <c r="AF53" i="26" s="1"/>
  <c r="AF54" i="26" s="1"/>
  <c r="AF55" i="26" s="1"/>
  <c r="AF56" i="26" s="1"/>
  <c r="AF57" i="26" s="1"/>
  <c r="AF58" i="26" s="1"/>
  <c r="AF59" i="26" s="1"/>
  <c r="AF60" i="26" s="1"/>
  <c r="AF61" i="26" s="1"/>
  <c r="AF62" i="26" s="1"/>
  <c r="AF63" i="26" s="1"/>
  <c r="AF64" i="26" s="1"/>
  <c r="AF65" i="26" s="1"/>
  <c r="AF66" i="26" s="1"/>
  <c r="AF67" i="26" s="1"/>
  <c r="AF68" i="26" s="1"/>
  <c r="AF69" i="26" s="1"/>
  <c r="AF70" i="26" s="1"/>
  <c r="AF71" i="26" s="1"/>
  <c r="AF72" i="26" s="1"/>
  <c r="AF73" i="26" s="1"/>
  <c r="AF74" i="26" s="1"/>
  <c r="AF75" i="26" s="1"/>
  <c r="AF76" i="26" s="1"/>
  <c r="AF77" i="26" s="1"/>
  <c r="AF78" i="26" s="1"/>
  <c r="AF79" i="26" s="1"/>
  <c r="AF80" i="26" s="1"/>
  <c r="AF81" i="26" s="1"/>
  <c r="AF82" i="26" s="1"/>
  <c r="AF83" i="26" s="1"/>
  <c r="AF84" i="26" s="1"/>
  <c r="AF85" i="26" s="1"/>
  <c r="AF86" i="26" s="1"/>
  <c r="AF87" i="26" s="1"/>
  <c r="AF88" i="26" s="1"/>
  <c r="AF89" i="26" s="1"/>
  <c r="AF90" i="26" s="1"/>
  <c r="AF91" i="26" s="1"/>
  <c r="AF92" i="26" s="1"/>
  <c r="AF93" i="26" s="1"/>
  <c r="AF94" i="26" s="1"/>
  <c r="AF95" i="26" s="1"/>
  <c r="AF96" i="26" s="1"/>
  <c r="AF97" i="26" s="1"/>
  <c r="AF98" i="26" s="1"/>
  <c r="AF99" i="26" s="1"/>
  <c r="AF100" i="26" s="1"/>
  <c r="AF101" i="26" s="1"/>
  <c r="AF102" i="26" s="1"/>
  <c r="AF103" i="26" s="1"/>
  <c r="AF104" i="26" s="1"/>
  <c r="AF105" i="26" s="1"/>
  <c r="AF106" i="26" s="1"/>
  <c r="AF107" i="26" s="1"/>
  <c r="AF108" i="26" s="1"/>
  <c r="AF109" i="26" s="1"/>
  <c r="AF110" i="26" s="1"/>
  <c r="AF111" i="26" s="1"/>
  <c r="AF112" i="26" s="1"/>
  <c r="AF113" i="26" s="1"/>
  <c r="AF114" i="26" s="1"/>
  <c r="AF115" i="26" s="1"/>
  <c r="AF116" i="26" s="1"/>
  <c r="AF117" i="26" s="1"/>
  <c r="AF118" i="26" s="1"/>
  <c r="AF119" i="26" s="1"/>
  <c r="AF120" i="26" s="1"/>
  <c r="AF121" i="26" s="1"/>
  <c r="AF122" i="26" s="1"/>
  <c r="AF123" i="26" s="1"/>
  <c r="AF124" i="26" s="1"/>
  <c r="X44" i="26"/>
  <c r="X45" i="26" s="1"/>
  <c r="W44" i="26"/>
  <c r="W45" i="26" s="1"/>
  <c r="W46" i="26" s="1"/>
  <c r="W47" i="26" s="1"/>
  <c r="W48" i="26" s="1"/>
  <c r="W49" i="26" s="1"/>
  <c r="W50" i="26" s="1"/>
  <c r="W51" i="26" s="1"/>
  <c r="W52" i="26" s="1"/>
  <c r="W53" i="26" s="1"/>
  <c r="W54" i="26" s="1"/>
  <c r="W55" i="26" s="1"/>
  <c r="W56" i="26" s="1"/>
  <c r="W57" i="26" s="1"/>
  <c r="W58" i="26" s="1"/>
  <c r="W59" i="26" s="1"/>
  <c r="W60" i="26" s="1"/>
  <c r="W61" i="26" s="1"/>
  <c r="W62" i="26" s="1"/>
  <c r="W63" i="26" s="1"/>
  <c r="W64" i="26" s="1"/>
  <c r="W65" i="26" s="1"/>
  <c r="W66" i="26" s="1"/>
  <c r="W67" i="26" s="1"/>
  <c r="W68" i="26" s="1"/>
  <c r="W69" i="26" s="1"/>
  <c r="W70" i="26" s="1"/>
  <c r="W71" i="26" s="1"/>
  <c r="W72" i="26" s="1"/>
  <c r="W73" i="26" s="1"/>
  <c r="W74" i="26" s="1"/>
  <c r="W75" i="26" s="1"/>
  <c r="W76" i="26" s="1"/>
  <c r="W77" i="26" s="1"/>
  <c r="W78" i="26" s="1"/>
  <c r="W79" i="26" s="1"/>
  <c r="W80" i="26" s="1"/>
  <c r="W81" i="26" s="1"/>
  <c r="W82" i="26" s="1"/>
  <c r="W83" i="26" s="1"/>
  <c r="W84" i="26" s="1"/>
  <c r="W85" i="26" s="1"/>
  <c r="W86" i="26" s="1"/>
  <c r="W87" i="26" s="1"/>
  <c r="W88" i="26" s="1"/>
  <c r="W89" i="26" s="1"/>
  <c r="W90" i="26" s="1"/>
  <c r="W91" i="26" s="1"/>
  <c r="W92" i="26" s="1"/>
  <c r="W93" i="26" s="1"/>
  <c r="W94" i="26" s="1"/>
  <c r="W95" i="26" s="1"/>
  <c r="W96" i="26" s="1"/>
  <c r="W97" i="26" s="1"/>
  <c r="W98" i="26" s="1"/>
  <c r="W99" i="26" s="1"/>
  <c r="W100" i="26" s="1"/>
  <c r="W101" i="26" s="1"/>
  <c r="W102" i="26" s="1"/>
  <c r="W103" i="26" s="1"/>
  <c r="W104" i="26" s="1"/>
  <c r="W105" i="26" s="1"/>
  <c r="W106" i="26" s="1"/>
  <c r="W107" i="26" s="1"/>
  <c r="W108" i="26" s="1"/>
  <c r="W109" i="26" s="1"/>
  <c r="W110" i="26" s="1"/>
  <c r="W111" i="26" s="1"/>
  <c r="W112" i="26" s="1"/>
  <c r="W113" i="26" s="1"/>
  <c r="W114" i="26" s="1"/>
  <c r="W115" i="26" s="1"/>
  <c r="W116" i="26" s="1"/>
  <c r="W117" i="26" s="1"/>
  <c r="W118" i="26" s="1"/>
  <c r="W119" i="26" s="1"/>
  <c r="W120" i="26" s="1"/>
  <c r="W121" i="26" s="1"/>
  <c r="W122" i="26" s="1"/>
  <c r="W123" i="26" s="1"/>
  <c r="W124" i="26" s="1"/>
  <c r="W125" i="26" s="1"/>
  <c r="W126" i="26" s="1"/>
  <c r="W127" i="26" s="1"/>
  <c r="W128" i="26" s="1"/>
  <c r="W129" i="26" s="1"/>
  <c r="W130" i="26" s="1"/>
  <c r="W131" i="26" s="1"/>
  <c r="W132" i="26" s="1"/>
  <c r="W133" i="26" s="1"/>
  <c r="W134" i="26" s="1"/>
  <c r="W135" i="26" s="1"/>
  <c r="W136" i="26" s="1"/>
  <c r="W137" i="26" s="1"/>
  <c r="W138" i="26" s="1"/>
  <c r="W139" i="26" s="1"/>
  <c r="W140" i="26" s="1"/>
  <c r="W141" i="26" s="1"/>
  <c r="W142" i="26" s="1"/>
  <c r="W143" i="26" s="1"/>
  <c r="W144" i="26" s="1"/>
  <c r="W145" i="26" s="1"/>
  <c r="W146" i="26" s="1"/>
  <c r="W147" i="26" s="1"/>
  <c r="W148" i="26" s="1"/>
  <c r="W149" i="26" s="1"/>
  <c r="W150" i="26" s="1"/>
  <c r="W151" i="26" s="1"/>
  <c r="W152" i="26" s="1"/>
  <c r="W153" i="26" s="1"/>
  <c r="W154" i="26" s="1"/>
  <c r="W155" i="26" s="1"/>
  <c r="W156" i="26" s="1"/>
  <c r="W157" i="26" s="1"/>
  <c r="W158" i="26" s="1"/>
  <c r="W159" i="26" s="1"/>
  <c r="W160" i="26" s="1"/>
  <c r="W161" i="26" s="1"/>
  <c r="W162" i="26" s="1"/>
  <c r="W163" i="26" s="1"/>
  <c r="W164" i="26" s="1"/>
  <c r="W165" i="26" s="1"/>
  <c r="W166" i="26" s="1"/>
  <c r="W167" i="26" s="1"/>
  <c r="W168" i="26" s="1"/>
  <c r="W169" i="26" s="1"/>
  <c r="W170" i="26" s="1"/>
  <c r="W171" i="26" s="1"/>
  <c r="W172" i="26" s="1"/>
  <c r="W173" i="26" s="1"/>
  <c r="W174" i="26" s="1"/>
  <c r="W175" i="26" s="1"/>
  <c r="W176" i="26" s="1"/>
  <c r="W177" i="26" s="1"/>
  <c r="W178" i="26" s="1"/>
  <c r="W179" i="26" s="1"/>
  <c r="W180" i="26" s="1"/>
  <c r="W181" i="26" s="1"/>
  <c r="W182" i="26" s="1"/>
  <c r="W183" i="26" s="1"/>
  <c r="W184" i="26" s="1"/>
  <c r="W185" i="26" s="1"/>
  <c r="W186" i="26" s="1"/>
  <c r="W187" i="26" s="1"/>
  <c r="W188" i="26" s="1"/>
  <c r="W189" i="26" s="1"/>
  <c r="W190" i="26" s="1"/>
  <c r="W191" i="26" s="1"/>
  <c r="W192" i="26" s="1"/>
  <c r="W193" i="26" s="1"/>
  <c r="W194" i="26" s="1"/>
  <c r="W195" i="26" s="1"/>
  <c r="W196" i="26" s="1"/>
  <c r="W197" i="26" s="1"/>
  <c r="W198" i="26" s="1"/>
  <c r="W199" i="26" s="1"/>
  <c r="W200" i="26" s="1"/>
  <c r="W201" i="26" s="1"/>
  <c r="W202" i="26" s="1"/>
  <c r="W203" i="26" s="1"/>
  <c r="W204" i="26" s="1"/>
  <c r="W205" i="26" s="1"/>
  <c r="W206" i="26" s="1"/>
  <c r="W207" i="26" s="1"/>
  <c r="V44" i="26"/>
  <c r="V45" i="26" s="1"/>
  <c r="V46" i="26" s="1"/>
  <c r="V47" i="26" s="1"/>
  <c r="V48" i="26" s="1"/>
  <c r="V49" i="26" s="1"/>
  <c r="V50" i="26" s="1"/>
  <c r="V51" i="26" s="1"/>
  <c r="V52" i="26" s="1"/>
  <c r="V53" i="26" s="1"/>
  <c r="V54" i="26" s="1"/>
  <c r="V55" i="26" s="1"/>
  <c r="V56" i="26" s="1"/>
  <c r="V57" i="26" s="1"/>
  <c r="V58" i="26" s="1"/>
  <c r="V59" i="26" s="1"/>
  <c r="V60" i="26" s="1"/>
  <c r="V61" i="26" s="1"/>
  <c r="V62" i="26" s="1"/>
  <c r="V63" i="26" s="1"/>
  <c r="V64" i="26" s="1"/>
  <c r="V65" i="26" s="1"/>
  <c r="V66" i="26" s="1"/>
  <c r="V67" i="26" s="1"/>
  <c r="V68" i="26" s="1"/>
  <c r="V69" i="26" s="1"/>
  <c r="V70" i="26" s="1"/>
  <c r="V71" i="26" s="1"/>
  <c r="V72" i="26" s="1"/>
  <c r="V73" i="26" s="1"/>
  <c r="V74" i="26" s="1"/>
  <c r="V75" i="26" s="1"/>
  <c r="V76" i="26" s="1"/>
  <c r="V77" i="26" s="1"/>
  <c r="V78" i="26" s="1"/>
  <c r="V79" i="26" s="1"/>
  <c r="V80" i="26" s="1"/>
  <c r="V81" i="26" s="1"/>
  <c r="V82" i="26" s="1"/>
  <c r="V83" i="26" s="1"/>
  <c r="V84" i="26" s="1"/>
  <c r="V85" i="26" s="1"/>
  <c r="V86" i="26" s="1"/>
  <c r="V87" i="26" s="1"/>
  <c r="V88" i="26" s="1"/>
  <c r="V89" i="26" s="1"/>
  <c r="V90" i="26" s="1"/>
  <c r="V91" i="26" s="1"/>
  <c r="V92" i="26" s="1"/>
  <c r="V93" i="26" s="1"/>
  <c r="V94" i="26" s="1"/>
  <c r="V95" i="26" s="1"/>
  <c r="V96" i="26" s="1"/>
  <c r="V97" i="26" s="1"/>
  <c r="V98" i="26" s="1"/>
  <c r="V99" i="26" s="1"/>
  <c r="V100" i="26" s="1"/>
  <c r="V101" i="26" s="1"/>
  <c r="V102" i="26" s="1"/>
  <c r="V103" i="26" s="1"/>
  <c r="V104" i="26" s="1"/>
  <c r="V105" i="26" s="1"/>
  <c r="V106" i="26" s="1"/>
  <c r="V107" i="26" s="1"/>
  <c r="V108" i="26" s="1"/>
  <c r="V109" i="26" s="1"/>
  <c r="V110" i="26" s="1"/>
  <c r="V111" i="26" s="1"/>
  <c r="V112" i="26" s="1"/>
  <c r="V113" i="26" s="1"/>
  <c r="V114" i="26" s="1"/>
  <c r="V115" i="26" s="1"/>
  <c r="V116" i="26" s="1"/>
  <c r="V117" i="26" s="1"/>
  <c r="V118" i="26" s="1"/>
  <c r="V119" i="26" s="1"/>
  <c r="V120" i="26" s="1"/>
  <c r="V121" i="26" s="1"/>
  <c r="V122" i="26" s="1"/>
  <c r="V123" i="26" s="1"/>
  <c r="V124" i="26" s="1"/>
  <c r="V125" i="26" s="1"/>
  <c r="V126" i="26" s="1"/>
  <c r="V127" i="26" s="1"/>
  <c r="V128" i="26" s="1"/>
  <c r="V129" i="26" s="1"/>
  <c r="V130" i="26" s="1"/>
  <c r="V131" i="26" s="1"/>
  <c r="V132" i="26" s="1"/>
  <c r="V133" i="26" s="1"/>
  <c r="V134" i="26" s="1"/>
  <c r="V135" i="26" s="1"/>
  <c r="V136" i="26" s="1"/>
  <c r="V137" i="26" s="1"/>
  <c r="V138" i="26" s="1"/>
  <c r="V139" i="26" s="1"/>
  <c r="V140" i="26" s="1"/>
  <c r="V141" i="26" s="1"/>
  <c r="V142" i="26" s="1"/>
  <c r="V143" i="26" s="1"/>
  <c r="V144" i="26" s="1"/>
  <c r="V145" i="26" s="1"/>
  <c r="V146" i="26" s="1"/>
  <c r="V147" i="26" s="1"/>
  <c r="V148" i="26" s="1"/>
  <c r="V149" i="26" s="1"/>
  <c r="V150" i="26" s="1"/>
  <c r="V151" i="26" s="1"/>
  <c r="V152" i="26" s="1"/>
  <c r="V153" i="26" s="1"/>
  <c r="V154" i="26" s="1"/>
  <c r="V155" i="26" s="1"/>
  <c r="V156" i="26" s="1"/>
  <c r="V157" i="26" s="1"/>
  <c r="V158" i="26" s="1"/>
  <c r="V159" i="26" s="1"/>
  <c r="V160" i="26" s="1"/>
  <c r="V161" i="26" s="1"/>
  <c r="V162" i="26" s="1"/>
  <c r="V163" i="26" s="1"/>
  <c r="V164" i="26" s="1"/>
  <c r="V165" i="26" s="1"/>
  <c r="V166" i="26" s="1"/>
  <c r="V167" i="26" s="1"/>
  <c r="V168" i="26" s="1"/>
  <c r="V169" i="26" s="1"/>
  <c r="V170" i="26" s="1"/>
  <c r="V171" i="26" s="1"/>
  <c r="V172" i="26" s="1"/>
  <c r="V173" i="26" s="1"/>
  <c r="V174" i="26" s="1"/>
  <c r="V175" i="26" s="1"/>
  <c r="V176" i="26" s="1"/>
  <c r="V177" i="26" s="1"/>
  <c r="V178" i="26" s="1"/>
  <c r="V179" i="26" s="1"/>
  <c r="V180" i="26" s="1"/>
  <c r="V181" i="26" s="1"/>
  <c r="V182" i="26" s="1"/>
  <c r="V183" i="26" s="1"/>
  <c r="V184" i="26" s="1"/>
  <c r="V185" i="26" s="1"/>
  <c r="V186" i="26" s="1"/>
  <c r="V187" i="26" s="1"/>
  <c r="V188" i="26" s="1"/>
  <c r="V189" i="26" s="1"/>
  <c r="V190" i="26" s="1"/>
  <c r="V191" i="26" s="1"/>
  <c r="V192" i="26" s="1"/>
  <c r="V193" i="26" s="1"/>
  <c r="V194" i="26" s="1"/>
  <c r="V195" i="26" s="1"/>
  <c r="V196" i="26" s="1"/>
  <c r="V197" i="26" s="1"/>
  <c r="V198" i="26" s="1"/>
  <c r="V199" i="26" s="1"/>
  <c r="V200" i="26" s="1"/>
  <c r="V201" i="26" s="1"/>
  <c r="V202" i="26" s="1"/>
  <c r="V203" i="26" s="1"/>
  <c r="V204" i="26" s="1"/>
  <c r="V205" i="26" s="1"/>
  <c r="V206" i="26" s="1"/>
  <c r="V207" i="26" s="1"/>
  <c r="U44" i="26"/>
  <c r="T44" i="26"/>
  <c r="T45" i="26" s="1"/>
  <c r="T46" i="26" s="1"/>
  <c r="T47" i="26" s="1"/>
  <c r="T48" i="26" s="1"/>
  <c r="T49" i="26" s="1"/>
  <c r="T50" i="26" s="1"/>
  <c r="T51" i="26" s="1"/>
  <c r="T52" i="26" s="1"/>
  <c r="T53" i="26" s="1"/>
  <c r="T54" i="26" s="1"/>
  <c r="T55" i="26" s="1"/>
  <c r="T56" i="26" s="1"/>
  <c r="T57" i="26" s="1"/>
  <c r="T58" i="26" s="1"/>
  <c r="T59" i="26" s="1"/>
  <c r="T60" i="26" s="1"/>
  <c r="T61" i="26" s="1"/>
  <c r="T62" i="26" s="1"/>
  <c r="T63" i="26" s="1"/>
  <c r="T64" i="26" s="1"/>
  <c r="T65" i="26" s="1"/>
  <c r="T66" i="26" s="1"/>
  <c r="T67" i="26" s="1"/>
  <c r="T68" i="26" s="1"/>
  <c r="T69" i="26" s="1"/>
  <c r="T70" i="26" s="1"/>
  <c r="T71" i="26" s="1"/>
  <c r="T72" i="26" s="1"/>
  <c r="T73" i="26" s="1"/>
  <c r="T74" i="26" s="1"/>
  <c r="T75" i="26" s="1"/>
  <c r="T76" i="26" s="1"/>
  <c r="T77" i="26" s="1"/>
  <c r="T78" i="26" s="1"/>
  <c r="T79" i="26" s="1"/>
  <c r="T80" i="26" s="1"/>
  <c r="T81" i="26" s="1"/>
  <c r="T82" i="26" s="1"/>
  <c r="T83" i="26" s="1"/>
  <c r="T84" i="26" s="1"/>
  <c r="T85" i="26" s="1"/>
  <c r="T86" i="26" s="1"/>
  <c r="T87" i="26" s="1"/>
  <c r="T88" i="26" s="1"/>
  <c r="T89" i="26" s="1"/>
  <c r="T90" i="26" s="1"/>
  <c r="T91" i="26" s="1"/>
  <c r="T92" i="26" s="1"/>
  <c r="T93" i="26" s="1"/>
  <c r="T94" i="26" s="1"/>
  <c r="T95" i="26" s="1"/>
  <c r="T96" i="26" s="1"/>
  <c r="T97" i="26" s="1"/>
  <c r="T98" i="26" s="1"/>
  <c r="T99" i="26" s="1"/>
  <c r="T100" i="26" s="1"/>
  <c r="T101" i="26" s="1"/>
  <c r="T102" i="26" s="1"/>
  <c r="T103" i="26" s="1"/>
  <c r="T104" i="26" s="1"/>
  <c r="T105" i="26" s="1"/>
  <c r="T106" i="26" s="1"/>
  <c r="T107" i="26" s="1"/>
  <c r="T108" i="26" s="1"/>
  <c r="T109" i="26" s="1"/>
  <c r="T110" i="26" s="1"/>
  <c r="T111" i="26" s="1"/>
  <c r="T112" i="26" s="1"/>
  <c r="T113" i="26" s="1"/>
  <c r="T114" i="26" s="1"/>
  <c r="T115" i="26" s="1"/>
  <c r="T116" i="26" s="1"/>
  <c r="T117" i="26" s="1"/>
  <c r="T118" i="26" s="1"/>
  <c r="T119" i="26" s="1"/>
  <c r="T120" i="26" s="1"/>
  <c r="T121" i="26" s="1"/>
  <c r="T122" i="26" s="1"/>
  <c r="T123" i="26" s="1"/>
  <c r="T124" i="26" s="1"/>
  <c r="T125" i="26" s="1"/>
  <c r="T126" i="26" s="1"/>
  <c r="T127" i="26" s="1"/>
  <c r="T128" i="26" s="1"/>
  <c r="T129" i="26" s="1"/>
  <c r="T130" i="26" s="1"/>
  <c r="T131" i="26" s="1"/>
  <c r="T132" i="26" s="1"/>
  <c r="T133" i="26" s="1"/>
  <c r="T134" i="26" s="1"/>
  <c r="T135" i="26" s="1"/>
  <c r="T136" i="26" s="1"/>
  <c r="T137" i="26" s="1"/>
  <c r="T138" i="26" s="1"/>
  <c r="T139" i="26" s="1"/>
  <c r="T140" i="26" s="1"/>
  <c r="T141" i="26" s="1"/>
  <c r="T142" i="26" s="1"/>
  <c r="T143" i="26" s="1"/>
  <c r="T144" i="26" s="1"/>
  <c r="T145" i="26" s="1"/>
  <c r="T146" i="26" s="1"/>
  <c r="T147" i="26" s="1"/>
  <c r="T148" i="26" s="1"/>
  <c r="T149" i="26" s="1"/>
  <c r="T150" i="26" s="1"/>
  <c r="T151" i="26" s="1"/>
  <c r="T152" i="26" s="1"/>
  <c r="T153" i="26" s="1"/>
  <c r="T154" i="26" s="1"/>
  <c r="T155" i="26" s="1"/>
  <c r="T156" i="26" s="1"/>
  <c r="T157" i="26" s="1"/>
  <c r="T158" i="26" s="1"/>
  <c r="T159" i="26" s="1"/>
  <c r="T160" i="26" s="1"/>
  <c r="T161" i="26" s="1"/>
  <c r="T162" i="26" s="1"/>
  <c r="T163" i="26" s="1"/>
  <c r="T164" i="26" s="1"/>
  <c r="T165" i="26" s="1"/>
  <c r="T166" i="26" s="1"/>
  <c r="T167" i="26" s="1"/>
  <c r="T168" i="26" s="1"/>
  <c r="T169" i="26" s="1"/>
  <c r="T170" i="26" s="1"/>
  <c r="T171" i="26" s="1"/>
  <c r="T172" i="26" s="1"/>
  <c r="T173" i="26" s="1"/>
  <c r="T174" i="26" s="1"/>
  <c r="T175" i="26" s="1"/>
  <c r="T176" i="26" s="1"/>
  <c r="T177" i="26" s="1"/>
  <c r="T178" i="26" s="1"/>
  <c r="T179" i="26" s="1"/>
  <c r="T180" i="26" s="1"/>
  <c r="T181" i="26" s="1"/>
  <c r="T182" i="26" s="1"/>
  <c r="T183" i="26" s="1"/>
  <c r="T184" i="26" s="1"/>
  <c r="T185" i="26" s="1"/>
  <c r="T186" i="26" s="1"/>
  <c r="T187" i="26" s="1"/>
  <c r="T188" i="26" s="1"/>
  <c r="T189" i="26" s="1"/>
  <c r="T190" i="26" s="1"/>
  <c r="T191" i="26" s="1"/>
  <c r="T192" i="26" s="1"/>
  <c r="T193" i="26" s="1"/>
  <c r="T194" i="26" s="1"/>
  <c r="T195" i="26" s="1"/>
  <c r="T196" i="26" s="1"/>
  <c r="T197" i="26" s="1"/>
  <c r="T198" i="26" s="1"/>
  <c r="T199" i="26" s="1"/>
  <c r="T200" i="26" s="1"/>
  <c r="T201" i="26" s="1"/>
  <c r="T202" i="26" s="1"/>
  <c r="T203" i="26" s="1"/>
  <c r="T204" i="26" s="1"/>
  <c r="T205" i="26" s="1"/>
  <c r="T206" i="26" s="1"/>
  <c r="T207" i="26" s="1"/>
  <c r="L44" i="26"/>
  <c r="L45" i="26" s="1"/>
  <c r="L46" i="26" s="1"/>
  <c r="L47" i="26" s="1"/>
  <c r="L48" i="26" s="1"/>
  <c r="L49" i="26" s="1"/>
  <c r="L50" i="26" s="1"/>
  <c r="L51" i="26" s="1"/>
  <c r="L52" i="26" s="1"/>
  <c r="L53" i="26" s="1"/>
  <c r="L54" i="26" s="1"/>
  <c r="L55" i="26" s="1"/>
  <c r="L56" i="26" s="1"/>
  <c r="L57" i="26" s="1"/>
  <c r="L58" i="26" s="1"/>
  <c r="L59" i="26" s="1"/>
  <c r="L60" i="26" s="1"/>
  <c r="L61" i="26" s="1"/>
  <c r="L62" i="26" s="1"/>
  <c r="L63" i="26" s="1"/>
  <c r="L64" i="26" s="1"/>
  <c r="L65" i="26" s="1"/>
  <c r="L66" i="26" s="1"/>
  <c r="L67" i="26" s="1"/>
  <c r="L68" i="26" s="1"/>
  <c r="L69" i="26" s="1"/>
  <c r="L70" i="26" s="1"/>
  <c r="L71" i="26" s="1"/>
  <c r="L72" i="26" s="1"/>
  <c r="L73" i="26" s="1"/>
  <c r="L74" i="26" s="1"/>
  <c r="L75" i="26" s="1"/>
  <c r="L76" i="26" s="1"/>
  <c r="L77" i="26" s="1"/>
  <c r="L78" i="26" s="1"/>
  <c r="L79" i="26" s="1"/>
  <c r="L80" i="26" s="1"/>
  <c r="L81" i="26" s="1"/>
  <c r="L82" i="26" s="1"/>
  <c r="L83" i="26" s="1"/>
  <c r="L84" i="26" s="1"/>
  <c r="L85" i="26" s="1"/>
  <c r="L86" i="26" s="1"/>
  <c r="L87" i="26" s="1"/>
  <c r="L88" i="26" s="1"/>
  <c r="L89" i="26" s="1"/>
  <c r="L90" i="26" s="1"/>
  <c r="L91" i="26" s="1"/>
  <c r="L92" i="26" s="1"/>
  <c r="L93" i="26" s="1"/>
  <c r="L94" i="26" s="1"/>
  <c r="L95" i="26" s="1"/>
  <c r="L96" i="26" s="1"/>
  <c r="L97" i="26" s="1"/>
  <c r="L98" i="26" s="1"/>
  <c r="L99" i="26" s="1"/>
  <c r="L100" i="26" s="1"/>
  <c r="L101" i="26" s="1"/>
  <c r="L102" i="26" s="1"/>
  <c r="L103" i="26" s="1"/>
  <c r="L104" i="26" s="1"/>
  <c r="K44" i="26"/>
  <c r="K45" i="26" s="1"/>
  <c r="K46" i="26" s="1"/>
  <c r="K47" i="26" s="1"/>
  <c r="K48" i="26" s="1"/>
  <c r="K49" i="26" s="1"/>
  <c r="K50" i="26" s="1"/>
  <c r="K51" i="26" s="1"/>
  <c r="K52" i="26" s="1"/>
  <c r="K53" i="26" s="1"/>
  <c r="K54" i="26" s="1"/>
  <c r="K55" i="26" s="1"/>
  <c r="K56" i="26" s="1"/>
  <c r="K57" i="26" s="1"/>
  <c r="K58" i="26" s="1"/>
  <c r="K59" i="26" s="1"/>
  <c r="K60" i="26" s="1"/>
  <c r="K61" i="26" s="1"/>
  <c r="K62" i="26" s="1"/>
  <c r="K63" i="26" s="1"/>
  <c r="K64" i="26" s="1"/>
  <c r="K65" i="26" s="1"/>
  <c r="K66" i="26" s="1"/>
  <c r="K67" i="26" s="1"/>
  <c r="K68" i="26" s="1"/>
  <c r="K69" i="26" s="1"/>
  <c r="K70" i="26" s="1"/>
  <c r="K71" i="26" s="1"/>
  <c r="K72" i="26" s="1"/>
  <c r="K73" i="26" s="1"/>
  <c r="K74" i="26" s="1"/>
  <c r="K75" i="26" s="1"/>
  <c r="K76" i="26" s="1"/>
  <c r="K77" i="26" s="1"/>
  <c r="K78" i="26" s="1"/>
  <c r="K79" i="26" s="1"/>
  <c r="K80" i="26" s="1"/>
  <c r="K81" i="26" s="1"/>
  <c r="K82" i="26" s="1"/>
  <c r="K83" i="26" s="1"/>
  <c r="K84" i="26" s="1"/>
  <c r="K85" i="26" s="1"/>
  <c r="K86" i="26" s="1"/>
  <c r="K87" i="26" s="1"/>
  <c r="K88" i="26" s="1"/>
  <c r="K89" i="26" s="1"/>
  <c r="K90" i="26" s="1"/>
  <c r="K91" i="26" s="1"/>
  <c r="K92" i="26" s="1"/>
  <c r="K93" i="26" s="1"/>
  <c r="K94" i="26" s="1"/>
  <c r="K95" i="26" s="1"/>
  <c r="K96" i="26" s="1"/>
  <c r="K97" i="26" s="1"/>
  <c r="K98" i="26" s="1"/>
  <c r="K99" i="26" s="1"/>
  <c r="K100" i="26" s="1"/>
  <c r="K101" i="26" s="1"/>
  <c r="K102" i="26" s="1"/>
  <c r="K103" i="26" s="1"/>
  <c r="K104" i="26" s="1"/>
  <c r="J44" i="26"/>
  <c r="J45" i="26" s="1"/>
  <c r="J46" i="26" s="1"/>
  <c r="J47" i="26" s="1"/>
  <c r="J48" i="26" s="1"/>
  <c r="J49" i="26" s="1"/>
  <c r="J50" i="26" s="1"/>
  <c r="J51" i="26" s="1"/>
  <c r="J52" i="26" s="1"/>
  <c r="J53" i="26" s="1"/>
  <c r="J54" i="26" s="1"/>
  <c r="J55" i="26" s="1"/>
  <c r="J56" i="26" s="1"/>
  <c r="J57" i="26" s="1"/>
  <c r="J58" i="26" s="1"/>
  <c r="J59" i="26" s="1"/>
  <c r="J60" i="26" s="1"/>
  <c r="J61" i="26" s="1"/>
  <c r="J62" i="26" s="1"/>
  <c r="J63" i="26" s="1"/>
  <c r="J64" i="26" s="1"/>
  <c r="J65" i="26" s="1"/>
  <c r="J66" i="26" s="1"/>
  <c r="J67" i="26" s="1"/>
  <c r="J68" i="26" s="1"/>
  <c r="J69" i="26" s="1"/>
  <c r="J70" i="26" s="1"/>
  <c r="J71" i="26" s="1"/>
  <c r="J72" i="26" s="1"/>
  <c r="J73" i="26" s="1"/>
  <c r="J74" i="26" s="1"/>
  <c r="J75" i="26" s="1"/>
  <c r="J76" i="26" s="1"/>
  <c r="J77" i="26" s="1"/>
  <c r="J78" i="26" s="1"/>
  <c r="J79" i="26" s="1"/>
  <c r="J80" i="26" s="1"/>
  <c r="J81" i="26" s="1"/>
  <c r="J82" i="26" s="1"/>
  <c r="J83" i="26" s="1"/>
  <c r="J84" i="26" s="1"/>
  <c r="J85" i="26" s="1"/>
  <c r="J86" i="26" s="1"/>
  <c r="J87" i="26" s="1"/>
  <c r="J88" i="26" s="1"/>
  <c r="J89" i="26" s="1"/>
  <c r="J90" i="26" s="1"/>
  <c r="J91" i="26" s="1"/>
  <c r="J92" i="26" s="1"/>
  <c r="J93" i="26" s="1"/>
  <c r="J94" i="26" s="1"/>
  <c r="J95" i="26" s="1"/>
  <c r="J96" i="26" s="1"/>
  <c r="J97" i="26" s="1"/>
  <c r="J98" i="26" s="1"/>
  <c r="J99" i="26" s="1"/>
  <c r="J100" i="26" s="1"/>
  <c r="J101" i="26" s="1"/>
  <c r="J102" i="26" s="1"/>
  <c r="J103" i="26" s="1"/>
  <c r="J104" i="26" s="1"/>
  <c r="I44" i="26"/>
  <c r="I45" i="26" s="1"/>
  <c r="I46" i="26" s="1"/>
  <c r="I47" i="26" s="1"/>
  <c r="I48" i="26" s="1"/>
  <c r="I49" i="26" s="1"/>
  <c r="I50" i="26" s="1"/>
  <c r="I51" i="26" s="1"/>
  <c r="I52" i="26" s="1"/>
  <c r="I53" i="26" s="1"/>
  <c r="I54" i="26" s="1"/>
  <c r="I55" i="26" s="1"/>
  <c r="I56" i="26" s="1"/>
  <c r="I57" i="26" s="1"/>
  <c r="I58" i="26" s="1"/>
  <c r="I59" i="26" s="1"/>
  <c r="I60" i="26" s="1"/>
  <c r="I61" i="26" s="1"/>
  <c r="I62" i="26" s="1"/>
  <c r="I63" i="26" s="1"/>
  <c r="I64" i="26" s="1"/>
  <c r="I65" i="26" s="1"/>
  <c r="I66" i="26" s="1"/>
  <c r="I67" i="26" s="1"/>
  <c r="I68" i="26" s="1"/>
  <c r="I69" i="26" s="1"/>
  <c r="I70" i="26" s="1"/>
  <c r="I71" i="26" s="1"/>
  <c r="I72" i="26" s="1"/>
  <c r="I73" i="26" s="1"/>
  <c r="I74" i="26" s="1"/>
  <c r="I75" i="26" s="1"/>
  <c r="I76" i="26" s="1"/>
  <c r="I77" i="26" s="1"/>
  <c r="I78" i="26" s="1"/>
  <c r="I79" i="26" s="1"/>
  <c r="I80" i="26" s="1"/>
  <c r="I81" i="26" s="1"/>
  <c r="I82" i="26" s="1"/>
  <c r="I83" i="26" s="1"/>
  <c r="I84" i="26" s="1"/>
  <c r="I85" i="26" s="1"/>
  <c r="I86" i="26" s="1"/>
  <c r="I87" i="26" s="1"/>
  <c r="I88" i="26" s="1"/>
  <c r="I89" i="26" s="1"/>
  <c r="I90" i="26" s="1"/>
  <c r="I91" i="26" s="1"/>
  <c r="I92" i="26" s="1"/>
  <c r="I93" i="26" s="1"/>
  <c r="I94" i="26" s="1"/>
  <c r="I95" i="26" s="1"/>
  <c r="I96" i="26" s="1"/>
  <c r="I97" i="26" s="1"/>
  <c r="I98" i="26" s="1"/>
  <c r="I99" i="26" s="1"/>
  <c r="I100" i="26" s="1"/>
  <c r="I101" i="26" s="1"/>
  <c r="I102" i="26" s="1"/>
  <c r="I103" i="26" s="1"/>
  <c r="I104" i="26" s="1"/>
  <c r="H44" i="26"/>
  <c r="H45" i="26" s="1"/>
  <c r="H46" i="26" s="1"/>
  <c r="H47" i="26" s="1"/>
  <c r="H48" i="26" s="1"/>
  <c r="H49" i="26" s="1"/>
  <c r="H50" i="26" s="1"/>
  <c r="H51" i="26" s="1"/>
  <c r="H52" i="26" s="1"/>
  <c r="H53" i="26" s="1"/>
  <c r="H54" i="26" s="1"/>
  <c r="H55" i="26" s="1"/>
  <c r="H56" i="26" s="1"/>
  <c r="H57" i="26" s="1"/>
  <c r="H58" i="26" s="1"/>
  <c r="H59" i="26" s="1"/>
  <c r="H60" i="26" s="1"/>
  <c r="H61" i="26" s="1"/>
  <c r="H62" i="26" s="1"/>
  <c r="H63" i="26" s="1"/>
  <c r="H64" i="26" s="1"/>
  <c r="H65" i="26" s="1"/>
  <c r="H66" i="26" s="1"/>
  <c r="H67" i="26" s="1"/>
  <c r="H68" i="26" s="1"/>
  <c r="H69" i="26" s="1"/>
  <c r="H70" i="26" s="1"/>
  <c r="H71" i="26" s="1"/>
  <c r="H72" i="26" s="1"/>
  <c r="H73" i="26" s="1"/>
  <c r="H74" i="26" s="1"/>
  <c r="H75" i="26" s="1"/>
  <c r="H76" i="26" s="1"/>
  <c r="H77" i="26" s="1"/>
  <c r="H78" i="26" s="1"/>
  <c r="H79" i="26" s="1"/>
  <c r="H80" i="26" s="1"/>
  <c r="H81" i="26" s="1"/>
  <c r="H82" i="26" s="1"/>
  <c r="H83" i="26" s="1"/>
  <c r="H84" i="26" s="1"/>
  <c r="H85" i="26" s="1"/>
  <c r="H86" i="26" s="1"/>
  <c r="H87" i="26" s="1"/>
  <c r="H88" i="26" s="1"/>
  <c r="H89" i="26" s="1"/>
  <c r="H90" i="26" s="1"/>
  <c r="H91" i="26" s="1"/>
  <c r="H92" i="26" s="1"/>
  <c r="H93" i="26" s="1"/>
  <c r="H94" i="26" s="1"/>
  <c r="H95" i="26" s="1"/>
  <c r="H96" i="26" s="1"/>
  <c r="H97" i="26" s="1"/>
  <c r="H98" i="26" s="1"/>
  <c r="H99" i="26" s="1"/>
  <c r="H100" i="26" s="1"/>
  <c r="H101" i="26" s="1"/>
  <c r="H102" i="26" s="1"/>
  <c r="H103" i="26" s="1"/>
  <c r="H104" i="26" s="1"/>
  <c r="E276" i="25"/>
  <c r="E275" i="25"/>
  <c r="E274" i="25"/>
  <c r="K273" i="25"/>
  <c r="E273" i="25"/>
  <c r="K272" i="25"/>
  <c r="E272" i="25"/>
  <c r="K271" i="25"/>
  <c r="E271" i="25"/>
  <c r="K270" i="25"/>
  <c r="E270" i="25"/>
  <c r="K269" i="25"/>
  <c r="E269" i="25"/>
  <c r="K268" i="25"/>
  <c r="E268" i="25"/>
  <c r="K267" i="25"/>
  <c r="E267" i="25"/>
  <c r="K266" i="25"/>
  <c r="E266" i="25"/>
  <c r="K265" i="25"/>
  <c r="E265" i="25"/>
  <c r="K264" i="25"/>
  <c r="E264" i="25"/>
  <c r="K263" i="25"/>
  <c r="E263" i="25"/>
  <c r="K262" i="25"/>
  <c r="E262" i="25"/>
  <c r="K261" i="25"/>
  <c r="E261" i="25"/>
  <c r="K260" i="25"/>
  <c r="E260" i="25"/>
  <c r="K259" i="25"/>
  <c r="E259" i="25"/>
  <c r="K258" i="25"/>
  <c r="E258" i="25"/>
  <c r="K257" i="25"/>
  <c r="E257" i="25"/>
  <c r="K256" i="25"/>
  <c r="E256" i="25"/>
  <c r="K255" i="25"/>
  <c r="E255" i="25"/>
  <c r="K254" i="25"/>
  <c r="E254" i="25"/>
  <c r="K253" i="25"/>
  <c r="E253" i="25"/>
  <c r="K252" i="25"/>
  <c r="E252" i="25"/>
  <c r="K251" i="25"/>
  <c r="E251" i="25"/>
  <c r="K250" i="25"/>
  <c r="E250" i="25"/>
  <c r="K249" i="25"/>
  <c r="E249" i="25"/>
  <c r="K248" i="25"/>
  <c r="E248" i="25"/>
  <c r="K247" i="25"/>
  <c r="E247" i="25"/>
  <c r="K246" i="25"/>
  <c r="E246" i="25"/>
  <c r="K245" i="25"/>
  <c r="E245" i="25"/>
  <c r="K244" i="25"/>
  <c r="E244" i="25"/>
  <c r="K243" i="25"/>
  <c r="E243" i="25"/>
  <c r="K242" i="25"/>
  <c r="E242" i="25"/>
  <c r="K241" i="25"/>
  <c r="E241" i="25"/>
  <c r="K240" i="25"/>
  <c r="E240" i="25"/>
  <c r="K239" i="25"/>
  <c r="E239" i="25"/>
  <c r="K238" i="25"/>
  <c r="E238" i="25"/>
  <c r="K237" i="25"/>
  <c r="E237" i="25"/>
  <c r="K236" i="25"/>
  <c r="E236" i="25"/>
  <c r="K235" i="25"/>
  <c r="E235" i="25"/>
  <c r="K234" i="25"/>
  <c r="E234" i="25"/>
  <c r="K233" i="25"/>
  <c r="E233" i="25"/>
  <c r="K232" i="25"/>
  <c r="E232" i="25"/>
  <c r="K231" i="25"/>
  <c r="E231" i="25"/>
  <c r="K230" i="25"/>
  <c r="E230" i="25"/>
  <c r="K229" i="25"/>
  <c r="E229" i="25"/>
  <c r="K228" i="25"/>
  <c r="E228" i="25"/>
  <c r="K227" i="25"/>
  <c r="E227" i="25"/>
  <c r="K226" i="25"/>
  <c r="E226" i="25"/>
  <c r="K225" i="25"/>
  <c r="E225" i="25"/>
  <c r="K224" i="25"/>
  <c r="E224" i="25"/>
  <c r="K223" i="25"/>
  <c r="E223" i="25"/>
  <c r="K222" i="25"/>
  <c r="E222" i="25"/>
  <c r="K221" i="25"/>
  <c r="E221" i="25"/>
  <c r="K220" i="25"/>
  <c r="E220" i="25"/>
  <c r="K219" i="25"/>
  <c r="E219" i="25"/>
  <c r="K218" i="25"/>
  <c r="E218" i="25"/>
  <c r="K217" i="25"/>
  <c r="E217" i="25"/>
  <c r="K216" i="25"/>
  <c r="E216" i="25"/>
  <c r="K215" i="25"/>
  <c r="E215" i="25"/>
  <c r="K214" i="25"/>
  <c r="E214" i="25"/>
  <c r="K213" i="25"/>
  <c r="E213" i="25"/>
  <c r="K212" i="25"/>
  <c r="E212" i="25"/>
  <c r="K211" i="25"/>
  <c r="E211" i="25"/>
  <c r="K210" i="25"/>
  <c r="E210" i="25"/>
  <c r="K209" i="25"/>
  <c r="E209" i="25"/>
  <c r="K208" i="25"/>
  <c r="E208" i="25"/>
  <c r="K207" i="25"/>
  <c r="E207" i="25"/>
  <c r="K206" i="25"/>
  <c r="E206" i="25"/>
  <c r="K205" i="25"/>
  <c r="E205" i="25"/>
  <c r="K204" i="25"/>
  <c r="E204" i="25"/>
  <c r="K203" i="25"/>
  <c r="E203" i="25"/>
  <c r="K202" i="25"/>
  <c r="E202" i="25"/>
  <c r="K201" i="25"/>
  <c r="E201" i="25"/>
  <c r="K200" i="25"/>
  <c r="E200" i="25"/>
  <c r="K199" i="25"/>
  <c r="E199" i="25"/>
  <c r="K198" i="25"/>
  <c r="E198" i="25"/>
  <c r="K197" i="25"/>
  <c r="E197" i="25"/>
  <c r="K196" i="25"/>
  <c r="E196" i="25"/>
  <c r="K195" i="25"/>
  <c r="E195" i="25"/>
  <c r="K194" i="25"/>
  <c r="E194" i="25"/>
  <c r="K193" i="25"/>
  <c r="E193" i="25"/>
  <c r="K192" i="25"/>
  <c r="E192" i="25"/>
  <c r="K191" i="25"/>
  <c r="E191" i="25"/>
  <c r="K190" i="25"/>
  <c r="E190" i="25"/>
  <c r="K189" i="25"/>
  <c r="E189" i="25"/>
  <c r="K188" i="25"/>
  <c r="E188" i="25"/>
  <c r="K187" i="25"/>
  <c r="E187" i="25"/>
  <c r="K186" i="25"/>
  <c r="E186" i="25"/>
  <c r="K185" i="25"/>
  <c r="E185" i="25"/>
  <c r="K184" i="25"/>
  <c r="E184" i="25"/>
  <c r="K183" i="25"/>
  <c r="E183" i="25"/>
  <c r="K182" i="25"/>
  <c r="E182" i="25"/>
  <c r="K181" i="25"/>
  <c r="E181" i="25"/>
  <c r="K180" i="25"/>
  <c r="E180" i="25"/>
  <c r="K179" i="25"/>
  <c r="E179" i="25"/>
  <c r="K178" i="25"/>
  <c r="E178" i="25"/>
  <c r="K177" i="25"/>
  <c r="E177" i="25"/>
  <c r="K176" i="25"/>
  <c r="E176" i="25"/>
  <c r="K175" i="25"/>
  <c r="E175" i="25"/>
  <c r="K174" i="25"/>
  <c r="E174" i="25"/>
  <c r="K173" i="25"/>
  <c r="E173" i="25"/>
  <c r="K172" i="25"/>
  <c r="E172" i="25"/>
  <c r="K171" i="25"/>
  <c r="E171" i="25"/>
  <c r="K170" i="25"/>
  <c r="E170" i="25"/>
  <c r="K169" i="25"/>
  <c r="E169" i="25"/>
  <c r="K168" i="25"/>
  <c r="E168" i="25"/>
  <c r="K167" i="25"/>
  <c r="E167" i="25"/>
  <c r="K166" i="25"/>
  <c r="E166" i="25"/>
  <c r="K165" i="25"/>
  <c r="E165" i="25"/>
  <c r="K164" i="25"/>
  <c r="E164" i="25"/>
  <c r="K163" i="25"/>
  <c r="E163" i="25"/>
  <c r="K162" i="25"/>
  <c r="E162" i="25"/>
  <c r="K161" i="25"/>
  <c r="E161" i="25"/>
  <c r="K160" i="25"/>
  <c r="E160" i="25"/>
  <c r="K159" i="25"/>
  <c r="E159" i="25"/>
  <c r="K158" i="25"/>
  <c r="E158" i="25"/>
  <c r="K157" i="25"/>
  <c r="E157" i="25"/>
  <c r="K156" i="25"/>
  <c r="E156" i="25"/>
  <c r="K155" i="25"/>
  <c r="E155" i="25"/>
  <c r="K154" i="25"/>
  <c r="E154" i="25"/>
  <c r="K153" i="25"/>
  <c r="E153" i="25"/>
  <c r="K152" i="25"/>
  <c r="E152" i="25"/>
  <c r="K151" i="25"/>
  <c r="E151" i="25"/>
  <c r="K150" i="25"/>
  <c r="E150" i="25"/>
  <c r="K149" i="25"/>
  <c r="E149" i="25"/>
  <c r="K148" i="25"/>
  <c r="E148" i="25"/>
  <c r="K147" i="25"/>
  <c r="E147" i="25"/>
  <c r="K146" i="25"/>
  <c r="E146" i="25"/>
  <c r="K145" i="25"/>
  <c r="E145" i="25"/>
  <c r="K144" i="25"/>
  <c r="E144" i="25"/>
  <c r="K143" i="25"/>
  <c r="E143" i="25"/>
  <c r="K142" i="25"/>
  <c r="E142" i="25"/>
  <c r="K141" i="25"/>
  <c r="E141" i="25"/>
  <c r="K140" i="25"/>
  <c r="E140" i="25"/>
  <c r="K139" i="25"/>
  <c r="E139" i="25"/>
  <c r="K138" i="25"/>
  <c r="E138" i="25"/>
  <c r="K137" i="25"/>
  <c r="E137" i="25"/>
  <c r="K136" i="25"/>
  <c r="E136" i="25"/>
  <c r="K135" i="25"/>
  <c r="E135" i="25"/>
  <c r="K134" i="25"/>
  <c r="E134" i="25"/>
  <c r="K133" i="25"/>
  <c r="E133" i="25"/>
  <c r="K132" i="25"/>
  <c r="E132" i="25"/>
  <c r="K131" i="25"/>
  <c r="E131" i="25"/>
  <c r="K130" i="25"/>
  <c r="E130" i="25"/>
  <c r="K129" i="25"/>
  <c r="E129" i="25"/>
  <c r="K128" i="25"/>
  <c r="E128" i="25"/>
  <c r="K127" i="25"/>
  <c r="E127" i="25"/>
  <c r="K126" i="25"/>
  <c r="E126" i="25"/>
  <c r="K125" i="25"/>
  <c r="E125" i="25"/>
  <c r="K124" i="25"/>
  <c r="E124" i="25"/>
  <c r="K123" i="25"/>
  <c r="E123" i="25"/>
  <c r="K122" i="25"/>
  <c r="E122" i="25"/>
  <c r="K121" i="25"/>
  <c r="E121" i="25"/>
  <c r="K120" i="25"/>
  <c r="E120" i="25"/>
  <c r="K119" i="25"/>
  <c r="E119" i="25"/>
  <c r="K118" i="25"/>
  <c r="E118" i="25"/>
  <c r="K117" i="25"/>
  <c r="E117" i="25"/>
  <c r="K116" i="25"/>
  <c r="E116" i="25"/>
  <c r="K115" i="25"/>
  <c r="E115" i="25"/>
  <c r="K114" i="25"/>
  <c r="E114" i="25"/>
  <c r="K113" i="25"/>
  <c r="E113" i="25"/>
  <c r="K112" i="25"/>
  <c r="E112" i="25"/>
  <c r="K111" i="25"/>
  <c r="E111" i="25"/>
  <c r="K110" i="25"/>
  <c r="E110" i="25"/>
  <c r="K109" i="25"/>
  <c r="E109" i="25"/>
  <c r="K108" i="25"/>
  <c r="E108" i="25"/>
  <c r="K107" i="25"/>
  <c r="E107" i="25"/>
  <c r="K106" i="25"/>
  <c r="E106" i="25"/>
  <c r="K105" i="25"/>
  <c r="E105" i="25"/>
  <c r="K104" i="25"/>
  <c r="E104" i="25"/>
  <c r="K103" i="25"/>
  <c r="E103" i="25"/>
  <c r="K102" i="25"/>
  <c r="E102" i="25"/>
  <c r="K101" i="25"/>
  <c r="E101" i="25"/>
  <c r="K100" i="25"/>
  <c r="E100" i="25"/>
  <c r="K99" i="25"/>
  <c r="E99" i="25"/>
  <c r="K98" i="25"/>
  <c r="E98" i="25"/>
  <c r="K97" i="25"/>
  <c r="E97" i="25"/>
  <c r="K96" i="25"/>
  <c r="E96" i="25"/>
  <c r="K95" i="25"/>
  <c r="E95" i="25"/>
  <c r="K94" i="25"/>
  <c r="E94" i="25"/>
  <c r="K93" i="25"/>
  <c r="E93" i="25"/>
  <c r="K92" i="25"/>
  <c r="E92" i="25"/>
  <c r="K91" i="25"/>
  <c r="E91" i="25"/>
  <c r="K90" i="25"/>
  <c r="E90" i="25"/>
  <c r="K89" i="25"/>
  <c r="E89" i="25"/>
  <c r="K88" i="25"/>
  <c r="E88" i="25"/>
  <c r="K87" i="25"/>
  <c r="E87" i="25"/>
  <c r="K86" i="25"/>
  <c r="E86" i="25"/>
  <c r="K85" i="25"/>
  <c r="E85" i="25"/>
  <c r="K84" i="25"/>
  <c r="E84" i="25"/>
  <c r="K83" i="25"/>
  <c r="E83" i="25"/>
  <c r="K82" i="25"/>
  <c r="E82" i="25"/>
  <c r="K81" i="25"/>
  <c r="E81" i="25"/>
  <c r="K80" i="25"/>
  <c r="E80" i="25"/>
  <c r="K79" i="25"/>
  <c r="E79" i="25"/>
  <c r="K78" i="25"/>
  <c r="E78" i="25"/>
  <c r="K77" i="25"/>
  <c r="E77" i="25"/>
  <c r="K76" i="25"/>
  <c r="E76" i="25"/>
  <c r="K75" i="25"/>
  <c r="E75" i="25"/>
  <c r="K74" i="25"/>
  <c r="E74" i="25"/>
  <c r="K73" i="25"/>
  <c r="E73" i="25"/>
  <c r="K72" i="25"/>
  <c r="E72" i="25"/>
  <c r="K71" i="25"/>
  <c r="E71" i="25"/>
  <c r="K70" i="25"/>
  <c r="E70" i="25"/>
  <c r="K69" i="25"/>
  <c r="E69" i="25"/>
  <c r="K68" i="25"/>
  <c r="E68" i="25"/>
  <c r="K67" i="25"/>
  <c r="E67" i="25"/>
  <c r="K66" i="25"/>
  <c r="E66" i="25"/>
  <c r="E65" i="25"/>
  <c r="E64" i="25"/>
  <c r="E63" i="25"/>
  <c r="E62" i="25"/>
  <c r="E61" i="25"/>
  <c r="E60" i="25"/>
  <c r="E59" i="25"/>
  <c r="E58" i="25"/>
  <c r="E57" i="25"/>
  <c r="E56" i="25"/>
  <c r="E55" i="25"/>
  <c r="E54" i="25"/>
  <c r="E53" i="25"/>
  <c r="E52" i="25"/>
  <c r="E51" i="25"/>
  <c r="E50" i="25"/>
  <c r="E49" i="25"/>
  <c r="E48" i="25"/>
  <c r="E47" i="25"/>
  <c r="E46" i="25"/>
  <c r="E45" i="25"/>
  <c r="E44" i="25"/>
  <c r="E43" i="25"/>
  <c r="E42" i="25"/>
  <c r="E41" i="25"/>
  <c r="E40" i="25"/>
  <c r="E39" i="25"/>
  <c r="E38" i="25"/>
  <c r="E37" i="25"/>
  <c r="E36" i="25"/>
  <c r="E35" i="25"/>
  <c r="E34" i="25"/>
  <c r="E33" i="25"/>
  <c r="E32" i="25"/>
  <c r="E31" i="25"/>
  <c r="E30" i="25"/>
  <c r="E29" i="25"/>
  <c r="E28" i="25"/>
  <c r="E27" i="25"/>
  <c r="E26" i="25"/>
  <c r="E25" i="25"/>
  <c r="E24" i="25"/>
  <c r="E23" i="25"/>
  <c r="E22" i="25"/>
  <c r="E21" i="25"/>
  <c r="E20" i="25"/>
  <c r="E19" i="25"/>
  <c r="E18" i="25"/>
  <c r="E17" i="25"/>
  <c r="E16" i="25"/>
  <c r="E15" i="25"/>
  <c r="E14" i="25"/>
  <c r="E13" i="25"/>
  <c r="E12" i="25"/>
  <c r="E11" i="25"/>
  <c r="E10" i="25"/>
  <c r="E9" i="25"/>
  <c r="E8" i="25"/>
  <c r="E7" i="25"/>
  <c r="E6" i="25"/>
  <c r="E5" i="25"/>
  <c r="E4" i="25"/>
  <c r="E3" i="25"/>
  <c r="L57" i="24"/>
  <c r="L56" i="24"/>
  <c r="L55" i="24"/>
  <c r="L54" i="24"/>
  <c r="L53" i="24"/>
  <c r="L52" i="24"/>
  <c r="L51" i="24"/>
  <c r="L50" i="24"/>
  <c r="L49" i="24"/>
  <c r="L48" i="24"/>
  <c r="L47" i="24"/>
  <c r="L46" i="24"/>
  <c r="L45" i="24"/>
  <c r="L44" i="24"/>
  <c r="L43" i="24"/>
  <c r="L42" i="24"/>
  <c r="L41" i="24"/>
  <c r="L40" i="24"/>
  <c r="L39" i="24"/>
  <c r="L38" i="24"/>
  <c r="L37" i="24"/>
  <c r="L36" i="24"/>
  <c r="L35" i="24"/>
  <c r="L34" i="24"/>
  <c r="L33" i="24"/>
  <c r="L32" i="24"/>
  <c r="L31" i="24"/>
  <c r="L30" i="24"/>
  <c r="L29" i="24"/>
  <c r="L28" i="24"/>
  <c r="L27" i="24"/>
  <c r="L26" i="24"/>
  <c r="L25" i="24"/>
  <c r="L24" i="24"/>
  <c r="L23" i="24"/>
  <c r="L22" i="24"/>
  <c r="L21" i="24"/>
  <c r="L20" i="24"/>
  <c r="L19" i="24"/>
  <c r="L18" i="24"/>
  <c r="L17" i="24"/>
  <c r="L16" i="24"/>
  <c r="L15" i="24"/>
  <c r="L14" i="24"/>
  <c r="L13" i="24"/>
  <c r="L12" i="24"/>
  <c r="L11" i="24"/>
  <c r="L10" i="24"/>
  <c r="L9" i="24"/>
  <c r="L8" i="24"/>
  <c r="L7" i="24"/>
  <c r="T173" i="22"/>
  <c r="Q173" i="22"/>
  <c r="T172" i="22"/>
  <c r="Q172" i="22"/>
  <c r="T171" i="22"/>
  <c r="Q171" i="22"/>
  <c r="L171" i="22"/>
  <c r="H171" i="22"/>
  <c r="AF170" i="22"/>
  <c r="AC170" i="22"/>
  <c r="T170" i="22"/>
  <c r="Q170" i="22"/>
  <c r="AA170" i="22" s="1"/>
  <c r="L170" i="22"/>
  <c r="AG170" i="22" s="1"/>
  <c r="H170" i="22"/>
  <c r="AF169" i="22"/>
  <c r="AC169" i="22"/>
  <c r="AA169" i="22"/>
  <c r="T169" i="22"/>
  <c r="Q169" i="22"/>
  <c r="L169" i="22"/>
  <c r="AG169" i="22" s="1"/>
  <c r="H169" i="22"/>
  <c r="AG168" i="22"/>
  <c r="AF168" i="22"/>
  <c r="AC168" i="22"/>
  <c r="T168" i="22"/>
  <c r="Q168" i="22"/>
  <c r="L168" i="22"/>
  <c r="H168" i="22"/>
  <c r="AA168" i="22" s="1"/>
  <c r="AF167" i="22"/>
  <c r="AH167" i="22" s="1"/>
  <c r="AC167" i="22"/>
  <c r="T167" i="22"/>
  <c r="AG167" i="22" s="1"/>
  <c r="Q167" i="22"/>
  <c r="AA167" i="22" s="1"/>
  <c r="L167" i="22"/>
  <c r="H167" i="22"/>
  <c r="AF166" i="22"/>
  <c r="AH166" i="22" s="1"/>
  <c r="AC166" i="22"/>
  <c r="T166" i="22"/>
  <c r="Q166" i="22"/>
  <c r="L166" i="22"/>
  <c r="AG166" i="22" s="1"/>
  <c r="H166" i="22"/>
  <c r="AA166" i="22" s="1"/>
  <c r="AH165" i="22"/>
  <c r="AF165" i="22"/>
  <c r="AC165" i="22"/>
  <c r="T165" i="22"/>
  <c r="Q165" i="22"/>
  <c r="L165" i="22"/>
  <c r="AG165" i="22" s="1"/>
  <c r="AI165" i="22" s="1"/>
  <c r="H165" i="22"/>
  <c r="AA165" i="22" s="1"/>
  <c r="AF164" i="22"/>
  <c r="AC164" i="22"/>
  <c r="AA164" i="22"/>
  <c r="T164" i="22"/>
  <c r="AG164" i="22" s="1"/>
  <c r="Q164" i="22"/>
  <c r="L164" i="22"/>
  <c r="H164" i="22"/>
  <c r="AG163" i="22"/>
  <c r="AF163" i="22"/>
  <c r="AC163" i="22"/>
  <c r="T163" i="22"/>
  <c r="Q163" i="22"/>
  <c r="L163" i="22"/>
  <c r="H163" i="22"/>
  <c r="AA163" i="22" s="1"/>
  <c r="AF162" i="22"/>
  <c r="AC162" i="22"/>
  <c r="T162" i="22"/>
  <c r="Q162" i="22"/>
  <c r="AA162" i="22" s="1"/>
  <c r="L162" i="22"/>
  <c r="AG162" i="22" s="1"/>
  <c r="H162" i="22"/>
  <c r="AF161" i="22"/>
  <c r="AC161" i="22"/>
  <c r="AA161" i="22"/>
  <c r="T161" i="22"/>
  <c r="Q161" i="22"/>
  <c r="L161" i="22"/>
  <c r="AG161" i="22" s="1"/>
  <c r="H161" i="22"/>
  <c r="AG160" i="22"/>
  <c r="AF160" i="22"/>
  <c r="AC160" i="22"/>
  <c r="T160" i="22"/>
  <c r="Q160" i="22"/>
  <c r="L160" i="22"/>
  <c r="H160" i="22"/>
  <c r="AA160" i="22" s="1"/>
  <c r="AF159" i="22"/>
  <c r="AC159" i="22"/>
  <c r="T159" i="22"/>
  <c r="AG159" i="22" s="1"/>
  <c r="Q159" i="22"/>
  <c r="L159" i="22"/>
  <c r="H159" i="22"/>
  <c r="AA159" i="22" s="1"/>
  <c r="AF158" i="22"/>
  <c r="AC158" i="22"/>
  <c r="T158" i="22"/>
  <c r="Q158" i="22"/>
  <c r="L158" i="22"/>
  <c r="AG158" i="22" s="1"/>
  <c r="H158" i="22"/>
  <c r="AF157" i="22"/>
  <c r="AC157" i="22"/>
  <c r="T157" i="22"/>
  <c r="Q157" i="22"/>
  <c r="L157" i="22"/>
  <c r="AG157" i="22" s="1"/>
  <c r="H157" i="22"/>
  <c r="AA157" i="22" s="1"/>
  <c r="AH156" i="22"/>
  <c r="AF156" i="22"/>
  <c r="AC156" i="22"/>
  <c r="T156" i="22"/>
  <c r="AG156" i="22" s="1"/>
  <c r="Q156" i="22"/>
  <c r="L156" i="22"/>
  <c r="H156" i="22"/>
  <c r="AA156" i="22" s="1"/>
  <c r="AG155" i="22"/>
  <c r="AF155" i="22"/>
  <c r="AC155" i="22"/>
  <c r="T155" i="22"/>
  <c r="Q155" i="22"/>
  <c r="L155" i="22"/>
  <c r="H155" i="22"/>
  <c r="AA155" i="22" s="1"/>
  <c r="AF154" i="22"/>
  <c r="AC154" i="22"/>
  <c r="T154" i="22"/>
  <c r="Q154" i="22"/>
  <c r="L154" i="22"/>
  <c r="AG154" i="22" s="1"/>
  <c r="H154" i="22"/>
  <c r="AA154" i="22" s="1"/>
  <c r="AF153" i="22"/>
  <c r="AC153" i="22"/>
  <c r="AA153" i="22"/>
  <c r="T153" i="22"/>
  <c r="Q153" i="22"/>
  <c r="L153" i="22"/>
  <c r="AG153" i="22" s="1"/>
  <c r="H153" i="22"/>
  <c r="AG152" i="22"/>
  <c r="AF152" i="22"/>
  <c r="AC152" i="22"/>
  <c r="T152" i="22"/>
  <c r="Q152" i="22"/>
  <c r="L152" i="22"/>
  <c r="H152" i="22"/>
  <c r="AA152" i="22" s="1"/>
  <c r="AF151" i="22"/>
  <c r="AC151" i="22"/>
  <c r="T151" i="22"/>
  <c r="AG151" i="22" s="1"/>
  <c r="Q151" i="22"/>
  <c r="AA151" i="22" s="1"/>
  <c r="L151" i="22"/>
  <c r="H151" i="22"/>
  <c r="AF150" i="22"/>
  <c r="AC150" i="22"/>
  <c r="T150" i="22"/>
  <c r="Q150" i="22"/>
  <c r="L150" i="22"/>
  <c r="AG150" i="22" s="1"/>
  <c r="H150" i="22"/>
  <c r="AA150" i="22" s="1"/>
  <c r="AF149" i="22"/>
  <c r="AC149" i="22"/>
  <c r="T149" i="22"/>
  <c r="Q149" i="22"/>
  <c r="L149" i="22"/>
  <c r="AG149" i="22" s="1"/>
  <c r="H149" i="22"/>
  <c r="AA149" i="22" s="1"/>
  <c r="AH148" i="22"/>
  <c r="AF148" i="22"/>
  <c r="AC148" i="22"/>
  <c r="T148" i="22"/>
  <c r="AG148" i="22" s="1"/>
  <c r="Q148" i="22"/>
  <c r="L148" i="22"/>
  <c r="H148" i="22"/>
  <c r="AA148" i="22" s="1"/>
  <c r="AF147" i="22"/>
  <c r="AC147" i="22"/>
  <c r="T147" i="22"/>
  <c r="AG147" i="22" s="1"/>
  <c r="Q147" i="22"/>
  <c r="L147" i="22"/>
  <c r="H147" i="22"/>
  <c r="AA147" i="22" s="1"/>
  <c r="AK146" i="22"/>
  <c r="AI146" i="22"/>
  <c r="AF146" i="22"/>
  <c r="AH146" i="22" s="1"/>
  <c r="AC146" i="22"/>
  <c r="T146" i="22"/>
  <c r="Q146" i="22"/>
  <c r="L146" i="22"/>
  <c r="AG146" i="22" s="1"/>
  <c r="H146" i="22"/>
  <c r="AA146" i="22" s="1"/>
  <c r="AI145" i="22"/>
  <c r="AF145" i="22"/>
  <c r="AC145" i="22"/>
  <c r="AA145" i="22"/>
  <c r="T145" i="22"/>
  <c r="Q145" i="22"/>
  <c r="L145" i="22"/>
  <c r="AG145" i="22" s="1"/>
  <c r="H145" i="22"/>
  <c r="AH144" i="22"/>
  <c r="AG144" i="22"/>
  <c r="AF144" i="22"/>
  <c r="AC144" i="22"/>
  <c r="T144" i="22"/>
  <c r="Q144" i="22"/>
  <c r="L144" i="22"/>
  <c r="H144" i="22"/>
  <c r="AA144" i="22" s="1"/>
  <c r="AG143" i="22"/>
  <c r="AF143" i="22"/>
  <c r="AC143" i="22"/>
  <c r="T143" i="22"/>
  <c r="Q143" i="22"/>
  <c r="AA143" i="22" s="1"/>
  <c r="L143" i="22"/>
  <c r="H143" i="22"/>
  <c r="AK142" i="22"/>
  <c r="AF142" i="22"/>
  <c r="AH142" i="22" s="1"/>
  <c r="AC142" i="22"/>
  <c r="T142" i="22"/>
  <c r="Q142" i="22"/>
  <c r="L142" i="22"/>
  <c r="AG142" i="22" s="1"/>
  <c r="H142" i="22"/>
  <c r="AA142" i="22" s="1"/>
  <c r="AI141" i="22"/>
  <c r="AH141" i="22"/>
  <c r="AF141" i="22"/>
  <c r="AC141" i="22"/>
  <c r="T141" i="22"/>
  <c r="Q141" i="22"/>
  <c r="L141" i="22"/>
  <c r="AG141" i="22" s="1"/>
  <c r="H141" i="22"/>
  <c r="AA141" i="22" s="1"/>
  <c r="AH140" i="22"/>
  <c r="AF140" i="22"/>
  <c r="AC140" i="22"/>
  <c r="T140" i="22"/>
  <c r="AG140" i="22" s="1"/>
  <c r="Q140" i="22"/>
  <c r="L140" i="22"/>
  <c r="H140" i="22"/>
  <c r="AA140" i="22" s="1"/>
  <c r="AG139" i="22"/>
  <c r="AF139" i="22"/>
  <c r="AC139" i="22"/>
  <c r="T139" i="22"/>
  <c r="Q139" i="22"/>
  <c r="L139" i="22"/>
  <c r="H139" i="22"/>
  <c r="AA139" i="22" s="1"/>
  <c r="AK138" i="22"/>
  <c r="AI138" i="22"/>
  <c r="AF138" i="22"/>
  <c r="AH138" i="22" s="1"/>
  <c r="AC138" i="22"/>
  <c r="T138" i="22"/>
  <c r="Q138" i="22"/>
  <c r="L138" i="22"/>
  <c r="AG138" i="22" s="1"/>
  <c r="H138" i="22"/>
  <c r="AA138" i="22" s="1"/>
  <c r="AI137" i="22"/>
  <c r="AF137" i="22"/>
  <c r="AC137" i="22"/>
  <c r="AA137" i="22"/>
  <c r="T137" i="22"/>
  <c r="Q137" i="22"/>
  <c r="L137" i="22"/>
  <c r="AG137" i="22" s="1"/>
  <c r="H137" i="22"/>
  <c r="AH136" i="22"/>
  <c r="AG136" i="22"/>
  <c r="AF136" i="22"/>
  <c r="AC136" i="22"/>
  <c r="T136" i="22"/>
  <c r="Q136" i="22"/>
  <c r="L136" i="22"/>
  <c r="H136" i="22"/>
  <c r="AA136" i="22" s="1"/>
  <c r="AK135" i="22"/>
  <c r="AG135" i="22"/>
  <c r="AF135" i="22"/>
  <c r="AH135" i="22" s="1"/>
  <c r="AC135" i="22"/>
  <c r="T135" i="22"/>
  <c r="Q135" i="22"/>
  <c r="L135" i="22"/>
  <c r="H135" i="22"/>
  <c r="AA135" i="22" s="1"/>
  <c r="AK134" i="22"/>
  <c r="AF134" i="22"/>
  <c r="AH134" i="22" s="1"/>
  <c r="AC134" i="22"/>
  <c r="T134" i="22"/>
  <c r="Q134" i="22"/>
  <c r="AA134" i="22" s="1"/>
  <c r="L134" i="22"/>
  <c r="AG134" i="22" s="1"/>
  <c r="H134" i="22"/>
  <c r="AI133" i="22"/>
  <c r="AH133" i="22"/>
  <c r="AF133" i="22"/>
  <c r="AC133" i="22"/>
  <c r="T133" i="22"/>
  <c r="Q133" i="22"/>
  <c r="L133" i="22"/>
  <c r="AG133" i="22" s="1"/>
  <c r="H133" i="22"/>
  <c r="AA133" i="22" s="1"/>
  <c r="AH132" i="22"/>
  <c r="AF132" i="22"/>
  <c r="AC132" i="22"/>
  <c r="AA132" i="22"/>
  <c r="T132" i="22"/>
  <c r="AG132" i="22" s="1"/>
  <c r="Q132" i="22"/>
  <c r="L132" i="22"/>
  <c r="H132" i="22"/>
  <c r="AG131" i="22"/>
  <c r="AF131" i="22"/>
  <c r="AC131" i="22"/>
  <c r="T131" i="22"/>
  <c r="Q131" i="22"/>
  <c r="L131" i="22"/>
  <c r="H131" i="22"/>
  <c r="AA131" i="22" s="1"/>
  <c r="AK130" i="22"/>
  <c r="AI130" i="22"/>
  <c r="AF130" i="22"/>
  <c r="AH130" i="22" s="1"/>
  <c r="AC130" i="22"/>
  <c r="T130" i="22"/>
  <c r="Q130" i="22"/>
  <c r="L130" i="22"/>
  <c r="AG130" i="22" s="1"/>
  <c r="H130" i="22"/>
  <c r="AA130" i="22" s="1"/>
  <c r="AF129" i="22"/>
  <c r="AC129" i="22"/>
  <c r="AA129" i="22"/>
  <c r="T129" i="22"/>
  <c r="Q129" i="22"/>
  <c r="L129" i="22"/>
  <c r="AG129" i="22" s="1"/>
  <c r="H129" i="22"/>
  <c r="AG128" i="22"/>
  <c r="AF128" i="22"/>
  <c r="AC128" i="22"/>
  <c r="AA128" i="22"/>
  <c r="T128" i="22"/>
  <c r="Q128" i="22"/>
  <c r="L128" i="22"/>
  <c r="H128" i="22"/>
  <c r="AK127" i="22"/>
  <c r="AG127" i="22"/>
  <c r="AF127" i="22"/>
  <c r="AC127" i="22"/>
  <c r="T127" i="22"/>
  <c r="Q127" i="22"/>
  <c r="L127" i="22"/>
  <c r="H127" i="22"/>
  <c r="AA127" i="22" s="1"/>
  <c r="AK126" i="22"/>
  <c r="AF126" i="22"/>
  <c r="AC126" i="22"/>
  <c r="T126" i="22"/>
  <c r="Q126" i="22"/>
  <c r="L126" i="22"/>
  <c r="AG126" i="22" s="1"/>
  <c r="H126" i="22"/>
  <c r="AA126" i="22" s="1"/>
  <c r="AF125" i="22"/>
  <c r="AC125" i="22"/>
  <c r="AA125" i="22"/>
  <c r="T125" i="22"/>
  <c r="AG125" i="22" s="1"/>
  <c r="Q125" i="22"/>
  <c r="L125" i="22"/>
  <c r="H125" i="22"/>
  <c r="AH124" i="22"/>
  <c r="AG124" i="22"/>
  <c r="AF124" i="22"/>
  <c r="AC124" i="22"/>
  <c r="T124" i="22"/>
  <c r="Q124" i="22"/>
  <c r="L124" i="22"/>
  <c r="H124" i="22"/>
  <c r="AA124" i="22" s="1"/>
  <c r="AF123" i="22"/>
  <c r="AC123" i="22"/>
  <c r="T123" i="22"/>
  <c r="Q123" i="22"/>
  <c r="L123" i="22"/>
  <c r="H123" i="22"/>
  <c r="AA123" i="22" s="1"/>
  <c r="AF122" i="22"/>
  <c r="AH122" i="22" s="1"/>
  <c r="AC122" i="22"/>
  <c r="AA122" i="22"/>
  <c r="T122" i="22"/>
  <c r="AG122" i="22" s="1"/>
  <c r="Q122" i="22"/>
  <c r="L122" i="22"/>
  <c r="H122" i="22"/>
  <c r="AI121" i="22"/>
  <c r="AF121" i="22"/>
  <c r="AC121" i="22"/>
  <c r="T121" i="22"/>
  <c r="Q121" i="22"/>
  <c r="L121" i="22"/>
  <c r="AG121" i="22" s="1"/>
  <c r="H121" i="22"/>
  <c r="AA121" i="22" s="1"/>
  <c r="AF120" i="22"/>
  <c r="AH120" i="22" s="1"/>
  <c r="AC120" i="22"/>
  <c r="AA120" i="22"/>
  <c r="T120" i="22"/>
  <c r="Q120" i="22"/>
  <c r="L120" i="22"/>
  <c r="AG120" i="22" s="1"/>
  <c r="H120" i="22"/>
  <c r="AG119" i="22"/>
  <c r="AF119" i="22"/>
  <c r="AH119" i="22" s="1"/>
  <c r="AC119" i="22"/>
  <c r="AA119" i="22"/>
  <c r="T119" i="22"/>
  <c r="Q119" i="22"/>
  <c r="L119" i="22"/>
  <c r="H119" i="22"/>
  <c r="AF118" i="22"/>
  <c r="AC118" i="22"/>
  <c r="T118" i="22"/>
  <c r="Q118" i="22"/>
  <c r="L118" i="22"/>
  <c r="AG118" i="22" s="1"/>
  <c r="AK118" i="22" s="1"/>
  <c r="H118" i="22"/>
  <c r="AA118" i="22" s="1"/>
  <c r="AF117" i="22"/>
  <c r="AC117" i="22"/>
  <c r="AA117" i="22"/>
  <c r="T117" i="22"/>
  <c r="AG117" i="22" s="1"/>
  <c r="Q117" i="22"/>
  <c r="L117" i="22"/>
  <c r="H117" i="22"/>
  <c r="AH116" i="22"/>
  <c r="AG116" i="22"/>
  <c r="AF116" i="22"/>
  <c r="AC116" i="22"/>
  <c r="T116" i="22"/>
  <c r="Q116" i="22"/>
  <c r="L116" i="22"/>
  <c r="H116" i="22"/>
  <c r="AA116" i="22" s="1"/>
  <c r="AF115" i="22"/>
  <c r="AC115" i="22"/>
  <c r="T115" i="22"/>
  <c r="Q115" i="22"/>
  <c r="L115" i="22"/>
  <c r="AG115" i="22" s="1"/>
  <c r="H115" i="22"/>
  <c r="AA115" i="22" s="1"/>
  <c r="AF114" i="22"/>
  <c r="AC114" i="22"/>
  <c r="AA114" i="22"/>
  <c r="T114" i="22"/>
  <c r="AG114" i="22" s="1"/>
  <c r="Q114" i="22"/>
  <c r="L114" i="22"/>
  <c r="H114" i="22"/>
  <c r="AI113" i="22"/>
  <c r="AF113" i="22"/>
  <c r="AC113" i="22"/>
  <c r="T113" i="22"/>
  <c r="Q113" i="22"/>
  <c r="L113" i="22"/>
  <c r="AG113" i="22" s="1"/>
  <c r="H113" i="22"/>
  <c r="AA113" i="22" s="1"/>
  <c r="AF112" i="22"/>
  <c r="AH112" i="22" s="1"/>
  <c r="AC112" i="22"/>
  <c r="AA112" i="22"/>
  <c r="T112" i="22"/>
  <c r="Q112" i="22"/>
  <c r="L112" i="22"/>
  <c r="AG112" i="22" s="1"/>
  <c r="H112" i="22"/>
  <c r="AG111" i="22"/>
  <c r="AF111" i="22"/>
  <c r="AH111" i="22" s="1"/>
  <c r="AC111" i="22"/>
  <c r="AA111" i="22"/>
  <c r="T111" i="22"/>
  <c r="Q111" i="22"/>
  <c r="L111" i="22"/>
  <c r="H111" i="22"/>
  <c r="AK110" i="22"/>
  <c r="AF110" i="22"/>
  <c r="AC110" i="22"/>
  <c r="T110" i="22"/>
  <c r="Q110" i="22"/>
  <c r="L110" i="22"/>
  <c r="AG110" i="22" s="1"/>
  <c r="H110" i="22"/>
  <c r="AF109" i="22"/>
  <c r="AC109" i="22"/>
  <c r="AA109" i="22"/>
  <c r="T109" i="22"/>
  <c r="AG109" i="22" s="1"/>
  <c r="Q109" i="22"/>
  <c r="L109" i="22"/>
  <c r="H109" i="22"/>
  <c r="AH108" i="22"/>
  <c r="AG108" i="22"/>
  <c r="AF108" i="22"/>
  <c r="AC108" i="22"/>
  <c r="T108" i="22"/>
  <c r="Q108" i="22"/>
  <c r="L108" i="22"/>
  <c r="H108" i="22"/>
  <c r="AA108" i="22" s="1"/>
  <c r="AF107" i="22"/>
  <c r="AC107" i="22"/>
  <c r="T107" i="22"/>
  <c r="Q107" i="22"/>
  <c r="L107" i="22"/>
  <c r="AG107" i="22" s="1"/>
  <c r="H107" i="22"/>
  <c r="AA107" i="22" s="1"/>
  <c r="AF106" i="22"/>
  <c r="AH106" i="22" s="1"/>
  <c r="AC106" i="22"/>
  <c r="AA106" i="22"/>
  <c r="T106" i="22"/>
  <c r="AG106" i="22" s="1"/>
  <c r="Q106" i="22"/>
  <c r="L106" i="22"/>
  <c r="H106" i="22"/>
  <c r="AF105" i="22"/>
  <c r="AC105" i="22"/>
  <c r="T105" i="22"/>
  <c r="Q105" i="22"/>
  <c r="L105" i="22"/>
  <c r="AG105" i="22" s="1"/>
  <c r="H105" i="22"/>
  <c r="AA105" i="22" s="1"/>
  <c r="AF104" i="22"/>
  <c r="AH104" i="22" s="1"/>
  <c r="AC104" i="22"/>
  <c r="AA104" i="22"/>
  <c r="T104" i="22"/>
  <c r="Q104" i="22"/>
  <c r="L104" i="22"/>
  <c r="AG104" i="22" s="1"/>
  <c r="H104" i="22"/>
  <c r="AG103" i="22"/>
  <c r="AF103" i="22"/>
  <c r="AC103" i="22"/>
  <c r="AA103" i="22"/>
  <c r="T103" i="22"/>
  <c r="Q103" i="22"/>
  <c r="L103" i="22"/>
  <c r="H103" i="22"/>
  <c r="AK102" i="22"/>
  <c r="AF102" i="22"/>
  <c r="AC102" i="22"/>
  <c r="T102" i="22"/>
  <c r="Q102" i="22"/>
  <c r="L102" i="22"/>
  <c r="AG102" i="22" s="1"/>
  <c r="H102" i="22"/>
  <c r="AF101" i="22"/>
  <c r="AH101" i="22" s="1"/>
  <c r="AC101" i="22"/>
  <c r="AA101" i="22"/>
  <c r="T101" i="22"/>
  <c r="AG101" i="22" s="1"/>
  <c r="Q101" i="22"/>
  <c r="L101" i="22"/>
  <c r="H101" i="22"/>
  <c r="AH100" i="22"/>
  <c r="AG100" i="22"/>
  <c r="AF100" i="22"/>
  <c r="AC100" i="22"/>
  <c r="T100" i="22"/>
  <c r="Q100" i="22"/>
  <c r="L100" i="22"/>
  <c r="H100" i="22"/>
  <c r="AA100" i="22" s="1"/>
  <c r="AF99" i="22"/>
  <c r="AC99" i="22"/>
  <c r="T99" i="22"/>
  <c r="Q99" i="22"/>
  <c r="L99" i="22"/>
  <c r="H99" i="22"/>
  <c r="AA99" i="22" s="1"/>
  <c r="AF98" i="22"/>
  <c r="AC98" i="22"/>
  <c r="AA98" i="22"/>
  <c r="T98" i="22"/>
  <c r="AG98" i="22" s="1"/>
  <c r="Q98" i="22"/>
  <c r="L98" i="22"/>
  <c r="H98" i="22"/>
  <c r="AF97" i="22"/>
  <c r="AC97" i="22"/>
  <c r="T97" i="22"/>
  <c r="Q97" i="22"/>
  <c r="L97" i="22"/>
  <c r="AG97" i="22" s="1"/>
  <c r="AH97" i="22" s="1"/>
  <c r="H97" i="22"/>
  <c r="AA97" i="22" s="1"/>
  <c r="AF96" i="22"/>
  <c r="AC96" i="22"/>
  <c r="AA96" i="22"/>
  <c r="T96" i="22"/>
  <c r="Q96" i="22"/>
  <c r="L96" i="22"/>
  <c r="AG96" i="22" s="1"/>
  <c r="H96" i="22"/>
  <c r="AG95" i="22"/>
  <c r="AF95" i="22"/>
  <c r="AH95" i="22" s="1"/>
  <c r="AC95" i="22"/>
  <c r="AA95" i="22"/>
  <c r="T95" i="22"/>
  <c r="Q95" i="22"/>
  <c r="L95" i="22"/>
  <c r="H95" i="22"/>
  <c r="AF94" i="22"/>
  <c r="AC94" i="22"/>
  <c r="T94" i="22"/>
  <c r="Q94" i="22"/>
  <c r="L94" i="22"/>
  <c r="AG94" i="22" s="1"/>
  <c r="H94" i="22"/>
  <c r="AA94" i="22" s="1"/>
  <c r="AF93" i="22"/>
  <c r="AC93" i="22"/>
  <c r="AA93" i="22"/>
  <c r="T93" i="22"/>
  <c r="AG93" i="22" s="1"/>
  <c r="Q93" i="22"/>
  <c r="L93" i="22"/>
  <c r="H93" i="22"/>
  <c r="AH92" i="22"/>
  <c r="AG92" i="22"/>
  <c r="AF92" i="22"/>
  <c r="AC92" i="22"/>
  <c r="T92" i="22"/>
  <c r="Q92" i="22"/>
  <c r="L92" i="22"/>
  <c r="H92" i="22"/>
  <c r="AA92" i="22" s="1"/>
  <c r="AF91" i="22"/>
  <c r="AC91" i="22"/>
  <c r="T91" i="22"/>
  <c r="Q91" i="22"/>
  <c r="L91" i="22"/>
  <c r="H91" i="22"/>
  <c r="AF90" i="22"/>
  <c r="AH90" i="22" s="1"/>
  <c r="AC90" i="22"/>
  <c r="AA90" i="22"/>
  <c r="T90" i="22"/>
  <c r="AG90" i="22" s="1"/>
  <c r="Q90" i="22"/>
  <c r="L90" i="22"/>
  <c r="H90" i="22"/>
  <c r="AH89" i="22"/>
  <c r="AF89" i="22"/>
  <c r="AC89" i="22"/>
  <c r="T89" i="22"/>
  <c r="Q89" i="22"/>
  <c r="L89" i="22"/>
  <c r="AG89" i="22" s="1"/>
  <c r="AI89" i="22" s="1"/>
  <c r="H89" i="22"/>
  <c r="AA89" i="22" s="1"/>
  <c r="AF88" i="22"/>
  <c r="AH88" i="22" s="1"/>
  <c r="AC88" i="22"/>
  <c r="AA88" i="22"/>
  <c r="T88" i="22"/>
  <c r="Q88" i="22"/>
  <c r="L88" i="22"/>
  <c r="AG88" i="22" s="1"/>
  <c r="H88" i="22"/>
  <c r="AG87" i="22"/>
  <c r="AF87" i="22"/>
  <c r="AH87" i="22" s="1"/>
  <c r="AC87" i="22"/>
  <c r="AA87" i="22"/>
  <c r="T87" i="22"/>
  <c r="Q87" i="22"/>
  <c r="L87" i="22"/>
  <c r="H87" i="22"/>
  <c r="AF86" i="22"/>
  <c r="AC86" i="22"/>
  <c r="T86" i="22"/>
  <c r="Q86" i="22"/>
  <c r="L86" i="22"/>
  <c r="AG86" i="22" s="1"/>
  <c r="AK86" i="22" s="1"/>
  <c r="H86" i="22"/>
  <c r="AF85" i="22"/>
  <c r="AC85" i="22"/>
  <c r="AA85" i="22"/>
  <c r="T85" i="22"/>
  <c r="AG85" i="22" s="1"/>
  <c r="AI86" i="22" s="1"/>
  <c r="Q85" i="22"/>
  <c r="L85" i="22"/>
  <c r="H85" i="22"/>
  <c r="AH84" i="22"/>
  <c r="AG84" i="22"/>
  <c r="AF84" i="22"/>
  <c r="AC84" i="22"/>
  <c r="T84" i="22"/>
  <c r="Q84" i="22"/>
  <c r="L84" i="22"/>
  <c r="H84" i="22"/>
  <c r="AA84" i="22" s="1"/>
  <c r="AF83" i="22"/>
  <c r="AC83" i="22"/>
  <c r="T83" i="22"/>
  <c r="Q83" i="22"/>
  <c r="L83" i="22"/>
  <c r="H83" i="22"/>
  <c r="AF82" i="22"/>
  <c r="AC82" i="22"/>
  <c r="AA82" i="22"/>
  <c r="T82" i="22"/>
  <c r="AG82" i="22" s="1"/>
  <c r="Q82" i="22"/>
  <c r="L82" i="22"/>
  <c r="H82" i="22"/>
  <c r="AF81" i="22"/>
  <c r="AC81" i="22"/>
  <c r="T81" i="22"/>
  <c r="Q81" i="22"/>
  <c r="L81" i="22"/>
  <c r="AG81" i="22" s="1"/>
  <c r="AI81" i="22" s="1"/>
  <c r="H81" i="22"/>
  <c r="AA81" i="22" s="1"/>
  <c r="AF80" i="22"/>
  <c r="AC80" i="22"/>
  <c r="AA80" i="22"/>
  <c r="T80" i="22"/>
  <c r="Q80" i="22"/>
  <c r="L80" i="22"/>
  <c r="AG80" i="22" s="1"/>
  <c r="AI80" i="22" s="1"/>
  <c r="H80" i="22"/>
  <c r="AG79" i="22"/>
  <c r="AF79" i="22"/>
  <c r="AC79" i="22"/>
  <c r="AA79" i="22"/>
  <c r="T79" i="22"/>
  <c r="Q79" i="22"/>
  <c r="L79" i="22"/>
  <c r="H79" i="22"/>
  <c r="AK78" i="22"/>
  <c r="AG78" i="22"/>
  <c r="AF78" i="22"/>
  <c r="AC78" i="22"/>
  <c r="T78" i="22"/>
  <c r="Q78" i="22"/>
  <c r="L78" i="22"/>
  <c r="H78" i="22"/>
  <c r="AF77" i="22"/>
  <c r="AC77" i="22"/>
  <c r="T77" i="22"/>
  <c r="AG77" i="22" s="1"/>
  <c r="Q77" i="22"/>
  <c r="AA77" i="22" s="1"/>
  <c r="L77" i="22"/>
  <c r="H77" i="22"/>
  <c r="AG76" i="22"/>
  <c r="AF76" i="22"/>
  <c r="AC76" i="22"/>
  <c r="T76" i="22"/>
  <c r="Q76" i="22"/>
  <c r="L76" i="22"/>
  <c r="H76" i="22"/>
  <c r="AA76" i="22" s="1"/>
  <c r="AF75" i="22"/>
  <c r="AC75" i="22"/>
  <c r="T75" i="22"/>
  <c r="Q75" i="22"/>
  <c r="L75" i="22"/>
  <c r="H75" i="22"/>
  <c r="AA75" i="22" s="1"/>
  <c r="AF74" i="22"/>
  <c r="AC74" i="22"/>
  <c r="AA74" i="22"/>
  <c r="T74" i="22"/>
  <c r="AG74" i="22" s="1"/>
  <c r="Q74" i="22"/>
  <c r="L74" i="22"/>
  <c r="H74" i="22"/>
  <c r="AF73" i="22"/>
  <c r="AH73" i="22" s="1"/>
  <c r="AC73" i="22"/>
  <c r="T73" i="22"/>
  <c r="Q73" i="22"/>
  <c r="L73" i="22"/>
  <c r="AG73" i="22" s="1"/>
  <c r="H73" i="22"/>
  <c r="AA73" i="22" s="1"/>
  <c r="AF72" i="22"/>
  <c r="AC72" i="22"/>
  <c r="T72" i="22"/>
  <c r="Q72" i="22"/>
  <c r="AA72" i="22" s="1"/>
  <c r="L72" i="22"/>
  <c r="H72" i="22"/>
  <c r="AG71" i="22"/>
  <c r="AF71" i="22"/>
  <c r="AH71" i="22" s="1"/>
  <c r="AC71" i="22"/>
  <c r="AA71" i="22"/>
  <c r="T71" i="22"/>
  <c r="Q71" i="22"/>
  <c r="L71" i="22"/>
  <c r="H71" i="22"/>
  <c r="AI70" i="22"/>
  <c r="AG70" i="22"/>
  <c r="AF70" i="22"/>
  <c r="AC70" i="22"/>
  <c r="T70" i="22"/>
  <c r="Q70" i="22"/>
  <c r="L70" i="22"/>
  <c r="H70" i="22"/>
  <c r="AF69" i="22"/>
  <c r="AH69" i="22" s="1"/>
  <c r="AC69" i="22"/>
  <c r="T69" i="22"/>
  <c r="AG69" i="22" s="1"/>
  <c r="AK69" i="22" s="1"/>
  <c r="Q69" i="22"/>
  <c r="AA69" i="22" s="1"/>
  <c r="L69" i="22"/>
  <c r="H69" i="22"/>
  <c r="AG68" i="22"/>
  <c r="AF68" i="22"/>
  <c r="AH68" i="22" s="1"/>
  <c r="AC68" i="22"/>
  <c r="T68" i="22"/>
  <c r="Q68" i="22"/>
  <c r="L68" i="22"/>
  <c r="H68" i="22"/>
  <c r="AA68" i="22" s="1"/>
  <c r="AF67" i="22"/>
  <c r="AC67" i="22"/>
  <c r="T67" i="22"/>
  <c r="Q67" i="22"/>
  <c r="L67" i="22"/>
  <c r="H67" i="22"/>
  <c r="AF66" i="22"/>
  <c r="AH66" i="22" s="1"/>
  <c r="AC66" i="22"/>
  <c r="AA66" i="22"/>
  <c r="T66" i="22"/>
  <c r="AG66" i="22" s="1"/>
  <c r="Q66" i="22"/>
  <c r="L66" i="22"/>
  <c r="H66" i="22"/>
  <c r="AG65" i="22"/>
  <c r="AF65" i="22"/>
  <c r="AC65" i="22"/>
  <c r="T65" i="22"/>
  <c r="Q65" i="22"/>
  <c r="L65" i="22"/>
  <c r="H65" i="22"/>
  <c r="AA65" i="22" s="1"/>
  <c r="AF64" i="22"/>
  <c r="AC64" i="22"/>
  <c r="AA64" i="22"/>
  <c r="T64" i="22"/>
  <c r="Q64" i="22"/>
  <c r="L64" i="22"/>
  <c r="H64" i="22"/>
  <c r="AG63" i="22"/>
  <c r="AF63" i="22"/>
  <c r="AC63" i="22"/>
  <c r="AA63" i="22"/>
  <c r="T63" i="22"/>
  <c r="Q63" i="22"/>
  <c r="L63" i="22"/>
  <c r="H63" i="22"/>
  <c r="AF62" i="22"/>
  <c r="AC62" i="22"/>
  <c r="T62" i="22"/>
  <c r="Q62" i="22"/>
  <c r="L62" i="22"/>
  <c r="AG62" i="22" s="1"/>
  <c r="AK62" i="22" s="1"/>
  <c r="H62" i="22"/>
  <c r="AA62" i="22" s="1"/>
  <c r="AF61" i="22"/>
  <c r="AH61" i="22" s="1"/>
  <c r="AC61" i="22"/>
  <c r="AA61" i="22"/>
  <c r="T61" i="22"/>
  <c r="AG61" i="22" s="1"/>
  <c r="Q61" i="22"/>
  <c r="L61" i="22"/>
  <c r="H61" i="22"/>
  <c r="AG60" i="22"/>
  <c r="AF60" i="22"/>
  <c r="AH60" i="22" s="1"/>
  <c r="AC60" i="22"/>
  <c r="T60" i="22"/>
  <c r="Q60" i="22"/>
  <c r="L60" i="22"/>
  <c r="H60" i="22"/>
  <c r="AA60" i="22" s="1"/>
  <c r="AF59" i="22"/>
  <c r="AC59" i="22"/>
  <c r="T59" i="22"/>
  <c r="Q59" i="22"/>
  <c r="L59" i="22"/>
  <c r="AG59" i="22" s="1"/>
  <c r="H59" i="22"/>
  <c r="AF58" i="22"/>
  <c r="AH58" i="22" s="1"/>
  <c r="AC58" i="22"/>
  <c r="AA58" i="22"/>
  <c r="T58" i="22"/>
  <c r="AG58" i="22" s="1"/>
  <c r="Q58" i="22"/>
  <c r="L58" i="22"/>
  <c r="H58" i="22"/>
  <c r="AF57" i="22"/>
  <c r="AC57" i="22"/>
  <c r="T57" i="22"/>
  <c r="Q57" i="22"/>
  <c r="L57" i="22"/>
  <c r="AG57" i="22" s="1"/>
  <c r="H57" i="22"/>
  <c r="AA57" i="22" s="1"/>
  <c r="AF56" i="22"/>
  <c r="AC56" i="22"/>
  <c r="T56" i="22"/>
  <c r="Q56" i="22"/>
  <c r="AA56" i="22" s="1"/>
  <c r="L56" i="22"/>
  <c r="H56" i="22"/>
  <c r="AF55" i="22"/>
  <c r="AC55" i="22"/>
  <c r="AA55" i="22"/>
  <c r="T55" i="22"/>
  <c r="Q55" i="22"/>
  <c r="L55" i="22"/>
  <c r="AG55" i="22" s="1"/>
  <c r="H55" i="22"/>
  <c r="AG54" i="22"/>
  <c r="AF54" i="22"/>
  <c r="AC54" i="22"/>
  <c r="AA54" i="22"/>
  <c r="T54" i="22"/>
  <c r="Q54" i="22"/>
  <c r="L54" i="22"/>
  <c r="H54" i="22"/>
  <c r="AK53" i="22"/>
  <c r="AG53" i="22"/>
  <c r="AF53" i="22"/>
  <c r="AC53" i="22"/>
  <c r="T53" i="22"/>
  <c r="Q53" i="22"/>
  <c r="AA53" i="22" s="1"/>
  <c r="L53" i="22"/>
  <c r="H53" i="22"/>
  <c r="AF52" i="22"/>
  <c r="AC52" i="22"/>
  <c r="T52" i="22"/>
  <c r="Q52" i="22"/>
  <c r="L52" i="22"/>
  <c r="AG52" i="22" s="1"/>
  <c r="H52" i="22"/>
  <c r="AF51" i="22"/>
  <c r="AC51" i="22"/>
  <c r="AA51" i="22"/>
  <c r="T51" i="22"/>
  <c r="Q51" i="22"/>
  <c r="L51" i="22"/>
  <c r="AG51" i="22" s="1"/>
  <c r="H51" i="22"/>
  <c r="AF50" i="22"/>
  <c r="AH50" i="22" s="1"/>
  <c r="AC50" i="22"/>
  <c r="T50" i="22"/>
  <c r="Q50" i="22"/>
  <c r="L50" i="22"/>
  <c r="AG50" i="22" s="1"/>
  <c r="H50" i="22"/>
  <c r="AA50" i="22" s="1"/>
  <c r="AF49" i="22"/>
  <c r="AC49" i="22"/>
  <c r="T49" i="22"/>
  <c r="Q49" i="22"/>
  <c r="L49" i="22"/>
  <c r="AG49" i="22" s="1"/>
  <c r="AI49" i="22" s="1"/>
  <c r="H49" i="22"/>
  <c r="AA49" i="22" s="1"/>
  <c r="AF48" i="22"/>
  <c r="AC48" i="22"/>
  <c r="T48" i="22"/>
  <c r="AG48" i="22" s="1"/>
  <c r="Q48" i="22"/>
  <c r="AA48" i="22" s="1"/>
  <c r="L48" i="22"/>
  <c r="H48" i="22"/>
  <c r="AF47" i="22"/>
  <c r="AC47" i="22"/>
  <c r="T47" i="22"/>
  <c r="Q47" i="22"/>
  <c r="L47" i="22"/>
  <c r="AG47" i="22" s="1"/>
  <c r="H47" i="22"/>
  <c r="AA47" i="22" s="1"/>
  <c r="AI46" i="22"/>
  <c r="AF46" i="22"/>
  <c r="AC46" i="22"/>
  <c r="T46" i="22"/>
  <c r="Q46" i="22"/>
  <c r="L46" i="22"/>
  <c r="AG46" i="22" s="1"/>
  <c r="H46" i="22"/>
  <c r="AA46" i="22" s="1"/>
  <c r="AF45" i="22"/>
  <c r="AC45" i="22"/>
  <c r="T45" i="22"/>
  <c r="AG45" i="22" s="1"/>
  <c r="Q45" i="22"/>
  <c r="L45" i="22"/>
  <c r="H45" i="22"/>
  <c r="AA45" i="22" s="1"/>
  <c r="AI44" i="22"/>
  <c r="AG44" i="22"/>
  <c r="AF44" i="22"/>
  <c r="AH44" i="22" s="1"/>
  <c r="AC44" i="22"/>
  <c r="T44" i="22"/>
  <c r="Q44" i="22"/>
  <c r="L44" i="22"/>
  <c r="H44" i="22"/>
  <c r="AH43" i="22"/>
  <c r="AF43" i="22"/>
  <c r="AC43" i="22"/>
  <c r="AA43" i="22"/>
  <c r="T43" i="22"/>
  <c r="Q43" i="22"/>
  <c r="L43" i="22"/>
  <c r="AG43" i="22" s="1"/>
  <c r="H43" i="22"/>
  <c r="AF42" i="22"/>
  <c r="AH42" i="22" s="1"/>
  <c r="AC42" i="22"/>
  <c r="T42" i="22"/>
  <c r="Q42" i="22"/>
  <c r="L42" i="22"/>
  <c r="AG42" i="22" s="1"/>
  <c r="AI42" i="22" s="1"/>
  <c r="H42" i="22"/>
  <c r="AA42" i="22" s="1"/>
  <c r="AF41" i="22"/>
  <c r="AH41" i="22" s="1"/>
  <c r="AC41" i="22"/>
  <c r="AA41" i="22"/>
  <c r="T41" i="22"/>
  <c r="Q41" i="22"/>
  <c r="L41" i="22"/>
  <c r="AG41" i="22" s="1"/>
  <c r="H41" i="22"/>
  <c r="AF40" i="22"/>
  <c r="AC40" i="22"/>
  <c r="T40" i="22"/>
  <c r="Q40" i="22"/>
  <c r="AA40" i="22" s="1"/>
  <c r="L40" i="22"/>
  <c r="AG40" i="22" s="1"/>
  <c r="H40" i="22"/>
  <c r="AF39" i="22"/>
  <c r="AC39" i="22"/>
  <c r="T39" i="22"/>
  <c r="Q39" i="22"/>
  <c r="L39" i="22"/>
  <c r="AG39" i="22" s="1"/>
  <c r="H39" i="22"/>
  <c r="AA39" i="22" s="1"/>
  <c r="AF38" i="22"/>
  <c r="AC38" i="22"/>
  <c r="AA38" i="22"/>
  <c r="T38" i="22"/>
  <c r="Q38" i="22"/>
  <c r="L38" i="22"/>
  <c r="AG38" i="22" s="1"/>
  <c r="H38" i="22"/>
  <c r="AF37" i="22"/>
  <c r="AH37" i="22" s="1"/>
  <c r="AC37" i="22"/>
  <c r="T37" i="22"/>
  <c r="AG37" i="22" s="1"/>
  <c r="Q37" i="22"/>
  <c r="L37" i="22"/>
  <c r="H37" i="22"/>
  <c r="AA37" i="22" s="1"/>
  <c r="AF36" i="22"/>
  <c r="AH36" i="22" s="1"/>
  <c r="AC36" i="22"/>
  <c r="T36" i="22"/>
  <c r="Q36" i="22"/>
  <c r="L36" i="22"/>
  <c r="AG36" i="22" s="1"/>
  <c r="AI36" i="22" s="1"/>
  <c r="H36" i="22"/>
  <c r="AA36" i="22" s="1"/>
  <c r="AH35" i="22"/>
  <c r="AF35" i="22"/>
  <c r="AC35" i="22"/>
  <c r="T35" i="22"/>
  <c r="Q35" i="22"/>
  <c r="AA35" i="22" s="1"/>
  <c r="L35" i="22"/>
  <c r="AG35" i="22" s="1"/>
  <c r="H35" i="22"/>
  <c r="AF34" i="22"/>
  <c r="AC34" i="22"/>
  <c r="AA34" i="22"/>
  <c r="T34" i="22"/>
  <c r="Q34" i="22"/>
  <c r="L34" i="22"/>
  <c r="AG34" i="22" s="1"/>
  <c r="H34" i="22"/>
  <c r="AG33" i="22"/>
  <c r="AF33" i="22"/>
  <c r="AC33" i="22"/>
  <c r="AA33" i="22"/>
  <c r="T33" i="22"/>
  <c r="Q33" i="22"/>
  <c r="L33" i="22"/>
  <c r="H33" i="22"/>
  <c r="AF32" i="22"/>
  <c r="AC32" i="22"/>
  <c r="AA32" i="22"/>
  <c r="T32" i="22"/>
  <c r="Q32" i="22"/>
  <c r="L32" i="22"/>
  <c r="AG32" i="22" s="1"/>
  <c r="H32" i="22"/>
  <c r="AF31" i="22"/>
  <c r="AH31" i="22" s="1"/>
  <c r="AC31" i="22"/>
  <c r="AA31" i="22"/>
  <c r="T31" i="22"/>
  <c r="Q31" i="22"/>
  <c r="L31" i="22"/>
  <c r="AG31" i="22" s="1"/>
  <c r="H31" i="22"/>
  <c r="AG30" i="22"/>
  <c r="AF30" i="22"/>
  <c r="AC30" i="22"/>
  <c r="AA30" i="22"/>
  <c r="T30" i="22"/>
  <c r="Q30" i="22"/>
  <c r="L30" i="22"/>
  <c r="H30" i="22"/>
  <c r="AF29" i="22"/>
  <c r="AH29" i="22" s="1"/>
  <c r="AC29" i="22"/>
  <c r="T29" i="22"/>
  <c r="AG29" i="22" s="1"/>
  <c r="Q29" i="22"/>
  <c r="L29" i="22"/>
  <c r="H29" i="22"/>
  <c r="AA29" i="22" s="1"/>
  <c r="AF28" i="22"/>
  <c r="AH28" i="22" s="1"/>
  <c r="AC28" i="22"/>
  <c r="T28" i="22"/>
  <c r="AG28" i="22" s="1"/>
  <c r="Q28" i="22"/>
  <c r="L28" i="22"/>
  <c r="H28" i="22"/>
  <c r="AA28" i="22" s="1"/>
  <c r="AF27" i="22"/>
  <c r="AH27" i="22" s="1"/>
  <c r="AC27" i="22"/>
  <c r="T27" i="22"/>
  <c r="Q27" i="22"/>
  <c r="AA27" i="22" s="1"/>
  <c r="L27" i="22"/>
  <c r="AG27" i="22" s="1"/>
  <c r="H27" i="22"/>
  <c r="AG26" i="22"/>
  <c r="AF26" i="22"/>
  <c r="AC26" i="22"/>
  <c r="AA26" i="22"/>
  <c r="T26" i="22"/>
  <c r="Q26" i="22"/>
  <c r="L26" i="22"/>
  <c r="H26" i="22"/>
  <c r="AK25" i="22"/>
  <c r="AG25" i="22"/>
  <c r="AF25" i="22"/>
  <c r="AH25" i="22" s="1"/>
  <c r="AC25" i="22"/>
  <c r="T25" i="22"/>
  <c r="Q25" i="22"/>
  <c r="AA25" i="22" s="1"/>
  <c r="L25" i="22"/>
  <c r="H25" i="22"/>
  <c r="AF24" i="22"/>
  <c r="AC24" i="22"/>
  <c r="AA24" i="22"/>
  <c r="T24" i="22"/>
  <c r="Q24" i="22"/>
  <c r="L24" i="22"/>
  <c r="AG24" i="22" s="1"/>
  <c r="H24" i="22"/>
  <c r="AG23" i="22"/>
  <c r="AF23" i="22"/>
  <c r="AH23" i="22" s="1"/>
  <c r="AC23" i="22"/>
  <c r="AA23" i="22"/>
  <c r="T23" i="22"/>
  <c r="Q23" i="22"/>
  <c r="L23" i="22"/>
  <c r="H23" i="22"/>
  <c r="AK22" i="22"/>
  <c r="AG22" i="22"/>
  <c r="AF22" i="22"/>
  <c r="AC22" i="22"/>
  <c r="T22" i="22"/>
  <c r="Q22" i="22"/>
  <c r="AA22" i="22" s="1"/>
  <c r="L22" i="22"/>
  <c r="H22" i="22"/>
  <c r="AF21" i="22"/>
  <c r="AC21" i="22"/>
  <c r="AA21" i="22"/>
  <c r="T21" i="22"/>
  <c r="AG21" i="22" s="1"/>
  <c r="Q21" i="22"/>
  <c r="L21" i="22"/>
  <c r="H21" i="22"/>
  <c r="AG20" i="22"/>
  <c r="AF20" i="22"/>
  <c r="AC20" i="22"/>
  <c r="T20" i="22"/>
  <c r="Q20" i="22"/>
  <c r="L20" i="22"/>
  <c r="H20" i="22"/>
  <c r="AA20" i="22" s="1"/>
  <c r="AF19" i="22"/>
  <c r="AC19" i="22"/>
  <c r="T19" i="22"/>
  <c r="Q19" i="22"/>
  <c r="L19" i="22"/>
  <c r="H19" i="22"/>
  <c r="AA19" i="22" s="1"/>
  <c r="AG18" i="22"/>
  <c r="AF18" i="22"/>
  <c r="AC18" i="22"/>
  <c r="T18" i="22"/>
  <c r="Q18" i="22"/>
  <c r="AA18" i="22" s="1"/>
  <c r="L18" i="22"/>
  <c r="H18" i="22"/>
  <c r="AK17" i="22"/>
  <c r="AH17" i="22"/>
  <c r="AG17" i="22"/>
  <c r="AF17" i="22"/>
  <c r="AC17" i="22"/>
  <c r="T17" i="22"/>
  <c r="Q17" i="22"/>
  <c r="AA17" i="22" s="1"/>
  <c r="L17" i="22"/>
  <c r="H17" i="22"/>
  <c r="AH16" i="22"/>
  <c r="AG16" i="22"/>
  <c r="AF16" i="22"/>
  <c r="AC16" i="22"/>
  <c r="T16" i="22"/>
  <c r="Q16" i="22"/>
  <c r="L16" i="22"/>
  <c r="H16" i="22"/>
  <c r="AA16" i="22" s="1"/>
  <c r="AH15" i="22"/>
  <c r="AF15" i="22"/>
  <c r="AC15" i="22"/>
  <c r="T15" i="22"/>
  <c r="AG15" i="22" s="1"/>
  <c r="Q15" i="22"/>
  <c r="L15" i="22"/>
  <c r="H15" i="22"/>
  <c r="AA15" i="22" s="1"/>
  <c r="AF14" i="22"/>
  <c r="AH14" i="22" s="1"/>
  <c r="AC14" i="22"/>
  <c r="T14" i="22"/>
  <c r="Q14" i="22"/>
  <c r="L14" i="22"/>
  <c r="AG14" i="22" s="1"/>
  <c r="H14" i="22"/>
  <c r="AA14" i="22" s="1"/>
  <c r="AF13" i="22"/>
  <c r="AH13" i="22" s="1"/>
  <c r="AC13" i="22"/>
  <c r="T13" i="22"/>
  <c r="Q13" i="22"/>
  <c r="L13" i="22"/>
  <c r="AG13" i="22" s="1"/>
  <c r="AI13" i="22" s="1"/>
  <c r="H13" i="22"/>
  <c r="AA13" i="22" s="1"/>
  <c r="AF12" i="22"/>
  <c r="AC12" i="22"/>
  <c r="AA12" i="22"/>
  <c r="T12" i="22"/>
  <c r="Q12" i="22"/>
  <c r="L12" i="22"/>
  <c r="AG12" i="22" s="1"/>
  <c r="AI12" i="22" s="1"/>
  <c r="H12" i="22"/>
  <c r="AG11" i="22"/>
  <c r="AF11" i="22"/>
  <c r="AC11" i="22"/>
  <c r="AA11" i="22"/>
  <c r="T11" i="22"/>
  <c r="Q11" i="22"/>
  <c r="L11" i="22"/>
  <c r="H11" i="22"/>
  <c r="AK10" i="22"/>
  <c r="AG10" i="22"/>
  <c r="AF10" i="22"/>
  <c r="AH10" i="22" s="1"/>
  <c r="AC10" i="22"/>
  <c r="T10" i="22"/>
  <c r="Q10" i="22"/>
  <c r="AA10" i="22" s="1"/>
  <c r="L10" i="22"/>
  <c r="H10" i="22"/>
  <c r="AK9" i="22"/>
  <c r="AH9" i="22"/>
  <c r="AG9" i="22"/>
  <c r="AF9" i="22"/>
  <c r="AC9" i="22"/>
  <c r="T9" i="22"/>
  <c r="Q9" i="22"/>
  <c r="AA9" i="22" s="1"/>
  <c r="L9" i="22"/>
  <c r="H9" i="22"/>
  <c r="AH8" i="22"/>
  <c r="AG8" i="22"/>
  <c r="AF8" i="22"/>
  <c r="AC8" i="22"/>
  <c r="T8" i="22"/>
  <c r="Q8" i="22"/>
  <c r="L8" i="22"/>
  <c r="H8" i="22"/>
  <c r="AA8" i="22" s="1"/>
  <c r="AG7" i="22"/>
  <c r="AF7" i="22"/>
  <c r="AH7" i="22" s="1"/>
  <c r="T7" i="22"/>
  <c r="Q7" i="22"/>
  <c r="L7" i="22"/>
  <c r="H7" i="22"/>
  <c r="AA7" i="22" s="1"/>
  <c r="T6" i="22"/>
  <c r="Q6" i="22"/>
  <c r="T5" i="22"/>
  <c r="Q5" i="22"/>
  <c r="T4" i="22"/>
  <c r="Q4" i="22"/>
  <c r="T3" i="22"/>
  <c r="Q3" i="22"/>
  <c r="T173" i="21"/>
  <c r="Q173" i="21"/>
  <c r="T172" i="21"/>
  <c r="Q172" i="21"/>
  <c r="T171" i="21"/>
  <c r="Q171" i="21"/>
  <c r="L171" i="21"/>
  <c r="H171" i="21"/>
  <c r="AF170" i="21"/>
  <c r="AH170" i="21" s="1"/>
  <c r="AC170" i="21"/>
  <c r="AA170" i="21"/>
  <c r="T170" i="21"/>
  <c r="Q170" i="21"/>
  <c r="L170" i="21"/>
  <c r="AG170" i="21" s="1"/>
  <c r="AI170" i="21" s="1"/>
  <c r="H170" i="21"/>
  <c r="AG169" i="21"/>
  <c r="AF169" i="21"/>
  <c r="AH169" i="21" s="1"/>
  <c r="AC169" i="21"/>
  <c r="AA169" i="21"/>
  <c r="T169" i="21"/>
  <c r="Q169" i="21"/>
  <c r="L169" i="21"/>
  <c r="H169" i="21"/>
  <c r="AG168" i="21"/>
  <c r="AF168" i="21"/>
  <c r="AC168" i="21"/>
  <c r="T168" i="21"/>
  <c r="Q168" i="21"/>
  <c r="AA168" i="21" s="1"/>
  <c r="L168" i="21"/>
  <c r="H168" i="21"/>
  <c r="AK167" i="21"/>
  <c r="AH167" i="21"/>
  <c r="AG167" i="21"/>
  <c r="AF167" i="21"/>
  <c r="AC167" i="21"/>
  <c r="T167" i="21"/>
  <c r="Q167" i="21"/>
  <c r="AA167" i="21" s="1"/>
  <c r="L167" i="21"/>
  <c r="H167" i="21"/>
  <c r="AH166" i="21"/>
  <c r="AG166" i="21"/>
  <c r="AF166" i="21"/>
  <c r="AC166" i="21"/>
  <c r="T166" i="21"/>
  <c r="Q166" i="21"/>
  <c r="L166" i="21"/>
  <c r="H166" i="21"/>
  <c r="AA166" i="21" s="1"/>
  <c r="AF165" i="21"/>
  <c r="AC165" i="21"/>
  <c r="T165" i="21"/>
  <c r="AG165" i="21" s="1"/>
  <c r="AK165" i="21" s="1"/>
  <c r="Q165" i="21"/>
  <c r="L165" i="21"/>
  <c r="H165" i="21"/>
  <c r="AA165" i="21" s="1"/>
  <c r="AF164" i="21"/>
  <c r="AC164" i="21"/>
  <c r="T164" i="21"/>
  <c r="Q164" i="21"/>
  <c r="L164" i="21"/>
  <c r="AG164" i="21" s="1"/>
  <c r="H164" i="21"/>
  <c r="AA164" i="21" s="1"/>
  <c r="AF163" i="21"/>
  <c r="AH163" i="21" s="1"/>
  <c r="AC163" i="21"/>
  <c r="T163" i="21"/>
  <c r="Q163" i="21"/>
  <c r="L163" i="21"/>
  <c r="AG163" i="21" s="1"/>
  <c r="H163" i="21"/>
  <c r="AA163" i="21" s="1"/>
  <c r="AF162" i="21"/>
  <c r="AC162" i="21"/>
  <c r="AA162" i="21"/>
  <c r="T162" i="21"/>
  <c r="Q162" i="21"/>
  <c r="L162" i="21"/>
  <c r="AG162" i="21" s="1"/>
  <c r="H162" i="21"/>
  <c r="AG161" i="21"/>
  <c r="AF161" i="21"/>
  <c r="AC161" i="21"/>
  <c r="AA161" i="21"/>
  <c r="T161" i="21"/>
  <c r="Q161" i="21"/>
  <c r="L161" i="21"/>
  <c r="H161" i="21"/>
  <c r="AG160" i="21"/>
  <c r="AF160" i="21"/>
  <c r="AC160" i="21"/>
  <c r="T160" i="21"/>
  <c r="Q160" i="21"/>
  <c r="AA160" i="21" s="1"/>
  <c r="L160" i="21"/>
  <c r="H160" i="21"/>
  <c r="AK159" i="21"/>
  <c r="AH159" i="21"/>
  <c r="AG159" i="21"/>
  <c r="AF159" i="21"/>
  <c r="AC159" i="21"/>
  <c r="AA159" i="21"/>
  <c r="T159" i="21"/>
  <c r="Q159" i="21"/>
  <c r="L159" i="21"/>
  <c r="H159" i="21"/>
  <c r="AG158" i="21"/>
  <c r="AF158" i="21"/>
  <c r="AC158" i="21"/>
  <c r="T158" i="21"/>
  <c r="Q158" i="21"/>
  <c r="L158" i="21"/>
  <c r="H158" i="21"/>
  <c r="AA158" i="21" s="1"/>
  <c r="AK157" i="21"/>
  <c r="AH157" i="21"/>
  <c r="AF157" i="21"/>
  <c r="AC157" i="21"/>
  <c r="T157" i="21"/>
  <c r="AG157" i="21" s="1"/>
  <c r="Q157" i="21"/>
  <c r="L157" i="21"/>
  <c r="H157" i="21"/>
  <c r="AA157" i="21" s="1"/>
  <c r="AF156" i="21"/>
  <c r="AC156" i="21"/>
  <c r="T156" i="21"/>
  <c r="Q156" i="21"/>
  <c r="L156" i="21"/>
  <c r="H156" i="21"/>
  <c r="AA156" i="21" s="1"/>
  <c r="AH155" i="21"/>
  <c r="AF155" i="21"/>
  <c r="AC155" i="21"/>
  <c r="T155" i="21"/>
  <c r="Q155" i="21"/>
  <c r="L155" i="21"/>
  <c r="AG155" i="21" s="1"/>
  <c r="H155" i="21"/>
  <c r="AA155" i="21" s="1"/>
  <c r="AF154" i="21"/>
  <c r="AC154" i="21"/>
  <c r="AA154" i="21"/>
  <c r="T154" i="21"/>
  <c r="Q154" i="21"/>
  <c r="L154" i="21"/>
  <c r="H154" i="21"/>
  <c r="AG153" i="21"/>
  <c r="AF153" i="21"/>
  <c r="AH153" i="21" s="1"/>
  <c r="AC153" i="21"/>
  <c r="AA153" i="21"/>
  <c r="T153" i="21"/>
  <c r="Q153" i="21"/>
  <c r="L153" i="21"/>
  <c r="H153" i="21"/>
  <c r="AF152" i="21"/>
  <c r="AC152" i="21"/>
  <c r="T152" i="21"/>
  <c r="Q152" i="21"/>
  <c r="AA152" i="21" s="1"/>
  <c r="L152" i="21"/>
  <c r="AG152" i="21" s="1"/>
  <c r="H152" i="21"/>
  <c r="AK151" i="21"/>
  <c r="AH151" i="21"/>
  <c r="AG151" i="21"/>
  <c r="AF151" i="21"/>
  <c r="AC151" i="21"/>
  <c r="AA151" i="21"/>
  <c r="T151" i="21"/>
  <c r="Q151" i="21"/>
  <c r="L151" i="21"/>
  <c r="H151" i="21"/>
  <c r="AH150" i="21"/>
  <c r="AG150" i="21"/>
  <c r="AF150" i="21"/>
  <c r="AC150" i="21"/>
  <c r="T150" i="21"/>
  <c r="Q150" i="21"/>
  <c r="L150" i="21"/>
  <c r="H150" i="21"/>
  <c r="AA150" i="21" s="1"/>
  <c r="AK149" i="21"/>
  <c r="AF149" i="21"/>
  <c r="AC149" i="21"/>
  <c r="T149" i="21"/>
  <c r="AG149" i="21" s="1"/>
  <c r="AH149" i="21" s="1"/>
  <c r="Q149" i="21"/>
  <c r="L149" i="21"/>
  <c r="H149" i="21"/>
  <c r="AA149" i="21" s="1"/>
  <c r="AF148" i="21"/>
  <c r="AC148" i="21"/>
  <c r="T148" i="21"/>
  <c r="Q148" i="21"/>
  <c r="L148" i="21"/>
  <c r="H148" i="21"/>
  <c r="AA148" i="21" s="1"/>
  <c r="AF147" i="21"/>
  <c r="AH147" i="21" s="1"/>
  <c r="AC147" i="21"/>
  <c r="T147" i="21"/>
  <c r="Q147" i="21"/>
  <c r="L147" i="21"/>
  <c r="AG147" i="21" s="1"/>
  <c r="H147" i="21"/>
  <c r="AA147" i="21" s="1"/>
  <c r="AF146" i="21"/>
  <c r="AC146" i="21"/>
  <c r="AA146" i="21"/>
  <c r="T146" i="21"/>
  <c r="Q146" i="21"/>
  <c r="L146" i="21"/>
  <c r="H146" i="21"/>
  <c r="AG145" i="21"/>
  <c r="AF145" i="21"/>
  <c r="AC145" i="21"/>
  <c r="AA145" i="21"/>
  <c r="T145" i="21"/>
  <c r="Q145" i="21"/>
  <c r="L145" i="21"/>
  <c r="H145" i="21"/>
  <c r="AG144" i="21"/>
  <c r="AF144" i="21"/>
  <c r="AC144" i="21"/>
  <c r="T144" i="21"/>
  <c r="Q144" i="21"/>
  <c r="AA144" i="21" s="1"/>
  <c r="L144" i="21"/>
  <c r="H144" i="21"/>
  <c r="AK143" i="21"/>
  <c r="AG143" i="21"/>
  <c r="AF143" i="21"/>
  <c r="AC143" i="21"/>
  <c r="AA143" i="21"/>
  <c r="T143" i="21"/>
  <c r="Q143" i="21"/>
  <c r="L143" i="21"/>
  <c r="H143" i="21"/>
  <c r="AH142" i="21"/>
  <c r="AG142" i="21"/>
  <c r="AF142" i="21"/>
  <c r="AC142" i="21"/>
  <c r="T142" i="21"/>
  <c r="Q142" i="21"/>
  <c r="L142" i="21"/>
  <c r="H142" i="21"/>
  <c r="AA142" i="21" s="1"/>
  <c r="AK141" i="21"/>
  <c r="AF141" i="21"/>
  <c r="AC141" i="21"/>
  <c r="T141" i="21"/>
  <c r="AG141" i="21" s="1"/>
  <c r="AH141" i="21" s="1"/>
  <c r="Q141" i="21"/>
  <c r="L141" i="21"/>
  <c r="H141" i="21"/>
  <c r="AA141" i="21" s="1"/>
  <c r="AF140" i="21"/>
  <c r="AC140" i="21"/>
  <c r="T140" i="21"/>
  <c r="Q140" i="21"/>
  <c r="L140" i="21"/>
  <c r="H140" i="21"/>
  <c r="AA140" i="21" s="1"/>
  <c r="AF139" i="21"/>
  <c r="AH139" i="21" s="1"/>
  <c r="AC139" i="21"/>
  <c r="T139" i="21"/>
  <c r="Q139" i="21"/>
  <c r="L139" i="21"/>
  <c r="AG139" i="21" s="1"/>
  <c r="H139" i="21"/>
  <c r="AA139" i="21" s="1"/>
  <c r="AF138" i="21"/>
  <c r="AC138" i="21"/>
  <c r="AA138" i="21"/>
  <c r="T138" i="21"/>
  <c r="Q138" i="21"/>
  <c r="L138" i="21"/>
  <c r="H138" i="21"/>
  <c r="AG137" i="21"/>
  <c r="AF137" i="21"/>
  <c r="AH137" i="21" s="1"/>
  <c r="AC137" i="21"/>
  <c r="AA137" i="21"/>
  <c r="T137" i="21"/>
  <c r="Q137" i="21"/>
  <c r="L137" i="21"/>
  <c r="H137" i="21"/>
  <c r="AG136" i="21"/>
  <c r="AF136" i="21"/>
  <c r="AC136" i="21"/>
  <c r="T136" i="21"/>
  <c r="Q136" i="21"/>
  <c r="AA136" i="21" s="1"/>
  <c r="L136" i="21"/>
  <c r="H136" i="21"/>
  <c r="AK135" i="21"/>
  <c r="AG135" i="21"/>
  <c r="AF135" i="21"/>
  <c r="AC135" i="21"/>
  <c r="T135" i="21"/>
  <c r="Q135" i="21"/>
  <c r="AA135" i="21" s="1"/>
  <c r="L135" i="21"/>
  <c r="H135" i="21"/>
  <c r="AH134" i="21"/>
  <c r="AG134" i="21"/>
  <c r="AF134" i="21"/>
  <c r="AC134" i="21"/>
  <c r="T134" i="21"/>
  <c r="Q134" i="21"/>
  <c r="L134" i="21"/>
  <c r="H134" i="21"/>
  <c r="AA134" i="21" s="1"/>
  <c r="AK133" i="21"/>
  <c r="AF133" i="21"/>
  <c r="AC133" i="21"/>
  <c r="T133" i="21"/>
  <c r="AG133" i="21" s="1"/>
  <c r="AH133" i="21" s="1"/>
  <c r="Q133" i="21"/>
  <c r="L133" i="21"/>
  <c r="H133" i="21"/>
  <c r="AA133" i="21" s="1"/>
  <c r="AF132" i="21"/>
  <c r="AC132" i="21"/>
  <c r="T132" i="21"/>
  <c r="Q132" i="21"/>
  <c r="L132" i="21"/>
  <c r="H132" i="21"/>
  <c r="AA132" i="21" s="1"/>
  <c r="AF131" i="21"/>
  <c r="AH131" i="21" s="1"/>
  <c r="AC131" i="21"/>
  <c r="T131" i="21"/>
  <c r="Q131" i="21"/>
  <c r="L131" i="21"/>
  <c r="AG131" i="21" s="1"/>
  <c r="H131" i="21"/>
  <c r="AA131" i="21" s="1"/>
  <c r="AF130" i="21"/>
  <c r="AC130" i="21"/>
  <c r="AA130" i="21"/>
  <c r="T130" i="21"/>
  <c r="Q130" i="21"/>
  <c r="L130" i="21"/>
  <c r="H130" i="21"/>
  <c r="AG129" i="21"/>
  <c r="AF129" i="21"/>
  <c r="AH129" i="21" s="1"/>
  <c r="AC129" i="21"/>
  <c r="AA129" i="21"/>
  <c r="T129" i="21"/>
  <c r="Q129" i="21"/>
  <c r="L129" i="21"/>
  <c r="H129" i="21"/>
  <c r="AG128" i="21"/>
  <c r="AF128" i="21"/>
  <c r="AC128" i="21"/>
  <c r="T128" i="21"/>
  <c r="Q128" i="21"/>
  <c r="AA128" i="21" s="1"/>
  <c r="L128" i="21"/>
  <c r="H128" i="21"/>
  <c r="AK127" i="21"/>
  <c r="AG127" i="21"/>
  <c r="AF127" i="21"/>
  <c r="AC127" i="21"/>
  <c r="T127" i="21"/>
  <c r="Q127" i="21"/>
  <c r="AA127" i="21" s="1"/>
  <c r="L127" i="21"/>
  <c r="H127" i="21"/>
  <c r="AH126" i="21"/>
  <c r="AG126" i="21"/>
  <c r="AF126" i="21"/>
  <c r="AC126" i="21"/>
  <c r="T126" i="21"/>
  <c r="Q126" i="21"/>
  <c r="L126" i="21"/>
  <c r="H126" i="21"/>
  <c r="AA126" i="21" s="1"/>
  <c r="AK125" i="21"/>
  <c r="AF125" i="21"/>
  <c r="AC125" i="21"/>
  <c r="T125" i="21"/>
  <c r="AG125" i="21" s="1"/>
  <c r="AH125" i="21" s="1"/>
  <c r="Q125" i="21"/>
  <c r="L125" i="21"/>
  <c r="H125" i="21"/>
  <c r="AA125" i="21" s="1"/>
  <c r="AF124" i="21"/>
  <c r="AC124" i="21"/>
  <c r="T124" i="21"/>
  <c r="Q124" i="21"/>
  <c r="L124" i="21"/>
  <c r="H124" i="21"/>
  <c r="AA124" i="21" s="1"/>
  <c r="AH123" i="21"/>
  <c r="AF123" i="21"/>
  <c r="AC123" i="21"/>
  <c r="T123" i="21"/>
  <c r="Q123" i="21"/>
  <c r="L123" i="21"/>
  <c r="AG123" i="21" s="1"/>
  <c r="H123" i="21"/>
  <c r="AA123" i="21" s="1"/>
  <c r="AF122" i="21"/>
  <c r="AC122" i="21"/>
  <c r="AA122" i="21"/>
  <c r="T122" i="21"/>
  <c r="Q122" i="21"/>
  <c r="L122" i="21"/>
  <c r="H122" i="21"/>
  <c r="AG121" i="21"/>
  <c r="AF121" i="21"/>
  <c r="AH121" i="21" s="1"/>
  <c r="AC121" i="21"/>
  <c r="AA121" i="21"/>
  <c r="T121" i="21"/>
  <c r="Q121" i="21"/>
  <c r="L121" i="21"/>
  <c r="H121" i="21"/>
  <c r="AI120" i="21"/>
  <c r="AG120" i="21"/>
  <c r="AF120" i="21"/>
  <c r="AC120" i="21"/>
  <c r="T120" i="21"/>
  <c r="Q120" i="21"/>
  <c r="AA120" i="21" s="1"/>
  <c r="L120" i="21"/>
  <c r="H120" i="21"/>
  <c r="AK119" i="21"/>
  <c r="AG119" i="21"/>
  <c r="AF119" i="21"/>
  <c r="AC119" i="21"/>
  <c r="T119" i="21"/>
  <c r="Q119" i="21"/>
  <c r="AA119" i="21" s="1"/>
  <c r="L119" i="21"/>
  <c r="H119" i="21"/>
  <c r="AH118" i="21"/>
  <c r="AG118" i="21"/>
  <c r="AF118" i="21"/>
  <c r="AC118" i="21"/>
  <c r="T118" i="21"/>
  <c r="Q118" i="21"/>
  <c r="L118" i="21"/>
  <c r="H118" i="21"/>
  <c r="AA118" i="21" s="1"/>
  <c r="AF117" i="21"/>
  <c r="AC117" i="21"/>
  <c r="T117" i="21"/>
  <c r="AG117" i="21" s="1"/>
  <c r="AK117" i="21" s="1"/>
  <c r="Q117" i="21"/>
  <c r="L117" i="21"/>
  <c r="H117" i="21"/>
  <c r="AA117" i="21" s="1"/>
  <c r="AF116" i="21"/>
  <c r="AC116" i="21"/>
  <c r="T116" i="21"/>
  <c r="Q116" i="21"/>
  <c r="L116" i="21"/>
  <c r="H116" i="21"/>
  <c r="AA116" i="21" s="1"/>
  <c r="AH115" i="21"/>
  <c r="AF115" i="21"/>
  <c r="AC115" i="21"/>
  <c r="T115" i="21"/>
  <c r="Q115" i="21"/>
  <c r="L115" i="21"/>
  <c r="AG115" i="21" s="1"/>
  <c r="H115" i="21"/>
  <c r="AA115" i="21" s="1"/>
  <c r="AF114" i="21"/>
  <c r="AC114" i="21"/>
  <c r="AA114" i="21"/>
  <c r="T114" i="21"/>
  <c r="Q114" i="21"/>
  <c r="L114" i="21"/>
  <c r="H114" i="21"/>
  <c r="AF113" i="21"/>
  <c r="AC113" i="21"/>
  <c r="AA113" i="21"/>
  <c r="T113" i="21"/>
  <c r="Q113" i="21"/>
  <c r="L113" i="21"/>
  <c r="AG113" i="21" s="1"/>
  <c r="H113" i="21"/>
  <c r="AI112" i="21"/>
  <c r="AG112" i="21"/>
  <c r="AF112" i="21"/>
  <c r="AH112" i="21" s="1"/>
  <c r="AC112" i="21"/>
  <c r="T112" i="21"/>
  <c r="Q112" i="21"/>
  <c r="AA112" i="21" s="1"/>
  <c r="L112" i="21"/>
  <c r="H112" i="21"/>
  <c r="AG111" i="21"/>
  <c r="AF111" i="21"/>
  <c r="AC111" i="21"/>
  <c r="AA111" i="21"/>
  <c r="T111" i="21"/>
  <c r="Q111" i="21"/>
  <c r="L111" i="21"/>
  <c r="H111" i="21"/>
  <c r="AK110" i="21"/>
  <c r="AH110" i="21"/>
  <c r="AG110" i="21"/>
  <c r="AF110" i="21"/>
  <c r="AC110" i="21"/>
  <c r="T110" i="21"/>
  <c r="Q110" i="21"/>
  <c r="L110" i="21"/>
  <c r="H110" i="21"/>
  <c r="AK109" i="21"/>
  <c r="AF109" i="21"/>
  <c r="AC109" i="21"/>
  <c r="T109" i="21"/>
  <c r="AG109" i="21" s="1"/>
  <c r="Q109" i="21"/>
  <c r="L109" i="21"/>
  <c r="H109" i="21"/>
  <c r="AH108" i="21"/>
  <c r="AF108" i="21"/>
  <c r="AC108" i="21"/>
  <c r="T108" i="21"/>
  <c r="Q108" i="21"/>
  <c r="L108" i="21"/>
  <c r="AG108" i="21" s="1"/>
  <c r="H108" i="21"/>
  <c r="AA108" i="21" s="1"/>
  <c r="AH107" i="21"/>
  <c r="AF107" i="21"/>
  <c r="AC107" i="21"/>
  <c r="T107" i="21"/>
  <c r="Q107" i="21"/>
  <c r="L107" i="21"/>
  <c r="AG107" i="21" s="1"/>
  <c r="AI107" i="21" s="1"/>
  <c r="H107" i="21"/>
  <c r="AA107" i="21" s="1"/>
  <c r="AF106" i="21"/>
  <c r="AH106" i="21" s="1"/>
  <c r="AC106" i="21"/>
  <c r="AA106" i="21"/>
  <c r="T106" i="21"/>
  <c r="Q106" i="21"/>
  <c r="L106" i="21"/>
  <c r="AG106" i="21" s="1"/>
  <c r="AI106" i="21" s="1"/>
  <c r="H106" i="21"/>
  <c r="AG105" i="21"/>
  <c r="AI105" i="21" s="1"/>
  <c r="AF105" i="21"/>
  <c r="AC105" i="21"/>
  <c r="AA105" i="21"/>
  <c r="T105" i="21"/>
  <c r="Q105" i="21"/>
  <c r="L105" i="21"/>
  <c r="H105" i="21"/>
  <c r="AF104" i="21"/>
  <c r="AC104" i="21"/>
  <c r="AA104" i="21"/>
  <c r="T104" i="21"/>
  <c r="Q104" i="21"/>
  <c r="L104" i="21"/>
  <c r="AG104" i="21" s="1"/>
  <c r="H104" i="21"/>
  <c r="AK103" i="21"/>
  <c r="AG103" i="21"/>
  <c r="AF103" i="21"/>
  <c r="AC103" i="21"/>
  <c r="T103" i="21"/>
  <c r="Q103" i="21"/>
  <c r="L103" i="21"/>
  <c r="H103" i="21"/>
  <c r="AA103" i="21" s="1"/>
  <c r="AF102" i="21"/>
  <c r="AC102" i="21"/>
  <c r="T102" i="21"/>
  <c r="AG102" i="21" s="1"/>
  <c r="Q102" i="21"/>
  <c r="L102" i="21"/>
  <c r="H102" i="21"/>
  <c r="AA102" i="21" s="1"/>
  <c r="AF101" i="21"/>
  <c r="AC101" i="21"/>
  <c r="T101" i="21"/>
  <c r="AG101" i="21" s="1"/>
  <c r="AK101" i="21" s="1"/>
  <c r="Q101" i="21"/>
  <c r="L101" i="21"/>
  <c r="H101" i="21"/>
  <c r="AA101" i="21" s="1"/>
  <c r="AF100" i="21"/>
  <c r="AC100" i="21"/>
  <c r="T100" i="21"/>
  <c r="Q100" i="21"/>
  <c r="L100" i="21"/>
  <c r="H100" i="21"/>
  <c r="AA100" i="21" s="1"/>
  <c r="AH99" i="21"/>
  <c r="AF99" i="21"/>
  <c r="AC99" i="21"/>
  <c r="AA99" i="21"/>
  <c r="T99" i="21"/>
  <c r="Q99" i="21"/>
  <c r="L99" i="21"/>
  <c r="AG99" i="21" s="1"/>
  <c r="H99" i="21"/>
  <c r="AF98" i="21"/>
  <c r="AC98" i="21"/>
  <c r="AA98" i="21"/>
  <c r="T98" i="21"/>
  <c r="AG98" i="21" s="1"/>
  <c r="Q98" i="21"/>
  <c r="L98" i="21"/>
  <c r="H98" i="21"/>
  <c r="AG97" i="21"/>
  <c r="AF97" i="21"/>
  <c r="AC97" i="21"/>
  <c r="T97" i="21"/>
  <c r="Q97" i="21"/>
  <c r="AA97" i="21" s="1"/>
  <c r="L97" i="21"/>
  <c r="H97" i="21"/>
  <c r="AF96" i="21"/>
  <c r="AC96" i="21"/>
  <c r="AA96" i="21"/>
  <c r="T96" i="21"/>
  <c r="Q96" i="21"/>
  <c r="L96" i="21"/>
  <c r="AG96" i="21" s="1"/>
  <c r="H96" i="21"/>
  <c r="AK95" i="21"/>
  <c r="AH95" i="21"/>
  <c r="AG95" i="21"/>
  <c r="AF95" i="21"/>
  <c r="AC95" i="21"/>
  <c r="T95" i="21"/>
  <c r="Q95" i="21"/>
  <c r="L95" i="21"/>
  <c r="H95" i="21"/>
  <c r="AA95" i="21" s="1"/>
  <c r="AH94" i="21"/>
  <c r="AG94" i="21"/>
  <c r="AF94" i="21"/>
  <c r="AC94" i="21"/>
  <c r="T94" i="21"/>
  <c r="Q94" i="21"/>
  <c r="L94" i="21"/>
  <c r="H94" i="21"/>
  <c r="AK93" i="21"/>
  <c r="AH93" i="21"/>
  <c r="AF93" i="21"/>
  <c r="AC93" i="21"/>
  <c r="T93" i="21"/>
  <c r="AG93" i="21" s="1"/>
  <c r="Q93" i="21"/>
  <c r="L93" i="21"/>
  <c r="H93" i="21"/>
  <c r="AF92" i="21"/>
  <c r="AC92" i="21"/>
  <c r="T92" i="21"/>
  <c r="Q92" i="21"/>
  <c r="L92" i="21"/>
  <c r="H92" i="21"/>
  <c r="AA92" i="21" s="1"/>
  <c r="AF91" i="21"/>
  <c r="AH91" i="21" s="1"/>
  <c r="AC91" i="21"/>
  <c r="T91" i="21"/>
  <c r="Q91" i="21"/>
  <c r="L91" i="21"/>
  <c r="AG91" i="21" s="1"/>
  <c r="AI91" i="21" s="1"/>
  <c r="H91" i="21"/>
  <c r="AA91" i="21" s="1"/>
  <c r="AF90" i="21"/>
  <c r="AC90" i="21"/>
  <c r="T90" i="21"/>
  <c r="Q90" i="21"/>
  <c r="L90" i="21"/>
  <c r="AG90" i="21" s="1"/>
  <c r="H90" i="21"/>
  <c r="AA90" i="21" s="1"/>
  <c r="AF89" i="21"/>
  <c r="AC89" i="21"/>
  <c r="T89" i="21"/>
  <c r="AG89" i="21" s="1"/>
  <c r="Q89" i="21"/>
  <c r="AA89" i="21" s="1"/>
  <c r="L89" i="21"/>
  <c r="H89" i="21"/>
  <c r="AG88" i="21"/>
  <c r="AF88" i="21"/>
  <c r="AC88" i="21"/>
  <c r="AA88" i="21"/>
  <c r="T88" i="21"/>
  <c r="Q88" i="21"/>
  <c r="L88" i="21"/>
  <c r="H88" i="21"/>
  <c r="AG87" i="21"/>
  <c r="AF87" i="21"/>
  <c r="AC87" i="21"/>
  <c r="T87" i="21"/>
  <c r="Q87" i="21"/>
  <c r="L87" i="21"/>
  <c r="H87" i="21"/>
  <c r="AA87" i="21" s="1"/>
  <c r="AF86" i="21"/>
  <c r="AC86" i="21"/>
  <c r="T86" i="21"/>
  <c r="AG86" i="21" s="1"/>
  <c r="Q86" i="21"/>
  <c r="AA86" i="21" s="1"/>
  <c r="L86" i="21"/>
  <c r="H86" i="21"/>
  <c r="AH85" i="21"/>
  <c r="AG85" i="21"/>
  <c r="AF85" i="21"/>
  <c r="AC85" i="21"/>
  <c r="T85" i="21"/>
  <c r="Q85" i="21"/>
  <c r="L85" i="21"/>
  <c r="H85" i="21"/>
  <c r="AA85" i="21" s="1"/>
  <c r="AF84" i="21"/>
  <c r="AC84" i="21"/>
  <c r="T84" i="21"/>
  <c r="Q84" i="21"/>
  <c r="L84" i="21"/>
  <c r="AG84" i="21" s="1"/>
  <c r="H84" i="21"/>
  <c r="AA84" i="21" s="1"/>
  <c r="AF83" i="21"/>
  <c r="AC83" i="21"/>
  <c r="T83" i="21"/>
  <c r="Q83" i="21"/>
  <c r="L83" i="21"/>
  <c r="AG83" i="21" s="1"/>
  <c r="H83" i="21"/>
  <c r="AA83" i="21" s="1"/>
  <c r="AF82" i="21"/>
  <c r="AH82" i="21" s="1"/>
  <c r="AC82" i="21"/>
  <c r="T82" i="21"/>
  <c r="Q82" i="21"/>
  <c r="L82" i="21"/>
  <c r="AG82" i="21" s="1"/>
  <c r="H82" i="21"/>
  <c r="AA82" i="21" s="1"/>
  <c r="AF81" i="21"/>
  <c r="AC81" i="21"/>
  <c r="AA81" i="21"/>
  <c r="T81" i="21"/>
  <c r="Q81" i="21"/>
  <c r="L81" i="21"/>
  <c r="AG81" i="21" s="1"/>
  <c r="H81" i="21"/>
  <c r="AG80" i="21"/>
  <c r="AF80" i="21"/>
  <c r="AH80" i="21" s="1"/>
  <c r="AC80" i="21"/>
  <c r="AA80" i="21"/>
  <c r="T80" i="21"/>
  <c r="Q80" i="21"/>
  <c r="L80" i="21"/>
  <c r="H80" i="21"/>
  <c r="AG79" i="21"/>
  <c r="AF79" i="21"/>
  <c r="AC79" i="21"/>
  <c r="T79" i="21"/>
  <c r="Q79" i="21"/>
  <c r="L79" i="21"/>
  <c r="H79" i="21"/>
  <c r="AA79" i="21" s="1"/>
  <c r="AF78" i="21"/>
  <c r="AC78" i="21"/>
  <c r="T78" i="21"/>
  <c r="AG78" i="21" s="1"/>
  <c r="Q78" i="21"/>
  <c r="AA78" i="21" s="1"/>
  <c r="L78" i="21"/>
  <c r="H78" i="21"/>
  <c r="AH77" i="21"/>
  <c r="AG77" i="21"/>
  <c r="AF77" i="21"/>
  <c r="AC77" i="21"/>
  <c r="T77" i="21"/>
  <c r="Q77" i="21"/>
  <c r="L77" i="21"/>
  <c r="H77" i="21"/>
  <c r="AA77" i="21" s="1"/>
  <c r="AF76" i="21"/>
  <c r="AC76" i="21"/>
  <c r="T76" i="21"/>
  <c r="Q76" i="21"/>
  <c r="L76" i="21"/>
  <c r="AG76" i="21" s="1"/>
  <c r="H76" i="21"/>
  <c r="AA76" i="21" s="1"/>
  <c r="AF75" i="21"/>
  <c r="AH75" i="21" s="1"/>
  <c r="AC75" i="21"/>
  <c r="T75" i="21"/>
  <c r="Q75" i="21"/>
  <c r="L75" i="21"/>
  <c r="AG75" i="21" s="1"/>
  <c r="H75" i="21"/>
  <c r="AA75" i="21" s="1"/>
  <c r="AF74" i="21"/>
  <c r="AH74" i="21" s="1"/>
  <c r="AC74" i="21"/>
  <c r="T74" i="21"/>
  <c r="Q74" i="21"/>
  <c r="L74" i="21"/>
  <c r="AG74" i="21" s="1"/>
  <c r="H74" i="21"/>
  <c r="AA74" i="21" s="1"/>
  <c r="AF73" i="21"/>
  <c r="AC73" i="21"/>
  <c r="AA73" i="21"/>
  <c r="T73" i="21"/>
  <c r="Q73" i="21"/>
  <c r="L73" i="21"/>
  <c r="AG73" i="21" s="1"/>
  <c r="H73" i="21"/>
  <c r="AG72" i="21"/>
  <c r="AF72" i="21"/>
  <c r="AH72" i="21" s="1"/>
  <c r="AC72" i="21"/>
  <c r="AA72" i="21"/>
  <c r="T72" i="21"/>
  <c r="Q72" i="21"/>
  <c r="L72" i="21"/>
  <c r="H72" i="21"/>
  <c r="AG71" i="21"/>
  <c r="AF71" i="21"/>
  <c r="AC71" i="21"/>
  <c r="T71" i="21"/>
  <c r="Q71" i="21"/>
  <c r="L71" i="21"/>
  <c r="H71" i="21"/>
  <c r="AA71" i="21" s="1"/>
  <c r="AF70" i="21"/>
  <c r="AC70" i="21"/>
  <c r="T70" i="21"/>
  <c r="AG70" i="21" s="1"/>
  <c r="Q70" i="21"/>
  <c r="AA70" i="21" s="1"/>
  <c r="L70" i="21"/>
  <c r="H70" i="21"/>
  <c r="AH69" i="21"/>
  <c r="AG69" i="21"/>
  <c r="AF69" i="21"/>
  <c r="AC69" i="21"/>
  <c r="T69" i="21"/>
  <c r="Q69" i="21"/>
  <c r="L69" i="21"/>
  <c r="H69" i="21"/>
  <c r="AA69" i="21" s="1"/>
  <c r="AF68" i="21"/>
  <c r="AC68" i="21"/>
  <c r="T68" i="21"/>
  <c r="Q68" i="21"/>
  <c r="L68" i="21"/>
  <c r="AG68" i="21" s="1"/>
  <c r="H68" i="21"/>
  <c r="AA68" i="21" s="1"/>
  <c r="AF67" i="21"/>
  <c r="AH67" i="21" s="1"/>
  <c r="AC67" i="21"/>
  <c r="T67" i="21"/>
  <c r="Q67" i="21"/>
  <c r="L67" i="21"/>
  <c r="AG67" i="21" s="1"/>
  <c r="H67" i="21"/>
  <c r="AA67" i="21" s="1"/>
  <c r="AF66" i="21"/>
  <c r="AC66" i="21"/>
  <c r="T66" i="21"/>
  <c r="Q66" i="21"/>
  <c r="L66" i="21"/>
  <c r="AG66" i="21" s="1"/>
  <c r="H66" i="21"/>
  <c r="AA66" i="21" s="1"/>
  <c r="AF65" i="21"/>
  <c r="AC65" i="21"/>
  <c r="AA65" i="21"/>
  <c r="T65" i="21"/>
  <c r="Q65" i="21"/>
  <c r="L65" i="21"/>
  <c r="AG65" i="21" s="1"/>
  <c r="H65" i="21"/>
  <c r="AG64" i="21"/>
  <c r="AF64" i="21"/>
  <c r="AH64" i="21" s="1"/>
  <c r="AC64" i="21"/>
  <c r="AA64" i="21"/>
  <c r="T64" i="21"/>
  <c r="Q64" i="21"/>
  <c r="L64" i="21"/>
  <c r="H64" i="21"/>
  <c r="AG63" i="21"/>
  <c r="AF63" i="21"/>
  <c r="AC63" i="21"/>
  <c r="T63" i="21"/>
  <c r="Q63" i="21"/>
  <c r="AA63" i="21" s="1"/>
  <c r="L63" i="21"/>
  <c r="H63" i="21"/>
  <c r="AK62" i="21"/>
  <c r="AG62" i="21"/>
  <c r="AF62" i="21"/>
  <c r="AC62" i="21"/>
  <c r="T62" i="21"/>
  <c r="Q62" i="21"/>
  <c r="AA62" i="21" s="1"/>
  <c r="L62" i="21"/>
  <c r="H62" i="21"/>
  <c r="AH61" i="21"/>
  <c r="AG61" i="21"/>
  <c r="AF61" i="21"/>
  <c r="AC61" i="21"/>
  <c r="T61" i="21"/>
  <c r="Q61" i="21"/>
  <c r="L61" i="21"/>
  <c r="H61" i="21"/>
  <c r="AA61" i="21" s="1"/>
  <c r="AF60" i="21"/>
  <c r="AC60" i="21"/>
  <c r="T60" i="21"/>
  <c r="Q60" i="21"/>
  <c r="L60" i="21"/>
  <c r="AG60" i="21" s="1"/>
  <c r="H60" i="21"/>
  <c r="AA60" i="21" s="1"/>
  <c r="AF59" i="21"/>
  <c r="AH59" i="21" s="1"/>
  <c r="AC59" i="21"/>
  <c r="T59" i="21"/>
  <c r="Q59" i="21"/>
  <c r="L59" i="21"/>
  <c r="AG59" i="21" s="1"/>
  <c r="H59" i="21"/>
  <c r="AA59" i="21" s="1"/>
  <c r="AF58" i="21"/>
  <c r="AC58" i="21"/>
  <c r="T58" i="21"/>
  <c r="Q58" i="21"/>
  <c r="L58" i="21"/>
  <c r="AG58" i="21" s="1"/>
  <c r="H58" i="21"/>
  <c r="AA58" i="21" s="1"/>
  <c r="AF57" i="21"/>
  <c r="AC57" i="21"/>
  <c r="AA57" i="21"/>
  <c r="T57" i="21"/>
  <c r="Q57" i="21"/>
  <c r="L57" i="21"/>
  <c r="AG57" i="21" s="1"/>
  <c r="H57" i="21"/>
  <c r="AG56" i="21"/>
  <c r="AF56" i="21"/>
  <c r="AH56" i="21" s="1"/>
  <c r="AC56" i="21"/>
  <c r="AA56" i="21"/>
  <c r="T56" i="21"/>
  <c r="Q56" i="21"/>
  <c r="L56" i="21"/>
  <c r="H56" i="21"/>
  <c r="AG55" i="21"/>
  <c r="AF55" i="21"/>
  <c r="AC55" i="21"/>
  <c r="T55" i="21"/>
  <c r="Q55" i="21"/>
  <c r="AA55" i="21" s="1"/>
  <c r="L55" i="21"/>
  <c r="H55" i="21"/>
  <c r="AK54" i="21"/>
  <c r="AG54" i="21"/>
  <c r="AF54" i="21"/>
  <c r="AC54" i="21"/>
  <c r="T54" i="21"/>
  <c r="Q54" i="21"/>
  <c r="AA54" i="21" s="1"/>
  <c r="L54" i="21"/>
  <c r="H54" i="21"/>
  <c r="AH53" i="21"/>
  <c r="AG53" i="21"/>
  <c r="AF53" i="21"/>
  <c r="AC53" i="21"/>
  <c r="T53" i="21"/>
  <c r="Q53" i="21"/>
  <c r="L53" i="21"/>
  <c r="H53" i="21"/>
  <c r="AA53" i="21" s="1"/>
  <c r="AF52" i="21"/>
  <c r="AC52" i="21"/>
  <c r="T52" i="21"/>
  <c r="Q52" i="21"/>
  <c r="L52" i="21"/>
  <c r="AG52" i="21" s="1"/>
  <c r="H52" i="21"/>
  <c r="AA52" i="21" s="1"/>
  <c r="AF51" i="21"/>
  <c r="AH51" i="21" s="1"/>
  <c r="AC51" i="21"/>
  <c r="T51" i="21"/>
  <c r="Q51" i="21"/>
  <c r="L51" i="21"/>
  <c r="AG51" i="21" s="1"/>
  <c r="H51" i="21"/>
  <c r="AA51" i="21" s="1"/>
  <c r="AF50" i="21"/>
  <c r="AC50" i="21"/>
  <c r="T50" i="21"/>
  <c r="Q50" i="21"/>
  <c r="L50" i="21"/>
  <c r="AG50" i="21" s="1"/>
  <c r="H50" i="21"/>
  <c r="AA50" i="21" s="1"/>
  <c r="AF49" i="21"/>
  <c r="AC49" i="21"/>
  <c r="AA49" i="21"/>
  <c r="T49" i="21"/>
  <c r="Q49" i="21"/>
  <c r="L49" i="21"/>
  <c r="AG49" i="21" s="1"/>
  <c r="H49" i="21"/>
  <c r="AG48" i="21"/>
  <c r="AF48" i="21"/>
  <c r="AH48" i="21" s="1"/>
  <c r="AC48" i="21"/>
  <c r="AA48" i="21"/>
  <c r="T48" i="21"/>
  <c r="Q48" i="21"/>
  <c r="L48" i="21"/>
  <c r="H48" i="21"/>
  <c r="AG47" i="21"/>
  <c r="AF47" i="21"/>
  <c r="AC47" i="21"/>
  <c r="T47" i="21"/>
  <c r="Q47" i="21"/>
  <c r="AA47" i="21" s="1"/>
  <c r="L47" i="21"/>
  <c r="H47" i="21"/>
  <c r="AK46" i="21"/>
  <c r="AG46" i="21"/>
  <c r="AF46" i="21"/>
  <c r="AC46" i="21"/>
  <c r="T46" i="21"/>
  <c r="Q46" i="21"/>
  <c r="AA46" i="21" s="1"/>
  <c r="L46" i="21"/>
  <c r="H46" i="21"/>
  <c r="AH45" i="21"/>
  <c r="AG45" i="21"/>
  <c r="AF45" i="21"/>
  <c r="AC45" i="21"/>
  <c r="T45" i="21"/>
  <c r="Q45" i="21"/>
  <c r="L45" i="21"/>
  <c r="H45" i="21"/>
  <c r="AA45" i="21" s="1"/>
  <c r="AF44" i="21"/>
  <c r="AC44" i="21"/>
  <c r="T44" i="21"/>
  <c r="Q44" i="21"/>
  <c r="L44" i="21"/>
  <c r="AG44" i="21" s="1"/>
  <c r="H44" i="21"/>
  <c r="AA44" i="21" s="1"/>
  <c r="AF43" i="21"/>
  <c r="AH43" i="21" s="1"/>
  <c r="AC43" i="21"/>
  <c r="T43" i="21"/>
  <c r="Q43" i="21"/>
  <c r="L43" i="21"/>
  <c r="AG43" i="21" s="1"/>
  <c r="H43" i="21"/>
  <c r="AA43" i="21" s="1"/>
  <c r="AF42" i="21"/>
  <c r="AC42" i="21"/>
  <c r="T42" i="21"/>
  <c r="Q42" i="21"/>
  <c r="L42" i="21"/>
  <c r="AG42" i="21" s="1"/>
  <c r="H42" i="21"/>
  <c r="AA42" i="21" s="1"/>
  <c r="AF41" i="21"/>
  <c r="AC41" i="21"/>
  <c r="AA41" i="21"/>
  <c r="T41" i="21"/>
  <c r="Q41" i="21"/>
  <c r="L41" i="21"/>
  <c r="AG41" i="21" s="1"/>
  <c r="H41" i="21"/>
  <c r="AG40" i="21"/>
  <c r="AF40" i="21"/>
  <c r="AH40" i="21" s="1"/>
  <c r="AC40" i="21"/>
  <c r="AA40" i="21"/>
  <c r="T40" i="21"/>
  <c r="Q40" i="21"/>
  <c r="L40" i="21"/>
  <c r="H40" i="21"/>
  <c r="AG39" i="21"/>
  <c r="AF39" i="21"/>
  <c r="AC39" i="21"/>
  <c r="T39" i="21"/>
  <c r="Q39" i="21"/>
  <c r="AA39" i="21" s="1"/>
  <c r="L39" i="21"/>
  <c r="H39" i="21"/>
  <c r="AK38" i="21"/>
  <c r="AG38" i="21"/>
  <c r="AF38" i="21"/>
  <c r="AC38" i="21"/>
  <c r="T38" i="21"/>
  <c r="Q38" i="21"/>
  <c r="AA38" i="21" s="1"/>
  <c r="L38" i="21"/>
  <c r="H38" i="21"/>
  <c r="AH37" i="21"/>
  <c r="AG37" i="21"/>
  <c r="AF37" i="21"/>
  <c r="AC37" i="21"/>
  <c r="T37" i="21"/>
  <c r="Q37" i="21"/>
  <c r="L37" i="21"/>
  <c r="H37" i="21"/>
  <c r="AA37" i="21" s="1"/>
  <c r="AF36" i="21"/>
  <c r="AC36" i="21"/>
  <c r="T36" i="21"/>
  <c r="Q36" i="21"/>
  <c r="L36" i="21"/>
  <c r="AG36" i="21" s="1"/>
  <c r="H36" i="21"/>
  <c r="AA36" i="21" s="1"/>
  <c r="AF35" i="21"/>
  <c r="AC35" i="21"/>
  <c r="T35" i="21"/>
  <c r="Q35" i="21"/>
  <c r="L35" i="21"/>
  <c r="AG35" i="21" s="1"/>
  <c r="H35" i="21"/>
  <c r="AA35" i="21" s="1"/>
  <c r="AF34" i="21"/>
  <c r="AC34" i="21"/>
  <c r="T34" i="21"/>
  <c r="Q34" i="21"/>
  <c r="L34" i="21"/>
  <c r="AG34" i="21" s="1"/>
  <c r="H34" i="21"/>
  <c r="AA34" i="21" s="1"/>
  <c r="AF33" i="21"/>
  <c r="AC33" i="21"/>
  <c r="AA33" i="21"/>
  <c r="T33" i="21"/>
  <c r="Q33" i="21"/>
  <c r="L33" i="21"/>
  <c r="AG33" i="21" s="1"/>
  <c r="H33" i="21"/>
  <c r="AG32" i="21"/>
  <c r="AF32" i="21"/>
  <c r="AH32" i="21" s="1"/>
  <c r="AC32" i="21"/>
  <c r="AA32" i="21"/>
  <c r="T32" i="21"/>
  <c r="Q32" i="21"/>
  <c r="L32" i="21"/>
  <c r="H32" i="21"/>
  <c r="AG31" i="21"/>
  <c r="AF31" i="21"/>
  <c r="AC31" i="21"/>
  <c r="T31" i="21"/>
  <c r="Q31" i="21"/>
  <c r="AA31" i="21" s="1"/>
  <c r="L31" i="21"/>
  <c r="H31" i="21"/>
  <c r="AK30" i="21"/>
  <c r="AG30" i="21"/>
  <c r="AF30" i="21"/>
  <c r="AC30" i="21"/>
  <c r="T30" i="21"/>
  <c r="Q30" i="21"/>
  <c r="AA30" i="21" s="1"/>
  <c r="L30" i="21"/>
  <c r="H30" i="21"/>
  <c r="AH29" i="21"/>
  <c r="AG29" i="21"/>
  <c r="AF29" i="21"/>
  <c r="AC29" i="21"/>
  <c r="T29" i="21"/>
  <c r="Q29" i="21"/>
  <c r="L29" i="21"/>
  <c r="H29" i="21"/>
  <c r="AA29" i="21" s="1"/>
  <c r="AF28" i="21"/>
  <c r="AC28" i="21"/>
  <c r="T28" i="21"/>
  <c r="Q28" i="21"/>
  <c r="L28" i="21"/>
  <c r="AG28" i="21" s="1"/>
  <c r="H28" i="21"/>
  <c r="AA28" i="21" s="1"/>
  <c r="AF27" i="21"/>
  <c r="AC27" i="21"/>
  <c r="T27" i="21"/>
  <c r="Q27" i="21"/>
  <c r="L27" i="21"/>
  <c r="AG27" i="21" s="1"/>
  <c r="H27" i="21"/>
  <c r="AA27" i="21" s="1"/>
  <c r="AF26" i="21"/>
  <c r="AC26" i="21"/>
  <c r="T26" i="21"/>
  <c r="Q26" i="21"/>
  <c r="L26" i="21"/>
  <c r="AG26" i="21" s="1"/>
  <c r="H26" i="21"/>
  <c r="AA26" i="21" s="1"/>
  <c r="AF25" i="21"/>
  <c r="AC25" i="21"/>
  <c r="AA25" i="21"/>
  <c r="T25" i="21"/>
  <c r="Q25" i="21"/>
  <c r="L25" i="21"/>
  <c r="AG25" i="21" s="1"/>
  <c r="H25" i="21"/>
  <c r="AG24" i="21"/>
  <c r="AF24" i="21"/>
  <c r="AH24" i="21" s="1"/>
  <c r="AC24" i="21"/>
  <c r="AA24" i="21"/>
  <c r="T24" i="21"/>
  <c r="Q24" i="21"/>
  <c r="L24" i="21"/>
  <c r="H24" i="21"/>
  <c r="AG23" i="21"/>
  <c r="AF23" i="21"/>
  <c r="AC23" i="21"/>
  <c r="T23" i="21"/>
  <c r="Q23" i="21"/>
  <c r="AA23" i="21" s="1"/>
  <c r="L23" i="21"/>
  <c r="H23" i="21"/>
  <c r="AK22" i="21"/>
  <c r="AG22" i="21"/>
  <c r="AF22" i="21"/>
  <c r="AC22" i="21"/>
  <c r="T22" i="21"/>
  <c r="Q22" i="21"/>
  <c r="AA22" i="21" s="1"/>
  <c r="L22" i="21"/>
  <c r="H22" i="21"/>
  <c r="AH21" i="21"/>
  <c r="AG21" i="21"/>
  <c r="AF21" i="21"/>
  <c r="AC21" i="21"/>
  <c r="T21" i="21"/>
  <c r="Q21" i="21"/>
  <c r="L21" i="21"/>
  <c r="H21" i="21"/>
  <c r="AA21" i="21" s="1"/>
  <c r="AF20" i="21"/>
  <c r="AC20" i="21"/>
  <c r="T20" i="21"/>
  <c r="Q20" i="21"/>
  <c r="L20" i="21"/>
  <c r="AG20" i="21" s="1"/>
  <c r="H20" i="21"/>
  <c r="AA20" i="21" s="1"/>
  <c r="AF19" i="21"/>
  <c r="AC19" i="21"/>
  <c r="T19" i="21"/>
  <c r="Q19" i="21"/>
  <c r="L19" i="21"/>
  <c r="AG19" i="21" s="1"/>
  <c r="H19" i="21"/>
  <c r="AA19" i="21" s="1"/>
  <c r="AF18" i="21"/>
  <c r="AC18" i="21"/>
  <c r="T18" i="21"/>
  <c r="Q18" i="21"/>
  <c r="L18" i="21"/>
  <c r="AG18" i="21" s="1"/>
  <c r="H18" i="21"/>
  <c r="AA18" i="21" s="1"/>
  <c r="AF17" i="21"/>
  <c r="AC17" i="21"/>
  <c r="AA17" i="21"/>
  <c r="T17" i="21"/>
  <c r="Q17" i="21"/>
  <c r="L17" i="21"/>
  <c r="AG17" i="21" s="1"/>
  <c r="H17" i="21"/>
  <c r="AG16" i="21"/>
  <c r="AF16" i="21"/>
  <c r="AH16" i="21" s="1"/>
  <c r="AC16" i="21"/>
  <c r="AA16" i="21"/>
  <c r="T16" i="21"/>
  <c r="Q16" i="21"/>
  <c r="L16" i="21"/>
  <c r="H16" i="21"/>
  <c r="AG15" i="21"/>
  <c r="AF15" i="21"/>
  <c r="AC15" i="21"/>
  <c r="T15" i="21"/>
  <c r="Q15" i="21"/>
  <c r="AA15" i="21" s="1"/>
  <c r="L15" i="21"/>
  <c r="H15" i="21"/>
  <c r="AK14" i="21"/>
  <c r="AG14" i="21"/>
  <c r="AF14" i="21"/>
  <c r="AC14" i="21"/>
  <c r="T14" i="21"/>
  <c r="Q14" i="21"/>
  <c r="AA14" i="21" s="1"/>
  <c r="L14" i="21"/>
  <c r="H14" i="21"/>
  <c r="AH13" i="21"/>
  <c r="AG13" i="21"/>
  <c r="AF13" i="21"/>
  <c r="AC13" i="21"/>
  <c r="T13" i="21"/>
  <c r="Q13" i="21"/>
  <c r="L13" i="21"/>
  <c r="H13" i="21"/>
  <c r="AA13" i="21" s="1"/>
  <c r="AF12" i="21"/>
  <c r="AC12" i="21"/>
  <c r="T12" i="21"/>
  <c r="Q12" i="21"/>
  <c r="L12" i="21"/>
  <c r="AG12" i="21" s="1"/>
  <c r="H12" i="21"/>
  <c r="AA12" i="21" s="1"/>
  <c r="AF11" i="21"/>
  <c r="AC11" i="21"/>
  <c r="T11" i="21"/>
  <c r="Q11" i="21"/>
  <c r="L11" i="21"/>
  <c r="AG11" i="21" s="1"/>
  <c r="H11" i="21"/>
  <c r="AA11" i="21" s="1"/>
  <c r="AF10" i="21"/>
  <c r="AC10" i="21"/>
  <c r="T10" i="21"/>
  <c r="Q10" i="21"/>
  <c r="L10" i="21"/>
  <c r="AG10" i="21" s="1"/>
  <c r="H10" i="21"/>
  <c r="AA10" i="21" s="1"/>
  <c r="AF9" i="21"/>
  <c r="AC9" i="21"/>
  <c r="AA9" i="21"/>
  <c r="T9" i="21"/>
  <c r="Q9" i="21"/>
  <c r="L9" i="21"/>
  <c r="AG9" i="21" s="1"/>
  <c r="H9" i="21"/>
  <c r="AG8" i="21"/>
  <c r="AF8" i="21"/>
  <c r="AH8" i="21" s="1"/>
  <c r="AC8" i="21"/>
  <c r="AA8" i="21"/>
  <c r="T8" i="21"/>
  <c r="Q8" i="21"/>
  <c r="L8" i="21"/>
  <c r="H8" i="21"/>
  <c r="AK7" i="21"/>
  <c r="AG7" i="21"/>
  <c r="AF7" i="21"/>
  <c r="AH7" i="21" s="1"/>
  <c r="T7" i="21"/>
  <c r="Q7" i="21"/>
  <c r="L7" i="21"/>
  <c r="H7" i="21"/>
  <c r="AA7" i="21" s="1"/>
  <c r="T6" i="21"/>
  <c r="Q6" i="21"/>
  <c r="T5" i="21"/>
  <c r="Q5" i="21"/>
  <c r="T4" i="21"/>
  <c r="Q4" i="21"/>
  <c r="T3" i="21"/>
  <c r="Q3" i="21"/>
  <c r="E46" i="27" l="1"/>
  <c r="G46" i="28" s="1"/>
  <c r="I46" i="28" s="1"/>
  <c r="E50" i="27"/>
  <c r="G50" i="28" s="1"/>
  <c r="I50" i="28" s="1"/>
  <c r="E91" i="27"/>
  <c r="G91" i="28" s="1"/>
  <c r="I91" i="28" s="1"/>
  <c r="E102" i="27"/>
  <c r="G102" i="28" s="1"/>
  <c r="I102" i="28" s="1"/>
  <c r="E182" i="27"/>
  <c r="G182" i="28" s="1"/>
  <c r="E34" i="27"/>
  <c r="G34" i="28" s="1"/>
  <c r="I34" i="28" s="1"/>
  <c r="E44" i="27"/>
  <c r="G44" i="28" s="1"/>
  <c r="I44" i="28" s="1"/>
  <c r="E88" i="27"/>
  <c r="G88" i="28" s="1"/>
  <c r="I88" i="28" s="1"/>
  <c r="E41" i="27"/>
  <c r="G41" i="28" s="1"/>
  <c r="I41" i="28" s="1"/>
  <c r="E54" i="27"/>
  <c r="G54" i="28" s="1"/>
  <c r="I54" i="28" s="1"/>
  <c r="E58" i="27"/>
  <c r="G58" i="28" s="1"/>
  <c r="I58" i="28" s="1"/>
  <c r="E96" i="27"/>
  <c r="G96" i="28" s="1"/>
  <c r="I96" i="28" s="1"/>
  <c r="E28" i="27"/>
  <c r="G28" i="28" s="1"/>
  <c r="I28" i="28" s="1"/>
  <c r="E62" i="27"/>
  <c r="G62" i="28" s="1"/>
  <c r="I62" i="28" s="1"/>
  <c r="I212" i="28"/>
  <c r="E36" i="27"/>
  <c r="G36" i="28" s="1"/>
  <c r="I36" i="28" s="1"/>
  <c r="E57" i="27"/>
  <c r="G57" i="28" s="1"/>
  <c r="I57" i="28" s="1"/>
  <c r="D197" i="27"/>
  <c r="E95" i="27"/>
  <c r="G95" i="28" s="1"/>
  <c r="I95" i="28" s="1"/>
  <c r="D205" i="27"/>
  <c r="E5" i="27"/>
  <c r="G5" i="28" s="1"/>
  <c r="I5" i="28" s="1"/>
  <c r="E17" i="27"/>
  <c r="G17" i="28" s="1"/>
  <c r="I17" i="28" s="1"/>
  <c r="E31" i="27"/>
  <c r="G31" i="28" s="1"/>
  <c r="I31" i="28" s="1"/>
  <c r="E39" i="27"/>
  <c r="G39" i="28" s="1"/>
  <c r="I39" i="28" s="1"/>
  <c r="E47" i="27"/>
  <c r="G47" i="28" s="1"/>
  <c r="I47" i="28" s="1"/>
  <c r="E69" i="27"/>
  <c r="G69" i="28" s="1"/>
  <c r="I69" i="28" s="1"/>
  <c r="E81" i="27"/>
  <c r="G81" i="28" s="1"/>
  <c r="I81" i="28" s="1"/>
  <c r="E23" i="27"/>
  <c r="G23" i="28" s="1"/>
  <c r="I23" i="28" s="1"/>
  <c r="E87" i="27"/>
  <c r="G87" i="28" s="1"/>
  <c r="I87" i="28" s="1"/>
  <c r="E199" i="27"/>
  <c r="G199" i="28" s="1"/>
  <c r="E9" i="27"/>
  <c r="G9" i="28" s="1"/>
  <c r="I9" i="28" s="1"/>
  <c r="E73" i="27"/>
  <c r="G73" i="28" s="1"/>
  <c r="I73" i="28" s="1"/>
  <c r="E21" i="27"/>
  <c r="G21" i="28" s="1"/>
  <c r="I21" i="28" s="1"/>
  <c r="E32" i="27"/>
  <c r="G32" i="28" s="1"/>
  <c r="I32" i="28" s="1"/>
  <c r="E82" i="27"/>
  <c r="G82" i="28" s="1"/>
  <c r="I82" i="28" s="1"/>
  <c r="D173" i="27"/>
  <c r="D181" i="27"/>
  <c r="AJ125" i="26"/>
  <c r="AP124" i="26"/>
  <c r="AN124" i="26"/>
  <c r="AH125" i="26"/>
  <c r="N104" i="26"/>
  <c r="Z104" i="26" s="1"/>
  <c r="AL104" i="26" s="1"/>
  <c r="AX104" i="26" s="1"/>
  <c r="B104" i="27" s="1"/>
  <c r="D104" i="27" s="1"/>
  <c r="E104" i="27" s="1"/>
  <c r="G104" i="28" s="1"/>
  <c r="I104" i="28" s="1"/>
  <c r="H105" i="26"/>
  <c r="R104" i="26"/>
  <c r="AD104" i="26" s="1"/>
  <c r="AP104" i="26" s="1"/>
  <c r="L105" i="26"/>
  <c r="I105" i="26"/>
  <c r="O104" i="26"/>
  <c r="AA104" i="26" s="1"/>
  <c r="AM104" i="26" s="1"/>
  <c r="K105" i="26"/>
  <c r="Q104" i="26"/>
  <c r="AC104" i="26" s="1"/>
  <c r="AO104" i="26" s="1"/>
  <c r="P104" i="26"/>
  <c r="AB104" i="26" s="1"/>
  <c r="AN104" i="26" s="1"/>
  <c r="J105" i="26"/>
  <c r="AM124" i="26"/>
  <c r="AG125" i="26"/>
  <c r="AX144" i="26"/>
  <c r="B144" i="27" s="1"/>
  <c r="D144" i="27" s="1"/>
  <c r="E144" i="27" s="1"/>
  <c r="G144" i="28" s="1"/>
  <c r="I144" i="28" s="1"/>
  <c r="AR145" i="26"/>
  <c r="AF125" i="26"/>
  <c r="AL124" i="26"/>
  <c r="AX124" i="26" s="1"/>
  <c r="B124" i="27" s="1"/>
  <c r="D124" i="27" s="1"/>
  <c r="E124" i="27" s="1"/>
  <c r="G124" i="28" s="1"/>
  <c r="I124" i="28" s="1"/>
  <c r="AI125" i="26"/>
  <c r="AO124" i="26"/>
  <c r="J199" i="28"/>
  <c r="I199" i="28"/>
  <c r="E10" i="27"/>
  <c r="G10" i="28" s="1"/>
  <c r="I10" i="28" s="1"/>
  <c r="E24" i="27"/>
  <c r="G24" i="28" s="1"/>
  <c r="I24" i="28" s="1"/>
  <c r="E97" i="27"/>
  <c r="G97" i="28" s="1"/>
  <c r="I97" i="28" s="1"/>
  <c r="E195" i="27"/>
  <c r="G195" i="28" s="1"/>
  <c r="E207" i="27"/>
  <c r="G207" i="28" s="1"/>
  <c r="E68" i="27"/>
  <c r="G68" i="28" s="1"/>
  <c r="I68" i="28" s="1"/>
  <c r="E89" i="27"/>
  <c r="G89" i="28" s="1"/>
  <c r="I89" i="28" s="1"/>
  <c r="E100" i="27"/>
  <c r="G100" i="28" s="1"/>
  <c r="I100" i="28" s="1"/>
  <c r="E181" i="27"/>
  <c r="G181" i="28" s="1"/>
  <c r="J182" i="28"/>
  <c r="I182" i="28"/>
  <c r="E186" i="27"/>
  <c r="G186" i="28" s="1"/>
  <c r="E30" i="27"/>
  <c r="G30" i="28" s="1"/>
  <c r="I30" i="28" s="1"/>
  <c r="E22" i="27"/>
  <c r="G22" i="28" s="1"/>
  <c r="I22" i="28" s="1"/>
  <c r="E4" i="27"/>
  <c r="G4" i="28" s="1"/>
  <c r="I4" i="28" s="1"/>
  <c r="E78" i="27"/>
  <c r="G78" i="28" s="1"/>
  <c r="I78" i="28" s="1"/>
  <c r="E70" i="27"/>
  <c r="G70" i="28" s="1"/>
  <c r="I70" i="28" s="1"/>
  <c r="E189" i="27"/>
  <c r="G189" i="28" s="1"/>
  <c r="E201" i="27"/>
  <c r="G201" i="28" s="1"/>
  <c r="E75" i="27"/>
  <c r="G75" i="28" s="1"/>
  <c r="I75" i="28" s="1"/>
  <c r="E92" i="27"/>
  <c r="G92" i="28" s="1"/>
  <c r="I92" i="28" s="1"/>
  <c r="E98" i="27"/>
  <c r="G98" i="28" s="1"/>
  <c r="I98" i="28" s="1"/>
  <c r="E101" i="27"/>
  <c r="G101" i="28" s="1"/>
  <c r="I101" i="28" s="1"/>
  <c r="E175" i="27"/>
  <c r="G175" i="28" s="1"/>
  <c r="E179" i="27"/>
  <c r="G179" i="28" s="1"/>
  <c r="E20" i="27"/>
  <c r="G20" i="28" s="1"/>
  <c r="I20" i="28" s="1"/>
  <c r="E37" i="27"/>
  <c r="G37" i="28" s="1"/>
  <c r="I37" i="28" s="1"/>
  <c r="E45" i="27"/>
  <c r="G45" i="28" s="1"/>
  <c r="I45" i="28" s="1"/>
  <c r="E84" i="27"/>
  <c r="G84" i="28" s="1"/>
  <c r="I84" i="28" s="1"/>
  <c r="E13" i="27"/>
  <c r="G13" i="28" s="1"/>
  <c r="I13" i="28" s="1"/>
  <c r="E26" i="27"/>
  <c r="G26" i="28" s="1"/>
  <c r="I26" i="28" s="1"/>
  <c r="E55" i="27"/>
  <c r="G55" i="28" s="1"/>
  <c r="I55" i="28" s="1"/>
  <c r="E60" i="27"/>
  <c r="G60" i="28" s="1"/>
  <c r="I60" i="28" s="1"/>
  <c r="E63" i="27"/>
  <c r="G63" i="28" s="1"/>
  <c r="I63" i="28" s="1"/>
  <c r="E178" i="27"/>
  <c r="G178" i="28" s="1"/>
  <c r="E185" i="27"/>
  <c r="G185" i="28" s="1"/>
  <c r="E203" i="27"/>
  <c r="G203" i="28" s="1"/>
  <c r="E8" i="27"/>
  <c r="G8" i="28" s="1"/>
  <c r="I8" i="28" s="1"/>
  <c r="E16" i="27"/>
  <c r="G16" i="28" s="1"/>
  <c r="I16" i="28" s="1"/>
  <c r="E29" i="27"/>
  <c r="G29" i="28" s="1"/>
  <c r="I29" i="28" s="1"/>
  <c r="E42" i="27"/>
  <c r="G42" i="28" s="1"/>
  <c r="I42" i="28" s="1"/>
  <c r="E71" i="27"/>
  <c r="G71" i="28" s="1"/>
  <c r="I71" i="28" s="1"/>
  <c r="E76" i="27"/>
  <c r="G76" i="28" s="1"/>
  <c r="I76" i="28" s="1"/>
  <c r="E79" i="27"/>
  <c r="G79" i="28" s="1"/>
  <c r="I79" i="28" s="1"/>
  <c r="E86" i="27"/>
  <c r="G86" i="28" s="1"/>
  <c r="I86" i="28" s="1"/>
  <c r="E94" i="27"/>
  <c r="G94" i="28" s="1"/>
  <c r="I94" i="28" s="1"/>
  <c r="E193" i="27"/>
  <c r="G193" i="28" s="1"/>
  <c r="E27" i="27"/>
  <c r="G27" i="28" s="1"/>
  <c r="I27" i="28" s="1"/>
  <c r="E33" i="27"/>
  <c r="G33" i="28" s="1"/>
  <c r="I33" i="28" s="1"/>
  <c r="E40" i="27"/>
  <c r="G40" i="28" s="1"/>
  <c r="I40" i="28" s="1"/>
  <c r="E48" i="27"/>
  <c r="G48" i="28" s="1"/>
  <c r="I48" i="28" s="1"/>
  <c r="E53" i="27"/>
  <c r="G53" i="28" s="1"/>
  <c r="I53" i="28" s="1"/>
  <c r="E61" i="27"/>
  <c r="G61" i="28" s="1"/>
  <c r="I61" i="28" s="1"/>
  <c r="E74" i="27"/>
  <c r="G74" i="28" s="1"/>
  <c r="I74" i="28" s="1"/>
  <c r="E103" i="27"/>
  <c r="G103" i="28" s="1"/>
  <c r="I103" i="28" s="1"/>
  <c r="E171" i="27"/>
  <c r="G171" i="28" s="1"/>
  <c r="E194" i="27"/>
  <c r="G194" i="28" s="1"/>
  <c r="E197" i="27"/>
  <c r="G197" i="28" s="1"/>
  <c r="E6" i="27"/>
  <c r="G6" i="28" s="1"/>
  <c r="I6" i="28" s="1"/>
  <c r="E14" i="27"/>
  <c r="G14" i="28" s="1"/>
  <c r="I14" i="28" s="1"/>
  <c r="E43" i="27"/>
  <c r="G43" i="28" s="1"/>
  <c r="I43" i="28" s="1"/>
  <c r="E49" i="27"/>
  <c r="G49" i="28" s="1"/>
  <c r="I49" i="28" s="1"/>
  <c r="E56" i="27"/>
  <c r="G56" i="28" s="1"/>
  <c r="I56" i="28" s="1"/>
  <c r="E64" i="27"/>
  <c r="G64" i="28" s="1"/>
  <c r="I64" i="28" s="1"/>
  <c r="E77" i="27"/>
  <c r="G77" i="28" s="1"/>
  <c r="I77" i="28" s="1"/>
  <c r="E90" i="27"/>
  <c r="G90" i="28" s="1"/>
  <c r="I90" i="28" s="1"/>
  <c r="E183" i="27"/>
  <c r="G183" i="28" s="1"/>
  <c r="E7" i="27"/>
  <c r="G7" i="28" s="1"/>
  <c r="I7" i="28" s="1"/>
  <c r="E12" i="27"/>
  <c r="G12" i="28" s="1"/>
  <c r="I12" i="28" s="1"/>
  <c r="E15" i="27"/>
  <c r="G15" i="28" s="1"/>
  <c r="I15" i="28" s="1"/>
  <c r="E25" i="27"/>
  <c r="G25" i="28" s="1"/>
  <c r="I25" i="28" s="1"/>
  <c r="E59" i="27"/>
  <c r="G59" i="28" s="1"/>
  <c r="I59" i="28" s="1"/>
  <c r="E65" i="27"/>
  <c r="G65" i="28" s="1"/>
  <c r="I65" i="28" s="1"/>
  <c r="E72" i="27"/>
  <c r="G72" i="28" s="1"/>
  <c r="I72" i="28" s="1"/>
  <c r="E80" i="27"/>
  <c r="G80" i="28" s="1"/>
  <c r="I80" i="28" s="1"/>
  <c r="E85" i="27"/>
  <c r="G85" i="28" s="1"/>
  <c r="I85" i="28" s="1"/>
  <c r="E93" i="27"/>
  <c r="G93" i="28" s="1"/>
  <c r="I93" i="28" s="1"/>
  <c r="E169" i="27"/>
  <c r="G169" i="28" s="1"/>
  <c r="E191" i="27"/>
  <c r="G191" i="28" s="1"/>
  <c r="E210" i="27"/>
  <c r="G210" i="28" s="1"/>
  <c r="E172" i="27"/>
  <c r="G172" i="28" s="1"/>
  <c r="E204" i="27"/>
  <c r="G204" i="28" s="1"/>
  <c r="E5" i="29"/>
  <c r="D4" i="29"/>
  <c r="J4" i="29" s="1"/>
  <c r="L4" i="29" s="1"/>
  <c r="E3" i="27"/>
  <c r="G3" i="28" s="1"/>
  <c r="I3" i="28" s="1"/>
  <c r="E19" i="27"/>
  <c r="G19" i="28" s="1"/>
  <c r="I19" i="28" s="1"/>
  <c r="E35" i="27"/>
  <c r="G35" i="28" s="1"/>
  <c r="I35" i="28" s="1"/>
  <c r="E51" i="27"/>
  <c r="G51" i="28" s="1"/>
  <c r="I51" i="28" s="1"/>
  <c r="E67" i="27"/>
  <c r="G67" i="28" s="1"/>
  <c r="I67" i="28" s="1"/>
  <c r="E83" i="27"/>
  <c r="G83" i="28" s="1"/>
  <c r="I83" i="28" s="1"/>
  <c r="E99" i="27"/>
  <c r="G99" i="28" s="1"/>
  <c r="I99" i="28" s="1"/>
  <c r="E212" i="28"/>
  <c r="F212" i="28" s="1"/>
  <c r="L3" i="29"/>
  <c r="K3" i="29"/>
  <c r="E170" i="27"/>
  <c r="G170" i="28" s="1"/>
  <c r="E173" i="27"/>
  <c r="G173" i="28" s="1"/>
  <c r="E177" i="27"/>
  <c r="G177" i="28" s="1"/>
  <c r="E187" i="27"/>
  <c r="G187" i="28" s="1"/>
  <c r="E198" i="27"/>
  <c r="G198" i="28" s="1"/>
  <c r="E202" i="27"/>
  <c r="G202" i="28" s="1"/>
  <c r="E205" i="27"/>
  <c r="G205" i="28" s="1"/>
  <c r="E209" i="27"/>
  <c r="G209" i="28" s="1"/>
  <c r="D6" i="30"/>
  <c r="I6" i="30" s="1"/>
  <c r="E7" i="30"/>
  <c r="E188" i="27"/>
  <c r="G188" i="28" s="1"/>
  <c r="E176" i="27"/>
  <c r="G176" i="28" s="1"/>
  <c r="E192" i="27"/>
  <c r="G192" i="28" s="1"/>
  <c r="E208" i="27"/>
  <c r="G208" i="28" s="1"/>
  <c r="E180" i="27"/>
  <c r="G180" i="28" s="1"/>
  <c r="E196" i="27"/>
  <c r="G196" i="28" s="1"/>
  <c r="E174" i="27"/>
  <c r="G174" i="28" s="1"/>
  <c r="E190" i="27"/>
  <c r="G190" i="28" s="1"/>
  <c r="E206" i="27"/>
  <c r="G206" i="28" s="1"/>
  <c r="E168" i="27"/>
  <c r="G168" i="28" s="1"/>
  <c r="E184" i="27"/>
  <c r="G184" i="28" s="1"/>
  <c r="E200" i="27"/>
  <c r="G200" i="28" s="1"/>
  <c r="J211" i="28"/>
  <c r="H212" i="28" s="1"/>
  <c r="M212" i="28" s="1"/>
  <c r="I211" i="28"/>
  <c r="L3" i="30"/>
  <c r="K3" i="30"/>
  <c r="D166" i="28"/>
  <c r="I213" i="28"/>
  <c r="D5" i="31"/>
  <c r="I5" i="31" s="1"/>
  <c r="E6" i="31"/>
  <c r="D4" i="30"/>
  <c r="I4" i="30" s="1"/>
  <c r="D5" i="30"/>
  <c r="I5" i="30" s="1"/>
  <c r="E8" i="32"/>
  <c r="D7" i="32"/>
  <c r="I7" i="32" s="1"/>
  <c r="L4" i="32"/>
  <c r="K4" i="32"/>
  <c r="L5" i="32"/>
  <c r="L3" i="32"/>
  <c r="K3" i="32"/>
  <c r="D6" i="32"/>
  <c r="I6" i="32" s="1"/>
  <c r="AK58" i="21"/>
  <c r="AI58" i="21"/>
  <c r="AI9" i="21"/>
  <c r="AK9" i="21"/>
  <c r="AI25" i="21"/>
  <c r="AK25" i="21"/>
  <c r="AI41" i="21"/>
  <c r="AK41" i="21"/>
  <c r="AI49" i="21"/>
  <c r="AK49" i="21"/>
  <c r="AI57" i="21"/>
  <c r="AK57" i="21"/>
  <c r="AI65" i="21"/>
  <c r="AK65" i="21"/>
  <c r="AK90" i="21"/>
  <c r="AH90" i="21"/>
  <c r="AI90" i="21"/>
  <c r="AI99" i="21"/>
  <c r="AK152" i="21"/>
  <c r="AI152" i="21"/>
  <c r="AI17" i="21"/>
  <c r="AK17" i="21"/>
  <c r="AI33" i="21"/>
  <c r="AK33" i="21"/>
  <c r="AH11" i="21"/>
  <c r="AH19" i="21"/>
  <c r="AH27" i="21"/>
  <c r="AH35" i="21"/>
  <c r="AK76" i="21"/>
  <c r="AH76" i="21"/>
  <c r="AI76" i="21"/>
  <c r="AI78" i="21"/>
  <c r="AK78" i="21"/>
  <c r="AH78" i="21"/>
  <c r="AH81" i="21"/>
  <c r="AK83" i="21"/>
  <c r="AI83" i="21"/>
  <c r="AI139" i="21"/>
  <c r="AI104" i="21"/>
  <c r="AK104" i="21"/>
  <c r="AH10" i="21"/>
  <c r="AK12" i="21"/>
  <c r="AH12" i="21"/>
  <c r="AI12" i="21"/>
  <c r="AH18" i="21"/>
  <c r="AH20" i="21"/>
  <c r="AK20" i="21"/>
  <c r="AI20" i="21"/>
  <c r="AH26" i="21"/>
  <c r="AH28" i="21"/>
  <c r="AK28" i="21"/>
  <c r="AI28" i="21"/>
  <c r="AH34" i="21"/>
  <c r="AH36" i="21"/>
  <c r="AK36" i="21"/>
  <c r="AI36" i="21"/>
  <c r="AH42" i="21"/>
  <c r="AH44" i="21"/>
  <c r="AK44" i="21"/>
  <c r="AI44" i="21"/>
  <c r="AH50" i="21"/>
  <c r="AH52" i="21"/>
  <c r="AK52" i="21"/>
  <c r="AI52" i="21"/>
  <c r="AH58" i="21"/>
  <c r="AH60" i="21"/>
  <c r="AK60" i="21"/>
  <c r="AI60" i="21"/>
  <c r="AH66" i="21"/>
  <c r="AH68" i="21"/>
  <c r="AK68" i="21"/>
  <c r="AI68" i="21"/>
  <c r="AI70" i="21"/>
  <c r="AH70" i="21"/>
  <c r="AK70" i="21"/>
  <c r="AH73" i="21"/>
  <c r="AK75" i="21"/>
  <c r="AI75" i="21"/>
  <c r="AK82" i="21"/>
  <c r="AI82" i="21"/>
  <c r="AI96" i="21"/>
  <c r="AK96" i="21"/>
  <c r="AK98" i="21"/>
  <c r="AI98" i="21"/>
  <c r="AI10" i="21"/>
  <c r="AK10" i="21"/>
  <c r="AK26" i="21"/>
  <c r="AI26" i="21"/>
  <c r="AK50" i="21"/>
  <c r="AI50" i="21"/>
  <c r="AH84" i="21"/>
  <c r="AK84" i="21"/>
  <c r="AI84" i="21"/>
  <c r="AI81" i="21"/>
  <c r="AK81" i="21"/>
  <c r="AK89" i="21"/>
  <c r="AI89" i="21"/>
  <c r="AI115" i="21"/>
  <c r="AH9" i="21"/>
  <c r="AK11" i="21"/>
  <c r="AI11" i="21"/>
  <c r="AH17" i="21"/>
  <c r="AK19" i="21"/>
  <c r="AI19" i="21"/>
  <c r="AH25" i="21"/>
  <c r="AK27" i="21"/>
  <c r="AI27" i="21"/>
  <c r="AH33" i="21"/>
  <c r="AK35" i="21"/>
  <c r="AI35" i="21"/>
  <c r="AH41" i="21"/>
  <c r="AK43" i="21"/>
  <c r="AI43" i="21"/>
  <c r="AH49" i="21"/>
  <c r="AK51" i="21"/>
  <c r="AI51" i="21"/>
  <c r="AH57" i="21"/>
  <c r="AK59" i="21"/>
  <c r="AI59" i="21"/>
  <c r="AH65" i="21"/>
  <c r="AK67" i="21"/>
  <c r="AI67" i="21"/>
  <c r="AK74" i="21"/>
  <c r="AI74" i="21"/>
  <c r="AH83" i="21"/>
  <c r="AI18" i="21"/>
  <c r="AK18" i="21"/>
  <c r="AK34" i="21"/>
  <c r="AI34" i="21"/>
  <c r="AK42" i="21"/>
  <c r="AI42" i="21"/>
  <c r="AK66" i="21"/>
  <c r="AI66" i="21"/>
  <c r="AI86" i="21"/>
  <c r="AH86" i="21"/>
  <c r="AK86" i="21"/>
  <c r="AK73" i="21"/>
  <c r="AI73" i="21"/>
  <c r="AI102" i="21"/>
  <c r="AK102" i="21"/>
  <c r="AH102" i="21"/>
  <c r="AK113" i="21"/>
  <c r="AI113" i="21"/>
  <c r="AI123" i="21"/>
  <c r="AH15" i="21"/>
  <c r="AH23" i="21"/>
  <c r="AH31" i="21"/>
  <c r="AH39" i="21"/>
  <c r="AH47" i="21"/>
  <c r="AH55" i="21"/>
  <c r="AH63" i="21"/>
  <c r="AH71" i="21"/>
  <c r="AH79" i="21"/>
  <c r="AH87" i="21"/>
  <c r="AI97" i="21"/>
  <c r="AH98" i="21"/>
  <c r="AA109" i="21"/>
  <c r="AA110" i="21"/>
  <c r="AI111" i="21"/>
  <c r="AH111" i="21"/>
  <c r="AH117" i="21"/>
  <c r="AK118" i="21"/>
  <c r="AI118" i="21"/>
  <c r="AH120" i="21"/>
  <c r="AK126" i="21"/>
  <c r="AI126" i="21"/>
  <c r="AH128" i="21"/>
  <c r="AK134" i="21"/>
  <c r="AI134" i="21"/>
  <c r="AH136" i="21"/>
  <c r="AK142" i="21"/>
  <c r="AI142" i="21"/>
  <c r="AH144" i="21"/>
  <c r="AK150" i="21"/>
  <c r="AI150" i="21"/>
  <c r="AK31" i="22"/>
  <c r="AI31" i="22"/>
  <c r="AK40" i="22"/>
  <c r="AI40" i="22"/>
  <c r="AH65" i="22"/>
  <c r="AI77" i="22"/>
  <c r="AK77" i="22"/>
  <c r="AI115" i="22"/>
  <c r="AH115" i="22"/>
  <c r="AK115" i="22"/>
  <c r="AK117" i="22"/>
  <c r="AI117" i="22"/>
  <c r="AK162" i="21"/>
  <c r="AK147" i="22"/>
  <c r="AI147" i="22"/>
  <c r="AI15" i="21"/>
  <c r="AI23" i="21"/>
  <c r="AI31" i="21"/>
  <c r="AI39" i="21"/>
  <c r="AI47" i="21"/>
  <c r="AI55" i="21"/>
  <c r="AI63" i="21"/>
  <c r="AI71" i="21"/>
  <c r="AI79" i="21"/>
  <c r="AI87" i="21"/>
  <c r="AH88" i="21"/>
  <c r="AI94" i="21"/>
  <c r="AK97" i="21"/>
  <c r="AK111" i="21"/>
  <c r="AH152" i="21"/>
  <c r="AK158" i="21"/>
  <c r="AI158" i="21"/>
  <c r="AI21" i="22"/>
  <c r="AK21" i="22"/>
  <c r="AH21" i="22"/>
  <c r="AK39" i="22"/>
  <c r="AK47" i="22"/>
  <c r="AI47" i="22"/>
  <c r="AK48" i="22"/>
  <c r="AI48" i="22"/>
  <c r="AH49" i="22"/>
  <c r="AK52" i="22"/>
  <c r="AI52" i="22"/>
  <c r="AH52" i="22"/>
  <c r="AK65" i="22"/>
  <c r="AK103" i="22"/>
  <c r="AI103" i="22"/>
  <c r="AK163" i="21"/>
  <c r="AK34" i="22"/>
  <c r="AI34" i="22"/>
  <c r="AK39" i="21"/>
  <c r="AK47" i="21"/>
  <c r="AK55" i="21"/>
  <c r="AK63" i="21"/>
  <c r="AK71" i="21"/>
  <c r="AK79" i="21"/>
  <c r="AK87" i="21"/>
  <c r="AK91" i="21"/>
  <c r="AH101" i="21"/>
  <c r="AK106" i="21"/>
  <c r="AK107" i="21"/>
  <c r="AK108" i="21"/>
  <c r="AI108" i="21"/>
  <c r="AH113" i="21"/>
  <c r="AI128" i="21"/>
  <c r="AI136" i="21"/>
  <c r="AI144" i="21"/>
  <c r="AH145" i="21"/>
  <c r="AH158" i="21"/>
  <c r="AH160" i="21"/>
  <c r="AH165" i="21"/>
  <c r="AH168" i="21"/>
  <c r="AK7" i="22"/>
  <c r="AI10" i="22"/>
  <c r="AH11" i="22"/>
  <c r="AH12" i="22"/>
  <c r="AH26" i="22"/>
  <c r="AK38" i="22"/>
  <c r="AI38" i="22"/>
  <c r="AH38" i="22"/>
  <c r="AH46" i="22"/>
  <c r="AK46" i="22"/>
  <c r="AK63" i="22"/>
  <c r="AI63" i="22"/>
  <c r="AK31" i="21"/>
  <c r="AI13" i="21"/>
  <c r="AI21" i="21"/>
  <c r="AI29" i="21"/>
  <c r="AI37" i="21"/>
  <c r="AI45" i="21"/>
  <c r="AI53" i="21"/>
  <c r="AI61" i="21"/>
  <c r="AI69" i="21"/>
  <c r="AI77" i="21"/>
  <c r="AI85" i="21"/>
  <c r="AI88" i="21"/>
  <c r="AH89" i="21"/>
  <c r="AG92" i="21"/>
  <c r="AA93" i="21"/>
  <c r="AA94" i="21"/>
  <c r="AK94" i="21"/>
  <c r="AI95" i="21"/>
  <c r="AI109" i="21"/>
  <c r="AK112" i="21"/>
  <c r="AK120" i="21"/>
  <c r="AK121" i="21"/>
  <c r="AI121" i="21"/>
  <c r="AK128" i="21"/>
  <c r="AK129" i="21"/>
  <c r="AI129" i="21"/>
  <c r="AK136" i="21"/>
  <c r="AK137" i="21"/>
  <c r="AI137" i="21"/>
  <c r="AK144" i="21"/>
  <c r="AK145" i="21"/>
  <c r="AI145" i="21"/>
  <c r="AH154" i="21"/>
  <c r="AH164" i="21"/>
  <c r="AI168" i="21"/>
  <c r="AK11" i="22"/>
  <c r="AI11" i="22"/>
  <c r="AK26" i="22"/>
  <c r="AI27" i="22"/>
  <c r="AI26" i="22"/>
  <c r="AI29" i="22"/>
  <c r="AK96" i="22"/>
  <c r="AI96" i="22"/>
  <c r="AI97" i="22"/>
  <c r="AK105" i="21"/>
  <c r="AI165" i="21"/>
  <c r="AI32" i="22"/>
  <c r="AK55" i="22"/>
  <c r="AI55" i="22"/>
  <c r="AK15" i="21"/>
  <c r="AI8" i="21"/>
  <c r="AK13" i="21"/>
  <c r="AI16" i="21"/>
  <c r="AK21" i="21"/>
  <c r="AI24" i="21"/>
  <c r="AK29" i="21"/>
  <c r="AI32" i="21"/>
  <c r="AK37" i="21"/>
  <c r="AI40" i="21"/>
  <c r="AK45" i="21"/>
  <c r="AI48" i="21"/>
  <c r="AK53" i="21"/>
  <c r="AI56" i="21"/>
  <c r="AK61" i="21"/>
  <c r="AI64" i="21"/>
  <c r="AK69" i="21"/>
  <c r="AI72" i="21"/>
  <c r="AK77" i="21"/>
  <c r="AI80" i="21"/>
  <c r="AK85" i="21"/>
  <c r="AK88" i="21"/>
  <c r="AH96" i="21"/>
  <c r="AK99" i="21"/>
  <c r="AI103" i="21"/>
  <c r="AH103" i="21"/>
  <c r="AH104" i="21"/>
  <c r="AK153" i="21"/>
  <c r="AI153" i="21"/>
  <c r="AI160" i="21"/>
  <c r="AH161" i="21"/>
  <c r="AH162" i="21"/>
  <c r="AK168" i="21"/>
  <c r="AK169" i="21"/>
  <c r="AI169" i="21"/>
  <c r="AK14" i="22"/>
  <c r="AI14" i="22"/>
  <c r="AK15" i="22"/>
  <c r="AI15" i="22"/>
  <c r="AH20" i="22"/>
  <c r="AK23" i="22"/>
  <c r="AI23" i="22"/>
  <c r="AH33" i="22"/>
  <c r="AH34" i="22"/>
  <c r="AH40" i="22"/>
  <c r="AK50" i="22"/>
  <c r="AI50" i="22"/>
  <c r="AK57" i="22"/>
  <c r="AH57" i="22"/>
  <c r="AK8" i="21"/>
  <c r="AH14" i="21"/>
  <c r="AK16" i="21"/>
  <c r="AH22" i="21"/>
  <c r="AK24" i="21"/>
  <c r="AH30" i="21"/>
  <c r="AK32" i="21"/>
  <c r="AH38" i="21"/>
  <c r="AK40" i="21"/>
  <c r="AH46" i="21"/>
  <c r="AK48" i="21"/>
  <c r="AH54" i="21"/>
  <c r="AK56" i="21"/>
  <c r="AH62" i="21"/>
  <c r="AK64" i="21"/>
  <c r="AK72" i="21"/>
  <c r="AK80" i="21"/>
  <c r="AG100" i="21"/>
  <c r="AG114" i="21"/>
  <c r="AH114" i="21" s="1"/>
  <c r="AK115" i="21"/>
  <c r="AG116" i="21"/>
  <c r="AI117" i="21"/>
  <c r="AG122" i="21"/>
  <c r="AK123" i="21"/>
  <c r="AG124" i="21"/>
  <c r="AI125" i="21" s="1"/>
  <c r="AG130" i="21"/>
  <c r="AI131" i="21" s="1"/>
  <c r="AK131" i="21"/>
  <c r="AG132" i="21"/>
  <c r="AH132" i="21" s="1"/>
  <c r="AI133" i="21"/>
  <c r="AG138" i="21"/>
  <c r="AH138" i="21" s="1"/>
  <c r="AK139" i="21"/>
  <c r="AG140" i="21"/>
  <c r="AG146" i="21"/>
  <c r="AH146" i="21" s="1"/>
  <c r="AK147" i="21"/>
  <c r="AG148" i="21"/>
  <c r="AI149" i="21"/>
  <c r="AK160" i="21"/>
  <c r="AK161" i="21"/>
  <c r="AI161" i="21"/>
  <c r="AI162" i="21"/>
  <c r="AI163" i="21"/>
  <c r="AK12" i="22"/>
  <c r="AK13" i="22"/>
  <c r="AK20" i="22"/>
  <c r="AK28" i="22"/>
  <c r="AI28" i="22"/>
  <c r="AK32" i="22"/>
  <c r="AK33" i="22"/>
  <c r="AI33" i="22"/>
  <c r="AK36" i="22"/>
  <c r="AH39" i="22"/>
  <c r="AK42" i="22"/>
  <c r="AI43" i="22"/>
  <c r="AH47" i="22"/>
  <c r="AK49" i="22"/>
  <c r="AK54" i="22"/>
  <c r="AI54" i="22"/>
  <c r="AH54" i="22"/>
  <c r="AI62" i="22"/>
  <c r="AH62" i="22"/>
  <c r="AH94" i="22"/>
  <c r="AK94" i="22"/>
  <c r="AI94" i="22"/>
  <c r="AI101" i="21"/>
  <c r="AK164" i="21"/>
  <c r="AI164" i="21"/>
  <c r="AK18" i="22"/>
  <c r="AI18" i="22"/>
  <c r="AK23" i="21"/>
  <c r="AI14" i="21"/>
  <c r="AI22" i="21"/>
  <c r="AI30" i="21"/>
  <c r="AI38" i="21"/>
  <c r="AI46" i="21"/>
  <c r="AI54" i="21"/>
  <c r="AI62" i="21"/>
  <c r="AI93" i="21"/>
  <c r="AH97" i="21"/>
  <c r="AH105" i="21"/>
  <c r="AH109" i="21"/>
  <c r="AI110" i="21"/>
  <c r="AG154" i="21"/>
  <c r="AI155" i="21" s="1"/>
  <c r="AK155" i="21"/>
  <c r="AG156" i="21"/>
  <c r="AI157" i="21"/>
  <c r="AK170" i="21"/>
  <c r="AH18" i="22"/>
  <c r="AK24" i="22"/>
  <c r="AI24" i="22"/>
  <c r="AK29" i="22"/>
  <c r="AK30" i="22"/>
  <c r="AI30" i="22"/>
  <c r="AH30" i="22"/>
  <c r="AI37" i="22"/>
  <c r="AK37" i="22"/>
  <c r="AI39" i="22"/>
  <c r="AK41" i="22"/>
  <c r="AI41" i="22"/>
  <c r="AI45" i="22"/>
  <c r="AK45" i="22"/>
  <c r="AH45" i="22"/>
  <c r="AI166" i="21"/>
  <c r="AI8" i="22"/>
  <c r="AI16" i="22"/>
  <c r="AG19" i="22"/>
  <c r="AK68" i="22"/>
  <c r="AK74" i="22"/>
  <c r="AI74" i="22"/>
  <c r="AK82" i="22"/>
  <c r="AI82" i="22"/>
  <c r="AA91" i="22"/>
  <c r="AK98" i="22"/>
  <c r="AI98" i="22"/>
  <c r="AK105" i="22"/>
  <c r="AH105" i="22"/>
  <c r="AK111" i="22"/>
  <c r="AI111" i="22"/>
  <c r="AG123" i="22"/>
  <c r="AK125" i="22"/>
  <c r="AI125" i="22"/>
  <c r="AK131" i="22"/>
  <c r="AI131" i="22"/>
  <c r="AI150" i="22"/>
  <c r="AK150" i="22"/>
  <c r="AI151" i="22"/>
  <c r="AK151" i="22"/>
  <c r="AK166" i="21"/>
  <c r="AK8" i="22"/>
  <c r="AK16" i="22"/>
  <c r="AH24" i="22"/>
  <c r="AK43" i="22"/>
  <c r="AH55" i="22"/>
  <c r="AK58" i="22"/>
  <c r="AI58" i="22"/>
  <c r="AI61" i="22"/>
  <c r="AG64" i="22"/>
  <c r="AA67" i="22"/>
  <c r="AH70" i="22"/>
  <c r="AK84" i="22"/>
  <c r="AH85" i="22"/>
  <c r="AK87" i="22"/>
  <c r="AI87" i="22"/>
  <c r="AG91" i="22"/>
  <c r="AA102" i="22"/>
  <c r="AK104" i="22"/>
  <c r="AI104" i="22"/>
  <c r="AK106" i="22"/>
  <c r="AI106" i="22"/>
  <c r="AH109" i="22"/>
  <c r="AK113" i="22"/>
  <c r="AH113" i="22"/>
  <c r="AK119" i="22"/>
  <c r="AI119" i="22"/>
  <c r="AH119" i="21"/>
  <c r="AH127" i="21"/>
  <c r="AH135" i="21"/>
  <c r="AH143" i="21"/>
  <c r="AA44" i="22"/>
  <c r="AH48" i="22"/>
  <c r="AH51" i="22"/>
  <c r="AG67" i="22"/>
  <c r="AA70" i="22"/>
  <c r="AH72" i="22"/>
  <c r="AK76" i="22"/>
  <c r="AH77" i="22"/>
  <c r="AH78" i="22"/>
  <c r="AA86" i="22"/>
  <c r="AK89" i="22"/>
  <c r="AK93" i="22"/>
  <c r="AI93" i="22"/>
  <c r="AH102" i="22"/>
  <c r="AI102" i="22"/>
  <c r="AA110" i="22"/>
  <c r="AK112" i="22"/>
  <c r="AI112" i="22"/>
  <c r="AK114" i="22"/>
  <c r="AI114" i="22"/>
  <c r="AH117" i="22"/>
  <c r="AK121" i="22"/>
  <c r="AH121" i="22"/>
  <c r="AK128" i="22"/>
  <c r="AI128" i="22"/>
  <c r="AI129" i="22"/>
  <c r="AH128" i="22"/>
  <c r="AK149" i="22"/>
  <c r="AI149" i="22"/>
  <c r="AH149" i="22"/>
  <c r="AK154" i="22"/>
  <c r="AI154" i="22"/>
  <c r="AI119" i="21"/>
  <c r="AI127" i="21"/>
  <c r="AI135" i="21"/>
  <c r="AI143" i="21"/>
  <c r="AI151" i="21"/>
  <c r="AI159" i="21"/>
  <c r="AI167" i="21"/>
  <c r="AI9" i="22"/>
  <c r="AI17" i="22"/>
  <c r="AK27" i="22"/>
  <c r="AK44" i="22"/>
  <c r="AI51" i="22"/>
  <c r="AH59" i="22"/>
  <c r="AK70" i="22"/>
  <c r="AK71" i="22"/>
  <c r="AI71" i="22"/>
  <c r="AH74" i="22"/>
  <c r="AH76" i="22"/>
  <c r="AI78" i="22"/>
  <c r="AH79" i="22"/>
  <c r="AH80" i="22"/>
  <c r="AH81" i="22"/>
  <c r="AH82" i="22"/>
  <c r="AH86" i="22"/>
  <c r="AK88" i="22"/>
  <c r="AI88" i="22"/>
  <c r="AH98" i="22"/>
  <c r="AH110" i="22"/>
  <c r="AI110" i="22"/>
  <c r="AK120" i="22"/>
  <c r="AI120" i="22"/>
  <c r="AK122" i="22"/>
  <c r="AI122" i="22"/>
  <c r="AH125" i="22"/>
  <c r="AK153" i="22"/>
  <c r="AH153" i="22"/>
  <c r="AI153" i="22"/>
  <c r="AH32" i="22"/>
  <c r="AK51" i="22"/>
  <c r="AI59" i="22"/>
  <c r="AK60" i="22"/>
  <c r="AI60" i="22"/>
  <c r="AA78" i="22"/>
  <c r="AK79" i="22"/>
  <c r="AI79" i="22"/>
  <c r="AA83" i="22"/>
  <c r="AK90" i="22"/>
  <c r="AI90" i="22"/>
  <c r="AH96" i="22"/>
  <c r="AH118" i="22"/>
  <c r="AI118" i="22"/>
  <c r="AI159" i="22"/>
  <c r="AK159" i="22"/>
  <c r="AH22" i="22"/>
  <c r="AI35" i="22"/>
  <c r="AA52" i="22"/>
  <c r="AH53" i="22"/>
  <c r="AG56" i="22"/>
  <c r="AH56" i="22" s="1"/>
  <c r="AA59" i="22"/>
  <c r="AK59" i="22"/>
  <c r="AK61" i="22"/>
  <c r="AK66" i="22"/>
  <c r="AI66" i="22"/>
  <c r="AI69" i="22"/>
  <c r="AG72" i="22"/>
  <c r="AG75" i="22"/>
  <c r="AG83" i="22"/>
  <c r="AI84" i="22" s="1"/>
  <c r="AK92" i="22"/>
  <c r="AI92" i="22"/>
  <c r="AH93" i="22"/>
  <c r="AK95" i="22"/>
  <c r="AI95" i="22"/>
  <c r="AG99" i="22"/>
  <c r="AK101" i="22"/>
  <c r="AI101" i="22"/>
  <c r="AI105" i="22"/>
  <c r="AH114" i="22"/>
  <c r="AH126" i="22"/>
  <c r="AI126" i="22"/>
  <c r="AI22" i="22"/>
  <c r="AI25" i="22"/>
  <c r="AK35" i="22"/>
  <c r="AI53" i="22"/>
  <c r="AH63" i="22"/>
  <c r="AH64" i="22"/>
  <c r="AK73" i="22"/>
  <c r="AK80" i="22"/>
  <c r="AK81" i="22"/>
  <c r="AK85" i="22"/>
  <c r="AI85" i="22"/>
  <c r="AK97" i="22"/>
  <c r="AH103" i="22"/>
  <c r="AI107" i="22"/>
  <c r="AH107" i="22"/>
  <c r="AK107" i="22"/>
  <c r="AK109" i="22"/>
  <c r="AI109" i="22"/>
  <c r="AI127" i="22"/>
  <c r="AH131" i="22"/>
  <c r="AK136" i="22"/>
  <c r="AI136" i="22"/>
  <c r="AK139" i="22"/>
  <c r="AI139" i="22"/>
  <c r="AK157" i="22"/>
  <c r="AI158" i="22"/>
  <c r="AK169" i="22"/>
  <c r="AI169" i="22"/>
  <c r="AH169" i="22"/>
  <c r="AI100" i="22"/>
  <c r="AI108" i="22"/>
  <c r="AI116" i="22"/>
  <c r="AI124" i="22"/>
  <c r="AK141" i="22"/>
  <c r="AI142" i="22"/>
  <c r="AK145" i="22"/>
  <c r="AH145" i="22"/>
  <c r="AK156" i="22"/>
  <c r="AI156" i="22"/>
  <c r="AH162" i="22"/>
  <c r="AH163" i="22"/>
  <c r="AK100" i="22"/>
  <c r="AK108" i="22"/>
  <c r="AK116" i="22"/>
  <c r="AK124" i="22"/>
  <c r="AK133" i="22"/>
  <c r="AI134" i="22"/>
  <c r="AK137" i="22"/>
  <c r="AH137" i="22"/>
  <c r="AK148" i="22"/>
  <c r="AI148" i="22"/>
  <c r="AH159" i="22"/>
  <c r="AI162" i="22"/>
  <c r="AK163" i="22"/>
  <c r="AI163" i="22"/>
  <c r="AK129" i="22"/>
  <c r="AH129" i="22"/>
  <c r="AK140" i="22"/>
  <c r="AI140" i="22"/>
  <c r="AH151" i="22"/>
  <c r="AH158" i="22"/>
  <c r="AK160" i="22"/>
  <c r="AI160" i="22"/>
  <c r="AK162" i="22"/>
  <c r="AK165" i="22"/>
  <c r="AK166" i="22"/>
  <c r="AI166" i="22"/>
  <c r="AI167" i="22"/>
  <c r="AH170" i="22"/>
  <c r="AK132" i="22"/>
  <c r="AI132" i="22"/>
  <c r="AH143" i="22"/>
  <c r="AH150" i="22"/>
  <c r="AH154" i="22"/>
  <c r="AH155" i="22"/>
  <c r="AH157" i="22"/>
  <c r="AK158" i="22"/>
  <c r="AH160" i="22"/>
  <c r="AI170" i="22"/>
  <c r="AI143" i="22"/>
  <c r="AH147" i="22"/>
  <c r="AK152" i="22"/>
  <c r="AI152" i="22"/>
  <c r="AK155" i="22"/>
  <c r="AI155" i="22"/>
  <c r="AI157" i="22"/>
  <c r="AK168" i="22"/>
  <c r="AI168" i="22"/>
  <c r="AK170" i="22"/>
  <c r="AH127" i="22"/>
  <c r="AI135" i="22"/>
  <c r="AH139" i="22"/>
  <c r="AK143" i="22"/>
  <c r="AK144" i="22"/>
  <c r="AI144" i="22"/>
  <c r="AH152" i="22"/>
  <c r="AA158" i="22"/>
  <c r="AK161" i="22"/>
  <c r="AI161" i="22"/>
  <c r="AH161" i="22"/>
  <c r="AK164" i="22"/>
  <c r="AI164" i="22"/>
  <c r="AH164" i="22"/>
  <c r="AK167" i="22"/>
  <c r="AH168" i="22"/>
  <c r="E7" i="31" l="1"/>
  <c r="D6" i="31"/>
  <c r="I6" i="31" s="1"/>
  <c r="R105" i="26"/>
  <c r="AD105" i="26" s="1"/>
  <c r="AP105" i="26" s="1"/>
  <c r="L106" i="26"/>
  <c r="I192" i="28"/>
  <c r="J192" i="28"/>
  <c r="I176" i="28"/>
  <c r="J176" i="28"/>
  <c r="J187" i="28"/>
  <c r="I187" i="28"/>
  <c r="E6" i="29"/>
  <c r="D5" i="29"/>
  <c r="J5" i="29" s="1"/>
  <c r="J178" i="28"/>
  <c r="I178" i="28"/>
  <c r="J201" i="28"/>
  <c r="I201" i="28"/>
  <c r="P105" i="26"/>
  <c r="AB105" i="26" s="1"/>
  <c r="AN105" i="26" s="1"/>
  <c r="J106" i="26"/>
  <c r="N105" i="26"/>
  <c r="Z105" i="26" s="1"/>
  <c r="AL105" i="26" s="1"/>
  <c r="AX105" i="26" s="1"/>
  <c r="B105" i="27" s="1"/>
  <c r="D105" i="27" s="1"/>
  <c r="E105" i="27" s="1"/>
  <c r="G105" i="28" s="1"/>
  <c r="I105" i="28" s="1"/>
  <c r="H106" i="26"/>
  <c r="J195" i="28"/>
  <c r="I195" i="28"/>
  <c r="K5" i="30"/>
  <c r="L5" i="30"/>
  <c r="K4" i="29"/>
  <c r="J206" i="28"/>
  <c r="I206" i="28"/>
  <c r="I196" i="28"/>
  <c r="J196" i="28"/>
  <c r="J188" i="28"/>
  <c r="I188" i="28"/>
  <c r="J177" i="28"/>
  <c r="I177" i="28"/>
  <c r="J204" i="28"/>
  <c r="I204" i="28"/>
  <c r="J189" i="28"/>
  <c r="I189" i="28"/>
  <c r="AI126" i="26"/>
  <c r="AO125" i="26"/>
  <c r="L7" i="32"/>
  <c r="K7" i="32"/>
  <c r="L4" i="30"/>
  <c r="K4" i="30"/>
  <c r="J190" i="28"/>
  <c r="I190" i="28"/>
  <c r="J180" i="28"/>
  <c r="I180" i="28"/>
  <c r="E8" i="30"/>
  <c r="D7" i="30"/>
  <c r="I7" i="30" s="1"/>
  <c r="J173" i="28"/>
  <c r="I173" i="28"/>
  <c r="J172" i="28"/>
  <c r="I172" i="28"/>
  <c r="J183" i="28"/>
  <c r="I183" i="28"/>
  <c r="J193" i="28"/>
  <c r="I193" i="28"/>
  <c r="J179" i="28"/>
  <c r="I179" i="28"/>
  <c r="AH126" i="26"/>
  <c r="AN125" i="26"/>
  <c r="J202" i="28"/>
  <c r="I202" i="28"/>
  <c r="L5" i="31"/>
  <c r="K5" i="31"/>
  <c r="J186" i="28"/>
  <c r="I186" i="28"/>
  <c r="L6" i="32"/>
  <c r="K6" i="32"/>
  <c r="D8" i="32"/>
  <c r="I8" i="32" s="1"/>
  <c r="E9" i="32"/>
  <c r="D165" i="28"/>
  <c r="E167" i="28"/>
  <c r="F167" i="28" s="1"/>
  <c r="K212" i="28"/>
  <c r="L212" i="28" s="1"/>
  <c r="J174" i="28"/>
  <c r="I174" i="28"/>
  <c r="L6" i="30"/>
  <c r="K6" i="30"/>
  <c r="J170" i="28"/>
  <c r="I170" i="28"/>
  <c r="J210" i="28"/>
  <c r="I210" i="28"/>
  <c r="J197" i="28"/>
  <c r="I197" i="28"/>
  <c r="J175" i="28"/>
  <c r="I175" i="28"/>
  <c r="AL125" i="26"/>
  <c r="AX125" i="26" s="1"/>
  <c r="B125" i="27" s="1"/>
  <c r="D125" i="27" s="1"/>
  <c r="E125" i="27" s="1"/>
  <c r="G125" i="28" s="1"/>
  <c r="I125" i="28" s="1"/>
  <c r="AF126" i="26"/>
  <c r="K106" i="26"/>
  <c r="Q105" i="26"/>
  <c r="AC105" i="26" s="1"/>
  <c r="AO105" i="26" s="1"/>
  <c r="J168" i="28"/>
  <c r="I168" i="28"/>
  <c r="AG126" i="26"/>
  <c r="AM125" i="26"/>
  <c r="J198" i="28"/>
  <c r="H199" i="28" s="1"/>
  <c r="M199" i="28" s="1"/>
  <c r="I198" i="28"/>
  <c r="J185" i="28"/>
  <c r="I185" i="28"/>
  <c r="J200" i="28"/>
  <c r="I200" i="28"/>
  <c r="J209" i="28"/>
  <c r="I209" i="28"/>
  <c r="J191" i="28"/>
  <c r="I191" i="28"/>
  <c r="J194" i="28"/>
  <c r="I194" i="28"/>
  <c r="J181" i="28"/>
  <c r="H182" i="28" s="1"/>
  <c r="M182" i="28" s="1"/>
  <c r="I181" i="28"/>
  <c r="AR146" i="26"/>
  <c r="AX145" i="26"/>
  <c r="B145" i="27" s="1"/>
  <c r="D145" i="27" s="1"/>
  <c r="E145" i="27" s="1"/>
  <c r="G145" i="28" s="1"/>
  <c r="I145" i="28" s="1"/>
  <c r="I208" i="28"/>
  <c r="J208" i="28"/>
  <c r="J203" i="28"/>
  <c r="I203" i="28"/>
  <c r="H213" i="28"/>
  <c r="J184" i="28"/>
  <c r="I184" i="28"/>
  <c r="J205" i="28"/>
  <c r="I205" i="28"/>
  <c r="J169" i="28"/>
  <c r="I169" i="28"/>
  <c r="J171" i="28"/>
  <c r="I171" i="28"/>
  <c r="J207" i="28"/>
  <c r="I207" i="28"/>
  <c r="I106" i="26"/>
  <c r="O105" i="26"/>
  <c r="AA105" i="26" s="1"/>
  <c r="AM105" i="26" s="1"/>
  <c r="AP125" i="26"/>
  <c r="AJ126" i="26"/>
  <c r="AH19" i="22"/>
  <c r="AK19" i="22"/>
  <c r="AI19" i="22"/>
  <c r="AK122" i="21"/>
  <c r="AI122" i="21"/>
  <c r="AK140" i="21"/>
  <c r="AI140" i="21"/>
  <c r="AH140" i="21"/>
  <c r="AI99" i="22"/>
  <c r="AH99" i="22"/>
  <c r="AK99" i="22"/>
  <c r="AI83" i="22"/>
  <c r="AH83" i="22"/>
  <c r="AK83" i="22"/>
  <c r="AI91" i="22"/>
  <c r="AH91" i="22"/>
  <c r="AK91" i="22"/>
  <c r="AK148" i="21"/>
  <c r="AI148" i="21"/>
  <c r="AK116" i="21"/>
  <c r="AI116" i="21"/>
  <c r="AK92" i="21"/>
  <c r="AI92" i="21"/>
  <c r="AI75" i="22"/>
  <c r="AK75" i="22"/>
  <c r="AH75" i="22"/>
  <c r="AK67" i="22"/>
  <c r="AI67" i="22"/>
  <c r="AH67" i="22"/>
  <c r="AI123" i="22"/>
  <c r="AH123" i="22"/>
  <c r="AK123" i="22"/>
  <c r="AK156" i="21"/>
  <c r="AI156" i="21"/>
  <c r="AI20" i="22"/>
  <c r="AK138" i="21"/>
  <c r="AI138" i="21"/>
  <c r="AI57" i="22"/>
  <c r="AK130" i="21"/>
  <c r="AI130" i="21"/>
  <c r="AI73" i="22"/>
  <c r="AK72" i="22"/>
  <c r="AI72" i="22"/>
  <c r="AK64" i="22"/>
  <c r="AI64" i="22"/>
  <c r="AI68" i="22"/>
  <c r="AK124" i="21"/>
  <c r="AI124" i="21"/>
  <c r="AH130" i="21"/>
  <c r="AH124" i="21"/>
  <c r="AK56" i="22"/>
  <c r="AI56" i="22"/>
  <c r="AK146" i="21"/>
  <c r="AI147" i="21"/>
  <c r="AI146" i="21"/>
  <c r="AK114" i="21"/>
  <c r="AI114" i="21"/>
  <c r="AH92" i="21"/>
  <c r="AI76" i="22"/>
  <c r="AK154" i="21"/>
  <c r="AI154" i="21"/>
  <c r="AI141" i="21"/>
  <c r="AK132" i="21"/>
  <c r="AI132" i="21"/>
  <c r="AK100" i="21"/>
  <c r="AI100" i="21"/>
  <c r="AH100" i="21"/>
  <c r="AH156" i="21"/>
  <c r="AH122" i="21"/>
  <c r="AI65" i="22"/>
  <c r="AH148" i="21"/>
  <c r="AH116" i="21"/>
  <c r="AF127" i="26" l="1"/>
  <c r="AL126" i="26"/>
  <c r="AX126" i="26" s="1"/>
  <c r="B126" i="27" s="1"/>
  <c r="D126" i="27" s="1"/>
  <c r="E126" i="27" s="1"/>
  <c r="G126" i="28" s="1"/>
  <c r="I126" i="28" s="1"/>
  <c r="H172" i="28"/>
  <c r="M172" i="28" s="1"/>
  <c r="R106" i="26"/>
  <c r="AD106" i="26" s="1"/>
  <c r="AP106" i="26" s="1"/>
  <c r="L107" i="26"/>
  <c r="H171" i="28"/>
  <c r="M171" i="28" s="1"/>
  <c r="K172" i="28"/>
  <c r="L172" i="28" s="1"/>
  <c r="AG127" i="26"/>
  <c r="AM126" i="26"/>
  <c r="H170" i="28"/>
  <c r="M170" i="28" s="1"/>
  <c r="AN126" i="26"/>
  <c r="AH127" i="26"/>
  <c r="H193" i="28"/>
  <c r="M193" i="28" s="1"/>
  <c r="H190" i="28"/>
  <c r="M190" i="28" s="1"/>
  <c r="H188" i="28"/>
  <c r="M188" i="28" s="1"/>
  <c r="H178" i="28"/>
  <c r="M178" i="28" s="1"/>
  <c r="H203" i="28"/>
  <c r="M203" i="28" s="1"/>
  <c r="H197" i="28"/>
  <c r="M197" i="28" s="1"/>
  <c r="M213" i="28"/>
  <c r="K213" i="28"/>
  <c r="L213" i="28" s="1"/>
  <c r="D9" i="32"/>
  <c r="I9" i="32" s="1"/>
  <c r="E10" i="32"/>
  <c r="H173" i="28"/>
  <c r="M173" i="28" s="1"/>
  <c r="H189" i="28"/>
  <c r="M189" i="28" s="1"/>
  <c r="H195" i="28"/>
  <c r="M195" i="28" s="1"/>
  <c r="H176" i="28"/>
  <c r="M176" i="28" s="1"/>
  <c r="H208" i="28"/>
  <c r="M208" i="28" s="1"/>
  <c r="H196" i="28"/>
  <c r="M196" i="28" s="1"/>
  <c r="AP126" i="26"/>
  <c r="AJ127" i="26"/>
  <c r="H185" i="28"/>
  <c r="M185" i="28" s="1"/>
  <c r="H175" i="28"/>
  <c r="M175" i="28" s="1"/>
  <c r="L8" i="32"/>
  <c r="K8" i="32"/>
  <c r="L7" i="30"/>
  <c r="K7" i="30"/>
  <c r="AI127" i="26"/>
  <c r="AO126" i="26"/>
  <c r="H204" i="28"/>
  <c r="M204" i="28" s="1"/>
  <c r="L6" i="31"/>
  <c r="K6" i="31"/>
  <c r="H200" i="28"/>
  <c r="E166" i="28"/>
  <c r="F166" i="28" s="1"/>
  <c r="D164" i="28"/>
  <c r="H187" i="28"/>
  <c r="M187" i="28" s="1"/>
  <c r="K188" i="28"/>
  <c r="L188" i="28" s="1"/>
  <c r="H169" i="28"/>
  <c r="M169" i="28" s="1"/>
  <c r="AX146" i="26"/>
  <c r="B146" i="27" s="1"/>
  <c r="D146" i="27" s="1"/>
  <c r="E146" i="27" s="1"/>
  <c r="G146" i="28" s="1"/>
  <c r="I146" i="28" s="1"/>
  <c r="AR147" i="26"/>
  <c r="H174" i="28"/>
  <c r="M174" i="28" s="1"/>
  <c r="H179" i="28"/>
  <c r="M179" i="28" s="1"/>
  <c r="H183" i="28"/>
  <c r="D8" i="30"/>
  <c r="I8" i="30" s="1"/>
  <c r="E9" i="30"/>
  <c r="H206" i="28"/>
  <c r="M206" i="28" s="1"/>
  <c r="N106" i="26"/>
  <c r="Z106" i="26" s="1"/>
  <c r="AL106" i="26" s="1"/>
  <c r="AX106" i="26" s="1"/>
  <c r="B106" i="27" s="1"/>
  <c r="D106" i="27" s="1"/>
  <c r="E106" i="27" s="1"/>
  <c r="G106" i="28" s="1"/>
  <c r="I106" i="28" s="1"/>
  <c r="H107" i="26"/>
  <c r="H201" i="28"/>
  <c r="M201" i="28" s="1"/>
  <c r="E8" i="31"/>
  <c r="D7" i="31"/>
  <c r="I7" i="31" s="1"/>
  <c r="K206" i="28"/>
  <c r="L206" i="28" s="1"/>
  <c r="H205" i="28"/>
  <c r="M205" i="28" s="1"/>
  <c r="H186" i="28"/>
  <c r="M186" i="28" s="1"/>
  <c r="L5" i="29"/>
  <c r="K5" i="29"/>
  <c r="H192" i="28"/>
  <c r="M192" i="28" s="1"/>
  <c r="K193" i="28"/>
  <c r="L193" i="28" s="1"/>
  <c r="H207" i="28"/>
  <c r="M207" i="28" s="1"/>
  <c r="K208" i="28"/>
  <c r="L208" i="28" s="1"/>
  <c r="H184" i="28"/>
  <c r="M184" i="28" s="1"/>
  <c r="H191" i="28"/>
  <c r="M191" i="28" s="1"/>
  <c r="H194" i="28"/>
  <c r="M194" i="28" s="1"/>
  <c r="H209" i="28"/>
  <c r="M209" i="28" s="1"/>
  <c r="H210" i="28"/>
  <c r="M210" i="28" s="1"/>
  <c r="I107" i="26"/>
  <c r="O106" i="26"/>
  <c r="AA106" i="26" s="1"/>
  <c r="AM106" i="26" s="1"/>
  <c r="K182" i="28"/>
  <c r="L182" i="28" s="1"/>
  <c r="H181" i="28"/>
  <c r="M181" i="28" s="1"/>
  <c r="H198" i="28"/>
  <c r="M198" i="28" s="1"/>
  <c r="K199" i="28"/>
  <c r="L199" i="28" s="1"/>
  <c r="Q106" i="26"/>
  <c r="AC106" i="26" s="1"/>
  <c r="AO106" i="26" s="1"/>
  <c r="K107" i="26"/>
  <c r="H211" i="28"/>
  <c r="M211" i="28" s="1"/>
  <c r="H202" i="28"/>
  <c r="M202" i="28" s="1"/>
  <c r="H180" i="28"/>
  <c r="M180" i="28" s="1"/>
  <c r="K181" i="28"/>
  <c r="L181" i="28" s="1"/>
  <c r="K178" i="28"/>
  <c r="L178" i="28" s="1"/>
  <c r="H177" i="28"/>
  <c r="M177" i="28" s="1"/>
  <c r="J107" i="26"/>
  <c r="P106" i="26"/>
  <c r="AB106" i="26" s="1"/>
  <c r="AN106" i="26" s="1"/>
  <c r="E7" i="29"/>
  <c r="D6" i="29"/>
  <c r="J6" i="29" s="1"/>
  <c r="E3" i="20"/>
  <c r="E4" i="20"/>
  <c r="E5" i="20"/>
  <c r="E6" i="20"/>
  <c r="E7" i="20"/>
  <c r="E8" i="20"/>
  <c r="E9" i="20"/>
  <c r="E10" i="20"/>
  <c r="E11" i="20"/>
  <c r="E12" i="20"/>
  <c r="E13" i="20"/>
  <c r="E14" i="20"/>
  <c r="E15" i="20"/>
  <c r="E16" i="20"/>
  <c r="E17" i="20"/>
  <c r="E18" i="20"/>
  <c r="E19" i="20"/>
  <c r="E20" i="20"/>
  <c r="E21" i="20"/>
  <c r="E22" i="20"/>
  <c r="E23" i="20"/>
  <c r="E24" i="20"/>
  <c r="E25" i="20"/>
  <c r="E26" i="20"/>
  <c r="E27" i="20"/>
  <c r="E28" i="20"/>
  <c r="E29" i="20"/>
  <c r="E30" i="20"/>
  <c r="E31" i="20"/>
  <c r="E32" i="20"/>
  <c r="E33" i="20"/>
  <c r="E34" i="20"/>
  <c r="E35" i="20"/>
  <c r="E36" i="20"/>
  <c r="E37" i="20"/>
  <c r="E38" i="20"/>
  <c r="E39" i="20"/>
  <c r="E40" i="20"/>
  <c r="E41" i="20"/>
  <c r="E42" i="20"/>
  <c r="E43" i="20"/>
  <c r="E44" i="20"/>
  <c r="E45" i="20"/>
  <c r="E46" i="20"/>
  <c r="E47" i="20"/>
  <c r="E48" i="20"/>
  <c r="E49" i="20"/>
  <c r="E50" i="20"/>
  <c r="E51" i="20"/>
  <c r="E52" i="20"/>
  <c r="E53" i="20"/>
  <c r="E54" i="20"/>
  <c r="E55" i="20"/>
  <c r="E56" i="20"/>
  <c r="E57" i="20"/>
  <c r="E58" i="20"/>
  <c r="E59" i="20"/>
  <c r="E60" i="20"/>
  <c r="E61" i="20"/>
  <c r="E62" i="20"/>
  <c r="E63" i="20"/>
  <c r="E64" i="20"/>
  <c r="E65" i="20"/>
  <c r="E66" i="20"/>
  <c r="H66" i="20"/>
  <c r="E67" i="20"/>
  <c r="H67" i="20"/>
  <c r="E68" i="20"/>
  <c r="H68" i="20"/>
  <c r="E69" i="20"/>
  <c r="H69" i="20"/>
  <c r="E70" i="20"/>
  <c r="H70" i="20"/>
  <c r="E71" i="20"/>
  <c r="H71" i="20"/>
  <c r="E72" i="20"/>
  <c r="H72" i="20"/>
  <c r="E73" i="20"/>
  <c r="H73" i="20"/>
  <c r="E74" i="20"/>
  <c r="H74" i="20"/>
  <c r="E75" i="20"/>
  <c r="H75" i="20"/>
  <c r="E76" i="20"/>
  <c r="H76" i="20"/>
  <c r="E77" i="20"/>
  <c r="H77" i="20"/>
  <c r="E78" i="20"/>
  <c r="H78" i="20"/>
  <c r="E79" i="20"/>
  <c r="H79" i="20"/>
  <c r="E80" i="20"/>
  <c r="H80" i="20"/>
  <c r="E81" i="20"/>
  <c r="H81" i="20"/>
  <c r="E82" i="20"/>
  <c r="H82" i="20"/>
  <c r="E83" i="20"/>
  <c r="H83" i="20"/>
  <c r="E84" i="20"/>
  <c r="H84" i="20"/>
  <c r="E85" i="20"/>
  <c r="H85" i="20"/>
  <c r="E86" i="20"/>
  <c r="H86" i="20"/>
  <c r="E87" i="20"/>
  <c r="H87" i="20"/>
  <c r="E88" i="20"/>
  <c r="H88" i="20"/>
  <c r="E89" i="20"/>
  <c r="H89" i="20"/>
  <c r="E90" i="20"/>
  <c r="H90" i="20"/>
  <c r="E91" i="20"/>
  <c r="H91" i="20"/>
  <c r="E92" i="20"/>
  <c r="H92" i="20"/>
  <c r="E93" i="20"/>
  <c r="H93" i="20"/>
  <c r="E94" i="20"/>
  <c r="H94" i="20"/>
  <c r="E95" i="20"/>
  <c r="H95" i="20"/>
  <c r="E96" i="20"/>
  <c r="H96" i="20"/>
  <c r="E97" i="20"/>
  <c r="H97" i="20"/>
  <c r="E98" i="20"/>
  <c r="H98" i="20"/>
  <c r="E99" i="20"/>
  <c r="H99" i="20"/>
  <c r="E100" i="20"/>
  <c r="H100" i="20"/>
  <c r="E101" i="20"/>
  <c r="H101" i="20"/>
  <c r="E102" i="20"/>
  <c r="H102" i="20"/>
  <c r="E103" i="20"/>
  <c r="H103" i="20"/>
  <c r="E104" i="20"/>
  <c r="H104" i="20"/>
  <c r="E105" i="20"/>
  <c r="H105" i="20"/>
  <c r="E106" i="20"/>
  <c r="H106" i="20"/>
  <c r="E107" i="20"/>
  <c r="H107" i="20"/>
  <c r="E108" i="20"/>
  <c r="H108" i="20"/>
  <c r="E109" i="20"/>
  <c r="H109" i="20"/>
  <c r="E110" i="20"/>
  <c r="H110" i="20"/>
  <c r="E111" i="20"/>
  <c r="H111" i="20"/>
  <c r="E112" i="20"/>
  <c r="H112" i="20"/>
  <c r="E113" i="20"/>
  <c r="H113" i="20"/>
  <c r="E114" i="20"/>
  <c r="H114" i="20"/>
  <c r="E115" i="20"/>
  <c r="H115" i="20"/>
  <c r="E116" i="20"/>
  <c r="H116" i="20"/>
  <c r="E117" i="20"/>
  <c r="H117" i="20"/>
  <c r="E118" i="20"/>
  <c r="H118" i="20"/>
  <c r="E119" i="20"/>
  <c r="H119" i="20"/>
  <c r="E120" i="20"/>
  <c r="H120" i="20"/>
  <c r="E121" i="20"/>
  <c r="H121" i="20"/>
  <c r="E122" i="20"/>
  <c r="H122" i="20"/>
  <c r="E123" i="20"/>
  <c r="H123" i="20"/>
  <c r="E124" i="20"/>
  <c r="H124" i="20"/>
  <c r="E125" i="20"/>
  <c r="H125" i="20"/>
  <c r="E126" i="20"/>
  <c r="H126" i="20"/>
  <c r="E127" i="20"/>
  <c r="H127" i="20"/>
  <c r="E128" i="20"/>
  <c r="H128" i="20"/>
  <c r="E129" i="20"/>
  <c r="H129" i="20"/>
  <c r="E130" i="20"/>
  <c r="H130" i="20"/>
  <c r="E131" i="20"/>
  <c r="H131" i="20"/>
  <c r="E132" i="20"/>
  <c r="H132" i="20"/>
  <c r="E133" i="20"/>
  <c r="H133" i="20"/>
  <c r="E134" i="20"/>
  <c r="H134" i="20"/>
  <c r="E135" i="20"/>
  <c r="H135" i="20"/>
  <c r="E136" i="20"/>
  <c r="H136" i="20"/>
  <c r="E137" i="20"/>
  <c r="H137" i="20"/>
  <c r="E138" i="20"/>
  <c r="H138" i="20"/>
  <c r="E139" i="20"/>
  <c r="H139" i="20"/>
  <c r="E140" i="20"/>
  <c r="H140" i="20"/>
  <c r="E141" i="20"/>
  <c r="H141" i="20"/>
  <c r="E142" i="20"/>
  <c r="H142" i="20"/>
  <c r="E143" i="20"/>
  <c r="H143" i="20"/>
  <c r="E144" i="20"/>
  <c r="H144" i="20"/>
  <c r="E145" i="20"/>
  <c r="H145" i="20"/>
  <c r="E146" i="20"/>
  <c r="H146" i="20"/>
  <c r="E147" i="20"/>
  <c r="H147" i="20"/>
  <c r="E148" i="20"/>
  <c r="H148" i="20"/>
  <c r="E149" i="20"/>
  <c r="H149" i="20"/>
  <c r="E150" i="20"/>
  <c r="H150" i="20"/>
  <c r="E151" i="20"/>
  <c r="H151" i="20"/>
  <c r="E152" i="20"/>
  <c r="H152" i="20"/>
  <c r="E153" i="20"/>
  <c r="H153" i="20"/>
  <c r="E154" i="20"/>
  <c r="H154" i="20"/>
  <c r="E155" i="20"/>
  <c r="H155" i="20"/>
  <c r="E156" i="20"/>
  <c r="H156" i="20"/>
  <c r="E157" i="20"/>
  <c r="H157" i="20"/>
  <c r="E158" i="20"/>
  <c r="H158" i="20"/>
  <c r="E159" i="20"/>
  <c r="H159" i="20"/>
  <c r="E160" i="20"/>
  <c r="H160" i="20"/>
  <c r="E161" i="20"/>
  <c r="H161" i="20"/>
  <c r="E162" i="20"/>
  <c r="H162" i="20"/>
  <c r="E163" i="20"/>
  <c r="H163" i="20"/>
  <c r="E164" i="20"/>
  <c r="H164" i="20"/>
  <c r="E165" i="20"/>
  <c r="H165" i="20"/>
  <c r="E166" i="20"/>
  <c r="H166" i="20"/>
  <c r="E167" i="20"/>
  <c r="H167" i="20"/>
  <c r="E168" i="20"/>
  <c r="H168" i="20"/>
  <c r="E169" i="20"/>
  <c r="H169" i="20"/>
  <c r="E170" i="20"/>
  <c r="H170" i="20"/>
  <c r="E171" i="20"/>
  <c r="H171" i="20"/>
  <c r="E172" i="20"/>
  <c r="H172" i="20"/>
  <c r="E173" i="20"/>
  <c r="H173" i="20"/>
  <c r="E174" i="20"/>
  <c r="H174" i="20"/>
  <c r="E175" i="20"/>
  <c r="H175" i="20"/>
  <c r="E176" i="20"/>
  <c r="H176" i="20"/>
  <c r="E177" i="20"/>
  <c r="H177" i="20"/>
  <c r="E178" i="20"/>
  <c r="H178" i="20"/>
  <c r="E179" i="20"/>
  <c r="H179" i="20"/>
  <c r="E180" i="20"/>
  <c r="H180" i="20"/>
  <c r="E181" i="20"/>
  <c r="H181" i="20"/>
  <c r="E182" i="20"/>
  <c r="H182" i="20"/>
  <c r="E183" i="20"/>
  <c r="H183" i="20"/>
  <c r="E184" i="20"/>
  <c r="H184" i="20"/>
  <c r="E185" i="20"/>
  <c r="H185" i="20"/>
  <c r="E186" i="20"/>
  <c r="H186" i="20"/>
  <c r="E187" i="20"/>
  <c r="H187" i="20"/>
  <c r="E188" i="20"/>
  <c r="H188" i="20"/>
  <c r="E189" i="20"/>
  <c r="H189" i="20"/>
  <c r="E190" i="20"/>
  <c r="H190" i="20"/>
  <c r="E191" i="20"/>
  <c r="H191" i="20"/>
  <c r="E192" i="20"/>
  <c r="H192" i="20"/>
  <c r="E193" i="20"/>
  <c r="H193" i="20"/>
  <c r="E194" i="20"/>
  <c r="H194" i="20"/>
  <c r="E195" i="20"/>
  <c r="H195" i="20"/>
  <c r="E196" i="20"/>
  <c r="H196" i="20"/>
  <c r="E197" i="20"/>
  <c r="H197" i="20"/>
  <c r="E198" i="20"/>
  <c r="H198" i="20"/>
  <c r="E199" i="20"/>
  <c r="H199" i="20"/>
  <c r="E200" i="20"/>
  <c r="H200" i="20"/>
  <c r="E201" i="20"/>
  <c r="H201" i="20"/>
  <c r="E202" i="20"/>
  <c r="H202" i="20"/>
  <c r="E203" i="20"/>
  <c r="H203" i="20"/>
  <c r="E204" i="20"/>
  <c r="H204" i="20"/>
  <c r="E205" i="20"/>
  <c r="H205" i="20"/>
  <c r="E206" i="20"/>
  <c r="H206" i="20"/>
  <c r="E207" i="20"/>
  <c r="H207" i="20"/>
  <c r="E208" i="20"/>
  <c r="H208" i="20"/>
  <c r="E209" i="20"/>
  <c r="H209" i="20"/>
  <c r="E210" i="20"/>
  <c r="H210" i="20"/>
  <c r="E211" i="20"/>
  <c r="H211" i="20"/>
  <c r="E212" i="20"/>
  <c r="H212" i="20"/>
  <c r="E213" i="20"/>
  <c r="H213" i="20"/>
  <c r="E214" i="20"/>
  <c r="H214" i="20"/>
  <c r="E215" i="20"/>
  <c r="H215" i="20"/>
  <c r="E216" i="20"/>
  <c r="H216" i="20"/>
  <c r="E217" i="20"/>
  <c r="H217" i="20"/>
  <c r="E218" i="20"/>
  <c r="H218" i="20"/>
  <c r="E219" i="20"/>
  <c r="H219" i="20"/>
  <c r="E220" i="20"/>
  <c r="H220" i="20"/>
  <c r="E221" i="20"/>
  <c r="H221" i="20"/>
  <c r="E222" i="20"/>
  <c r="H222" i="20"/>
  <c r="E223" i="20"/>
  <c r="H223" i="20"/>
  <c r="E224" i="20"/>
  <c r="H224" i="20"/>
  <c r="E225" i="20"/>
  <c r="H225" i="20"/>
  <c r="E226" i="20"/>
  <c r="H226" i="20"/>
  <c r="E227" i="20"/>
  <c r="H227" i="20"/>
  <c r="E228" i="20"/>
  <c r="H228" i="20"/>
  <c r="E229" i="20"/>
  <c r="H229" i="20"/>
  <c r="E230" i="20"/>
  <c r="H230" i="20"/>
  <c r="E231" i="20"/>
  <c r="H231" i="20"/>
  <c r="E232" i="20"/>
  <c r="H232" i="20"/>
  <c r="E233" i="20"/>
  <c r="H233" i="20"/>
  <c r="E234" i="20"/>
  <c r="H234" i="20"/>
  <c r="E235" i="20"/>
  <c r="H235" i="20"/>
  <c r="E236" i="20"/>
  <c r="H236" i="20"/>
  <c r="E237" i="20"/>
  <c r="H237" i="20"/>
  <c r="E238" i="20"/>
  <c r="H238" i="20"/>
  <c r="E239" i="20"/>
  <c r="H239" i="20"/>
  <c r="E240" i="20"/>
  <c r="H240" i="20"/>
  <c r="E241" i="20"/>
  <c r="H241" i="20"/>
  <c r="E242" i="20"/>
  <c r="H242" i="20"/>
  <c r="E243" i="20"/>
  <c r="H243" i="20"/>
  <c r="E244" i="20"/>
  <c r="H244" i="20"/>
  <c r="E245" i="20"/>
  <c r="H245" i="20"/>
  <c r="E246" i="20"/>
  <c r="H246" i="20"/>
  <c r="E247" i="20"/>
  <c r="H247" i="20"/>
  <c r="E248" i="20"/>
  <c r="H248" i="20"/>
  <c r="E249" i="20"/>
  <c r="H249" i="20"/>
  <c r="E250" i="20"/>
  <c r="H250" i="20"/>
  <c r="E251" i="20"/>
  <c r="H251" i="20"/>
  <c r="E252" i="20"/>
  <c r="H252" i="20"/>
  <c r="E253" i="20"/>
  <c r="H253" i="20"/>
  <c r="E254" i="20"/>
  <c r="H254" i="20"/>
  <c r="E255" i="20"/>
  <c r="H255" i="20"/>
  <c r="E256" i="20"/>
  <c r="H256" i="20"/>
  <c r="E257" i="20"/>
  <c r="H257" i="20"/>
  <c r="E258" i="20"/>
  <c r="H258" i="20"/>
  <c r="E259" i="20"/>
  <c r="H259" i="20"/>
  <c r="E260" i="20"/>
  <c r="H260" i="20"/>
  <c r="E261" i="20"/>
  <c r="H261" i="20"/>
  <c r="E262" i="20"/>
  <c r="H262" i="20"/>
  <c r="E263" i="20"/>
  <c r="H263" i="20"/>
  <c r="E264" i="20"/>
  <c r="H264" i="20"/>
  <c r="E265" i="20"/>
  <c r="H265" i="20"/>
  <c r="E266" i="20"/>
  <c r="H266" i="20"/>
  <c r="E267" i="20"/>
  <c r="H267" i="20"/>
  <c r="E268" i="20"/>
  <c r="H268" i="20"/>
  <c r="E269" i="20"/>
  <c r="H269" i="20"/>
  <c r="E270" i="20"/>
  <c r="H270" i="20"/>
  <c r="E271" i="20"/>
  <c r="H271" i="20"/>
  <c r="E272" i="20"/>
  <c r="H272" i="20"/>
  <c r="E273" i="20"/>
  <c r="H273" i="20"/>
  <c r="E274" i="20"/>
  <c r="E275" i="20"/>
  <c r="E276" i="20"/>
  <c r="L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L34" i="19"/>
  <c r="L35" i="19"/>
  <c r="L36" i="19"/>
  <c r="L37" i="19"/>
  <c r="L38" i="19"/>
  <c r="L39" i="19"/>
  <c r="L40" i="19"/>
  <c r="L41" i="19"/>
  <c r="L42" i="19"/>
  <c r="L43" i="19"/>
  <c r="L44" i="19"/>
  <c r="L45" i="19"/>
  <c r="L46" i="19"/>
  <c r="L47" i="19"/>
  <c r="L48" i="19"/>
  <c r="L49" i="19"/>
  <c r="L50" i="19"/>
  <c r="L51" i="19"/>
  <c r="L52" i="19"/>
  <c r="L53" i="19"/>
  <c r="L54" i="19"/>
  <c r="L55" i="19"/>
  <c r="L56" i="19"/>
  <c r="L57" i="19"/>
  <c r="L58" i="19"/>
  <c r="L59" i="19"/>
  <c r="E2" i="18"/>
  <c r="G2" i="18"/>
  <c r="J2" i="18"/>
  <c r="E3" i="18"/>
  <c r="G3" i="18"/>
  <c r="J3" i="18"/>
  <c r="E4" i="18"/>
  <c r="G4" i="18"/>
  <c r="J4" i="18"/>
  <c r="E5" i="18"/>
  <c r="G5" i="18"/>
  <c r="J5" i="18"/>
  <c r="E6" i="18"/>
  <c r="G6" i="18"/>
  <c r="J6" i="18"/>
  <c r="E7" i="18"/>
  <c r="G7" i="18"/>
  <c r="J7" i="18"/>
  <c r="E8" i="18"/>
  <c r="G8" i="18"/>
  <c r="J8" i="18"/>
  <c r="E9" i="18"/>
  <c r="G9" i="18"/>
  <c r="J9" i="18"/>
  <c r="E10" i="18"/>
  <c r="G10" i="18"/>
  <c r="J10" i="18"/>
  <c r="E11" i="18"/>
  <c r="G11" i="18"/>
  <c r="J11" i="18"/>
  <c r="E12" i="18"/>
  <c r="G12" i="18"/>
  <c r="J12" i="18"/>
  <c r="E13" i="18"/>
  <c r="G13" i="18"/>
  <c r="J13" i="18"/>
  <c r="E14" i="18"/>
  <c r="G14" i="18"/>
  <c r="J14" i="18"/>
  <c r="E15" i="18"/>
  <c r="G15" i="18"/>
  <c r="J15" i="18"/>
  <c r="E16" i="18"/>
  <c r="G16" i="18"/>
  <c r="J16" i="18"/>
  <c r="E17" i="18"/>
  <c r="G17" i="18"/>
  <c r="J17" i="18"/>
  <c r="E18" i="18"/>
  <c r="G18" i="18"/>
  <c r="J18" i="18"/>
  <c r="E19" i="18"/>
  <c r="G19" i="18"/>
  <c r="J19" i="18"/>
  <c r="E20" i="18"/>
  <c r="G20" i="18"/>
  <c r="J20" i="18"/>
  <c r="E21" i="18"/>
  <c r="G21" i="18"/>
  <c r="J21" i="18"/>
  <c r="E22" i="18"/>
  <c r="G22" i="18"/>
  <c r="J22" i="18"/>
  <c r="E23" i="18"/>
  <c r="G23" i="18"/>
  <c r="J23" i="18"/>
  <c r="E24" i="18"/>
  <c r="G24" i="18"/>
  <c r="J24" i="18"/>
  <c r="E25" i="18"/>
  <c r="G25" i="18"/>
  <c r="J25" i="18"/>
  <c r="E26" i="18"/>
  <c r="G26" i="18"/>
  <c r="J26" i="18"/>
  <c r="E27" i="18"/>
  <c r="G27" i="18"/>
  <c r="J27" i="18"/>
  <c r="E28" i="18"/>
  <c r="G28" i="18"/>
  <c r="J28" i="18"/>
  <c r="E29" i="18"/>
  <c r="G29" i="18"/>
  <c r="J29" i="18"/>
  <c r="E30" i="18"/>
  <c r="G30" i="18"/>
  <c r="J30" i="18"/>
  <c r="E31" i="18"/>
  <c r="G31" i="18"/>
  <c r="J31" i="18"/>
  <c r="E32" i="18"/>
  <c r="G32" i="18"/>
  <c r="J32" i="18"/>
  <c r="E33" i="18"/>
  <c r="G33" i="18"/>
  <c r="J33" i="18"/>
  <c r="E34" i="18"/>
  <c r="G34" i="18"/>
  <c r="J34" i="18"/>
  <c r="E35" i="18"/>
  <c r="G35" i="18"/>
  <c r="J35" i="18"/>
  <c r="E36" i="18"/>
  <c r="G36" i="18"/>
  <c r="J36" i="18"/>
  <c r="E37" i="18"/>
  <c r="G37" i="18"/>
  <c r="J37" i="18"/>
  <c r="E38" i="18"/>
  <c r="G38" i="18"/>
  <c r="J38" i="18"/>
  <c r="E39" i="18"/>
  <c r="G39" i="18"/>
  <c r="J39" i="18"/>
  <c r="E40" i="18"/>
  <c r="G40" i="18"/>
  <c r="J40" i="18"/>
  <c r="E41" i="18"/>
  <c r="G41" i="18"/>
  <c r="J41" i="18"/>
  <c r="E42" i="18"/>
  <c r="G42" i="18"/>
  <c r="J42" i="18"/>
  <c r="E43" i="18"/>
  <c r="G43" i="18"/>
  <c r="J43" i="18"/>
  <c r="E44" i="18"/>
  <c r="G44" i="18"/>
  <c r="J44" i="18"/>
  <c r="E45" i="18"/>
  <c r="G45" i="18"/>
  <c r="J45" i="18"/>
  <c r="E46" i="18"/>
  <c r="G46" i="18"/>
  <c r="J46" i="18"/>
  <c r="E47" i="18"/>
  <c r="G47" i="18"/>
  <c r="J47" i="18"/>
  <c r="E48" i="18"/>
  <c r="G48" i="18"/>
  <c r="J48" i="18"/>
  <c r="E49" i="18"/>
  <c r="G49" i="18"/>
  <c r="J49" i="18"/>
  <c r="E50" i="18"/>
  <c r="G50" i="18"/>
  <c r="J50" i="18"/>
  <c r="E51" i="18"/>
  <c r="G51" i="18"/>
  <c r="J51" i="18"/>
  <c r="E52" i="18"/>
  <c r="G52" i="18"/>
  <c r="J52" i="18"/>
  <c r="E53" i="18"/>
  <c r="G53" i="18"/>
  <c r="J53" i="18"/>
  <c r="E54" i="18"/>
  <c r="G54" i="18"/>
  <c r="J54" i="18"/>
  <c r="E55" i="18"/>
  <c r="G55" i="18"/>
  <c r="J55" i="18"/>
  <c r="E56" i="18"/>
  <c r="G56" i="18"/>
  <c r="J56" i="18"/>
  <c r="E57" i="18"/>
  <c r="G57" i="18"/>
  <c r="J57" i="18"/>
  <c r="E58" i="18"/>
  <c r="G58" i="18"/>
  <c r="J58" i="18"/>
  <c r="E59" i="18"/>
  <c r="G59" i="18"/>
  <c r="J59" i="18"/>
  <c r="E60" i="18"/>
  <c r="G60" i="18"/>
  <c r="J60" i="18"/>
  <c r="E61" i="18"/>
  <c r="G61" i="18"/>
  <c r="J61" i="18"/>
  <c r="E62" i="18"/>
  <c r="G62" i="18"/>
  <c r="J62" i="18"/>
  <c r="E63" i="18"/>
  <c r="G63" i="18"/>
  <c r="J63" i="18"/>
  <c r="E64" i="18"/>
  <c r="G64" i="18"/>
  <c r="J64" i="18"/>
  <c r="E65" i="18"/>
  <c r="G65" i="18"/>
  <c r="J65" i="18"/>
  <c r="E66" i="18"/>
  <c r="G66" i="18"/>
  <c r="J66" i="18"/>
  <c r="E67" i="18"/>
  <c r="G67" i="18"/>
  <c r="J67" i="18"/>
  <c r="E68" i="18"/>
  <c r="G68" i="18"/>
  <c r="J68" i="18"/>
  <c r="E69" i="18"/>
  <c r="G69" i="18"/>
  <c r="J69" i="18"/>
  <c r="E70" i="18"/>
  <c r="G70" i="18"/>
  <c r="J70" i="18"/>
  <c r="E71" i="18"/>
  <c r="G71" i="18"/>
  <c r="J71" i="18"/>
  <c r="E72" i="18"/>
  <c r="G72" i="18"/>
  <c r="J72" i="18"/>
  <c r="E73" i="18"/>
  <c r="G73" i="18"/>
  <c r="J73" i="18"/>
  <c r="E74" i="18"/>
  <c r="G74" i="18"/>
  <c r="J74" i="18"/>
  <c r="E75" i="18"/>
  <c r="G75" i="18"/>
  <c r="J75" i="18"/>
  <c r="E76" i="18"/>
  <c r="G76" i="18"/>
  <c r="J76" i="18"/>
  <c r="E77" i="18"/>
  <c r="G77" i="18"/>
  <c r="J77" i="18"/>
  <c r="E78" i="18"/>
  <c r="G78" i="18"/>
  <c r="J78" i="18"/>
  <c r="E79" i="18"/>
  <c r="G79" i="18"/>
  <c r="J79" i="18"/>
  <c r="E80" i="18"/>
  <c r="G80" i="18"/>
  <c r="J80" i="18"/>
  <c r="E81" i="18"/>
  <c r="G81" i="18"/>
  <c r="J81" i="18"/>
  <c r="E82" i="18"/>
  <c r="G82" i="18"/>
  <c r="J82" i="18"/>
  <c r="E83" i="18"/>
  <c r="G83" i="18"/>
  <c r="J83" i="18"/>
  <c r="E84" i="18"/>
  <c r="G84" i="18"/>
  <c r="J84" i="18"/>
  <c r="E85" i="18"/>
  <c r="G85" i="18"/>
  <c r="J85" i="18"/>
  <c r="E86" i="18"/>
  <c r="G86" i="18"/>
  <c r="J86" i="18"/>
  <c r="E87" i="18"/>
  <c r="G87" i="18"/>
  <c r="J87" i="18"/>
  <c r="E88" i="18"/>
  <c r="G88" i="18"/>
  <c r="J88" i="18"/>
  <c r="E89" i="18"/>
  <c r="G89" i="18"/>
  <c r="J89" i="18"/>
  <c r="E90" i="18"/>
  <c r="G90" i="18"/>
  <c r="J90" i="18"/>
  <c r="E91" i="18"/>
  <c r="G91" i="18"/>
  <c r="J91" i="18"/>
  <c r="E92" i="18"/>
  <c r="G92" i="18"/>
  <c r="J92" i="18"/>
  <c r="E93" i="18"/>
  <c r="G93" i="18"/>
  <c r="J93" i="18"/>
  <c r="E94" i="18"/>
  <c r="G94" i="18"/>
  <c r="J94" i="18"/>
  <c r="E95" i="18"/>
  <c r="G95" i="18"/>
  <c r="J95" i="18"/>
  <c r="E96" i="18"/>
  <c r="G96" i="18"/>
  <c r="J96" i="18"/>
  <c r="E97" i="18"/>
  <c r="G97" i="18"/>
  <c r="J97" i="18"/>
  <c r="E98" i="18"/>
  <c r="G98" i="18"/>
  <c r="J98" i="18"/>
  <c r="E99" i="18"/>
  <c r="G99" i="18"/>
  <c r="J99" i="18"/>
  <c r="E100" i="18"/>
  <c r="G100" i="18"/>
  <c r="J100" i="18"/>
  <c r="E101" i="18"/>
  <c r="G101" i="18"/>
  <c r="J101" i="18"/>
  <c r="E102" i="18"/>
  <c r="G102" i="18"/>
  <c r="J102" i="18"/>
  <c r="E103" i="18"/>
  <c r="G103" i="18"/>
  <c r="J103" i="18"/>
  <c r="E104" i="18"/>
  <c r="G104" i="18"/>
  <c r="J104" i="18"/>
  <c r="E105" i="18"/>
  <c r="G105" i="18"/>
  <c r="J105" i="18"/>
  <c r="E106" i="18"/>
  <c r="G106" i="18"/>
  <c r="J106" i="18"/>
  <c r="E107" i="18"/>
  <c r="G107" i="18"/>
  <c r="J107" i="18"/>
  <c r="E108" i="18"/>
  <c r="G108" i="18"/>
  <c r="J108" i="18"/>
  <c r="E109" i="18"/>
  <c r="G109" i="18"/>
  <c r="J109" i="18"/>
  <c r="E110" i="18"/>
  <c r="G110" i="18"/>
  <c r="J110" i="18"/>
  <c r="E111" i="18"/>
  <c r="G111" i="18"/>
  <c r="J111" i="18"/>
  <c r="E112" i="18"/>
  <c r="G112" i="18"/>
  <c r="J112" i="18"/>
  <c r="E113" i="18"/>
  <c r="G113" i="18"/>
  <c r="J113" i="18"/>
  <c r="E114" i="18"/>
  <c r="G114" i="18"/>
  <c r="J114" i="18"/>
  <c r="E115" i="18"/>
  <c r="G115" i="18"/>
  <c r="J115" i="18"/>
  <c r="E116" i="18"/>
  <c r="G116" i="18"/>
  <c r="J116" i="18"/>
  <c r="E117" i="18"/>
  <c r="G117" i="18"/>
  <c r="J117" i="18"/>
  <c r="E118" i="18"/>
  <c r="G118" i="18"/>
  <c r="J118" i="18"/>
  <c r="E119" i="18"/>
  <c r="G119" i="18"/>
  <c r="J119" i="18"/>
  <c r="E120" i="18"/>
  <c r="G120" i="18"/>
  <c r="J120" i="18"/>
  <c r="E121" i="18"/>
  <c r="G121" i="18"/>
  <c r="J121" i="18"/>
  <c r="E122" i="18"/>
  <c r="G122" i="18"/>
  <c r="J122" i="18"/>
  <c r="E123" i="18"/>
  <c r="G123" i="18"/>
  <c r="J123" i="18"/>
  <c r="E124" i="18"/>
  <c r="G124" i="18"/>
  <c r="J124" i="18"/>
  <c r="E125" i="18"/>
  <c r="G125" i="18"/>
  <c r="J125" i="18"/>
  <c r="E126" i="18"/>
  <c r="G126" i="18"/>
  <c r="J126" i="18"/>
  <c r="E127" i="18"/>
  <c r="G127" i="18"/>
  <c r="J127" i="18"/>
  <c r="E128" i="18"/>
  <c r="G128" i="18"/>
  <c r="J128" i="18"/>
  <c r="E129" i="18"/>
  <c r="G129" i="18"/>
  <c r="J129" i="18"/>
  <c r="E130" i="18"/>
  <c r="G130" i="18"/>
  <c r="J130" i="18"/>
  <c r="E131" i="18"/>
  <c r="G131" i="18"/>
  <c r="J131" i="18"/>
  <c r="E132" i="18"/>
  <c r="G132" i="18"/>
  <c r="J132" i="18"/>
  <c r="E133" i="18"/>
  <c r="G133" i="18"/>
  <c r="J133" i="18"/>
  <c r="E134" i="18"/>
  <c r="G134" i="18"/>
  <c r="J134" i="18"/>
  <c r="E135" i="18"/>
  <c r="G135" i="18"/>
  <c r="J135" i="18"/>
  <c r="E136" i="18"/>
  <c r="G136" i="18"/>
  <c r="J136" i="18"/>
  <c r="E137" i="18"/>
  <c r="G137" i="18"/>
  <c r="J137" i="18"/>
  <c r="E138" i="18"/>
  <c r="G138" i="18"/>
  <c r="J138" i="18"/>
  <c r="E139" i="18"/>
  <c r="G139" i="18"/>
  <c r="J139" i="18"/>
  <c r="E140" i="18"/>
  <c r="G140" i="18"/>
  <c r="J140" i="18"/>
  <c r="E141" i="18"/>
  <c r="G141" i="18"/>
  <c r="J141" i="18"/>
  <c r="E142" i="18"/>
  <c r="G142" i="18"/>
  <c r="J142" i="18"/>
  <c r="E143" i="18"/>
  <c r="G143" i="18"/>
  <c r="J143" i="18"/>
  <c r="E144" i="18"/>
  <c r="G144" i="18"/>
  <c r="J144" i="18"/>
  <c r="E145" i="18"/>
  <c r="G145" i="18"/>
  <c r="J145" i="18"/>
  <c r="E146" i="18"/>
  <c r="G146" i="18"/>
  <c r="J146" i="18"/>
  <c r="E147" i="18"/>
  <c r="G147" i="18"/>
  <c r="J147" i="18"/>
  <c r="E148" i="18"/>
  <c r="G148" i="18"/>
  <c r="J148" i="18"/>
  <c r="E149" i="18"/>
  <c r="G149" i="18"/>
  <c r="J149" i="18"/>
  <c r="E150" i="18"/>
  <c r="G150" i="18"/>
  <c r="J150" i="18"/>
  <c r="E151" i="18"/>
  <c r="G151" i="18"/>
  <c r="J151" i="18"/>
  <c r="E152" i="18"/>
  <c r="G152" i="18"/>
  <c r="J152" i="18"/>
  <c r="E153" i="18"/>
  <c r="G153" i="18"/>
  <c r="J153" i="18"/>
  <c r="E154" i="18"/>
  <c r="G154" i="18"/>
  <c r="J154" i="18"/>
  <c r="E155" i="18"/>
  <c r="G155" i="18"/>
  <c r="J155" i="18"/>
  <c r="E156" i="18"/>
  <c r="G156" i="18"/>
  <c r="J156" i="18"/>
  <c r="E157" i="18"/>
  <c r="G157" i="18"/>
  <c r="J157" i="18"/>
  <c r="E158" i="18"/>
  <c r="G158" i="18"/>
  <c r="J158" i="18"/>
  <c r="E159" i="18"/>
  <c r="G159" i="18"/>
  <c r="J159" i="18"/>
  <c r="E160" i="18"/>
  <c r="G160" i="18"/>
  <c r="J160" i="18"/>
  <c r="E161" i="18"/>
  <c r="G161" i="18"/>
  <c r="J161" i="18"/>
  <c r="E162" i="18"/>
  <c r="G162" i="18"/>
  <c r="J162" i="18"/>
  <c r="E163" i="18"/>
  <c r="G163" i="18"/>
  <c r="J163" i="18"/>
  <c r="E164" i="18"/>
  <c r="G164" i="18"/>
  <c r="J164" i="18"/>
  <c r="E165" i="18"/>
  <c r="G165" i="18"/>
  <c r="J165" i="18"/>
  <c r="E166" i="18"/>
  <c r="G166" i="18"/>
  <c r="J166" i="18"/>
  <c r="E167" i="18"/>
  <c r="G167" i="18"/>
  <c r="J167" i="18"/>
  <c r="E168" i="18"/>
  <c r="G168" i="18"/>
  <c r="J168" i="18"/>
  <c r="E169" i="18"/>
  <c r="G169" i="18"/>
  <c r="J169" i="18"/>
  <c r="E170" i="18"/>
  <c r="G170" i="18"/>
  <c r="J170" i="18"/>
  <c r="E171" i="18"/>
  <c r="G171" i="18"/>
  <c r="J171" i="18"/>
  <c r="E172" i="18"/>
  <c r="G172" i="18"/>
  <c r="J172" i="18"/>
  <c r="E173" i="18"/>
  <c r="G173" i="18"/>
  <c r="J173" i="18"/>
  <c r="E174" i="18"/>
  <c r="G174" i="18"/>
  <c r="J174" i="18"/>
  <c r="E175" i="18"/>
  <c r="G175" i="18"/>
  <c r="J175" i="18"/>
  <c r="E176" i="18"/>
  <c r="G176" i="18"/>
  <c r="J176" i="18"/>
  <c r="E177" i="18"/>
  <c r="G177" i="18"/>
  <c r="J177" i="18"/>
  <c r="E178" i="18"/>
  <c r="G178" i="18"/>
  <c r="J178" i="18"/>
  <c r="E179" i="18"/>
  <c r="G179" i="18"/>
  <c r="J179" i="18"/>
  <c r="E180" i="18"/>
  <c r="G180" i="18"/>
  <c r="J180" i="18"/>
  <c r="E181" i="18"/>
  <c r="G181" i="18"/>
  <c r="J181" i="18"/>
  <c r="E182" i="18"/>
  <c r="G182" i="18"/>
  <c r="J182" i="18"/>
  <c r="E183" i="18"/>
  <c r="G183" i="18"/>
  <c r="J183" i="18"/>
  <c r="E184" i="18"/>
  <c r="G184" i="18"/>
  <c r="J184" i="18"/>
  <c r="E185" i="18"/>
  <c r="G185" i="18"/>
  <c r="J185" i="18"/>
  <c r="E186" i="18"/>
  <c r="G186" i="18"/>
  <c r="J186" i="18"/>
  <c r="E187" i="18"/>
  <c r="G187" i="18"/>
  <c r="J187" i="18"/>
  <c r="E188" i="18"/>
  <c r="G188" i="18"/>
  <c r="J188" i="18"/>
  <c r="E189" i="18"/>
  <c r="G189" i="18"/>
  <c r="J189" i="18"/>
  <c r="E190" i="18"/>
  <c r="G190" i="18"/>
  <c r="J190" i="18"/>
  <c r="E191" i="18"/>
  <c r="G191" i="18"/>
  <c r="J191" i="18"/>
  <c r="E192" i="18"/>
  <c r="G192" i="18"/>
  <c r="J192" i="18"/>
  <c r="E193" i="18"/>
  <c r="G193" i="18"/>
  <c r="J193" i="18"/>
  <c r="E194" i="18"/>
  <c r="G194" i="18"/>
  <c r="J194" i="18"/>
  <c r="E195" i="18"/>
  <c r="G195" i="18"/>
  <c r="J195" i="18"/>
  <c r="E196" i="18"/>
  <c r="G196" i="18"/>
  <c r="J196" i="18"/>
  <c r="E197" i="18"/>
  <c r="G197" i="18"/>
  <c r="J197" i="18"/>
  <c r="E198" i="18"/>
  <c r="G198" i="18"/>
  <c r="J198" i="18"/>
  <c r="E199" i="18"/>
  <c r="G199" i="18"/>
  <c r="J199" i="18"/>
  <c r="E200" i="18"/>
  <c r="G200" i="18"/>
  <c r="J200" i="18"/>
  <c r="E201" i="18"/>
  <c r="G201" i="18"/>
  <c r="J201" i="18"/>
  <c r="E202" i="18"/>
  <c r="G202" i="18"/>
  <c r="J202" i="18"/>
  <c r="E203" i="18"/>
  <c r="G203" i="18"/>
  <c r="J203" i="18"/>
  <c r="E204" i="18"/>
  <c r="G204" i="18"/>
  <c r="J204" i="18"/>
  <c r="E205" i="18"/>
  <c r="G205" i="18"/>
  <c r="J205" i="18"/>
  <c r="E206" i="18"/>
  <c r="G206" i="18"/>
  <c r="J206" i="18"/>
  <c r="E207" i="18"/>
  <c r="G207" i="18"/>
  <c r="J207" i="18"/>
  <c r="E208" i="18"/>
  <c r="G208" i="18"/>
  <c r="J208" i="18"/>
  <c r="E209" i="18"/>
  <c r="G209" i="18"/>
  <c r="J209" i="18"/>
  <c r="E210" i="18"/>
  <c r="G210" i="18"/>
  <c r="J210" i="18"/>
  <c r="E211" i="18"/>
  <c r="G211" i="18"/>
  <c r="J211" i="18"/>
  <c r="E212" i="18"/>
  <c r="G212" i="18"/>
  <c r="J212" i="18"/>
  <c r="E213" i="18"/>
  <c r="G213" i="18"/>
  <c r="J213" i="18"/>
  <c r="E214" i="18"/>
  <c r="G214" i="18"/>
  <c r="J214" i="18"/>
  <c r="E215" i="18"/>
  <c r="G215" i="18"/>
  <c r="J215" i="18"/>
  <c r="E216" i="18"/>
  <c r="G216" i="18"/>
  <c r="J216" i="18"/>
  <c r="E217" i="18"/>
  <c r="G217" i="18"/>
  <c r="J217" i="18"/>
  <c r="E218" i="18"/>
  <c r="G218" i="18"/>
  <c r="J218" i="18"/>
  <c r="E219" i="18"/>
  <c r="G219" i="18"/>
  <c r="J219" i="18"/>
  <c r="E220" i="18"/>
  <c r="G220" i="18"/>
  <c r="J220" i="18"/>
  <c r="E221" i="18"/>
  <c r="G221" i="18"/>
  <c r="J221" i="18"/>
  <c r="E222" i="18"/>
  <c r="G222" i="18"/>
  <c r="J222" i="18"/>
  <c r="E223" i="18"/>
  <c r="G223" i="18"/>
  <c r="J223" i="18"/>
  <c r="E224" i="18"/>
  <c r="G224" i="18"/>
  <c r="J224" i="18"/>
  <c r="E225" i="18"/>
  <c r="G225" i="18"/>
  <c r="J225" i="18"/>
  <c r="E226" i="18"/>
  <c r="G226" i="18"/>
  <c r="J226" i="18"/>
  <c r="E227" i="18"/>
  <c r="G227" i="18"/>
  <c r="J227" i="18"/>
  <c r="E228" i="18"/>
  <c r="G228" i="18"/>
  <c r="J228" i="18"/>
  <c r="E229" i="18"/>
  <c r="G229" i="18"/>
  <c r="J229" i="18"/>
  <c r="E230" i="18"/>
  <c r="G230" i="18"/>
  <c r="J230" i="18"/>
  <c r="E231" i="18"/>
  <c r="G231" i="18"/>
  <c r="J231" i="18"/>
  <c r="E232" i="18"/>
  <c r="G232" i="18"/>
  <c r="J232" i="18"/>
  <c r="E233" i="18"/>
  <c r="G233" i="18"/>
  <c r="J233" i="18"/>
  <c r="E234" i="18"/>
  <c r="G234" i="18"/>
  <c r="J234" i="18"/>
  <c r="E235" i="18"/>
  <c r="G235" i="18"/>
  <c r="J235" i="18"/>
  <c r="E236" i="18"/>
  <c r="G236" i="18"/>
  <c r="J236" i="18"/>
  <c r="E237" i="18"/>
  <c r="G237" i="18"/>
  <c r="J237" i="18"/>
  <c r="E238" i="18"/>
  <c r="G238" i="18"/>
  <c r="J238" i="18"/>
  <c r="E239" i="18"/>
  <c r="G239" i="18"/>
  <c r="J239" i="18"/>
  <c r="E240" i="18"/>
  <c r="G240" i="18"/>
  <c r="J240" i="18"/>
  <c r="E241" i="18"/>
  <c r="G241" i="18"/>
  <c r="J241" i="18"/>
  <c r="E242" i="18"/>
  <c r="G242" i="18"/>
  <c r="J242" i="18"/>
  <c r="E243" i="18"/>
  <c r="G243" i="18"/>
  <c r="J243" i="18"/>
  <c r="E244" i="18"/>
  <c r="G244" i="18"/>
  <c r="J244" i="18"/>
  <c r="E245" i="18"/>
  <c r="G245" i="18"/>
  <c r="J245" i="18"/>
  <c r="E246" i="18"/>
  <c r="G246" i="18"/>
  <c r="J246" i="18"/>
  <c r="E247" i="18"/>
  <c r="G247" i="18"/>
  <c r="J247" i="18"/>
  <c r="E248" i="18"/>
  <c r="G248" i="18"/>
  <c r="J248" i="18"/>
  <c r="E249" i="18"/>
  <c r="G249" i="18"/>
  <c r="J249" i="18"/>
  <c r="E250" i="18"/>
  <c r="G250" i="18"/>
  <c r="J250" i="18"/>
  <c r="E251" i="18"/>
  <c r="G251" i="18"/>
  <c r="J251" i="18"/>
  <c r="E252" i="18"/>
  <c r="G252" i="18"/>
  <c r="J252" i="18"/>
  <c r="E253" i="18"/>
  <c r="G253" i="18"/>
  <c r="J253" i="18"/>
  <c r="E254" i="18"/>
  <c r="G254" i="18"/>
  <c r="J254" i="18"/>
  <c r="E255" i="18"/>
  <c r="G255" i="18"/>
  <c r="J255" i="18"/>
  <c r="E256" i="18"/>
  <c r="G256" i="18"/>
  <c r="J256" i="18"/>
  <c r="E257" i="18"/>
  <c r="G257" i="18"/>
  <c r="J257" i="18"/>
  <c r="E258" i="18"/>
  <c r="G258" i="18"/>
  <c r="J258" i="18"/>
  <c r="E259" i="18"/>
  <c r="G259" i="18"/>
  <c r="J259" i="18"/>
  <c r="E260" i="18"/>
  <c r="G260" i="18"/>
  <c r="J260" i="18"/>
  <c r="E261" i="18"/>
  <c r="G261" i="18"/>
  <c r="J261" i="18"/>
  <c r="E262" i="18"/>
  <c r="G262" i="18"/>
  <c r="J262" i="18"/>
  <c r="E263" i="18"/>
  <c r="G263" i="18"/>
  <c r="J263" i="18"/>
  <c r="E264" i="18"/>
  <c r="G264" i="18"/>
  <c r="J264" i="18"/>
  <c r="E265" i="18"/>
  <c r="G265" i="18"/>
  <c r="J265" i="18"/>
  <c r="E266" i="18"/>
  <c r="G266" i="18"/>
  <c r="J266" i="18"/>
  <c r="E267" i="18"/>
  <c r="G267" i="18"/>
  <c r="J267" i="18"/>
  <c r="E268" i="18"/>
  <c r="G268" i="18"/>
  <c r="J268" i="18"/>
  <c r="E269" i="18"/>
  <c r="G269" i="18"/>
  <c r="J269" i="18"/>
  <c r="E270" i="18"/>
  <c r="G270" i="18"/>
  <c r="J270" i="18"/>
  <c r="E271" i="18"/>
  <c r="G271" i="18"/>
  <c r="J271" i="18"/>
  <c r="E272" i="18"/>
  <c r="G272" i="18"/>
  <c r="J272" i="18"/>
  <c r="E273" i="18"/>
  <c r="G273" i="18"/>
  <c r="J273" i="18"/>
  <c r="E274" i="18"/>
  <c r="G274" i="18"/>
  <c r="J274" i="18"/>
  <c r="E275" i="18"/>
  <c r="G275" i="18"/>
  <c r="J275" i="18"/>
  <c r="E276" i="18"/>
  <c r="G276" i="18"/>
  <c r="J276" i="18"/>
  <c r="E277" i="18"/>
  <c r="G277" i="18"/>
  <c r="J277" i="18"/>
  <c r="E278" i="18"/>
  <c r="G278" i="18"/>
  <c r="J278" i="18"/>
  <c r="E279" i="18"/>
  <c r="G279" i="18"/>
  <c r="J279" i="18"/>
  <c r="E280" i="18"/>
  <c r="G280" i="18"/>
  <c r="J280" i="18"/>
  <c r="E281" i="18"/>
  <c r="G281" i="18"/>
  <c r="J281" i="18"/>
  <c r="E282" i="18"/>
  <c r="G282" i="18"/>
  <c r="J282" i="18"/>
  <c r="E283" i="18"/>
  <c r="G283" i="18"/>
  <c r="J283" i="18"/>
  <c r="E284" i="18"/>
  <c r="G284" i="18"/>
  <c r="J284" i="18"/>
  <c r="E285" i="18"/>
  <c r="G285" i="18"/>
  <c r="J285" i="18"/>
  <c r="E286" i="18"/>
  <c r="G286" i="18"/>
  <c r="J286" i="18"/>
  <c r="E287" i="18"/>
  <c r="G287" i="18"/>
  <c r="J287" i="18"/>
  <c r="E288" i="18"/>
  <c r="G288" i="18"/>
  <c r="J288" i="18"/>
  <c r="E289" i="18"/>
  <c r="G289" i="18"/>
  <c r="J289" i="18"/>
  <c r="E290" i="18"/>
  <c r="G290" i="18"/>
  <c r="J290" i="18"/>
  <c r="E291" i="18"/>
  <c r="G291" i="18"/>
  <c r="J291" i="18"/>
  <c r="E292" i="18"/>
  <c r="G292" i="18"/>
  <c r="J292" i="18"/>
  <c r="E293" i="18"/>
  <c r="G293" i="18"/>
  <c r="J293" i="18"/>
  <c r="E294" i="18"/>
  <c r="G294" i="18"/>
  <c r="J294" i="18"/>
  <c r="E295" i="18"/>
  <c r="G295" i="18"/>
  <c r="J295" i="18"/>
  <c r="E296" i="18"/>
  <c r="G296" i="18"/>
  <c r="J296" i="18"/>
  <c r="E297" i="18"/>
  <c r="G297" i="18"/>
  <c r="J297" i="18"/>
  <c r="E298" i="18"/>
  <c r="G298" i="18"/>
  <c r="J298" i="18"/>
  <c r="E299" i="18"/>
  <c r="G299" i="18"/>
  <c r="J299" i="18"/>
  <c r="E300" i="18"/>
  <c r="G300" i="18"/>
  <c r="J300" i="18"/>
  <c r="E301" i="18"/>
  <c r="G301" i="18"/>
  <c r="J301" i="18"/>
  <c r="E302" i="18"/>
  <c r="G302" i="18"/>
  <c r="J302" i="18"/>
  <c r="E303" i="18"/>
  <c r="G303" i="18"/>
  <c r="J303" i="18"/>
  <c r="E304" i="18"/>
  <c r="G304" i="18"/>
  <c r="J304" i="18"/>
  <c r="E305" i="18"/>
  <c r="G305" i="18"/>
  <c r="J305" i="18"/>
  <c r="E306" i="18"/>
  <c r="G306" i="18"/>
  <c r="J306" i="18"/>
  <c r="E307" i="18"/>
  <c r="G307" i="18"/>
  <c r="J307" i="18"/>
  <c r="E308" i="18"/>
  <c r="G308" i="18"/>
  <c r="J308" i="18"/>
  <c r="E309" i="18"/>
  <c r="G309" i="18"/>
  <c r="J309" i="18"/>
  <c r="E310" i="18"/>
  <c r="G310" i="18"/>
  <c r="J310" i="18"/>
  <c r="E311" i="18"/>
  <c r="G311" i="18"/>
  <c r="J311" i="18"/>
  <c r="E312" i="18"/>
  <c r="G312" i="18"/>
  <c r="J312" i="18"/>
  <c r="E313" i="18"/>
  <c r="G313" i="18"/>
  <c r="J313" i="18"/>
  <c r="E314" i="18"/>
  <c r="G314" i="18"/>
  <c r="J314" i="18"/>
  <c r="E315" i="18"/>
  <c r="G315" i="18"/>
  <c r="J315" i="18"/>
  <c r="E316" i="18"/>
  <c r="G316" i="18"/>
  <c r="J316" i="18"/>
  <c r="E317" i="18"/>
  <c r="G317" i="18"/>
  <c r="J317" i="18"/>
  <c r="E318" i="18"/>
  <c r="G318" i="18"/>
  <c r="J318" i="18"/>
  <c r="E319" i="18"/>
  <c r="G319" i="18"/>
  <c r="J319" i="18"/>
  <c r="E320" i="18"/>
  <c r="G320" i="18"/>
  <c r="J320" i="18"/>
  <c r="E321" i="18"/>
  <c r="G321" i="18"/>
  <c r="J321" i="18"/>
  <c r="E322" i="18"/>
  <c r="G322" i="18"/>
  <c r="J322" i="18"/>
  <c r="E323" i="18"/>
  <c r="G323" i="18"/>
  <c r="J323" i="18"/>
  <c r="E324" i="18"/>
  <c r="G324" i="18"/>
  <c r="J324" i="18"/>
  <c r="E325" i="18"/>
  <c r="G325" i="18"/>
  <c r="J325" i="18"/>
  <c r="E326" i="18"/>
  <c r="G326" i="18"/>
  <c r="J326" i="18"/>
  <c r="E327" i="18"/>
  <c r="G327" i="18"/>
  <c r="J327" i="18"/>
  <c r="E328" i="18"/>
  <c r="G328" i="18"/>
  <c r="J328" i="18"/>
  <c r="E329" i="18"/>
  <c r="G329" i="18"/>
  <c r="J329" i="18"/>
  <c r="E330" i="18"/>
  <c r="G330" i="18"/>
  <c r="J330" i="18"/>
  <c r="E331" i="18"/>
  <c r="G331" i="18"/>
  <c r="J331" i="18"/>
  <c r="E332" i="18"/>
  <c r="G332" i="18"/>
  <c r="J332" i="18"/>
  <c r="E333" i="18"/>
  <c r="G333" i="18"/>
  <c r="J333" i="18"/>
  <c r="E334" i="18"/>
  <c r="G334" i="18"/>
  <c r="J334" i="18"/>
  <c r="E335" i="18"/>
  <c r="G335" i="18"/>
  <c r="J335" i="18"/>
  <c r="E336" i="18"/>
  <c r="G336" i="18"/>
  <c r="J336" i="18"/>
  <c r="E337" i="18"/>
  <c r="G337" i="18"/>
  <c r="J337" i="18"/>
  <c r="E338" i="18"/>
  <c r="G338" i="18"/>
  <c r="J338" i="18"/>
  <c r="E339" i="18"/>
  <c r="G339" i="18"/>
  <c r="J339" i="18"/>
  <c r="E340" i="18"/>
  <c r="G340" i="18"/>
  <c r="J340" i="18"/>
  <c r="E341" i="18"/>
  <c r="G341" i="18"/>
  <c r="J341" i="18"/>
  <c r="E342" i="18"/>
  <c r="G342" i="18"/>
  <c r="J342" i="18"/>
  <c r="E343" i="18"/>
  <c r="G343" i="18"/>
  <c r="J343" i="18"/>
  <c r="E344" i="18"/>
  <c r="G344" i="18"/>
  <c r="J344" i="18"/>
  <c r="E345" i="18"/>
  <c r="G345" i="18"/>
  <c r="J345" i="18"/>
  <c r="E346" i="18"/>
  <c r="G346" i="18"/>
  <c r="J346" i="18"/>
  <c r="E347" i="18"/>
  <c r="G347" i="18"/>
  <c r="J347" i="18"/>
  <c r="E348" i="18"/>
  <c r="G348" i="18"/>
  <c r="J348" i="18"/>
  <c r="E349" i="18"/>
  <c r="G349" i="18"/>
  <c r="J349" i="18"/>
  <c r="E350" i="18"/>
  <c r="G350" i="18"/>
  <c r="J350" i="18"/>
  <c r="E351" i="18"/>
  <c r="G351" i="18"/>
  <c r="J351" i="18"/>
  <c r="E352" i="18"/>
  <c r="G352" i="18"/>
  <c r="J352" i="18"/>
  <c r="E353" i="18"/>
  <c r="G353" i="18"/>
  <c r="J353" i="18"/>
  <c r="E354" i="18"/>
  <c r="G354" i="18"/>
  <c r="J354" i="18"/>
  <c r="E355" i="18"/>
  <c r="G355" i="18"/>
  <c r="J355" i="18"/>
  <c r="E356" i="18"/>
  <c r="G356" i="18"/>
  <c r="J356" i="18"/>
  <c r="E357" i="18"/>
  <c r="G357" i="18"/>
  <c r="J357" i="18"/>
  <c r="E358" i="18"/>
  <c r="G358" i="18"/>
  <c r="J358" i="18"/>
  <c r="E359" i="18"/>
  <c r="G359" i="18"/>
  <c r="J359" i="18"/>
  <c r="E360" i="18"/>
  <c r="G360" i="18"/>
  <c r="J360" i="18"/>
  <c r="E361" i="18"/>
  <c r="G361" i="18"/>
  <c r="J361" i="18"/>
  <c r="E362" i="18"/>
  <c r="G362" i="18"/>
  <c r="J362" i="18"/>
  <c r="E363" i="18"/>
  <c r="G363" i="18"/>
  <c r="J363" i="18"/>
  <c r="E364" i="18"/>
  <c r="G364" i="18"/>
  <c r="J364" i="18"/>
  <c r="E365" i="18"/>
  <c r="G365" i="18"/>
  <c r="J365" i="18"/>
  <c r="E366" i="18"/>
  <c r="G366" i="18"/>
  <c r="J366" i="18"/>
  <c r="E367" i="18"/>
  <c r="G367" i="18"/>
  <c r="J367" i="18"/>
  <c r="E368" i="18"/>
  <c r="G368" i="18"/>
  <c r="J368" i="18"/>
  <c r="E369" i="18"/>
  <c r="G369" i="18"/>
  <c r="J369" i="18"/>
  <c r="E370" i="18"/>
  <c r="G370" i="18"/>
  <c r="J370" i="18"/>
  <c r="E371" i="18"/>
  <c r="G371" i="18"/>
  <c r="J371" i="18"/>
  <c r="E372" i="18"/>
  <c r="G372" i="18"/>
  <c r="J372" i="18"/>
  <c r="E373" i="18"/>
  <c r="G373" i="18"/>
  <c r="J373" i="18"/>
  <c r="E374" i="18"/>
  <c r="G374" i="18"/>
  <c r="J374" i="18"/>
  <c r="E375" i="18"/>
  <c r="G375" i="18"/>
  <c r="J375" i="18"/>
  <c r="E376" i="18"/>
  <c r="G376" i="18"/>
  <c r="J376" i="18"/>
  <c r="E377" i="18"/>
  <c r="G377" i="18"/>
  <c r="J377" i="18"/>
  <c r="E378" i="18"/>
  <c r="G378" i="18"/>
  <c r="J378" i="18"/>
  <c r="E379" i="18"/>
  <c r="G379" i="18"/>
  <c r="J379" i="18"/>
  <c r="E380" i="18"/>
  <c r="G380" i="18"/>
  <c r="J380" i="18"/>
  <c r="E381" i="18"/>
  <c r="G381" i="18"/>
  <c r="J381" i="18"/>
  <c r="E382" i="18"/>
  <c r="G382" i="18"/>
  <c r="J382" i="18"/>
  <c r="E383" i="18"/>
  <c r="G383" i="18"/>
  <c r="J383" i="18"/>
  <c r="E384" i="18"/>
  <c r="G384" i="18"/>
  <c r="J384" i="18"/>
  <c r="E385" i="18"/>
  <c r="G385" i="18"/>
  <c r="J385" i="18"/>
  <c r="E386" i="18"/>
  <c r="G386" i="18"/>
  <c r="J386" i="18"/>
  <c r="E387" i="18"/>
  <c r="G387" i="18"/>
  <c r="J387" i="18"/>
  <c r="E388" i="18"/>
  <c r="G388" i="18"/>
  <c r="J388" i="18"/>
  <c r="E389" i="18"/>
  <c r="G389" i="18"/>
  <c r="J389" i="18"/>
  <c r="E390" i="18"/>
  <c r="G390" i="18"/>
  <c r="J390" i="18"/>
  <c r="E391" i="18"/>
  <c r="G391" i="18"/>
  <c r="J391" i="18"/>
  <c r="E392" i="18"/>
  <c r="G392" i="18"/>
  <c r="J392" i="18"/>
  <c r="E393" i="18"/>
  <c r="G393" i="18"/>
  <c r="J393" i="18"/>
  <c r="E394" i="18"/>
  <c r="G394" i="18"/>
  <c r="J394" i="18"/>
  <c r="E395" i="18"/>
  <c r="G395" i="18"/>
  <c r="J395" i="18"/>
  <c r="E396" i="18"/>
  <c r="G396" i="18"/>
  <c r="J396" i="18"/>
  <c r="E397" i="18"/>
  <c r="G397" i="18"/>
  <c r="J397" i="18"/>
  <c r="E398" i="18"/>
  <c r="G398" i="18"/>
  <c r="J398" i="18"/>
  <c r="E399" i="18"/>
  <c r="G399" i="18"/>
  <c r="J399" i="18"/>
  <c r="E400" i="18"/>
  <c r="G400" i="18"/>
  <c r="J400" i="18"/>
  <c r="E401" i="18"/>
  <c r="G401" i="18"/>
  <c r="J401" i="18"/>
  <c r="E402" i="18"/>
  <c r="G402" i="18"/>
  <c r="J402" i="18"/>
  <c r="E403" i="18"/>
  <c r="G403" i="18"/>
  <c r="J403" i="18"/>
  <c r="E404" i="18"/>
  <c r="G404" i="18"/>
  <c r="J404" i="18"/>
  <c r="E405" i="18"/>
  <c r="G405" i="18"/>
  <c r="J405" i="18"/>
  <c r="E406" i="18"/>
  <c r="G406" i="18"/>
  <c r="J406" i="18"/>
  <c r="E407" i="18"/>
  <c r="G407" i="18"/>
  <c r="J407" i="18"/>
  <c r="E408" i="18"/>
  <c r="G408" i="18"/>
  <c r="J408" i="18"/>
  <c r="E409" i="18"/>
  <c r="G409" i="18"/>
  <c r="J409" i="18"/>
  <c r="E410" i="18"/>
  <c r="G410" i="18"/>
  <c r="J410" i="18"/>
  <c r="E411" i="18"/>
  <c r="G411" i="18"/>
  <c r="J411" i="18"/>
  <c r="E412" i="18"/>
  <c r="G412" i="18"/>
  <c r="J412" i="18"/>
  <c r="E413" i="18"/>
  <c r="G413" i="18"/>
  <c r="J413" i="18"/>
  <c r="E414" i="18"/>
  <c r="G414" i="18"/>
  <c r="J414" i="18"/>
  <c r="E415" i="18"/>
  <c r="G415" i="18"/>
  <c r="J415" i="18"/>
  <c r="E416" i="18"/>
  <c r="G416" i="18"/>
  <c r="J416" i="18"/>
  <c r="E417" i="18"/>
  <c r="G417" i="18"/>
  <c r="J417" i="18"/>
  <c r="E418" i="18"/>
  <c r="G418" i="18"/>
  <c r="J418" i="18"/>
  <c r="E419" i="18"/>
  <c r="G419" i="18"/>
  <c r="J419" i="18"/>
  <c r="E420" i="18"/>
  <c r="G420" i="18"/>
  <c r="J420" i="18"/>
  <c r="E421" i="18"/>
  <c r="G421" i="18"/>
  <c r="J421" i="18"/>
  <c r="E422" i="18"/>
  <c r="G422" i="18"/>
  <c r="J422" i="18"/>
  <c r="E423" i="18"/>
  <c r="G423" i="18"/>
  <c r="J423" i="18"/>
  <c r="E424" i="18"/>
  <c r="G424" i="18"/>
  <c r="J424" i="18"/>
  <c r="E425" i="18"/>
  <c r="G425" i="18"/>
  <c r="J425" i="18"/>
  <c r="E426" i="18"/>
  <c r="G426" i="18"/>
  <c r="J426" i="18"/>
  <c r="E427" i="18"/>
  <c r="G427" i="18"/>
  <c r="J427" i="18"/>
  <c r="E428" i="18"/>
  <c r="G428" i="18"/>
  <c r="J428" i="18"/>
  <c r="E429" i="18"/>
  <c r="G429" i="18"/>
  <c r="J429" i="18"/>
  <c r="E430" i="18"/>
  <c r="G430" i="18"/>
  <c r="J430" i="18"/>
  <c r="E431" i="18"/>
  <c r="G431" i="18"/>
  <c r="J431" i="18"/>
  <c r="E432" i="18"/>
  <c r="G432" i="18"/>
  <c r="J432" i="18"/>
  <c r="E433" i="18"/>
  <c r="G433" i="18"/>
  <c r="J433" i="18"/>
  <c r="E434" i="18"/>
  <c r="G434" i="18"/>
  <c r="J434" i="18"/>
  <c r="E435" i="18"/>
  <c r="G435" i="18"/>
  <c r="J435" i="18"/>
  <c r="E436" i="18"/>
  <c r="G436" i="18"/>
  <c r="J436" i="18"/>
  <c r="E437" i="18"/>
  <c r="G437" i="18"/>
  <c r="J437" i="18"/>
  <c r="E438" i="18"/>
  <c r="G438" i="18"/>
  <c r="J438" i="18"/>
  <c r="E439" i="18"/>
  <c r="G439" i="18"/>
  <c r="J439" i="18"/>
  <c r="E440" i="18"/>
  <c r="G440" i="18"/>
  <c r="J440" i="18"/>
  <c r="E441" i="18"/>
  <c r="G441" i="18"/>
  <c r="J441" i="18"/>
  <c r="E442" i="18"/>
  <c r="G442" i="18"/>
  <c r="J442" i="18"/>
  <c r="E443" i="18"/>
  <c r="G443" i="18"/>
  <c r="J443" i="18"/>
  <c r="E444" i="18"/>
  <c r="G444" i="18"/>
  <c r="J444" i="18"/>
  <c r="E445" i="18"/>
  <c r="G445" i="18"/>
  <c r="J445" i="18"/>
  <c r="E446" i="18"/>
  <c r="G446" i="18"/>
  <c r="J446" i="18"/>
  <c r="E447" i="18"/>
  <c r="G447" i="18"/>
  <c r="J447" i="18"/>
  <c r="E448" i="18"/>
  <c r="G448" i="18"/>
  <c r="J448" i="18"/>
  <c r="E449" i="18"/>
  <c r="G449" i="18"/>
  <c r="J449" i="18"/>
  <c r="E450" i="18"/>
  <c r="G450" i="18"/>
  <c r="J450" i="18"/>
  <c r="E451" i="18"/>
  <c r="G451" i="18"/>
  <c r="J451" i="18"/>
  <c r="E452" i="18"/>
  <c r="G452" i="18"/>
  <c r="J452" i="18"/>
  <c r="E453" i="18"/>
  <c r="G453" i="18"/>
  <c r="J453" i="18"/>
  <c r="E454" i="18"/>
  <c r="G454" i="18"/>
  <c r="J454" i="18"/>
  <c r="E455" i="18"/>
  <c r="G455" i="18"/>
  <c r="J455" i="18"/>
  <c r="E456" i="18"/>
  <c r="G456" i="18"/>
  <c r="J456" i="18"/>
  <c r="E457" i="18"/>
  <c r="G457" i="18"/>
  <c r="J457" i="18"/>
  <c r="E458" i="18"/>
  <c r="G458" i="18"/>
  <c r="J458" i="18"/>
  <c r="E459" i="18"/>
  <c r="G459" i="18"/>
  <c r="J459" i="18"/>
  <c r="E460" i="18"/>
  <c r="G460" i="18"/>
  <c r="J460" i="18"/>
  <c r="E461" i="18"/>
  <c r="G461" i="18"/>
  <c r="J461" i="18"/>
  <c r="E462" i="18"/>
  <c r="G462" i="18"/>
  <c r="J462" i="18"/>
  <c r="E463" i="18"/>
  <c r="G463" i="18"/>
  <c r="J463" i="18"/>
  <c r="E464" i="18"/>
  <c r="G464" i="18"/>
  <c r="J464" i="18"/>
  <c r="E465" i="18"/>
  <c r="G465" i="18"/>
  <c r="J465" i="18"/>
  <c r="E466" i="18"/>
  <c r="G466" i="18"/>
  <c r="J466" i="18"/>
  <c r="E467" i="18"/>
  <c r="G467" i="18"/>
  <c r="J467" i="18"/>
  <c r="E468" i="18"/>
  <c r="G468" i="18"/>
  <c r="J468" i="18"/>
  <c r="E469" i="18"/>
  <c r="G469" i="18"/>
  <c r="J469" i="18"/>
  <c r="E470" i="18"/>
  <c r="G470" i="18"/>
  <c r="J470" i="18"/>
  <c r="E471" i="18"/>
  <c r="G471" i="18"/>
  <c r="J471" i="18"/>
  <c r="E472" i="18"/>
  <c r="G472" i="18"/>
  <c r="J472" i="18"/>
  <c r="E473" i="18"/>
  <c r="G473" i="18"/>
  <c r="J473" i="18"/>
  <c r="E474" i="18"/>
  <c r="G474" i="18"/>
  <c r="J474" i="18"/>
  <c r="E475" i="18"/>
  <c r="G475" i="18"/>
  <c r="J475" i="18"/>
  <c r="E476" i="18"/>
  <c r="G476" i="18"/>
  <c r="J476" i="18"/>
  <c r="E477" i="18"/>
  <c r="G477" i="18"/>
  <c r="J477" i="18"/>
  <c r="E478" i="18"/>
  <c r="G478" i="18"/>
  <c r="J478" i="18"/>
  <c r="E479" i="18"/>
  <c r="G479" i="18"/>
  <c r="J479" i="18"/>
  <c r="E480" i="18"/>
  <c r="G480" i="18"/>
  <c r="J480" i="18"/>
  <c r="E481" i="18"/>
  <c r="G481" i="18"/>
  <c r="J481" i="18"/>
  <c r="E482" i="18"/>
  <c r="G482" i="18"/>
  <c r="J482" i="18"/>
  <c r="E483" i="18"/>
  <c r="G483" i="18"/>
  <c r="J483" i="18"/>
  <c r="E484" i="18"/>
  <c r="G484" i="18"/>
  <c r="J484" i="18"/>
  <c r="E485" i="18"/>
  <c r="G485" i="18"/>
  <c r="J485" i="18"/>
  <c r="E486" i="18"/>
  <c r="G486" i="18"/>
  <c r="J486" i="18"/>
  <c r="E487" i="18"/>
  <c r="G487" i="18"/>
  <c r="J487" i="18"/>
  <c r="E488" i="18"/>
  <c r="G488" i="18"/>
  <c r="J488" i="18"/>
  <c r="E489" i="18"/>
  <c r="G489" i="18"/>
  <c r="J489" i="18"/>
  <c r="E490" i="18"/>
  <c r="G490" i="18"/>
  <c r="J490" i="18"/>
  <c r="E491" i="18"/>
  <c r="G491" i="18"/>
  <c r="J491" i="18"/>
  <c r="E492" i="18"/>
  <c r="G492" i="18"/>
  <c r="J492" i="18"/>
  <c r="E493" i="18"/>
  <c r="G493" i="18"/>
  <c r="J493" i="18"/>
  <c r="E494" i="18"/>
  <c r="G494" i="18"/>
  <c r="J494" i="18"/>
  <c r="E495" i="18"/>
  <c r="G495" i="18"/>
  <c r="J495" i="18"/>
  <c r="E496" i="18"/>
  <c r="G496" i="18"/>
  <c r="J496" i="18"/>
  <c r="E497" i="18"/>
  <c r="G497" i="18"/>
  <c r="J497" i="18"/>
  <c r="E498" i="18"/>
  <c r="G498" i="18"/>
  <c r="J498" i="18"/>
  <c r="E499" i="18"/>
  <c r="G499" i="18"/>
  <c r="J499" i="18"/>
  <c r="E500" i="18"/>
  <c r="G500" i="18"/>
  <c r="J500" i="18"/>
  <c r="E501" i="18"/>
  <c r="G501" i="18"/>
  <c r="J501" i="18"/>
  <c r="E502" i="18"/>
  <c r="G502" i="18"/>
  <c r="J502" i="18"/>
  <c r="E503" i="18"/>
  <c r="G503" i="18"/>
  <c r="J503" i="18"/>
  <c r="E504" i="18"/>
  <c r="G504" i="18"/>
  <c r="J504" i="18"/>
  <c r="E505" i="18"/>
  <c r="G505" i="18"/>
  <c r="J505" i="18"/>
  <c r="E506" i="18"/>
  <c r="G506" i="18"/>
  <c r="J506" i="18"/>
  <c r="E507" i="18"/>
  <c r="G507" i="18"/>
  <c r="J507" i="18"/>
  <c r="E508" i="18"/>
  <c r="G508" i="18"/>
  <c r="J508" i="18"/>
  <c r="E509" i="18"/>
  <c r="G509" i="18"/>
  <c r="J509" i="18"/>
  <c r="E510" i="18"/>
  <c r="G510" i="18"/>
  <c r="J510" i="18"/>
  <c r="E511" i="18"/>
  <c r="G511" i="18"/>
  <c r="J511" i="18"/>
  <c r="E512" i="18"/>
  <c r="G512" i="18"/>
  <c r="J512" i="18"/>
  <c r="E513" i="18"/>
  <c r="G513" i="18"/>
  <c r="J513" i="18"/>
  <c r="E514" i="18"/>
  <c r="G514" i="18"/>
  <c r="J514" i="18"/>
  <c r="E515" i="18"/>
  <c r="G515" i="18"/>
  <c r="J515" i="18"/>
  <c r="E516" i="18"/>
  <c r="G516" i="18"/>
  <c r="J516" i="18"/>
  <c r="E517" i="18"/>
  <c r="G517" i="18"/>
  <c r="J517" i="18"/>
  <c r="E518" i="18"/>
  <c r="G518" i="18"/>
  <c r="J518" i="18"/>
  <c r="E519" i="18"/>
  <c r="G519" i="18"/>
  <c r="J519" i="18"/>
  <c r="E520" i="18"/>
  <c r="G520" i="18"/>
  <c r="J520" i="18"/>
  <c r="E521" i="18"/>
  <c r="G521" i="18"/>
  <c r="J521" i="18"/>
  <c r="E522" i="18"/>
  <c r="G522" i="18"/>
  <c r="J522" i="18"/>
  <c r="E523" i="18"/>
  <c r="G523" i="18"/>
  <c r="J523" i="18"/>
  <c r="E524" i="18"/>
  <c r="G524" i="18"/>
  <c r="J524" i="18"/>
  <c r="E525" i="18"/>
  <c r="G525" i="18"/>
  <c r="J525" i="18"/>
  <c r="E526" i="18"/>
  <c r="G526" i="18"/>
  <c r="J526" i="18"/>
  <c r="E527" i="18"/>
  <c r="G527" i="18"/>
  <c r="J527" i="18"/>
  <c r="E528" i="18"/>
  <c r="G528" i="18"/>
  <c r="J528" i="18"/>
  <c r="E529" i="18"/>
  <c r="G529" i="18"/>
  <c r="J529" i="18"/>
  <c r="E530" i="18"/>
  <c r="G530" i="18"/>
  <c r="J530" i="18"/>
  <c r="E531" i="18"/>
  <c r="G531" i="18"/>
  <c r="J531" i="18"/>
  <c r="E532" i="18"/>
  <c r="G532" i="18"/>
  <c r="J532" i="18"/>
  <c r="E533" i="18"/>
  <c r="G533" i="18"/>
  <c r="J533" i="18"/>
  <c r="E534" i="18"/>
  <c r="G534" i="18"/>
  <c r="J534" i="18"/>
  <c r="E535" i="18"/>
  <c r="G535" i="18"/>
  <c r="J535" i="18"/>
  <c r="E536" i="18"/>
  <c r="G536" i="18"/>
  <c r="J536" i="18"/>
  <c r="E537" i="18"/>
  <c r="G537" i="18"/>
  <c r="J537" i="18"/>
  <c r="E538" i="18"/>
  <c r="G538" i="18"/>
  <c r="J538" i="18"/>
  <c r="E539" i="18"/>
  <c r="G539" i="18"/>
  <c r="J539" i="18"/>
  <c r="E540" i="18"/>
  <c r="G540" i="18"/>
  <c r="J540" i="18"/>
  <c r="E541" i="18"/>
  <c r="G541" i="18"/>
  <c r="J541" i="18"/>
  <c r="E542" i="18"/>
  <c r="G542" i="18"/>
  <c r="J542" i="18"/>
  <c r="E543" i="18"/>
  <c r="G543" i="18"/>
  <c r="J543" i="18"/>
  <c r="E544" i="18"/>
  <c r="G544" i="18"/>
  <c r="J544" i="18"/>
  <c r="E545" i="18"/>
  <c r="G545" i="18"/>
  <c r="J545" i="18"/>
  <c r="E546" i="18"/>
  <c r="G546" i="18"/>
  <c r="J546" i="18"/>
  <c r="E547" i="18"/>
  <c r="G547" i="18"/>
  <c r="J547" i="18"/>
  <c r="E548" i="18"/>
  <c r="G548" i="18"/>
  <c r="J548" i="18"/>
  <c r="E549" i="18"/>
  <c r="G549" i="18"/>
  <c r="J549" i="18"/>
  <c r="E550" i="18"/>
  <c r="G550" i="18"/>
  <c r="J550" i="18"/>
  <c r="E551" i="18"/>
  <c r="G551" i="18"/>
  <c r="J551" i="18"/>
  <c r="E552" i="18"/>
  <c r="G552" i="18"/>
  <c r="J552" i="18"/>
  <c r="E553" i="18"/>
  <c r="G553" i="18"/>
  <c r="J553" i="18"/>
  <c r="E554" i="18"/>
  <c r="G554" i="18"/>
  <c r="J554" i="18"/>
  <c r="E555" i="18"/>
  <c r="G555" i="18"/>
  <c r="J555" i="18"/>
  <c r="E556" i="18"/>
  <c r="G556" i="18"/>
  <c r="J556" i="18"/>
  <c r="E557" i="18"/>
  <c r="G557" i="18"/>
  <c r="J557" i="18"/>
  <c r="E558" i="18"/>
  <c r="G558" i="18"/>
  <c r="J558" i="18"/>
  <c r="E559" i="18"/>
  <c r="G559" i="18"/>
  <c r="J559" i="18"/>
  <c r="E560" i="18"/>
  <c r="G560" i="18"/>
  <c r="J560" i="18"/>
  <c r="E561" i="18"/>
  <c r="G561" i="18"/>
  <c r="J561" i="18"/>
  <c r="E562" i="18"/>
  <c r="G562" i="18"/>
  <c r="J562" i="18"/>
  <c r="E563" i="18"/>
  <c r="G563" i="18"/>
  <c r="J563" i="18"/>
  <c r="E564" i="18"/>
  <c r="G564" i="18"/>
  <c r="J564" i="18"/>
  <c r="E565" i="18"/>
  <c r="G565" i="18"/>
  <c r="J565" i="18"/>
  <c r="E566" i="18"/>
  <c r="G566" i="18"/>
  <c r="J566" i="18"/>
  <c r="E567" i="18"/>
  <c r="G567" i="18"/>
  <c r="J567" i="18"/>
  <c r="E568" i="18"/>
  <c r="G568" i="18"/>
  <c r="J568" i="18"/>
  <c r="E569" i="18"/>
  <c r="G569" i="18"/>
  <c r="J569" i="18"/>
  <c r="E570" i="18"/>
  <c r="G570" i="18"/>
  <c r="J570" i="18"/>
  <c r="E571" i="18"/>
  <c r="G571" i="18"/>
  <c r="J571" i="18"/>
  <c r="E572" i="18"/>
  <c r="G572" i="18"/>
  <c r="J572" i="18"/>
  <c r="E573" i="18"/>
  <c r="G573" i="18"/>
  <c r="J573" i="18"/>
  <c r="E574" i="18"/>
  <c r="G574" i="18"/>
  <c r="J574" i="18"/>
  <c r="E575" i="18"/>
  <c r="G575" i="18"/>
  <c r="J575" i="18"/>
  <c r="E576" i="18"/>
  <c r="G576" i="18"/>
  <c r="J576" i="18"/>
  <c r="E577" i="18"/>
  <c r="G577" i="18"/>
  <c r="J577" i="18"/>
  <c r="E578" i="18"/>
  <c r="G578" i="18"/>
  <c r="J578" i="18"/>
  <c r="E579" i="18"/>
  <c r="G579" i="18"/>
  <c r="J579" i="18"/>
  <c r="E580" i="18"/>
  <c r="G580" i="18"/>
  <c r="J580" i="18"/>
  <c r="E581" i="18"/>
  <c r="G581" i="18"/>
  <c r="J581" i="18"/>
  <c r="E582" i="18"/>
  <c r="G582" i="18"/>
  <c r="J582" i="18"/>
  <c r="E583" i="18"/>
  <c r="G583" i="18"/>
  <c r="J583" i="18"/>
  <c r="E584" i="18"/>
  <c r="G584" i="18"/>
  <c r="J584" i="18"/>
  <c r="E585" i="18"/>
  <c r="G585" i="18"/>
  <c r="J585" i="18"/>
  <c r="E586" i="18"/>
  <c r="G586" i="18"/>
  <c r="J586" i="18"/>
  <c r="E587" i="18"/>
  <c r="G587" i="18"/>
  <c r="J587" i="18"/>
  <c r="E588" i="18"/>
  <c r="G588" i="18"/>
  <c r="J588" i="18"/>
  <c r="E589" i="18"/>
  <c r="G589" i="18"/>
  <c r="J589" i="18"/>
  <c r="E590" i="18"/>
  <c r="G590" i="18"/>
  <c r="J590" i="18"/>
  <c r="E591" i="18"/>
  <c r="G591" i="18"/>
  <c r="J591" i="18"/>
  <c r="E592" i="18"/>
  <c r="G592" i="18"/>
  <c r="J592" i="18"/>
  <c r="E593" i="18"/>
  <c r="G593" i="18"/>
  <c r="J593" i="18"/>
  <c r="E594" i="18"/>
  <c r="G594" i="18"/>
  <c r="J594" i="18"/>
  <c r="E595" i="18"/>
  <c r="G595" i="18"/>
  <c r="J595" i="18"/>
  <c r="E596" i="18"/>
  <c r="G596" i="18"/>
  <c r="J596" i="18"/>
  <c r="E597" i="18"/>
  <c r="G597" i="18"/>
  <c r="J597" i="18"/>
  <c r="E598" i="18"/>
  <c r="G598" i="18"/>
  <c r="J598" i="18"/>
  <c r="E599" i="18"/>
  <c r="G599" i="18"/>
  <c r="J599" i="18"/>
  <c r="E600" i="18"/>
  <c r="G600" i="18"/>
  <c r="J600" i="18"/>
  <c r="E601" i="18"/>
  <c r="G601" i="18"/>
  <c r="J601" i="18"/>
  <c r="E602" i="18"/>
  <c r="G602" i="18"/>
  <c r="J602" i="18"/>
  <c r="E603" i="18"/>
  <c r="G603" i="18"/>
  <c r="J603" i="18"/>
  <c r="E604" i="18"/>
  <c r="G604" i="18"/>
  <c r="J604" i="18"/>
  <c r="E605" i="18"/>
  <c r="G605" i="18"/>
  <c r="J605" i="18"/>
  <c r="E606" i="18"/>
  <c r="G606" i="18"/>
  <c r="J606" i="18"/>
  <c r="E607" i="18"/>
  <c r="G607" i="18"/>
  <c r="J607" i="18"/>
  <c r="E608" i="18"/>
  <c r="G608" i="18"/>
  <c r="J608" i="18"/>
  <c r="E609" i="18"/>
  <c r="G609" i="18"/>
  <c r="J609" i="18"/>
  <c r="E610" i="18"/>
  <c r="G610" i="18"/>
  <c r="J610" i="18"/>
  <c r="E611" i="18"/>
  <c r="G611" i="18"/>
  <c r="J611" i="18"/>
  <c r="E612" i="18"/>
  <c r="G612" i="18"/>
  <c r="J612" i="18"/>
  <c r="E613" i="18"/>
  <c r="G613" i="18"/>
  <c r="J613" i="18"/>
  <c r="E614" i="18"/>
  <c r="G614" i="18"/>
  <c r="J614" i="18"/>
  <c r="E615" i="18"/>
  <c r="G615" i="18"/>
  <c r="J615" i="18"/>
  <c r="E616" i="18"/>
  <c r="G616" i="18"/>
  <c r="J616" i="18"/>
  <c r="E617" i="18"/>
  <c r="G617" i="18"/>
  <c r="J617" i="18"/>
  <c r="E618" i="18"/>
  <c r="G618" i="18"/>
  <c r="J618" i="18"/>
  <c r="E619" i="18"/>
  <c r="G619" i="18"/>
  <c r="J619" i="18"/>
  <c r="E620" i="18"/>
  <c r="G620" i="18"/>
  <c r="J620" i="18"/>
  <c r="E621" i="18"/>
  <c r="G621" i="18"/>
  <c r="J621" i="18"/>
  <c r="E622" i="18"/>
  <c r="G622" i="18"/>
  <c r="J622" i="18"/>
  <c r="E623" i="18"/>
  <c r="G623" i="18"/>
  <c r="J623" i="18"/>
  <c r="E624" i="18"/>
  <c r="G624" i="18"/>
  <c r="J624" i="18"/>
  <c r="E625" i="18"/>
  <c r="G625" i="18"/>
  <c r="J625" i="18"/>
  <c r="E626" i="18"/>
  <c r="G626" i="18"/>
  <c r="J626" i="18"/>
  <c r="E627" i="18"/>
  <c r="G627" i="18"/>
  <c r="J627" i="18"/>
  <c r="E628" i="18"/>
  <c r="G628" i="18"/>
  <c r="J628" i="18"/>
  <c r="E629" i="18"/>
  <c r="G629" i="18"/>
  <c r="J629" i="18"/>
  <c r="E630" i="18"/>
  <c r="G630" i="18"/>
  <c r="J630" i="18"/>
  <c r="E631" i="18"/>
  <c r="G631" i="18"/>
  <c r="J631" i="18"/>
  <c r="E632" i="18"/>
  <c r="G632" i="18"/>
  <c r="J632" i="18"/>
  <c r="E633" i="18"/>
  <c r="G633" i="18"/>
  <c r="J633" i="18"/>
  <c r="E634" i="18"/>
  <c r="G634" i="18"/>
  <c r="J634" i="18"/>
  <c r="M2" i="17"/>
  <c r="P2" i="17"/>
  <c r="R2" i="17" s="1"/>
  <c r="U2" i="17" s="1"/>
  <c r="S2" i="17"/>
  <c r="M3" i="17"/>
  <c r="P3" i="17"/>
  <c r="R3" i="17" s="1"/>
  <c r="U3" i="17" s="1"/>
  <c r="S3" i="17"/>
  <c r="M4" i="17"/>
  <c r="P4" i="17"/>
  <c r="R4" i="17" s="1"/>
  <c r="U4" i="17" s="1"/>
  <c r="S4" i="17"/>
  <c r="M5" i="17"/>
  <c r="P5" i="17"/>
  <c r="R5" i="17"/>
  <c r="S5" i="17"/>
  <c r="U5" i="17"/>
  <c r="M6" i="17"/>
  <c r="P6" i="17"/>
  <c r="R6" i="17"/>
  <c r="U6" i="17" s="1"/>
  <c r="S6" i="17"/>
  <c r="M7" i="17"/>
  <c r="P7" i="17"/>
  <c r="R7" i="17"/>
  <c r="U7" i="17" s="1"/>
  <c r="S7" i="17"/>
  <c r="M8" i="17"/>
  <c r="P8" i="17"/>
  <c r="R8" i="17" s="1"/>
  <c r="U8" i="17" s="1"/>
  <c r="S8" i="17"/>
  <c r="M9" i="17"/>
  <c r="P9" i="17"/>
  <c r="R9" i="17" s="1"/>
  <c r="U9" i="17" s="1"/>
  <c r="S9" i="17"/>
  <c r="M10" i="17"/>
  <c r="P10" i="17"/>
  <c r="Q10" i="17"/>
  <c r="R10" i="17"/>
  <c r="U10" i="17" s="1"/>
  <c r="S10" i="17"/>
  <c r="M11" i="17"/>
  <c r="P11" i="17"/>
  <c r="R11" i="17" s="1"/>
  <c r="U11" i="17" s="1"/>
  <c r="Q11" i="17"/>
  <c r="S11" i="17"/>
  <c r="M12" i="17"/>
  <c r="P12" i="17"/>
  <c r="Q12" i="17"/>
  <c r="R12" i="17" s="1"/>
  <c r="U12" i="17" s="1"/>
  <c r="S12" i="17"/>
  <c r="M13" i="17"/>
  <c r="P13" i="17"/>
  <c r="R13" i="17" s="1"/>
  <c r="U13" i="17" s="1"/>
  <c r="Q13" i="17"/>
  <c r="S13" i="17"/>
  <c r="M14" i="17"/>
  <c r="P14" i="17"/>
  <c r="Q14" i="17"/>
  <c r="R14" i="17"/>
  <c r="U14" i="17" s="1"/>
  <c r="S14" i="17"/>
  <c r="M15" i="17"/>
  <c r="P15" i="17"/>
  <c r="R15" i="17" s="1"/>
  <c r="U15" i="17" s="1"/>
  <c r="Q15" i="17"/>
  <c r="S15" i="17"/>
  <c r="M16" i="17"/>
  <c r="P16" i="17"/>
  <c r="Q16" i="17"/>
  <c r="R16" i="17" s="1"/>
  <c r="U16" i="17" s="1"/>
  <c r="S16" i="17"/>
  <c r="M17" i="17"/>
  <c r="P17" i="17"/>
  <c r="R17" i="17" s="1"/>
  <c r="U17" i="17" s="1"/>
  <c r="Q17" i="17"/>
  <c r="S17" i="17"/>
  <c r="M18" i="17"/>
  <c r="P18" i="17"/>
  <c r="Q18" i="17"/>
  <c r="R18" i="17"/>
  <c r="U18" i="17" s="1"/>
  <c r="S18" i="17"/>
  <c r="M19" i="17"/>
  <c r="P19" i="17"/>
  <c r="R19" i="17" s="1"/>
  <c r="U19" i="17" s="1"/>
  <c r="Q19" i="17"/>
  <c r="S19" i="17"/>
  <c r="M20" i="17"/>
  <c r="P20" i="17"/>
  <c r="Q20" i="17"/>
  <c r="R20" i="17" s="1"/>
  <c r="U20" i="17" s="1"/>
  <c r="S20" i="17"/>
  <c r="M21" i="17"/>
  <c r="P21" i="17"/>
  <c r="R21" i="17" s="1"/>
  <c r="U21" i="17" s="1"/>
  <c r="Q21" i="17"/>
  <c r="S21" i="17"/>
  <c r="M22" i="17"/>
  <c r="P22" i="17"/>
  <c r="Q22" i="17"/>
  <c r="R22" i="17"/>
  <c r="U22" i="17" s="1"/>
  <c r="S22" i="17"/>
  <c r="M23" i="17"/>
  <c r="P23" i="17"/>
  <c r="R23" i="17" s="1"/>
  <c r="U23" i="17" s="1"/>
  <c r="Q23" i="17"/>
  <c r="S23" i="17"/>
  <c r="M24" i="17"/>
  <c r="P24" i="17"/>
  <c r="Q24" i="17"/>
  <c r="R24" i="17" s="1"/>
  <c r="U24" i="17" s="1"/>
  <c r="S24" i="17"/>
  <c r="M25" i="17"/>
  <c r="P25" i="17"/>
  <c r="R25" i="17" s="1"/>
  <c r="U25" i="17" s="1"/>
  <c r="Q25" i="17"/>
  <c r="S25" i="17"/>
  <c r="M26" i="17"/>
  <c r="P26" i="17"/>
  <c r="Q26" i="17"/>
  <c r="R26" i="17"/>
  <c r="U26" i="17" s="1"/>
  <c r="S26" i="17"/>
  <c r="M27" i="17"/>
  <c r="P27" i="17"/>
  <c r="R27" i="17" s="1"/>
  <c r="U27" i="17" s="1"/>
  <c r="Q27" i="17"/>
  <c r="S27" i="17"/>
  <c r="M28" i="17"/>
  <c r="P28" i="17"/>
  <c r="Q28" i="17"/>
  <c r="R28" i="17" s="1"/>
  <c r="U28" i="17" s="1"/>
  <c r="S28" i="17"/>
  <c r="M29" i="17"/>
  <c r="P29" i="17"/>
  <c r="R29" i="17" s="1"/>
  <c r="U29" i="17" s="1"/>
  <c r="Q29" i="17"/>
  <c r="S29" i="17"/>
  <c r="M30" i="17"/>
  <c r="P30" i="17"/>
  <c r="Q30" i="17"/>
  <c r="R30" i="17"/>
  <c r="U30" i="17" s="1"/>
  <c r="S30" i="17"/>
  <c r="M31" i="17"/>
  <c r="P31" i="17"/>
  <c r="R31" i="17" s="1"/>
  <c r="U31" i="17" s="1"/>
  <c r="Q31" i="17"/>
  <c r="S31" i="17"/>
  <c r="M32" i="17"/>
  <c r="P32" i="17"/>
  <c r="Q32" i="17"/>
  <c r="R32" i="17" s="1"/>
  <c r="U32" i="17" s="1"/>
  <c r="S32" i="17"/>
  <c r="M33" i="17"/>
  <c r="P33" i="17"/>
  <c r="R33" i="17" s="1"/>
  <c r="U33" i="17" s="1"/>
  <c r="Q33" i="17"/>
  <c r="S33" i="17"/>
  <c r="M34" i="17"/>
  <c r="P34" i="17"/>
  <c r="Q34" i="17"/>
  <c r="R34" i="17"/>
  <c r="U34" i="17" s="1"/>
  <c r="S34" i="17"/>
  <c r="M35" i="17"/>
  <c r="P35" i="17"/>
  <c r="R35" i="17" s="1"/>
  <c r="U35" i="17" s="1"/>
  <c r="Q35" i="17"/>
  <c r="S35" i="17"/>
  <c r="M36" i="17"/>
  <c r="P36" i="17"/>
  <c r="Q36" i="17"/>
  <c r="R36" i="17" s="1"/>
  <c r="U36" i="17" s="1"/>
  <c r="S36" i="17"/>
  <c r="M37" i="17"/>
  <c r="P37" i="17"/>
  <c r="R37" i="17" s="1"/>
  <c r="U37" i="17" s="1"/>
  <c r="Q37" i="17"/>
  <c r="S37" i="17"/>
  <c r="M38" i="17"/>
  <c r="P38" i="17"/>
  <c r="Q38" i="17"/>
  <c r="R38" i="17"/>
  <c r="U38" i="17" s="1"/>
  <c r="S38" i="17"/>
  <c r="M39" i="17"/>
  <c r="P39" i="17"/>
  <c r="R39" i="17" s="1"/>
  <c r="U39" i="17" s="1"/>
  <c r="Q39" i="17"/>
  <c r="S39" i="17"/>
  <c r="M40" i="17"/>
  <c r="P40" i="17"/>
  <c r="Q40" i="17"/>
  <c r="R40" i="17" s="1"/>
  <c r="U40" i="17" s="1"/>
  <c r="S40" i="17"/>
  <c r="M41" i="17"/>
  <c r="P41" i="17"/>
  <c r="R41" i="17" s="1"/>
  <c r="U41" i="17" s="1"/>
  <c r="Q41" i="17"/>
  <c r="S41" i="17"/>
  <c r="M42" i="17"/>
  <c r="P42" i="17"/>
  <c r="Q42" i="17"/>
  <c r="R42" i="17"/>
  <c r="U42" i="17" s="1"/>
  <c r="S42" i="17"/>
  <c r="M43" i="17"/>
  <c r="P43" i="17"/>
  <c r="R43" i="17" s="1"/>
  <c r="U43" i="17" s="1"/>
  <c r="Q43" i="17"/>
  <c r="S43" i="17"/>
  <c r="M44" i="17"/>
  <c r="P44" i="17"/>
  <c r="Q44" i="17"/>
  <c r="R44" i="17" s="1"/>
  <c r="U44" i="17" s="1"/>
  <c r="S44" i="17"/>
  <c r="M45" i="17"/>
  <c r="P45" i="17"/>
  <c r="R45" i="17" s="1"/>
  <c r="U45" i="17" s="1"/>
  <c r="Q45" i="17"/>
  <c r="S45" i="17"/>
  <c r="M46" i="17"/>
  <c r="P46" i="17"/>
  <c r="Q46" i="17"/>
  <c r="R46" i="17"/>
  <c r="U46" i="17" s="1"/>
  <c r="S46" i="17"/>
  <c r="M47" i="17"/>
  <c r="P47" i="17"/>
  <c r="R47" i="17" s="1"/>
  <c r="Q47" i="17"/>
  <c r="S47" i="17"/>
  <c r="U47" i="17"/>
  <c r="M48" i="17"/>
  <c r="P48" i="17"/>
  <c r="Q48" i="17"/>
  <c r="R48" i="17" s="1"/>
  <c r="U48" i="17" s="1"/>
  <c r="S48" i="17"/>
  <c r="M49" i="17"/>
  <c r="P49" i="17"/>
  <c r="R49" i="17" s="1"/>
  <c r="U49" i="17" s="1"/>
  <c r="Q49" i="17"/>
  <c r="S49" i="17"/>
  <c r="M50" i="17"/>
  <c r="P50" i="17"/>
  <c r="Q50" i="17"/>
  <c r="R50" i="17"/>
  <c r="U50" i="17" s="1"/>
  <c r="S50" i="17"/>
  <c r="M51" i="17"/>
  <c r="P51" i="17"/>
  <c r="R51" i="17" s="1"/>
  <c r="U51" i="17" s="1"/>
  <c r="Q51" i="17"/>
  <c r="S51" i="17"/>
  <c r="M52" i="17"/>
  <c r="P52" i="17"/>
  <c r="Q52" i="17"/>
  <c r="R52" i="17" s="1"/>
  <c r="U52" i="17" s="1"/>
  <c r="S52" i="17"/>
  <c r="M53" i="17"/>
  <c r="P53" i="17"/>
  <c r="R53" i="17" s="1"/>
  <c r="U53" i="17" s="1"/>
  <c r="Q53" i="17"/>
  <c r="S53" i="17"/>
  <c r="M54" i="17"/>
  <c r="P54" i="17"/>
  <c r="Q54" i="17"/>
  <c r="R54" i="17"/>
  <c r="U54" i="17" s="1"/>
  <c r="S54" i="17"/>
  <c r="M55" i="17"/>
  <c r="P55" i="17"/>
  <c r="R55" i="17" s="1"/>
  <c r="Q55" i="17"/>
  <c r="S55" i="17"/>
  <c r="U55" i="17"/>
  <c r="M56" i="17"/>
  <c r="P56" i="17"/>
  <c r="Q56" i="17"/>
  <c r="R56" i="17" s="1"/>
  <c r="U56" i="17" s="1"/>
  <c r="S56" i="17"/>
  <c r="M57" i="17"/>
  <c r="P57" i="17"/>
  <c r="R57" i="17" s="1"/>
  <c r="U57" i="17" s="1"/>
  <c r="Q57" i="17"/>
  <c r="S57" i="17"/>
  <c r="M58" i="17"/>
  <c r="P58" i="17"/>
  <c r="Q58" i="17"/>
  <c r="R58" i="17"/>
  <c r="U58" i="17" s="1"/>
  <c r="S58" i="17"/>
  <c r="M59" i="17"/>
  <c r="P59" i="17"/>
  <c r="R59" i="17" s="1"/>
  <c r="Q59" i="17"/>
  <c r="S59" i="17"/>
  <c r="U59" i="17"/>
  <c r="M60" i="17"/>
  <c r="P60" i="17"/>
  <c r="Q60" i="17"/>
  <c r="R60" i="17" s="1"/>
  <c r="U60" i="17" s="1"/>
  <c r="S60" i="17"/>
  <c r="M61" i="17"/>
  <c r="P61" i="17"/>
  <c r="R61" i="17" s="1"/>
  <c r="U61" i="17" s="1"/>
  <c r="Q61" i="17"/>
  <c r="S61" i="17"/>
  <c r="M62" i="17"/>
  <c r="P62" i="17"/>
  <c r="Q62" i="17"/>
  <c r="R62" i="17"/>
  <c r="U62" i="17" s="1"/>
  <c r="S62" i="17"/>
  <c r="M63" i="17"/>
  <c r="P63" i="17"/>
  <c r="R63" i="17" s="1"/>
  <c r="Q63" i="17"/>
  <c r="S63" i="17"/>
  <c r="U63" i="17"/>
  <c r="M64" i="17"/>
  <c r="P64" i="17"/>
  <c r="Q64" i="17"/>
  <c r="R64" i="17" s="1"/>
  <c r="U64" i="17" s="1"/>
  <c r="S64" i="17"/>
  <c r="M65" i="17"/>
  <c r="P65" i="17"/>
  <c r="R65" i="17" s="1"/>
  <c r="U65" i="17" s="1"/>
  <c r="Q65" i="17"/>
  <c r="S65" i="17"/>
  <c r="M66" i="17"/>
  <c r="P66" i="17"/>
  <c r="Q66" i="17"/>
  <c r="R66" i="17"/>
  <c r="U66" i="17" s="1"/>
  <c r="S66" i="17"/>
  <c r="M67" i="17"/>
  <c r="P67" i="17"/>
  <c r="R67" i="17" s="1"/>
  <c r="U67" i="17" s="1"/>
  <c r="Q67" i="17"/>
  <c r="S67" i="17"/>
  <c r="M68" i="17"/>
  <c r="P68" i="17"/>
  <c r="Q68" i="17"/>
  <c r="R68" i="17" s="1"/>
  <c r="U68" i="17" s="1"/>
  <c r="S68" i="17"/>
  <c r="M69" i="17"/>
  <c r="P69" i="17"/>
  <c r="R69" i="17" s="1"/>
  <c r="U69" i="17" s="1"/>
  <c r="Q69" i="17"/>
  <c r="S69" i="17"/>
  <c r="M70" i="17"/>
  <c r="P70" i="17"/>
  <c r="Q70" i="17"/>
  <c r="R70" i="17"/>
  <c r="U70" i="17" s="1"/>
  <c r="S70" i="17"/>
  <c r="M71" i="17"/>
  <c r="P71" i="17"/>
  <c r="R71" i="17" s="1"/>
  <c r="Q71" i="17"/>
  <c r="S71" i="17"/>
  <c r="U71" i="17"/>
  <c r="M72" i="17"/>
  <c r="P72" i="17"/>
  <c r="Q72" i="17"/>
  <c r="R72" i="17" s="1"/>
  <c r="U72" i="17" s="1"/>
  <c r="S72" i="17"/>
  <c r="M73" i="17"/>
  <c r="P73" i="17"/>
  <c r="R73" i="17" s="1"/>
  <c r="U73" i="17" s="1"/>
  <c r="Q73" i="17"/>
  <c r="S73" i="17"/>
  <c r="M74" i="17"/>
  <c r="P74" i="17"/>
  <c r="Q74" i="17"/>
  <c r="R74" i="17"/>
  <c r="U74" i="17" s="1"/>
  <c r="S74" i="17"/>
  <c r="M75" i="17"/>
  <c r="P75" i="17"/>
  <c r="R75" i="17" s="1"/>
  <c r="Q75" i="17"/>
  <c r="S75" i="17"/>
  <c r="U75" i="17"/>
  <c r="M76" i="17"/>
  <c r="P76" i="17"/>
  <c r="Q76" i="17"/>
  <c r="R76" i="17" s="1"/>
  <c r="U76" i="17" s="1"/>
  <c r="S76" i="17"/>
  <c r="M77" i="17"/>
  <c r="P77" i="17"/>
  <c r="R77" i="17" s="1"/>
  <c r="U77" i="17" s="1"/>
  <c r="Q77" i="17"/>
  <c r="S77" i="17"/>
  <c r="M78" i="17"/>
  <c r="P78" i="17"/>
  <c r="Q78" i="17"/>
  <c r="R78" i="17"/>
  <c r="U78" i="17" s="1"/>
  <c r="S78" i="17"/>
  <c r="M79" i="17"/>
  <c r="P79" i="17"/>
  <c r="R79" i="17" s="1"/>
  <c r="Q79" i="17"/>
  <c r="S79" i="17"/>
  <c r="U79" i="17"/>
  <c r="M80" i="17"/>
  <c r="P80" i="17"/>
  <c r="Q80" i="17"/>
  <c r="R80" i="17" s="1"/>
  <c r="U80" i="17" s="1"/>
  <c r="S80" i="17"/>
  <c r="M81" i="17"/>
  <c r="P81" i="17"/>
  <c r="R81" i="17" s="1"/>
  <c r="U81" i="17" s="1"/>
  <c r="Q81" i="17"/>
  <c r="S81" i="17"/>
  <c r="M82" i="17"/>
  <c r="P82" i="17"/>
  <c r="Q82" i="17"/>
  <c r="R82" i="17"/>
  <c r="U82" i="17" s="1"/>
  <c r="S82" i="17"/>
  <c r="M83" i="17"/>
  <c r="P83" i="17"/>
  <c r="R83" i="17" s="1"/>
  <c r="U83" i="17" s="1"/>
  <c r="Q83" i="17"/>
  <c r="S83" i="17"/>
  <c r="M84" i="17"/>
  <c r="P84" i="17"/>
  <c r="Q84" i="17"/>
  <c r="R84" i="17" s="1"/>
  <c r="U84" i="17" s="1"/>
  <c r="S84" i="17"/>
  <c r="M85" i="17"/>
  <c r="P85" i="17"/>
  <c r="R85" i="17" s="1"/>
  <c r="U85" i="17" s="1"/>
  <c r="Q85" i="17"/>
  <c r="S85" i="17"/>
  <c r="M86" i="17"/>
  <c r="P86" i="17"/>
  <c r="Q86" i="17"/>
  <c r="R86" i="17"/>
  <c r="U86" i="17" s="1"/>
  <c r="S86" i="17"/>
  <c r="M87" i="17"/>
  <c r="P87" i="17"/>
  <c r="R87" i="17" s="1"/>
  <c r="Q87" i="17"/>
  <c r="S87" i="17"/>
  <c r="U87" i="17"/>
  <c r="M88" i="17"/>
  <c r="P88" i="17"/>
  <c r="Q88" i="17"/>
  <c r="R88" i="17" s="1"/>
  <c r="U88" i="17" s="1"/>
  <c r="S88" i="17"/>
  <c r="M89" i="17"/>
  <c r="P89" i="17"/>
  <c r="R89" i="17" s="1"/>
  <c r="U89" i="17" s="1"/>
  <c r="Q89" i="17"/>
  <c r="S89" i="17"/>
  <c r="M90" i="17"/>
  <c r="P90" i="17"/>
  <c r="Q90" i="17"/>
  <c r="R90" i="17"/>
  <c r="U90" i="17" s="1"/>
  <c r="S90" i="17"/>
  <c r="M91" i="17"/>
  <c r="P91" i="17"/>
  <c r="R91" i="17" s="1"/>
  <c r="Q91" i="17"/>
  <c r="S91" i="17"/>
  <c r="U91" i="17"/>
  <c r="M92" i="17"/>
  <c r="P92" i="17"/>
  <c r="Q92" i="17"/>
  <c r="R92" i="17" s="1"/>
  <c r="U92" i="17" s="1"/>
  <c r="S92" i="17"/>
  <c r="M93" i="17"/>
  <c r="P93" i="17"/>
  <c r="R93" i="17" s="1"/>
  <c r="U93" i="17" s="1"/>
  <c r="Q93" i="17"/>
  <c r="S93" i="17"/>
  <c r="M94" i="17"/>
  <c r="P94" i="17"/>
  <c r="Q94" i="17"/>
  <c r="R94" i="17"/>
  <c r="U94" i="17" s="1"/>
  <c r="S94" i="17"/>
  <c r="M95" i="17"/>
  <c r="P95" i="17"/>
  <c r="R95" i="17" s="1"/>
  <c r="Q95" i="17"/>
  <c r="S95" i="17"/>
  <c r="U95" i="17"/>
  <c r="M96" i="17"/>
  <c r="P96" i="17"/>
  <c r="Q96" i="17"/>
  <c r="R96" i="17" s="1"/>
  <c r="U96" i="17" s="1"/>
  <c r="S96" i="17"/>
  <c r="M97" i="17"/>
  <c r="P97" i="17"/>
  <c r="R97" i="17" s="1"/>
  <c r="U97" i="17" s="1"/>
  <c r="Q97" i="17"/>
  <c r="S97" i="17"/>
  <c r="M98" i="17"/>
  <c r="P98" i="17"/>
  <c r="Q98" i="17"/>
  <c r="R98" i="17"/>
  <c r="U98" i="17" s="1"/>
  <c r="S98" i="17"/>
  <c r="M99" i="17"/>
  <c r="P99" i="17"/>
  <c r="R99" i="17" s="1"/>
  <c r="U99" i="17" s="1"/>
  <c r="Q99" i="17"/>
  <c r="S99" i="17"/>
  <c r="M100" i="17"/>
  <c r="P100" i="17"/>
  <c r="Q100" i="17"/>
  <c r="R100" i="17" s="1"/>
  <c r="U100" i="17" s="1"/>
  <c r="S100" i="17"/>
  <c r="M101" i="17"/>
  <c r="P101" i="17"/>
  <c r="R101" i="17" s="1"/>
  <c r="U101" i="17" s="1"/>
  <c r="Q101" i="17"/>
  <c r="S101" i="17"/>
  <c r="M102" i="17"/>
  <c r="P102" i="17"/>
  <c r="Q102" i="17"/>
  <c r="R102" i="17"/>
  <c r="U102" i="17" s="1"/>
  <c r="S102" i="17"/>
  <c r="M103" i="17"/>
  <c r="P103" i="17"/>
  <c r="R103" i="17" s="1"/>
  <c r="Q103" i="17"/>
  <c r="S103" i="17"/>
  <c r="U103" i="17"/>
  <c r="M104" i="17"/>
  <c r="P104" i="17"/>
  <c r="Q104" i="17"/>
  <c r="R104" i="17" s="1"/>
  <c r="U104" i="17" s="1"/>
  <c r="S104" i="17"/>
  <c r="M105" i="17"/>
  <c r="P105" i="17"/>
  <c r="R105" i="17" s="1"/>
  <c r="U105" i="17" s="1"/>
  <c r="Q105" i="17"/>
  <c r="S105" i="17"/>
  <c r="M106" i="17"/>
  <c r="P106" i="17"/>
  <c r="Q106" i="17"/>
  <c r="R106" i="17"/>
  <c r="U106" i="17" s="1"/>
  <c r="S106" i="17"/>
  <c r="M107" i="17"/>
  <c r="P107" i="17"/>
  <c r="R107" i="17" s="1"/>
  <c r="Q107" i="17"/>
  <c r="S107" i="17"/>
  <c r="U107" i="17"/>
  <c r="M108" i="17"/>
  <c r="P108" i="17"/>
  <c r="Q108" i="17"/>
  <c r="R108" i="17" s="1"/>
  <c r="U108" i="17" s="1"/>
  <c r="S108" i="17"/>
  <c r="M109" i="17"/>
  <c r="P109" i="17"/>
  <c r="R109" i="17" s="1"/>
  <c r="U109" i="17" s="1"/>
  <c r="Q109" i="17"/>
  <c r="S109" i="17"/>
  <c r="M110" i="17"/>
  <c r="P110" i="17"/>
  <c r="Q110" i="17"/>
  <c r="R110" i="17"/>
  <c r="U110" i="17" s="1"/>
  <c r="S110" i="17"/>
  <c r="M111" i="17"/>
  <c r="P111" i="17"/>
  <c r="R111" i="17" s="1"/>
  <c r="Q111" i="17"/>
  <c r="S111" i="17"/>
  <c r="U111" i="17"/>
  <c r="M112" i="17"/>
  <c r="P112" i="17"/>
  <c r="Q112" i="17"/>
  <c r="R112" i="17" s="1"/>
  <c r="U112" i="17" s="1"/>
  <c r="S112" i="17"/>
  <c r="M113" i="17"/>
  <c r="P113" i="17"/>
  <c r="R113" i="17" s="1"/>
  <c r="U113" i="17" s="1"/>
  <c r="Q113" i="17"/>
  <c r="S113" i="17"/>
  <c r="M114" i="17"/>
  <c r="P114" i="17"/>
  <c r="Q114" i="17"/>
  <c r="R114" i="17"/>
  <c r="U114" i="17" s="1"/>
  <c r="S114" i="17"/>
  <c r="M115" i="17"/>
  <c r="P115" i="17"/>
  <c r="R115" i="17" s="1"/>
  <c r="U115" i="17" s="1"/>
  <c r="Q115" i="17"/>
  <c r="S115" i="17"/>
  <c r="M116" i="17"/>
  <c r="P116" i="17"/>
  <c r="Q116" i="17"/>
  <c r="R116" i="17" s="1"/>
  <c r="U116" i="17" s="1"/>
  <c r="S116" i="17"/>
  <c r="M117" i="17"/>
  <c r="P117" i="17"/>
  <c r="R117" i="17" s="1"/>
  <c r="U117" i="17" s="1"/>
  <c r="Q117" i="17"/>
  <c r="S117" i="17"/>
  <c r="M118" i="17"/>
  <c r="P118" i="17"/>
  <c r="Q118" i="17"/>
  <c r="R118" i="17"/>
  <c r="U118" i="17" s="1"/>
  <c r="S118" i="17"/>
  <c r="M119" i="17"/>
  <c r="P119" i="17"/>
  <c r="R119" i="17" s="1"/>
  <c r="Q119" i="17"/>
  <c r="S119" i="17"/>
  <c r="U119" i="17"/>
  <c r="M120" i="17"/>
  <c r="P120" i="17"/>
  <c r="Q120" i="17"/>
  <c r="R120" i="17" s="1"/>
  <c r="U120" i="17" s="1"/>
  <c r="S120" i="17"/>
  <c r="M121" i="17"/>
  <c r="P121" i="17"/>
  <c r="R121" i="17" s="1"/>
  <c r="U121" i="17" s="1"/>
  <c r="Q121" i="17"/>
  <c r="S121" i="17"/>
  <c r="M122" i="17"/>
  <c r="P122" i="17"/>
  <c r="Q122" i="17"/>
  <c r="R122" i="17"/>
  <c r="U122" i="17" s="1"/>
  <c r="S122" i="17"/>
  <c r="M123" i="17"/>
  <c r="P123" i="17"/>
  <c r="R123" i="17" s="1"/>
  <c r="Q123" i="17"/>
  <c r="S123" i="17"/>
  <c r="U123" i="17"/>
  <c r="M124" i="17"/>
  <c r="P124" i="17"/>
  <c r="Q124" i="17"/>
  <c r="R124" i="17" s="1"/>
  <c r="U124" i="17" s="1"/>
  <c r="S124" i="17"/>
  <c r="M125" i="17"/>
  <c r="P125" i="17"/>
  <c r="R125" i="17" s="1"/>
  <c r="U125" i="17" s="1"/>
  <c r="Q125" i="17"/>
  <c r="S125" i="17"/>
  <c r="M126" i="17"/>
  <c r="P126" i="17"/>
  <c r="Q126" i="17"/>
  <c r="R126" i="17"/>
  <c r="U126" i="17" s="1"/>
  <c r="S126" i="17"/>
  <c r="M127" i="17"/>
  <c r="P127" i="17"/>
  <c r="R127" i="17" s="1"/>
  <c r="Q127" i="17"/>
  <c r="S127" i="17"/>
  <c r="U127" i="17"/>
  <c r="M128" i="17"/>
  <c r="P128" i="17"/>
  <c r="Q128" i="17"/>
  <c r="R128" i="17" s="1"/>
  <c r="U128" i="17" s="1"/>
  <c r="S128" i="17"/>
  <c r="M129" i="17"/>
  <c r="P129" i="17"/>
  <c r="R129" i="17" s="1"/>
  <c r="U129" i="17" s="1"/>
  <c r="Q129" i="17"/>
  <c r="S129" i="17"/>
  <c r="M130" i="17"/>
  <c r="P130" i="17"/>
  <c r="Q130" i="17"/>
  <c r="R130" i="17"/>
  <c r="U130" i="17" s="1"/>
  <c r="S130" i="17"/>
  <c r="M131" i="17"/>
  <c r="P131" i="17"/>
  <c r="R131" i="17" s="1"/>
  <c r="U131" i="17" s="1"/>
  <c r="Q131" i="17"/>
  <c r="S131" i="17"/>
  <c r="M132" i="17"/>
  <c r="P132" i="17"/>
  <c r="Q132" i="17"/>
  <c r="R132" i="17" s="1"/>
  <c r="U132" i="17" s="1"/>
  <c r="S132" i="17"/>
  <c r="M133" i="17"/>
  <c r="P133" i="17"/>
  <c r="R133" i="17" s="1"/>
  <c r="U133" i="17" s="1"/>
  <c r="Q133" i="17"/>
  <c r="S133" i="17"/>
  <c r="M134" i="17"/>
  <c r="P134" i="17"/>
  <c r="Q134" i="17"/>
  <c r="R134" i="17"/>
  <c r="U134" i="17" s="1"/>
  <c r="S134" i="17"/>
  <c r="M135" i="17"/>
  <c r="P135" i="17"/>
  <c r="R135" i="17" s="1"/>
  <c r="Q135" i="17"/>
  <c r="S135" i="17"/>
  <c r="U135" i="17"/>
  <c r="M136" i="17"/>
  <c r="P136" i="17"/>
  <c r="Q136" i="17"/>
  <c r="R136" i="17" s="1"/>
  <c r="U136" i="17" s="1"/>
  <c r="S136" i="17"/>
  <c r="M137" i="17"/>
  <c r="P137" i="17"/>
  <c r="R137" i="17" s="1"/>
  <c r="U137" i="17" s="1"/>
  <c r="Q137" i="17"/>
  <c r="S137" i="17"/>
  <c r="M138" i="17"/>
  <c r="P138" i="17"/>
  <c r="Q138" i="17"/>
  <c r="R138" i="17"/>
  <c r="U138" i="17" s="1"/>
  <c r="S138" i="17"/>
  <c r="M139" i="17"/>
  <c r="P139" i="17"/>
  <c r="R139" i="17" s="1"/>
  <c r="Q139" i="17"/>
  <c r="S139" i="17"/>
  <c r="U139" i="17"/>
  <c r="M140" i="17"/>
  <c r="P140" i="17"/>
  <c r="Q140" i="17"/>
  <c r="R140" i="17" s="1"/>
  <c r="U140" i="17" s="1"/>
  <c r="S140" i="17"/>
  <c r="M141" i="17"/>
  <c r="P141" i="17"/>
  <c r="R141" i="17" s="1"/>
  <c r="U141" i="17" s="1"/>
  <c r="Q141" i="17"/>
  <c r="S141" i="17"/>
  <c r="M142" i="17"/>
  <c r="P142" i="17"/>
  <c r="Q142" i="17"/>
  <c r="R142" i="17"/>
  <c r="U142" i="17" s="1"/>
  <c r="S142" i="17"/>
  <c r="M143" i="17"/>
  <c r="P143" i="17"/>
  <c r="R143" i="17" s="1"/>
  <c r="Q143" i="17"/>
  <c r="S143" i="17"/>
  <c r="U143" i="17"/>
  <c r="M144" i="17"/>
  <c r="P144" i="17"/>
  <c r="Q144" i="17"/>
  <c r="R144" i="17" s="1"/>
  <c r="U144" i="17" s="1"/>
  <c r="S144" i="17"/>
  <c r="M145" i="17"/>
  <c r="P145" i="17"/>
  <c r="R145" i="17" s="1"/>
  <c r="U145" i="17" s="1"/>
  <c r="Q145" i="17"/>
  <c r="S145" i="17"/>
  <c r="M146" i="17"/>
  <c r="P146" i="17"/>
  <c r="Q146" i="17"/>
  <c r="R146" i="17" s="1"/>
  <c r="U146" i="17" s="1"/>
  <c r="S146" i="17"/>
  <c r="M147" i="17"/>
  <c r="P147" i="17"/>
  <c r="R147" i="17" s="1"/>
  <c r="U147" i="17" s="1"/>
  <c r="Q147" i="17"/>
  <c r="S147" i="17"/>
  <c r="M148" i="17"/>
  <c r="P148" i="17"/>
  <c r="Q148" i="17"/>
  <c r="R148" i="17" s="1"/>
  <c r="U148" i="17" s="1"/>
  <c r="S148" i="17"/>
  <c r="M149" i="17"/>
  <c r="P149" i="17"/>
  <c r="R149" i="17" s="1"/>
  <c r="U149" i="17" s="1"/>
  <c r="Q149" i="17"/>
  <c r="S149" i="17"/>
  <c r="M150" i="17"/>
  <c r="P150" i="17"/>
  <c r="Q150" i="17"/>
  <c r="R150" i="17" s="1"/>
  <c r="U150" i="17" s="1"/>
  <c r="S150" i="17"/>
  <c r="M151" i="17"/>
  <c r="P151" i="17"/>
  <c r="R151" i="17" s="1"/>
  <c r="Q151" i="17"/>
  <c r="S151" i="17"/>
  <c r="U151" i="17"/>
  <c r="M152" i="17"/>
  <c r="P152" i="17"/>
  <c r="Q152" i="17"/>
  <c r="R152" i="17" s="1"/>
  <c r="U152" i="17" s="1"/>
  <c r="S152" i="17"/>
  <c r="M153" i="17"/>
  <c r="P153" i="17"/>
  <c r="Q153" i="17"/>
  <c r="S153" i="17"/>
  <c r="M154" i="17"/>
  <c r="P154" i="17"/>
  <c r="Q154" i="17"/>
  <c r="R154" i="17" s="1"/>
  <c r="U154" i="17" s="1"/>
  <c r="S154" i="17"/>
  <c r="M155" i="17"/>
  <c r="P155" i="17"/>
  <c r="R155" i="17" s="1"/>
  <c r="U155" i="17" s="1"/>
  <c r="Q155" i="17"/>
  <c r="S155" i="17"/>
  <c r="M156" i="17"/>
  <c r="P156" i="17"/>
  <c r="Q156" i="17"/>
  <c r="R156" i="17"/>
  <c r="U156" i="17" s="1"/>
  <c r="S156" i="17"/>
  <c r="M157" i="17"/>
  <c r="P157" i="17"/>
  <c r="R157" i="17" s="1"/>
  <c r="U157" i="17" s="1"/>
  <c r="Q157" i="17"/>
  <c r="S157" i="17"/>
  <c r="M158" i="17"/>
  <c r="P158" i="17"/>
  <c r="Q158" i="17"/>
  <c r="R158" i="17" s="1"/>
  <c r="U158" i="17" s="1"/>
  <c r="S158" i="17"/>
  <c r="M159" i="17"/>
  <c r="P159" i="17"/>
  <c r="R159" i="17" s="1"/>
  <c r="Q159" i="17"/>
  <c r="S159" i="17"/>
  <c r="U159" i="17"/>
  <c r="M160" i="17"/>
  <c r="P160" i="17"/>
  <c r="Q160" i="17"/>
  <c r="R160" i="17" s="1"/>
  <c r="U160" i="17" s="1"/>
  <c r="S160" i="17"/>
  <c r="M161" i="17"/>
  <c r="P161" i="17"/>
  <c r="Q161" i="17"/>
  <c r="S161" i="17"/>
  <c r="M162" i="17"/>
  <c r="P162" i="17"/>
  <c r="Q162" i="17"/>
  <c r="R162" i="17" s="1"/>
  <c r="U162" i="17" s="1"/>
  <c r="S162" i="17"/>
  <c r="M163" i="17"/>
  <c r="P163" i="17"/>
  <c r="R163" i="17" s="1"/>
  <c r="U163" i="17" s="1"/>
  <c r="Q163" i="17"/>
  <c r="S163" i="17"/>
  <c r="M164" i="17"/>
  <c r="P164" i="17"/>
  <c r="Q164" i="17"/>
  <c r="R164" i="17" s="1"/>
  <c r="U164" i="17" s="1"/>
  <c r="S164" i="17"/>
  <c r="M165" i="17"/>
  <c r="P165" i="17"/>
  <c r="R165" i="17" s="1"/>
  <c r="U165" i="17" s="1"/>
  <c r="Q165" i="17"/>
  <c r="S165" i="17"/>
  <c r="M166" i="17"/>
  <c r="P166" i="17"/>
  <c r="Q166" i="17"/>
  <c r="R166" i="17" s="1"/>
  <c r="U166" i="17" s="1"/>
  <c r="S166" i="17"/>
  <c r="M167" i="17"/>
  <c r="P167" i="17"/>
  <c r="R167" i="17" s="1"/>
  <c r="Q167" i="17"/>
  <c r="S167" i="17"/>
  <c r="U167" i="17"/>
  <c r="M168" i="17"/>
  <c r="P168" i="17"/>
  <c r="Q168" i="17"/>
  <c r="R168" i="17" s="1"/>
  <c r="U168" i="17" s="1"/>
  <c r="S168" i="17"/>
  <c r="M169" i="17"/>
  <c r="P169" i="17"/>
  <c r="Q169" i="17"/>
  <c r="S169" i="17"/>
  <c r="M170" i="17"/>
  <c r="P170" i="17"/>
  <c r="Q170" i="17"/>
  <c r="R170" i="17" s="1"/>
  <c r="U170" i="17" s="1"/>
  <c r="S170" i="17"/>
  <c r="M171" i="17"/>
  <c r="P171" i="17"/>
  <c r="R171" i="17" s="1"/>
  <c r="U171" i="17" s="1"/>
  <c r="Q171" i="17"/>
  <c r="S171" i="17"/>
  <c r="M172" i="17"/>
  <c r="P172" i="17"/>
  <c r="Q172" i="17"/>
  <c r="R172" i="17" s="1"/>
  <c r="U172" i="17" s="1"/>
  <c r="S172" i="17"/>
  <c r="M173" i="17"/>
  <c r="P173" i="17"/>
  <c r="R173" i="17" s="1"/>
  <c r="U173" i="17" s="1"/>
  <c r="Q173" i="17"/>
  <c r="S173" i="17"/>
  <c r="M174" i="17"/>
  <c r="P174" i="17"/>
  <c r="Q174" i="17"/>
  <c r="R174" i="17" s="1"/>
  <c r="U174" i="17" s="1"/>
  <c r="S174" i="17"/>
  <c r="M175" i="17"/>
  <c r="P175" i="17"/>
  <c r="R175" i="17" s="1"/>
  <c r="Q175" i="17"/>
  <c r="S175" i="17"/>
  <c r="U175" i="17"/>
  <c r="M176" i="17"/>
  <c r="P176" i="17"/>
  <c r="R176" i="17" s="1"/>
  <c r="U176" i="17" s="1"/>
  <c r="Q176" i="17"/>
  <c r="S176" i="17"/>
  <c r="M177" i="17"/>
  <c r="P177" i="17"/>
  <c r="R177" i="17" s="1"/>
  <c r="U177" i="17" s="1"/>
  <c r="Q177" i="17"/>
  <c r="S177" i="17"/>
  <c r="M178" i="17"/>
  <c r="P178" i="17"/>
  <c r="Q178" i="17"/>
  <c r="R178" i="17"/>
  <c r="U178" i="17" s="1"/>
  <c r="S178" i="17"/>
  <c r="M179" i="17"/>
  <c r="P179" i="17"/>
  <c r="Q179" i="17"/>
  <c r="R179" i="17"/>
  <c r="S179" i="17"/>
  <c r="U179" i="17"/>
  <c r="M180" i="17"/>
  <c r="P180" i="17"/>
  <c r="R180" i="17" s="1"/>
  <c r="U180" i="17" s="1"/>
  <c r="Q180" i="17"/>
  <c r="S180" i="17"/>
  <c r="M181" i="17"/>
  <c r="P181" i="17"/>
  <c r="R181" i="17" s="1"/>
  <c r="U181" i="17" s="1"/>
  <c r="Q181" i="17"/>
  <c r="S181" i="17"/>
  <c r="M182" i="17"/>
  <c r="P182" i="17"/>
  <c r="Q182" i="17"/>
  <c r="R182" i="17"/>
  <c r="U182" i="17" s="1"/>
  <c r="S182" i="17"/>
  <c r="M183" i="17"/>
  <c r="P183" i="17"/>
  <c r="Q183" i="17"/>
  <c r="R183" i="17"/>
  <c r="S183" i="17"/>
  <c r="U183" i="17"/>
  <c r="M184" i="17"/>
  <c r="P184" i="17"/>
  <c r="R184" i="17" s="1"/>
  <c r="U184" i="17" s="1"/>
  <c r="Q184" i="17"/>
  <c r="S184" i="17"/>
  <c r="M185" i="17"/>
  <c r="P185" i="17"/>
  <c r="Q185" i="17"/>
  <c r="S185" i="17"/>
  <c r="M186" i="17"/>
  <c r="P186" i="17"/>
  <c r="Q186" i="17"/>
  <c r="R186" i="17"/>
  <c r="U186" i="17" s="1"/>
  <c r="S186" i="17"/>
  <c r="M187" i="17"/>
  <c r="P187" i="17"/>
  <c r="Q187" i="17"/>
  <c r="R187" i="17"/>
  <c r="S187" i="17"/>
  <c r="U187" i="17"/>
  <c r="M188" i="17"/>
  <c r="P188" i="17"/>
  <c r="R188" i="17" s="1"/>
  <c r="U188" i="17" s="1"/>
  <c r="Q188" i="17"/>
  <c r="S188" i="17"/>
  <c r="M189" i="17"/>
  <c r="P189" i="17"/>
  <c r="R189" i="17" s="1"/>
  <c r="U189" i="17" s="1"/>
  <c r="Q189" i="17"/>
  <c r="S189" i="17"/>
  <c r="M190" i="17"/>
  <c r="P190" i="17"/>
  <c r="Q190" i="17"/>
  <c r="R190" i="17"/>
  <c r="U190" i="17" s="1"/>
  <c r="S190" i="17"/>
  <c r="M191" i="17"/>
  <c r="P191" i="17"/>
  <c r="Q191" i="17"/>
  <c r="R191" i="17"/>
  <c r="S191" i="17"/>
  <c r="U191" i="17"/>
  <c r="M192" i="17"/>
  <c r="P192" i="17"/>
  <c r="R192" i="17" s="1"/>
  <c r="U192" i="17" s="1"/>
  <c r="Q192" i="17"/>
  <c r="S192" i="17"/>
  <c r="M193" i="17"/>
  <c r="P193" i="17"/>
  <c r="Q193" i="17"/>
  <c r="S193" i="17"/>
  <c r="M194" i="17"/>
  <c r="P194" i="17"/>
  <c r="Q194" i="17"/>
  <c r="R194" i="17"/>
  <c r="U194" i="17" s="1"/>
  <c r="S194" i="17"/>
  <c r="M195" i="17"/>
  <c r="P195" i="17"/>
  <c r="Q195" i="17"/>
  <c r="R195" i="17"/>
  <c r="S195" i="17"/>
  <c r="U195" i="17"/>
  <c r="M196" i="17"/>
  <c r="P196" i="17"/>
  <c r="R196" i="17" s="1"/>
  <c r="U196" i="17" s="1"/>
  <c r="Q196" i="17"/>
  <c r="S196" i="17"/>
  <c r="M197" i="17"/>
  <c r="P197" i="17"/>
  <c r="Q197" i="17"/>
  <c r="S197" i="17"/>
  <c r="M198" i="17"/>
  <c r="P198" i="17"/>
  <c r="Q198" i="17"/>
  <c r="R198" i="17"/>
  <c r="U198" i="17" s="1"/>
  <c r="S198" i="17"/>
  <c r="M199" i="17"/>
  <c r="P199" i="17"/>
  <c r="Q199" i="17"/>
  <c r="R199" i="17"/>
  <c r="S199" i="17"/>
  <c r="U199" i="17"/>
  <c r="M200" i="17"/>
  <c r="P200" i="17"/>
  <c r="R200" i="17" s="1"/>
  <c r="U200" i="17" s="1"/>
  <c r="Q200" i="17"/>
  <c r="S200" i="17"/>
  <c r="M201" i="17"/>
  <c r="P201" i="17"/>
  <c r="Q201" i="17"/>
  <c r="S201" i="17"/>
  <c r="M202" i="17"/>
  <c r="P202" i="17"/>
  <c r="Q202" i="17"/>
  <c r="R202" i="17"/>
  <c r="U202" i="17" s="1"/>
  <c r="S202" i="17"/>
  <c r="M203" i="17"/>
  <c r="P203" i="17"/>
  <c r="Q203" i="17"/>
  <c r="R203" i="17"/>
  <c r="S203" i="17"/>
  <c r="U203" i="17"/>
  <c r="M204" i="17"/>
  <c r="P204" i="17"/>
  <c r="R204" i="17" s="1"/>
  <c r="U204" i="17" s="1"/>
  <c r="Q204" i="17"/>
  <c r="S204" i="17"/>
  <c r="M205" i="17"/>
  <c r="P205" i="17"/>
  <c r="R205" i="17" s="1"/>
  <c r="U205" i="17" s="1"/>
  <c r="Q205" i="17"/>
  <c r="S205" i="17"/>
  <c r="M206" i="17"/>
  <c r="P206" i="17"/>
  <c r="Q206" i="17"/>
  <c r="R206" i="17"/>
  <c r="U206" i="17" s="1"/>
  <c r="S206" i="17"/>
  <c r="M207" i="17"/>
  <c r="P207" i="17"/>
  <c r="Q207" i="17"/>
  <c r="R207" i="17"/>
  <c r="S207" i="17"/>
  <c r="U207" i="17"/>
  <c r="M208" i="17"/>
  <c r="P208" i="17"/>
  <c r="R208" i="17" s="1"/>
  <c r="U208" i="17" s="1"/>
  <c r="Q208" i="17"/>
  <c r="S208" i="17"/>
  <c r="M209" i="17"/>
  <c r="P209" i="17"/>
  <c r="R209" i="17" s="1"/>
  <c r="U209" i="17" s="1"/>
  <c r="Q209" i="17"/>
  <c r="S209" i="17"/>
  <c r="M210" i="17"/>
  <c r="P210" i="17"/>
  <c r="Q210" i="17"/>
  <c r="R210" i="17"/>
  <c r="U210" i="17" s="1"/>
  <c r="S210" i="17"/>
  <c r="M211" i="17"/>
  <c r="O211" i="17"/>
  <c r="O212" i="17" s="1"/>
  <c r="Q211" i="17"/>
  <c r="S211" i="17"/>
  <c r="M212" i="17"/>
  <c r="Q212" i="17"/>
  <c r="S212" i="17"/>
  <c r="M213" i="17"/>
  <c r="Q213" i="17"/>
  <c r="S213" i="17"/>
  <c r="M214" i="17"/>
  <c r="Q214" i="17"/>
  <c r="S214" i="17"/>
  <c r="M215" i="17"/>
  <c r="Q215" i="17"/>
  <c r="S215" i="17"/>
  <c r="M216" i="17"/>
  <c r="Q216" i="17"/>
  <c r="S216" i="17"/>
  <c r="M217" i="17"/>
  <c r="Q217" i="17"/>
  <c r="S217" i="17"/>
  <c r="M218" i="17"/>
  <c r="Q218" i="17"/>
  <c r="S218" i="17"/>
  <c r="M219" i="17"/>
  <c r="Q219" i="17"/>
  <c r="S219" i="17"/>
  <c r="M220" i="17"/>
  <c r="Q220" i="17"/>
  <c r="S220" i="17"/>
  <c r="E2" i="16"/>
  <c r="E18" i="16"/>
  <c r="E26" i="16"/>
  <c r="E33" i="16"/>
  <c r="E34" i="16"/>
  <c r="E50" i="16"/>
  <c r="E58" i="16"/>
  <c r="E65" i="16"/>
  <c r="E66" i="16"/>
  <c r="E82" i="16"/>
  <c r="E90" i="16"/>
  <c r="E97" i="16"/>
  <c r="E98" i="16"/>
  <c r="E114" i="16"/>
  <c r="E122" i="16"/>
  <c r="E129" i="16"/>
  <c r="E130" i="16"/>
  <c r="E146" i="16"/>
  <c r="E154" i="16"/>
  <c r="E161" i="16"/>
  <c r="E162" i="16"/>
  <c r="E178" i="16"/>
  <c r="E186" i="16"/>
  <c r="E193" i="16"/>
  <c r="E194" i="16"/>
  <c r="E210" i="16"/>
  <c r="E218" i="16"/>
  <c r="E225" i="16"/>
  <c r="E226" i="16"/>
  <c r="E242" i="16"/>
  <c r="E250" i="16"/>
  <c r="E257" i="16"/>
  <c r="E258" i="16"/>
  <c r="I263" i="16"/>
  <c r="I264" i="16"/>
  <c r="I265" i="16" s="1"/>
  <c r="I266" i="16" s="1"/>
  <c r="I267" i="16" s="1"/>
  <c r="I268" i="16" s="1"/>
  <c r="I269" i="16" s="1"/>
  <c r="I270" i="16" s="1"/>
  <c r="I271" i="16" s="1"/>
  <c r="I272" i="16" s="1"/>
  <c r="E268" i="16"/>
  <c r="E272" i="16"/>
  <c r="E279" i="16"/>
  <c r="E295" i="16"/>
  <c r="E303" i="16"/>
  <c r="E304" i="16"/>
  <c r="E311" i="16"/>
  <c r="E327" i="16"/>
  <c r="E335" i="16"/>
  <c r="E336" i="16"/>
  <c r="E343" i="16"/>
  <c r="E359" i="16"/>
  <c r="E367" i="16"/>
  <c r="E368" i="16"/>
  <c r="E375" i="16"/>
  <c r="E391" i="16"/>
  <c r="E399" i="16"/>
  <c r="E400" i="16"/>
  <c r="E407" i="16"/>
  <c r="E423" i="16"/>
  <c r="E431" i="16"/>
  <c r="E432" i="16"/>
  <c r="E439" i="16"/>
  <c r="E455" i="16"/>
  <c r="E463" i="16"/>
  <c r="E464" i="16"/>
  <c r="E471" i="16"/>
  <c r="E487" i="16"/>
  <c r="E495" i="16"/>
  <c r="E496" i="16"/>
  <c r="E497" i="16"/>
  <c r="E511" i="16"/>
  <c r="E513" i="16"/>
  <c r="E519" i="16"/>
  <c r="E520" i="16"/>
  <c r="E529" i="16"/>
  <c r="E535" i="16"/>
  <c r="E536" i="16"/>
  <c r="E537" i="16"/>
  <c r="E544" i="16"/>
  <c r="E546" i="16"/>
  <c r="E547" i="16"/>
  <c r="E548" i="16"/>
  <c r="E552" i="16"/>
  <c r="E554" i="16"/>
  <c r="E555" i="16"/>
  <c r="E556" i="16"/>
  <c r="E560" i="16"/>
  <c r="E562" i="16"/>
  <c r="E563" i="16"/>
  <c r="E564" i="16"/>
  <c r="E568" i="16"/>
  <c r="E570" i="16"/>
  <c r="E571" i="16"/>
  <c r="E572" i="16"/>
  <c r="E576" i="16"/>
  <c r="E578" i="16"/>
  <c r="E579" i="16"/>
  <c r="E580" i="16"/>
  <c r="E584" i="16"/>
  <c r="E586" i="16"/>
  <c r="E587" i="16"/>
  <c r="E588" i="16"/>
  <c r="E592" i="16"/>
  <c r="E594" i="16"/>
  <c r="E595" i="16"/>
  <c r="E596" i="16"/>
  <c r="E600" i="16"/>
  <c r="E602" i="16"/>
  <c r="E603" i="16"/>
  <c r="E604" i="16"/>
  <c r="E608" i="16"/>
  <c r="E610" i="16"/>
  <c r="E611" i="16"/>
  <c r="E612" i="16"/>
  <c r="E616" i="16"/>
  <c r="E618" i="16"/>
  <c r="E619" i="16"/>
  <c r="E620" i="16"/>
  <c r="E624" i="16"/>
  <c r="E626" i="16"/>
  <c r="E627" i="16"/>
  <c r="E628" i="16"/>
  <c r="E632" i="16"/>
  <c r="E634" i="16"/>
  <c r="E635" i="16"/>
  <c r="E636" i="16"/>
  <c r="E640" i="16"/>
  <c r="E642" i="16"/>
  <c r="E643" i="16"/>
  <c r="E644" i="16"/>
  <c r="E648" i="16"/>
  <c r="E650" i="16"/>
  <c r="E651" i="16"/>
  <c r="E652" i="16"/>
  <c r="E655" i="16"/>
  <c r="E656" i="16"/>
  <c r="E658" i="16"/>
  <c r="E659" i="16"/>
  <c r="E660" i="16"/>
  <c r="E663" i="16"/>
  <c r="E664" i="16"/>
  <c r="E666" i="16"/>
  <c r="E667" i="16"/>
  <c r="E668" i="16"/>
  <c r="E670" i="16"/>
  <c r="E671" i="16"/>
  <c r="E672" i="16"/>
  <c r="E674" i="16"/>
  <c r="E675" i="16"/>
  <c r="E676" i="16"/>
  <c r="E678" i="16"/>
  <c r="E679" i="16"/>
  <c r="E680" i="16"/>
  <c r="E682" i="16"/>
  <c r="E683" i="16"/>
  <c r="E684" i="16"/>
  <c r="E686" i="16"/>
  <c r="E687" i="16"/>
  <c r="E688" i="16"/>
  <c r="E690" i="16"/>
  <c r="E691" i="16"/>
  <c r="E692" i="16"/>
  <c r="E694" i="16"/>
  <c r="E695" i="16"/>
  <c r="E696" i="16"/>
  <c r="E698" i="16"/>
  <c r="E699" i="16"/>
  <c r="E700" i="16"/>
  <c r="E702" i="16"/>
  <c r="E703" i="16"/>
  <c r="E704" i="16"/>
  <c r="E706" i="16"/>
  <c r="E707" i="16"/>
  <c r="E708" i="16"/>
  <c r="E710" i="16"/>
  <c r="E711" i="16"/>
  <c r="E712" i="16"/>
  <c r="E714" i="16"/>
  <c r="E715" i="16"/>
  <c r="E716" i="16"/>
  <c r="E718" i="16"/>
  <c r="E719" i="16"/>
  <c r="E720" i="16"/>
  <c r="E722" i="16"/>
  <c r="E723" i="16"/>
  <c r="E724" i="16"/>
  <c r="E726" i="16"/>
  <c r="E727" i="16"/>
  <c r="E728" i="16"/>
  <c r="E730" i="16"/>
  <c r="E731" i="16"/>
  <c r="E732" i="16"/>
  <c r="D733" i="16"/>
  <c r="E10" i="16" s="1"/>
  <c r="E733" i="16"/>
  <c r="E734" i="16"/>
  <c r="E735" i="16"/>
  <c r="E737" i="16"/>
  <c r="E738" i="16"/>
  <c r="E739" i="16"/>
  <c r="E740" i="16"/>
  <c r="E741" i="16"/>
  <c r="E742" i="16"/>
  <c r="E743" i="16"/>
  <c r="E745" i="16"/>
  <c r="E746" i="16"/>
  <c r="E747" i="16"/>
  <c r="E748" i="16"/>
  <c r="E749" i="16"/>
  <c r="E750" i="16"/>
  <c r="E751" i="16"/>
  <c r="E753" i="16"/>
  <c r="E754" i="16"/>
  <c r="E755" i="16"/>
  <c r="E756" i="16"/>
  <c r="E757" i="16"/>
  <c r="E758" i="16"/>
  <c r="E759" i="16"/>
  <c r="E761" i="16"/>
  <c r="E762" i="16"/>
  <c r="E763" i="16"/>
  <c r="E764" i="16"/>
  <c r="E765" i="16"/>
  <c r="E766" i="16"/>
  <c r="E767" i="16"/>
  <c r="E769" i="16"/>
  <c r="E770" i="16"/>
  <c r="E771" i="16"/>
  <c r="E772" i="16"/>
  <c r="E773" i="16"/>
  <c r="E774" i="16"/>
  <c r="E775" i="16"/>
  <c r="E777" i="16"/>
  <c r="E778" i="16"/>
  <c r="E779" i="16"/>
  <c r="E780" i="16"/>
  <c r="E781" i="16"/>
  <c r="E782" i="16"/>
  <c r="E783" i="16"/>
  <c r="E785" i="16"/>
  <c r="E786" i="16"/>
  <c r="E787" i="16"/>
  <c r="E788" i="16"/>
  <c r="E789" i="16"/>
  <c r="E790" i="16"/>
  <c r="E791" i="16"/>
  <c r="E793" i="16"/>
  <c r="E794" i="16"/>
  <c r="E795" i="16"/>
  <c r="E796" i="16"/>
  <c r="E797" i="16"/>
  <c r="E798" i="16"/>
  <c r="E799" i="16"/>
  <c r="E800" i="16"/>
  <c r="E801" i="16"/>
  <c r="E802" i="16"/>
  <c r="E803" i="16"/>
  <c r="E804" i="16"/>
  <c r="E805" i="16"/>
  <c r="E806" i="16"/>
  <c r="E807" i="16"/>
  <c r="E808" i="16"/>
  <c r="E809" i="16"/>
  <c r="E810" i="16"/>
  <c r="E811" i="16"/>
  <c r="E812" i="16"/>
  <c r="E813" i="16"/>
  <c r="E814" i="16"/>
  <c r="T646" i="10"/>
  <c r="T645" i="10"/>
  <c r="T644" i="10"/>
  <c r="T643" i="10"/>
  <c r="T642" i="10"/>
  <c r="T641" i="10"/>
  <c r="T640" i="10"/>
  <c r="T639" i="10"/>
  <c r="T638" i="10"/>
  <c r="T637" i="10"/>
  <c r="T636" i="10"/>
  <c r="T635" i="10"/>
  <c r="T634" i="10"/>
  <c r="T633" i="10"/>
  <c r="T632" i="10"/>
  <c r="T631" i="10"/>
  <c r="T630" i="10"/>
  <c r="T629" i="10"/>
  <c r="T628" i="10"/>
  <c r="T627" i="10"/>
  <c r="T626" i="10"/>
  <c r="T625" i="10"/>
  <c r="T624" i="10"/>
  <c r="T623" i="10"/>
  <c r="T622" i="10"/>
  <c r="T621" i="10"/>
  <c r="T620" i="10"/>
  <c r="T619" i="10"/>
  <c r="T618" i="10"/>
  <c r="U618" i="10" s="1"/>
  <c r="T617" i="10"/>
  <c r="T616" i="10"/>
  <c r="T615" i="10"/>
  <c r="T614" i="10"/>
  <c r="U614" i="10" s="1"/>
  <c r="T613" i="10"/>
  <c r="T612" i="10"/>
  <c r="U611" i="10"/>
  <c r="T611" i="10"/>
  <c r="T610" i="10"/>
  <c r="T609" i="10"/>
  <c r="T608" i="10"/>
  <c r="T607" i="10"/>
  <c r="T606" i="10"/>
  <c r="T605" i="10"/>
  <c r="T604" i="10"/>
  <c r="U603" i="10"/>
  <c r="T603" i="10"/>
  <c r="T602" i="10"/>
  <c r="T601" i="10"/>
  <c r="T600" i="10"/>
  <c r="T599" i="10"/>
  <c r="T598" i="10"/>
  <c r="T597" i="10"/>
  <c r="T596" i="10"/>
  <c r="T595" i="10"/>
  <c r="T594" i="10"/>
  <c r="T593" i="10"/>
  <c r="T592" i="10"/>
  <c r="T591" i="10"/>
  <c r="T590" i="10"/>
  <c r="U590" i="10" s="1"/>
  <c r="T589" i="10"/>
  <c r="T588" i="10"/>
  <c r="T587" i="10"/>
  <c r="T586" i="10"/>
  <c r="T585" i="10"/>
  <c r="T584" i="10"/>
  <c r="T583" i="10"/>
  <c r="T582" i="10"/>
  <c r="U581" i="10"/>
  <c r="T581" i="10"/>
  <c r="T580" i="10"/>
  <c r="U579" i="10"/>
  <c r="T579" i="10"/>
  <c r="T578" i="10"/>
  <c r="T577" i="10"/>
  <c r="T576" i="10"/>
  <c r="T575" i="10"/>
  <c r="T574" i="10"/>
  <c r="T573" i="10"/>
  <c r="T572" i="10"/>
  <c r="T571" i="10"/>
  <c r="T570" i="10"/>
  <c r="T569" i="10"/>
  <c r="T568" i="10"/>
  <c r="T567" i="10"/>
  <c r="T566" i="10"/>
  <c r="U635" i="10" s="1"/>
  <c r="U565" i="10"/>
  <c r="T565" i="10"/>
  <c r="T564" i="10"/>
  <c r="U563" i="10"/>
  <c r="T563" i="10"/>
  <c r="T562" i="10"/>
  <c r="T561" i="10"/>
  <c r="T560" i="10"/>
  <c r="T559" i="10"/>
  <c r="T558" i="10"/>
  <c r="U558" i="10" s="1"/>
  <c r="T557" i="10"/>
  <c r="T556" i="10"/>
  <c r="T555" i="10"/>
  <c r="T554" i="10"/>
  <c r="T553" i="10"/>
  <c r="T552" i="10"/>
  <c r="U552" i="10" s="1"/>
  <c r="T551" i="10"/>
  <c r="T550" i="10"/>
  <c r="U549" i="10"/>
  <c r="T549" i="10"/>
  <c r="T548" i="10"/>
  <c r="U547" i="10"/>
  <c r="T547" i="10"/>
  <c r="T546" i="10"/>
  <c r="T545" i="10"/>
  <c r="T544" i="10"/>
  <c r="T543" i="10"/>
  <c r="T542" i="10"/>
  <c r="U542" i="10" s="1"/>
  <c r="T541" i="10"/>
  <c r="T540" i="10"/>
  <c r="T539" i="10"/>
  <c r="U539" i="10" s="1"/>
  <c r="T538" i="10"/>
  <c r="U538" i="10" s="1"/>
  <c r="T537" i="10"/>
  <c r="T536" i="10"/>
  <c r="U535" i="10"/>
  <c r="T535" i="10"/>
  <c r="T534" i="10"/>
  <c r="T533" i="10"/>
  <c r="T532" i="10"/>
  <c r="T531" i="10"/>
  <c r="U531" i="10" s="1"/>
  <c r="T530" i="10"/>
  <c r="T529" i="10"/>
  <c r="U529" i="10" s="1"/>
  <c r="T528" i="10"/>
  <c r="U528" i="10" s="1"/>
  <c r="T527" i="10"/>
  <c r="U527" i="10" s="1"/>
  <c r="T526" i="10"/>
  <c r="U526" i="10" s="1"/>
  <c r="T525" i="10"/>
  <c r="T524" i="10"/>
  <c r="U524" i="10" s="1"/>
  <c r="T523" i="10"/>
  <c r="U523" i="10" s="1"/>
  <c r="T522" i="10"/>
  <c r="T521" i="10"/>
  <c r="T520" i="10"/>
  <c r="U519" i="10"/>
  <c r="T519" i="10"/>
  <c r="T518" i="10"/>
  <c r="U518" i="10" s="1"/>
  <c r="P417" i="10"/>
  <c r="P418" i="10" s="1"/>
  <c r="P419" i="10" s="1"/>
  <c r="P420" i="10" s="1"/>
  <c r="P421" i="10" s="1"/>
  <c r="P422" i="10" s="1"/>
  <c r="P423" i="10" s="1"/>
  <c r="P424" i="10" s="1"/>
  <c r="P425" i="10" s="1"/>
  <c r="P426" i="10" s="1"/>
  <c r="P427" i="10" s="1"/>
  <c r="P428" i="10" s="1"/>
  <c r="P429" i="10" s="1"/>
  <c r="P430" i="10" s="1"/>
  <c r="P431" i="10" s="1"/>
  <c r="P432" i="10" s="1"/>
  <c r="P433" i="10" s="1"/>
  <c r="P434" i="10" s="1"/>
  <c r="P435" i="10" s="1"/>
  <c r="P436" i="10" s="1"/>
  <c r="P437" i="10" s="1"/>
  <c r="P438" i="10" s="1"/>
  <c r="P439" i="10" s="1"/>
  <c r="P440" i="10" s="1"/>
  <c r="P441" i="10" s="1"/>
  <c r="P442" i="10" s="1"/>
  <c r="P443" i="10" s="1"/>
  <c r="P444" i="10" s="1"/>
  <c r="P445" i="10" s="1"/>
  <c r="P446" i="10" s="1"/>
  <c r="U325" i="10"/>
  <c r="T325" i="10"/>
  <c r="T324" i="10"/>
  <c r="U324" i="10" s="1"/>
  <c r="U323" i="10"/>
  <c r="T323" i="10"/>
  <c r="U322" i="10"/>
  <c r="T322" i="10"/>
  <c r="U321" i="10"/>
  <c r="T321" i="10"/>
  <c r="T320" i="10"/>
  <c r="U320" i="10" s="1"/>
  <c r="U319" i="10"/>
  <c r="T319" i="10"/>
  <c r="U318" i="10"/>
  <c r="T318" i="10"/>
  <c r="U317" i="10"/>
  <c r="T317" i="10"/>
  <c r="T316" i="10"/>
  <c r="U316" i="10" s="1"/>
  <c r="U315" i="10"/>
  <c r="T315" i="10"/>
  <c r="U314" i="10"/>
  <c r="T314" i="10"/>
  <c r="U313" i="10"/>
  <c r="T313" i="10"/>
  <c r="T312" i="10"/>
  <c r="U312" i="10" s="1"/>
  <c r="U311" i="10"/>
  <c r="T311" i="10"/>
  <c r="U310" i="10"/>
  <c r="T310" i="10"/>
  <c r="U309" i="10"/>
  <c r="T309" i="10"/>
  <c r="T308" i="10"/>
  <c r="U308" i="10" s="1"/>
  <c r="U307" i="10"/>
  <c r="T307" i="10"/>
  <c r="U306" i="10"/>
  <c r="T306" i="10"/>
  <c r="U305" i="10"/>
  <c r="T305" i="10"/>
  <c r="T304" i="10"/>
  <c r="U304" i="10" s="1"/>
  <c r="U303" i="10"/>
  <c r="T303" i="10"/>
  <c r="U302" i="10"/>
  <c r="T302" i="10"/>
  <c r="U301" i="10"/>
  <c r="T301" i="10"/>
  <c r="T300" i="10"/>
  <c r="U300" i="10" s="1"/>
  <c r="U299" i="10"/>
  <c r="T299" i="10"/>
  <c r="U298" i="10"/>
  <c r="T298" i="10"/>
  <c r="U297" i="10"/>
  <c r="T297" i="10"/>
  <c r="T296" i="10"/>
  <c r="U296" i="10" s="1"/>
  <c r="U295" i="10"/>
  <c r="T295" i="10"/>
  <c r="U294" i="10"/>
  <c r="T294" i="10"/>
  <c r="U293" i="10"/>
  <c r="T293" i="10"/>
  <c r="T292" i="10"/>
  <c r="U292" i="10" s="1"/>
  <c r="U291" i="10"/>
  <c r="T291" i="10"/>
  <c r="U290" i="10"/>
  <c r="T290" i="10"/>
  <c r="U289" i="10"/>
  <c r="T289" i="10"/>
  <c r="T288" i="10"/>
  <c r="U288" i="10" s="1"/>
  <c r="U287" i="10"/>
  <c r="T287" i="10"/>
  <c r="U286" i="10"/>
  <c r="T286" i="10"/>
  <c r="U285" i="10"/>
  <c r="T285" i="10"/>
  <c r="T284" i="10"/>
  <c r="U284" i="10" s="1"/>
  <c r="U283" i="10"/>
  <c r="T283" i="10"/>
  <c r="U282" i="10"/>
  <c r="T282" i="10"/>
  <c r="U281" i="10"/>
  <c r="T281" i="10"/>
  <c r="T280" i="10"/>
  <c r="U280" i="10" s="1"/>
  <c r="U279" i="10"/>
  <c r="T279" i="10"/>
  <c r="U278" i="10"/>
  <c r="T278" i="10"/>
  <c r="U277" i="10"/>
  <c r="T277" i="10"/>
  <c r="T276" i="10"/>
  <c r="U276" i="10" s="1"/>
  <c r="U275" i="10"/>
  <c r="T275" i="10"/>
  <c r="U274" i="10"/>
  <c r="T274" i="10"/>
  <c r="U273" i="10"/>
  <c r="T273" i="10"/>
  <c r="T272" i="10"/>
  <c r="U272" i="10" s="1"/>
  <c r="U271" i="10"/>
  <c r="T271" i="10"/>
  <c r="U270" i="10"/>
  <c r="T270" i="10"/>
  <c r="U269" i="10"/>
  <c r="T269" i="10"/>
  <c r="T268" i="10"/>
  <c r="U268" i="10" s="1"/>
  <c r="U267" i="10"/>
  <c r="T267" i="10"/>
  <c r="U266" i="10"/>
  <c r="T266" i="10"/>
  <c r="U265" i="10"/>
  <c r="T265" i="10"/>
  <c r="T264" i="10"/>
  <c r="U264" i="10" s="1"/>
  <c r="T263" i="10"/>
  <c r="U263" i="10" s="1"/>
  <c r="U262" i="10"/>
  <c r="T262" i="10"/>
  <c r="T261" i="10"/>
  <c r="U261" i="10" s="1"/>
  <c r="U260" i="10"/>
  <c r="T260" i="10"/>
  <c r="T259" i="10"/>
  <c r="U259" i="10" s="1"/>
  <c r="U258" i="10"/>
  <c r="T258" i="10"/>
  <c r="T257" i="10"/>
  <c r="U257" i="10" s="1"/>
  <c r="U256" i="10"/>
  <c r="T256" i="10"/>
  <c r="T255" i="10"/>
  <c r="U255" i="10" s="1"/>
  <c r="U254" i="10"/>
  <c r="T254" i="10"/>
  <c r="T253" i="10"/>
  <c r="U253" i="10" s="1"/>
  <c r="U252" i="10"/>
  <c r="T252" i="10"/>
  <c r="T251" i="10"/>
  <c r="U251" i="10" s="1"/>
  <c r="U250" i="10"/>
  <c r="T250" i="10"/>
  <c r="T249" i="10"/>
  <c r="U249" i="10" s="1"/>
  <c r="U248" i="10"/>
  <c r="T248" i="10"/>
  <c r="T247" i="10"/>
  <c r="U247" i="10" s="1"/>
  <c r="U246" i="10"/>
  <c r="T246" i="10"/>
  <c r="T245" i="10"/>
  <c r="U245" i="10" s="1"/>
  <c r="U244" i="10"/>
  <c r="T244" i="10"/>
  <c r="T243" i="10"/>
  <c r="U243" i="10" s="1"/>
  <c r="U242" i="10"/>
  <c r="T242" i="10"/>
  <c r="T241" i="10"/>
  <c r="U241" i="10" s="1"/>
  <c r="U240" i="10"/>
  <c r="T240" i="10"/>
  <c r="T239" i="10"/>
  <c r="U239" i="10" s="1"/>
  <c r="U238" i="10"/>
  <c r="T238" i="10"/>
  <c r="T237" i="10"/>
  <c r="U237" i="10" s="1"/>
  <c r="U236" i="10"/>
  <c r="T236" i="10"/>
  <c r="T235" i="10"/>
  <c r="U235" i="10" s="1"/>
  <c r="U234" i="10"/>
  <c r="T234" i="10"/>
  <c r="T233" i="10"/>
  <c r="U233" i="10" s="1"/>
  <c r="U232" i="10"/>
  <c r="T232" i="10"/>
  <c r="T231" i="10"/>
  <c r="U231" i="10" s="1"/>
  <c r="U230" i="10"/>
  <c r="T230" i="10"/>
  <c r="T229" i="10"/>
  <c r="U229" i="10" s="1"/>
  <c r="U228" i="10"/>
  <c r="T228" i="10"/>
  <c r="T227" i="10"/>
  <c r="U227" i="10" s="1"/>
  <c r="U226" i="10"/>
  <c r="T226" i="10"/>
  <c r="T225" i="10"/>
  <c r="U225" i="10" s="1"/>
  <c r="U224" i="10"/>
  <c r="T224" i="10"/>
  <c r="T223" i="10"/>
  <c r="U223" i="10" s="1"/>
  <c r="U222" i="10"/>
  <c r="T222" i="10"/>
  <c r="T221" i="10"/>
  <c r="U221" i="10" s="1"/>
  <c r="U220" i="10"/>
  <c r="T220" i="10"/>
  <c r="T219" i="10"/>
  <c r="U219" i="10" s="1"/>
  <c r="U218" i="10"/>
  <c r="T218" i="10"/>
  <c r="T217" i="10"/>
  <c r="U217" i="10" s="1"/>
  <c r="U216" i="10"/>
  <c r="T216" i="10"/>
  <c r="T215" i="10"/>
  <c r="U215" i="10" s="1"/>
  <c r="U214" i="10"/>
  <c r="T214" i="10"/>
  <c r="T213" i="10"/>
  <c r="U213" i="10" s="1"/>
  <c r="U212" i="10"/>
  <c r="T212" i="10"/>
  <c r="T211" i="10"/>
  <c r="U211" i="10" s="1"/>
  <c r="U210" i="10"/>
  <c r="T210" i="10"/>
  <c r="T209" i="10"/>
  <c r="U209" i="10" s="1"/>
  <c r="U208" i="10"/>
  <c r="T208" i="10"/>
  <c r="T207" i="10"/>
  <c r="U207" i="10" s="1"/>
  <c r="U206" i="10"/>
  <c r="T206" i="10"/>
  <c r="T205" i="10"/>
  <c r="U205" i="10" s="1"/>
  <c r="U204" i="10"/>
  <c r="T204" i="10"/>
  <c r="T203" i="10"/>
  <c r="U203" i="10" s="1"/>
  <c r="U202" i="10"/>
  <c r="T202" i="10"/>
  <c r="T201" i="10"/>
  <c r="U201" i="10" s="1"/>
  <c r="U200" i="10"/>
  <c r="T200" i="10"/>
  <c r="T199" i="10"/>
  <c r="U199" i="10" s="1"/>
  <c r="U198" i="10"/>
  <c r="T198" i="10"/>
  <c r="T197" i="10"/>
  <c r="U197" i="10" s="1"/>
  <c r="U196" i="10"/>
  <c r="T196" i="10"/>
  <c r="T195" i="10"/>
  <c r="U195" i="10" s="1"/>
  <c r="U194" i="10"/>
  <c r="T194" i="10"/>
  <c r="T193" i="10"/>
  <c r="U193" i="10" s="1"/>
  <c r="U192" i="10"/>
  <c r="T192" i="10"/>
  <c r="T191" i="10"/>
  <c r="U191" i="10" s="1"/>
  <c r="U190" i="10"/>
  <c r="T190" i="10"/>
  <c r="U189" i="10"/>
  <c r="T189" i="10"/>
  <c r="U188" i="10"/>
  <c r="T188" i="10"/>
  <c r="T187" i="10"/>
  <c r="U187" i="10" s="1"/>
  <c r="U186" i="10"/>
  <c r="T186" i="10"/>
  <c r="U185" i="10"/>
  <c r="T185" i="10"/>
  <c r="U184" i="10"/>
  <c r="T184" i="10"/>
  <c r="T183" i="10"/>
  <c r="U183" i="10" s="1"/>
  <c r="U182" i="10"/>
  <c r="T182" i="10"/>
  <c r="T181" i="10"/>
  <c r="U181" i="10" s="1"/>
  <c r="U180" i="10"/>
  <c r="T180" i="10"/>
  <c r="T179" i="10"/>
  <c r="U179" i="10" s="1"/>
  <c r="U178" i="10"/>
  <c r="T178" i="10"/>
  <c r="T177" i="10"/>
  <c r="U177" i="10" s="1"/>
  <c r="U176" i="10"/>
  <c r="T176" i="10"/>
  <c r="T175" i="10"/>
  <c r="U175" i="10" s="1"/>
  <c r="U174" i="10"/>
  <c r="T174" i="10"/>
  <c r="U173" i="10"/>
  <c r="T173" i="10"/>
  <c r="U172" i="10"/>
  <c r="T172" i="10"/>
  <c r="T171" i="10"/>
  <c r="U171" i="10" s="1"/>
  <c r="U170" i="10"/>
  <c r="T170" i="10"/>
  <c r="T169" i="10"/>
  <c r="U169" i="10" s="1"/>
  <c r="U168" i="10"/>
  <c r="T168" i="10"/>
  <c r="T167" i="10"/>
  <c r="U167" i="10" s="1"/>
  <c r="U166" i="10"/>
  <c r="T166" i="10"/>
  <c r="T165" i="10"/>
  <c r="U165" i="10" s="1"/>
  <c r="U164" i="10"/>
  <c r="T164" i="10"/>
  <c r="T163" i="10"/>
  <c r="U163" i="10" s="1"/>
  <c r="U162" i="10"/>
  <c r="T162" i="10"/>
  <c r="T161" i="10"/>
  <c r="U161" i="10" s="1"/>
  <c r="U160" i="10"/>
  <c r="T160" i="10"/>
  <c r="T159" i="10"/>
  <c r="U159" i="10" s="1"/>
  <c r="U158" i="10"/>
  <c r="T158" i="10"/>
  <c r="U157" i="10"/>
  <c r="T157" i="10"/>
  <c r="U156" i="10"/>
  <c r="T156" i="10"/>
  <c r="T155" i="10"/>
  <c r="U155" i="10" s="1"/>
  <c r="U154" i="10"/>
  <c r="T154" i="10"/>
  <c r="U153" i="10"/>
  <c r="T153" i="10"/>
  <c r="U152" i="10"/>
  <c r="T152" i="10"/>
  <c r="T151" i="10"/>
  <c r="U151" i="10" s="1"/>
  <c r="U150" i="10"/>
  <c r="T150" i="10"/>
  <c r="T149" i="10"/>
  <c r="U149" i="10" s="1"/>
  <c r="U148" i="10"/>
  <c r="T148" i="10"/>
  <c r="T147" i="10"/>
  <c r="U147" i="10" s="1"/>
  <c r="U146" i="10"/>
  <c r="T146" i="10"/>
  <c r="T145" i="10"/>
  <c r="U145" i="10" s="1"/>
  <c r="U144" i="10"/>
  <c r="T144" i="10"/>
  <c r="T143" i="10"/>
  <c r="U143" i="10" s="1"/>
  <c r="U142" i="10"/>
  <c r="T142" i="10"/>
  <c r="U141" i="10"/>
  <c r="T141" i="10"/>
  <c r="U140" i="10"/>
  <c r="T140" i="10"/>
  <c r="T139" i="10"/>
  <c r="U139" i="10" s="1"/>
  <c r="U138" i="10"/>
  <c r="T138" i="10"/>
  <c r="T137" i="10"/>
  <c r="U137" i="10" s="1"/>
  <c r="U136" i="10"/>
  <c r="T136" i="10"/>
  <c r="T135" i="10"/>
  <c r="U135" i="10" s="1"/>
  <c r="U134" i="10"/>
  <c r="T134" i="10"/>
  <c r="T133" i="10"/>
  <c r="U133" i="10" s="1"/>
  <c r="U132" i="10"/>
  <c r="T132" i="10"/>
  <c r="T131" i="10"/>
  <c r="U131" i="10" s="1"/>
  <c r="U130" i="10"/>
  <c r="T130" i="10"/>
  <c r="T129" i="10"/>
  <c r="U129" i="10" s="1"/>
  <c r="U128" i="10"/>
  <c r="T128" i="10"/>
  <c r="T127" i="10"/>
  <c r="U127" i="10" s="1"/>
  <c r="U126" i="10"/>
  <c r="T126" i="10"/>
  <c r="U125" i="10"/>
  <c r="T125" i="10"/>
  <c r="U124" i="10"/>
  <c r="T124" i="10"/>
  <c r="T123" i="10"/>
  <c r="U123" i="10" s="1"/>
  <c r="U122" i="10"/>
  <c r="T122" i="10"/>
  <c r="U121" i="10"/>
  <c r="T121" i="10"/>
  <c r="U120" i="10"/>
  <c r="T120" i="10"/>
  <c r="T119" i="10"/>
  <c r="U119" i="10" s="1"/>
  <c r="U118" i="10"/>
  <c r="T118" i="10"/>
  <c r="T117" i="10"/>
  <c r="U117" i="10" s="1"/>
  <c r="U116" i="10"/>
  <c r="T116" i="10"/>
  <c r="T115" i="10"/>
  <c r="U115" i="10" s="1"/>
  <c r="U114" i="10"/>
  <c r="T114" i="10"/>
  <c r="T113" i="10"/>
  <c r="U113" i="10" s="1"/>
  <c r="U112" i="10"/>
  <c r="T112" i="10"/>
  <c r="T111" i="10"/>
  <c r="U111" i="10" s="1"/>
  <c r="U110" i="10"/>
  <c r="T110" i="10"/>
  <c r="U109" i="10"/>
  <c r="T109" i="10"/>
  <c r="U108" i="10"/>
  <c r="T108" i="10"/>
  <c r="T107" i="10"/>
  <c r="U107" i="10" s="1"/>
  <c r="U106" i="10"/>
  <c r="T106" i="10"/>
  <c r="T105" i="10"/>
  <c r="U105" i="10" s="1"/>
  <c r="U104" i="10"/>
  <c r="T104" i="10"/>
  <c r="T103" i="10"/>
  <c r="U103" i="10" s="1"/>
  <c r="U102" i="10"/>
  <c r="T102" i="10"/>
  <c r="U101" i="10"/>
  <c r="T101" i="10"/>
  <c r="U100" i="10"/>
  <c r="T100" i="10"/>
  <c r="T99" i="10"/>
  <c r="U99" i="10" s="1"/>
  <c r="T98" i="10"/>
  <c r="U98" i="10" s="1"/>
  <c r="T97" i="10"/>
  <c r="U97" i="10" s="1"/>
  <c r="U96" i="10"/>
  <c r="T96" i="10"/>
  <c r="T95" i="10"/>
  <c r="U95" i="10" s="1"/>
  <c r="U94" i="10"/>
  <c r="T94" i="10"/>
  <c r="T93" i="10"/>
  <c r="U93" i="10" s="1"/>
  <c r="U92" i="10"/>
  <c r="T92" i="10"/>
  <c r="T91" i="10"/>
  <c r="U91" i="10" s="1"/>
  <c r="U90" i="10"/>
  <c r="T90" i="10"/>
  <c r="T89" i="10"/>
  <c r="U89" i="10" s="1"/>
  <c r="U88" i="10"/>
  <c r="T88" i="10"/>
  <c r="T87" i="10"/>
  <c r="U87" i="10" s="1"/>
  <c r="U86" i="10"/>
  <c r="T86" i="10"/>
  <c r="T85" i="10"/>
  <c r="U85" i="10" s="1"/>
  <c r="U84" i="10"/>
  <c r="T84" i="10"/>
  <c r="T83" i="10"/>
  <c r="U83" i="10" s="1"/>
  <c r="U82" i="10"/>
  <c r="T82" i="10"/>
  <c r="T81" i="10"/>
  <c r="U81" i="10" s="1"/>
  <c r="U80" i="10"/>
  <c r="T80" i="10"/>
  <c r="T79" i="10"/>
  <c r="U79" i="10" s="1"/>
  <c r="U78" i="10"/>
  <c r="T78" i="10"/>
  <c r="T77" i="10"/>
  <c r="U77" i="10" s="1"/>
  <c r="U76" i="10"/>
  <c r="T76" i="10"/>
  <c r="T75" i="10"/>
  <c r="U75" i="10" s="1"/>
  <c r="U74" i="10"/>
  <c r="T74" i="10"/>
  <c r="T73" i="10"/>
  <c r="U73" i="10" s="1"/>
  <c r="U72" i="10"/>
  <c r="T72" i="10"/>
  <c r="T71" i="10"/>
  <c r="U71" i="10" s="1"/>
  <c r="U70" i="10"/>
  <c r="T70" i="10"/>
  <c r="T69" i="10"/>
  <c r="U69" i="10" s="1"/>
  <c r="U68" i="10"/>
  <c r="T68" i="10"/>
  <c r="T67" i="10"/>
  <c r="U67" i="10" s="1"/>
  <c r="U66" i="10"/>
  <c r="T66" i="10"/>
  <c r="T65" i="10"/>
  <c r="U65" i="10" s="1"/>
  <c r="U64" i="10"/>
  <c r="T64" i="10"/>
  <c r="T63" i="10"/>
  <c r="U63" i="10" s="1"/>
  <c r="U62" i="10"/>
  <c r="T62" i="10"/>
  <c r="T61" i="10"/>
  <c r="U61" i="10" s="1"/>
  <c r="U60" i="10"/>
  <c r="T60" i="10"/>
  <c r="T59" i="10"/>
  <c r="U59" i="10" s="1"/>
  <c r="U58" i="10"/>
  <c r="T58" i="10"/>
  <c r="T57" i="10"/>
  <c r="U57" i="10" s="1"/>
  <c r="U56" i="10"/>
  <c r="T56" i="10"/>
  <c r="T55" i="10"/>
  <c r="U55" i="10" s="1"/>
  <c r="U54" i="10"/>
  <c r="T54" i="10"/>
  <c r="T53" i="10"/>
  <c r="U53" i="10" s="1"/>
  <c r="U52" i="10"/>
  <c r="T52" i="10"/>
  <c r="T51" i="10"/>
  <c r="U51" i="10" s="1"/>
  <c r="U50" i="10"/>
  <c r="T50" i="10"/>
  <c r="T49" i="10"/>
  <c r="U49" i="10" s="1"/>
  <c r="U48" i="10"/>
  <c r="T48" i="10"/>
  <c r="T47" i="10"/>
  <c r="U47" i="10" s="1"/>
  <c r="U46" i="10"/>
  <c r="T46" i="10"/>
  <c r="T45" i="10"/>
  <c r="U45" i="10" s="1"/>
  <c r="U44" i="10"/>
  <c r="T44" i="10"/>
  <c r="T43" i="10"/>
  <c r="U43" i="10" s="1"/>
  <c r="U42" i="10"/>
  <c r="T42" i="10"/>
  <c r="T41" i="10"/>
  <c r="U41" i="10" s="1"/>
  <c r="U40" i="10"/>
  <c r="T40" i="10"/>
  <c r="T39" i="10"/>
  <c r="U39" i="10" s="1"/>
  <c r="U38" i="10"/>
  <c r="T38" i="10"/>
  <c r="T37" i="10"/>
  <c r="U37" i="10" s="1"/>
  <c r="U36" i="10"/>
  <c r="T36" i="10"/>
  <c r="T35" i="10"/>
  <c r="U35" i="10" s="1"/>
  <c r="U34" i="10"/>
  <c r="T34" i="10"/>
  <c r="T33" i="10"/>
  <c r="U33" i="10" s="1"/>
  <c r="U32" i="10"/>
  <c r="T32" i="10"/>
  <c r="T31" i="10"/>
  <c r="U31" i="10" s="1"/>
  <c r="U30" i="10"/>
  <c r="T30" i="10"/>
  <c r="T29" i="10"/>
  <c r="U29" i="10" s="1"/>
  <c r="U28" i="10"/>
  <c r="T28" i="10"/>
  <c r="T27" i="10"/>
  <c r="U27" i="10" s="1"/>
  <c r="U26" i="10"/>
  <c r="T26" i="10"/>
  <c r="T25" i="10"/>
  <c r="U25" i="10" s="1"/>
  <c r="U24" i="10"/>
  <c r="T24" i="10"/>
  <c r="T23" i="10"/>
  <c r="U23" i="10" s="1"/>
  <c r="D19" i="10"/>
  <c r="D20" i="10" s="1"/>
  <c r="D21" i="10" s="1"/>
  <c r="D22" i="10" s="1"/>
  <c r="D23" i="10" s="1"/>
  <c r="D24" i="10" s="1"/>
  <c r="D25" i="10" s="1"/>
  <c r="D26" i="10" s="1"/>
  <c r="D27" i="10" s="1"/>
  <c r="D28" i="10" s="1"/>
  <c r="D29" i="10" s="1"/>
  <c r="D30" i="10" s="1"/>
  <c r="D31" i="10" s="1"/>
  <c r="D32" i="10" s="1"/>
  <c r="D33" i="10" s="1"/>
  <c r="D34" i="10" s="1"/>
  <c r="D35" i="10" s="1"/>
  <c r="D36" i="10" s="1"/>
  <c r="D37" i="10" s="1"/>
  <c r="D38" i="10" s="1"/>
  <c r="D39" i="10" s="1"/>
  <c r="D40" i="10" s="1"/>
  <c r="D41" i="10" s="1"/>
  <c r="D42" i="10" s="1"/>
  <c r="D43" i="10" s="1"/>
  <c r="D44" i="10" s="1"/>
  <c r="D45" i="10" s="1"/>
  <c r="D46" i="10" s="1"/>
  <c r="D47" i="10" s="1"/>
  <c r="D48" i="10" s="1"/>
  <c r="D49" i="10" s="1"/>
  <c r="D50" i="10" s="1"/>
  <c r="D51" i="10" s="1"/>
  <c r="D52" i="10" s="1"/>
  <c r="D53" i="10" s="1"/>
  <c r="D54" i="10" s="1"/>
  <c r="D55" i="10" s="1"/>
  <c r="D56" i="10" s="1"/>
  <c r="D57" i="10" s="1"/>
  <c r="D58" i="10" s="1"/>
  <c r="D59" i="10" s="1"/>
  <c r="D60" i="10" s="1"/>
  <c r="D61" i="10" s="1"/>
  <c r="D62" i="10" s="1"/>
  <c r="D63" i="10" s="1"/>
  <c r="D64" i="10" s="1"/>
  <c r="D65" i="10" s="1"/>
  <c r="D66" i="10" s="1"/>
  <c r="D67" i="10" s="1"/>
  <c r="D68" i="10" s="1"/>
  <c r="D69" i="10" s="1"/>
  <c r="D70" i="10" s="1"/>
  <c r="D71" i="10" s="1"/>
  <c r="D72" i="10" s="1"/>
  <c r="D73" i="10" s="1"/>
  <c r="D74" i="10" s="1"/>
  <c r="D75" i="10" s="1"/>
  <c r="D76" i="10" s="1"/>
  <c r="D77" i="10" s="1"/>
  <c r="D78" i="10" s="1"/>
  <c r="D79" i="10" s="1"/>
  <c r="D80" i="10" s="1"/>
  <c r="D81" i="10" s="1"/>
  <c r="D82" i="10" s="1"/>
  <c r="D83" i="10" s="1"/>
  <c r="D84" i="10" s="1"/>
  <c r="D85" i="10" s="1"/>
  <c r="D86" i="10" s="1"/>
  <c r="D87" i="10" s="1"/>
  <c r="D88" i="10" s="1"/>
  <c r="D89" i="10" s="1"/>
  <c r="D90" i="10" s="1"/>
  <c r="D91" i="10" s="1"/>
  <c r="D92" i="10" s="1"/>
  <c r="D93" i="10" s="1"/>
  <c r="D94" i="10" s="1"/>
  <c r="D95" i="10" s="1"/>
  <c r="D96" i="10" s="1"/>
  <c r="D97" i="10" s="1"/>
  <c r="D98" i="10" s="1"/>
  <c r="D99" i="10" s="1"/>
  <c r="D100" i="10" s="1"/>
  <c r="D101" i="10" s="1"/>
  <c r="D102" i="10" s="1"/>
  <c r="D103" i="10" s="1"/>
  <c r="D104" i="10" s="1"/>
  <c r="D105" i="10" s="1"/>
  <c r="D106" i="10" s="1"/>
  <c r="D107" i="10" s="1"/>
  <c r="D108" i="10" s="1"/>
  <c r="D109" i="10" s="1"/>
  <c r="D110" i="10" s="1"/>
  <c r="D111" i="10" s="1"/>
  <c r="D112" i="10" s="1"/>
  <c r="D113" i="10" s="1"/>
  <c r="D114" i="10" s="1"/>
  <c r="D115" i="10" s="1"/>
  <c r="D116" i="10" s="1"/>
  <c r="D117" i="10" s="1"/>
  <c r="D118" i="10" s="1"/>
  <c r="D119" i="10" s="1"/>
  <c r="D120" i="10" s="1"/>
  <c r="D121" i="10" s="1"/>
  <c r="D122" i="10" s="1"/>
  <c r="D123" i="10" s="1"/>
  <c r="D124" i="10" s="1"/>
  <c r="D125" i="10" s="1"/>
  <c r="D126" i="10" s="1"/>
  <c r="D127" i="10" s="1"/>
  <c r="D128" i="10" s="1"/>
  <c r="D129" i="10" s="1"/>
  <c r="D130" i="10" s="1"/>
  <c r="D131" i="10" s="1"/>
  <c r="D132" i="10" s="1"/>
  <c r="D133" i="10" s="1"/>
  <c r="D134" i="10" s="1"/>
  <c r="D135" i="10" s="1"/>
  <c r="D136" i="10" s="1"/>
  <c r="D137" i="10" s="1"/>
  <c r="D138" i="10" s="1"/>
  <c r="D139" i="10" s="1"/>
  <c r="D140" i="10" s="1"/>
  <c r="D141" i="10" s="1"/>
  <c r="D142" i="10" s="1"/>
  <c r="D143" i="10" s="1"/>
  <c r="D144" i="10" s="1"/>
  <c r="D145" i="10" s="1"/>
  <c r="D146" i="10" s="1"/>
  <c r="D147" i="10" s="1"/>
  <c r="D148" i="10" s="1"/>
  <c r="D149" i="10" s="1"/>
  <c r="D150" i="10" s="1"/>
  <c r="D151" i="10" s="1"/>
  <c r="D152" i="10" s="1"/>
  <c r="D153" i="10" s="1"/>
  <c r="D154" i="10" s="1"/>
  <c r="D155" i="10" s="1"/>
  <c r="D156" i="10" s="1"/>
  <c r="D157" i="10" s="1"/>
  <c r="D158" i="10" s="1"/>
  <c r="D159" i="10" s="1"/>
  <c r="D160" i="10" s="1"/>
  <c r="D161" i="10" s="1"/>
  <c r="D162" i="10" s="1"/>
  <c r="D163" i="10" s="1"/>
  <c r="D164" i="10" s="1"/>
  <c r="D165" i="10" s="1"/>
  <c r="D166" i="10" s="1"/>
  <c r="D167" i="10" s="1"/>
  <c r="D168" i="10" s="1"/>
  <c r="D169" i="10" s="1"/>
  <c r="D170" i="10" s="1"/>
  <c r="D171" i="10" s="1"/>
  <c r="D172" i="10" s="1"/>
  <c r="D173" i="10" s="1"/>
  <c r="D174" i="10" s="1"/>
  <c r="D175" i="10" s="1"/>
  <c r="D176" i="10" s="1"/>
  <c r="D177" i="10" s="1"/>
  <c r="D178" i="10" s="1"/>
  <c r="D179" i="10" s="1"/>
  <c r="D180" i="10" s="1"/>
  <c r="D181" i="10" s="1"/>
  <c r="D182" i="10" s="1"/>
  <c r="D183" i="10" s="1"/>
  <c r="D184" i="10" s="1"/>
  <c r="D185" i="10" s="1"/>
  <c r="D186" i="10" s="1"/>
  <c r="D187" i="10" s="1"/>
  <c r="D188" i="10" s="1"/>
  <c r="D189" i="10" s="1"/>
  <c r="D190" i="10" s="1"/>
  <c r="D191" i="10" s="1"/>
  <c r="D192" i="10" s="1"/>
  <c r="D193" i="10" s="1"/>
  <c r="D194" i="10" s="1"/>
  <c r="D195" i="10" s="1"/>
  <c r="D196" i="10" s="1"/>
  <c r="D197" i="10" s="1"/>
  <c r="D198" i="10" s="1"/>
  <c r="D199" i="10" s="1"/>
  <c r="D200" i="10" s="1"/>
  <c r="D201" i="10" s="1"/>
  <c r="D202" i="10" s="1"/>
  <c r="D203" i="10" s="1"/>
  <c r="D204" i="10" s="1"/>
  <c r="D205" i="10" s="1"/>
  <c r="D206" i="10" s="1"/>
  <c r="D207" i="10" s="1"/>
  <c r="D208" i="10" s="1"/>
  <c r="D209" i="10" s="1"/>
  <c r="D210" i="10" s="1"/>
  <c r="D211" i="10" s="1"/>
  <c r="D212" i="10" s="1"/>
  <c r="D213" i="10" s="1"/>
  <c r="D214" i="10" s="1"/>
  <c r="D215" i="10" s="1"/>
  <c r="D216" i="10" s="1"/>
  <c r="D217" i="10" s="1"/>
  <c r="D218" i="10" s="1"/>
  <c r="D219" i="10" s="1"/>
  <c r="D220" i="10" s="1"/>
  <c r="D221" i="10" s="1"/>
  <c r="D222" i="10" s="1"/>
  <c r="D223" i="10" s="1"/>
  <c r="D224" i="10" s="1"/>
  <c r="D225" i="10" s="1"/>
  <c r="D226" i="10" s="1"/>
  <c r="D227" i="10" s="1"/>
  <c r="D228" i="10" s="1"/>
  <c r="D229" i="10" s="1"/>
  <c r="D230" i="10" s="1"/>
  <c r="D231" i="10" s="1"/>
  <c r="D232" i="10" s="1"/>
  <c r="D233" i="10" s="1"/>
  <c r="D234" i="10" s="1"/>
  <c r="D235" i="10" s="1"/>
  <c r="D236" i="10" s="1"/>
  <c r="D237" i="10" s="1"/>
  <c r="D238" i="10" s="1"/>
  <c r="D239" i="10" s="1"/>
  <c r="D240" i="10" s="1"/>
  <c r="D241" i="10" s="1"/>
  <c r="D242" i="10" s="1"/>
  <c r="D243" i="10" s="1"/>
  <c r="D244" i="10" s="1"/>
  <c r="D245" i="10" s="1"/>
  <c r="D246" i="10" s="1"/>
  <c r="D247" i="10" s="1"/>
  <c r="D248" i="10" s="1"/>
  <c r="D249" i="10" s="1"/>
  <c r="D250" i="10" s="1"/>
  <c r="D251" i="10" s="1"/>
  <c r="D252" i="10" s="1"/>
  <c r="D253" i="10" s="1"/>
  <c r="D254" i="10" s="1"/>
  <c r="D255" i="10" s="1"/>
  <c r="D256" i="10" s="1"/>
  <c r="D257" i="10" s="1"/>
  <c r="D258" i="10" s="1"/>
  <c r="D259" i="10" s="1"/>
  <c r="D260" i="10" s="1"/>
  <c r="D261" i="10" s="1"/>
  <c r="D262" i="10" s="1"/>
  <c r="D263" i="10" s="1"/>
  <c r="D264" i="10" s="1"/>
  <c r="D265" i="10" s="1"/>
  <c r="D266" i="10" s="1"/>
  <c r="D267" i="10" s="1"/>
  <c r="D268" i="10" s="1"/>
  <c r="D269" i="10" s="1"/>
  <c r="D270" i="10" s="1"/>
  <c r="D271" i="10" s="1"/>
  <c r="D272" i="10" s="1"/>
  <c r="D273" i="10" s="1"/>
  <c r="D274" i="10" s="1"/>
  <c r="D275" i="10" s="1"/>
  <c r="D276" i="10" s="1"/>
  <c r="D277" i="10" s="1"/>
  <c r="D278" i="10" s="1"/>
  <c r="D279" i="10" s="1"/>
  <c r="D280" i="10" s="1"/>
  <c r="D281" i="10" s="1"/>
  <c r="D282" i="10" s="1"/>
  <c r="D283" i="10" s="1"/>
  <c r="D284" i="10" s="1"/>
  <c r="D285" i="10" s="1"/>
  <c r="D286" i="10" s="1"/>
  <c r="D287" i="10" s="1"/>
  <c r="D288" i="10" s="1"/>
  <c r="D289" i="10" s="1"/>
  <c r="D290" i="10" s="1"/>
  <c r="D291" i="10" s="1"/>
  <c r="D292" i="10" s="1"/>
  <c r="D293" i="10" s="1"/>
  <c r="D294" i="10" s="1"/>
  <c r="D295" i="10" s="1"/>
  <c r="D296" i="10" s="1"/>
  <c r="D297" i="10" s="1"/>
  <c r="D298" i="10" s="1"/>
  <c r="D299" i="10" s="1"/>
  <c r="D300" i="10" s="1"/>
  <c r="D301" i="10" s="1"/>
  <c r="D302" i="10" s="1"/>
  <c r="D303" i="10" s="1"/>
  <c r="D304" i="10" s="1"/>
  <c r="D305" i="10" s="1"/>
  <c r="D306" i="10" s="1"/>
  <c r="D307" i="10" s="1"/>
  <c r="D308" i="10" s="1"/>
  <c r="D309" i="10" s="1"/>
  <c r="D310" i="10" s="1"/>
  <c r="D311" i="10" s="1"/>
  <c r="D312" i="10" s="1"/>
  <c r="D313" i="10" s="1"/>
  <c r="D314" i="10" s="1"/>
  <c r="D315" i="10" s="1"/>
  <c r="D316" i="10" s="1"/>
  <c r="D317" i="10" s="1"/>
  <c r="D318" i="10" s="1"/>
  <c r="D319" i="10" s="1"/>
  <c r="D320" i="10" s="1"/>
  <c r="D321" i="10" s="1"/>
  <c r="D322" i="10" s="1"/>
  <c r="D323" i="10" s="1"/>
  <c r="D324" i="10" s="1"/>
  <c r="D325" i="10" s="1"/>
  <c r="D326" i="10" s="1"/>
  <c r="D4" i="10"/>
  <c r="D5" i="10" s="1"/>
  <c r="D6" i="10" s="1"/>
  <c r="D7" i="10" s="1"/>
  <c r="D8" i="10" s="1"/>
  <c r="D9" i="10" s="1"/>
  <c r="D10" i="10" s="1"/>
  <c r="D11" i="10" s="1"/>
  <c r="D12" i="10" s="1"/>
  <c r="D13" i="10" s="1"/>
  <c r="D14" i="10" s="1"/>
  <c r="D15" i="10" s="1"/>
  <c r="D16" i="10" s="1"/>
  <c r="D17" i="10" s="1"/>
  <c r="D18" i="10" s="1"/>
  <c r="P3" i="10"/>
  <c r="P4" i="10" s="1"/>
  <c r="P5" i="10" s="1"/>
  <c r="P6" i="10" s="1"/>
  <c r="P7" i="10" s="1"/>
  <c r="P8" i="10" s="1"/>
  <c r="P9" i="10" s="1"/>
  <c r="P10" i="10" s="1"/>
  <c r="P11" i="10" s="1"/>
  <c r="P12" i="10" s="1"/>
  <c r="P13" i="10" s="1"/>
  <c r="P14" i="10" s="1"/>
  <c r="P15" i="10" s="1"/>
  <c r="P16" i="10" s="1"/>
  <c r="P17" i="10" s="1"/>
  <c r="P18" i="10" s="1"/>
  <c r="P19" i="10" s="1"/>
  <c r="P20" i="10" s="1"/>
  <c r="P21" i="10" s="1"/>
  <c r="P22" i="10" s="1"/>
  <c r="P23" i="10" s="1"/>
  <c r="P24" i="10" s="1"/>
  <c r="P25" i="10" s="1"/>
  <c r="P26" i="10" s="1"/>
  <c r="P27" i="10" s="1"/>
  <c r="P28" i="10" s="1"/>
  <c r="P29" i="10" s="1"/>
  <c r="P30" i="10" s="1"/>
  <c r="P31" i="10" s="1"/>
  <c r="P32" i="10" s="1"/>
  <c r="P33" i="10" s="1"/>
  <c r="P34" i="10" s="1"/>
  <c r="P35" i="10" s="1"/>
  <c r="P36" i="10" s="1"/>
  <c r="P37" i="10" s="1"/>
  <c r="P38" i="10" s="1"/>
  <c r="P39" i="10" s="1"/>
  <c r="P40" i="10" s="1"/>
  <c r="P41" i="10" s="1"/>
  <c r="P42" i="10" s="1"/>
  <c r="P43" i="10" s="1"/>
  <c r="P44" i="10" s="1"/>
  <c r="P45" i="10" s="1"/>
  <c r="P46" i="10" s="1"/>
  <c r="P47" i="10" s="1"/>
  <c r="P48" i="10" s="1"/>
  <c r="P49" i="10" s="1"/>
  <c r="P50" i="10" s="1"/>
  <c r="P51" i="10" s="1"/>
  <c r="P52" i="10" s="1"/>
  <c r="P53" i="10" s="1"/>
  <c r="P54" i="10" s="1"/>
  <c r="P55" i="10" s="1"/>
  <c r="P56" i="10" s="1"/>
  <c r="P57" i="10" s="1"/>
  <c r="P58" i="10" s="1"/>
  <c r="P59" i="10" s="1"/>
  <c r="P60" i="10" s="1"/>
  <c r="P61" i="10" s="1"/>
  <c r="P62" i="10" s="1"/>
  <c r="P63" i="10" s="1"/>
  <c r="P64" i="10" s="1"/>
  <c r="P65" i="10" s="1"/>
  <c r="P66" i="10" s="1"/>
  <c r="P67" i="10" s="1"/>
  <c r="P68" i="10" s="1"/>
  <c r="P69" i="10" s="1"/>
  <c r="P70" i="10" s="1"/>
  <c r="P71" i="10" s="1"/>
  <c r="P72" i="10" s="1"/>
  <c r="P73" i="10" s="1"/>
  <c r="P74" i="10" s="1"/>
  <c r="P75" i="10" s="1"/>
  <c r="P76" i="10" s="1"/>
  <c r="P77" i="10" s="1"/>
  <c r="P78" i="10" s="1"/>
  <c r="P79" i="10" s="1"/>
  <c r="P80" i="10" s="1"/>
  <c r="P81" i="10" s="1"/>
  <c r="P82" i="10" s="1"/>
  <c r="P83" i="10" s="1"/>
  <c r="P84" i="10" s="1"/>
  <c r="P85" i="10" s="1"/>
  <c r="P86" i="10" s="1"/>
  <c r="P87" i="10" s="1"/>
  <c r="P88" i="10" s="1"/>
  <c r="P89" i="10" s="1"/>
  <c r="P90" i="10" s="1"/>
  <c r="P91" i="10" s="1"/>
  <c r="P92" i="10" s="1"/>
  <c r="P93" i="10" s="1"/>
  <c r="P94" i="10" s="1"/>
  <c r="P95" i="10" s="1"/>
  <c r="P96" i="10" s="1"/>
  <c r="P97" i="10" s="1"/>
  <c r="P98" i="10" s="1"/>
  <c r="P99" i="10" s="1"/>
  <c r="P100" i="10" s="1"/>
  <c r="P101" i="10" s="1"/>
  <c r="P102" i="10" s="1"/>
  <c r="P103" i="10" s="1"/>
  <c r="P104" i="10" s="1"/>
  <c r="P105" i="10" s="1"/>
  <c r="P106" i="10" s="1"/>
  <c r="P107" i="10" s="1"/>
  <c r="P108" i="10" s="1"/>
  <c r="P109" i="10" s="1"/>
  <c r="P110" i="10" s="1"/>
  <c r="P111" i="10" s="1"/>
  <c r="P112" i="10" s="1"/>
  <c r="P113" i="10" s="1"/>
  <c r="P114" i="10" s="1"/>
  <c r="P115" i="10" s="1"/>
  <c r="P116" i="10" s="1"/>
  <c r="P117" i="10" s="1"/>
  <c r="P118" i="10" s="1"/>
  <c r="P119" i="10" s="1"/>
  <c r="P120" i="10" s="1"/>
  <c r="P121" i="10" s="1"/>
  <c r="P122" i="10" s="1"/>
  <c r="P123" i="10" s="1"/>
  <c r="P124" i="10" s="1"/>
  <c r="P125" i="10" s="1"/>
  <c r="P126" i="10" s="1"/>
  <c r="P127" i="10" s="1"/>
  <c r="P128" i="10" s="1"/>
  <c r="P129" i="10" s="1"/>
  <c r="P130" i="10" s="1"/>
  <c r="P131" i="10" s="1"/>
  <c r="P132" i="10" s="1"/>
  <c r="P133" i="10" s="1"/>
  <c r="P134" i="10" s="1"/>
  <c r="P135" i="10" s="1"/>
  <c r="P136" i="10" s="1"/>
  <c r="P137" i="10" s="1"/>
  <c r="P138" i="10" s="1"/>
  <c r="P139" i="10" s="1"/>
  <c r="P140" i="10" s="1"/>
  <c r="P141" i="10" s="1"/>
  <c r="P142" i="10" s="1"/>
  <c r="P143" i="10" s="1"/>
  <c r="P144" i="10" s="1"/>
  <c r="P145" i="10" s="1"/>
  <c r="P146" i="10" s="1"/>
  <c r="P147" i="10" s="1"/>
  <c r="P148" i="10" s="1"/>
  <c r="P149" i="10" s="1"/>
  <c r="P150" i="10" s="1"/>
  <c r="P151" i="10" s="1"/>
  <c r="P152" i="10" s="1"/>
  <c r="P153" i="10" s="1"/>
  <c r="P154" i="10" s="1"/>
  <c r="P155" i="10" s="1"/>
  <c r="P156" i="10" s="1"/>
  <c r="P157" i="10" s="1"/>
  <c r="P158" i="10" s="1"/>
  <c r="P159" i="10" s="1"/>
  <c r="P160" i="10" s="1"/>
  <c r="P161" i="10" s="1"/>
  <c r="P162" i="10" s="1"/>
  <c r="P163" i="10" s="1"/>
  <c r="P164" i="10" s="1"/>
  <c r="P165" i="10" s="1"/>
  <c r="P166" i="10" s="1"/>
  <c r="P167" i="10" s="1"/>
  <c r="P168" i="10" s="1"/>
  <c r="P169" i="10" s="1"/>
  <c r="P170" i="10" s="1"/>
  <c r="P171" i="10" s="1"/>
  <c r="P172" i="10" s="1"/>
  <c r="P173" i="10" s="1"/>
  <c r="P174" i="10" s="1"/>
  <c r="P175" i="10" s="1"/>
  <c r="P176" i="10" s="1"/>
  <c r="P177" i="10" s="1"/>
  <c r="P178" i="10" s="1"/>
  <c r="P179" i="10" s="1"/>
  <c r="P180" i="10" s="1"/>
  <c r="P181" i="10" s="1"/>
  <c r="P182" i="10" s="1"/>
  <c r="P183" i="10" s="1"/>
  <c r="P184" i="10" s="1"/>
  <c r="P185" i="10" s="1"/>
  <c r="P186" i="10" s="1"/>
  <c r="P187" i="10" s="1"/>
  <c r="P188" i="10" s="1"/>
  <c r="P189" i="10" s="1"/>
  <c r="P190" i="10" s="1"/>
  <c r="P191" i="10" s="1"/>
  <c r="P192" i="10" s="1"/>
  <c r="P193" i="10" s="1"/>
  <c r="P194" i="10" s="1"/>
  <c r="P195" i="10" s="1"/>
  <c r="P196" i="10" s="1"/>
  <c r="P197" i="10" s="1"/>
  <c r="P198" i="10" s="1"/>
  <c r="P199" i="10" s="1"/>
  <c r="P200" i="10" s="1"/>
  <c r="P201" i="10" s="1"/>
  <c r="P202" i="10" s="1"/>
  <c r="P203" i="10" s="1"/>
  <c r="P204" i="10" s="1"/>
  <c r="P205" i="10" s="1"/>
  <c r="P206" i="10" s="1"/>
  <c r="P207" i="10" s="1"/>
  <c r="P208" i="10" s="1"/>
  <c r="P209" i="10" s="1"/>
  <c r="P210" i="10" s="1"/>
  <c r="P211" i="10" s="1"/>
  <c r="P212" i="10" s="1"/>
  <c r="P213" i="10" s="1"/>
  <c r="P214" i="10" s="1"/>
  <c r="P215" i="10" s="1"/>
  <c r="P216" i="10" s="1"/>
  <c r="P217" i="10" s="1"/>
  <c r="P218" i="10" s="1"/>
  <c r="P219" i="10" s="1"/>
  <c r="P220" i="10" s="1"/>
  <c r="P221" i="10" s="1"/>
  <c r="P222" i="10" s="1"/>
  <c r="P223" i="10" s="1"/>
  <c r="P224" i="10" s="1"/>
  <c r="P225" i="10" s="1"/>
  <c r="P226" i="10" s="1"/>
  <c r="P227" i="10" s="1"/>
  <c r="P228" i="10" s="1"/>
  <c r="P229" i="10" s="1"/>
  <c r="P230" i="10" s="1"/>
  <c r="P231" i="10" s="1"/>
  <c r="P232" i="10" s="1"/>
  <c r="P233" i="10" s="1"/>
  <c r="P234" i="10" s="1"/>
  <c r="P235" i="10" s="1"/>
  <c r="P236" i="10" s="1"/>
  <c r="P237" i="10" s="1"/>
  <c r="P238" i="10" s="1"/>
  <c r="P239" i="10" s="1"/>
  <c r="P240" i="10" s="1"/>
  <c r="P241" i="10" s="1"/>
  <c r="P242" i="10" s="1"/>
  <c r="P243" i="10" s="1"/>
  <c r="P244" i="10" s="1"/>
  <c r="P245" i="10" s="1"/>
  <c r="P246" i="10" s="1"/>
  <c r="P247" i="10" s="1"/>
  <c r="P248" i="10" s="1"/>
  <c r="P249" i="10" s="1"/>
  <c r="P250" i="10" s="1"/>
  <c r="P251" i="10" s="1"/>
  <c r="P252" i="10" s="1"/>
  <c r="P253" i="10" s="1"/>
  <c r="P254" i="10" s="1"/>
  <c r="P255" i="10" s="1"/>
  <c r="P256" i="10" s="1"/>
  <c r="P257" i="10" s="1"/>
  <c r="P258" i="10" s="1"/>
  <c r="P259" i="10" s="1"/>
  <c r="P260" i="10" s="1"/>
  <c r="P261" i="10" s="1"/>
  <c r="P262" i="10" s="1"/>
  <c r="P263" i="10" s="1"/>
  <c r="P264" i="10" s="1"/>
  <c r="P265" i="10" s="1"/>
  <c r="P266" i="10" s="1"/>
  <c r="P267" i="10" s="1"/>
  <c r="P268" i="10" s="1"/>
  <c r="P269" i="10" s="1"/>
  <c r="P270" i="10" s="1"/>
  <c r="P271" i="10" s="1"/>
  <c r="P272" i="10" s="1"/>
  <c r="P273" i="10" s="1"/>
  <c r="P274" i="10" s="1"/>
  <c r="P275" i="10" s="1"/>
  <c r="P276" i="10" s="1"/>
  <c r="P277" i="10" s="1"/>
  <c r="P278" i="10" s="1"/>
  <c r="P279" i="10" s="1"/>
  <c r="P280" i="10" s="1"/>
  <c r="P281" i="10" s="1"/>
  <c r="P282" i="10" s="1"/>
  <c r="P283" i="10" s="1"/>
  <c r="P284" i="10" s="1"/>
  <c r="P285" i="10" s="1"/>
  <c r="P286" i="10" s="1"/>
  <c r="P287" i="10" s="1"/>
  <c r="P288" i="10" s="1"/>
  <c r="P289" i="10" s="1"/>
  <c r="P290" i="10" s="1"/>
  <c r="P291" i="10" s="1"/>
  <c r="P292" i="10" s="1"/>
  <c r="P293" i="10" s="1"/>
  <c r="P294" i="10" s="1"/>
  <c r="P295" i="10" s="1"/>
  <c r="P296" i="10" s="1"/>
  <c r="P297" i="10" s="1"/>
  <c r="P298" i="10" s="1"/>
  <c r="P299" i="10" s="1"/>
  <c r="P300" i="10" s="1"/>
  <c r="P301" i="10" s="1"/>
  <c r="P302" i="10" s="1"/>
  <c r="P303" i="10" s="1"/>
  <c r="P304" i="10" s="1"/>
  <c r="P305" i="10" s="1"/>
  <c r="P306" i="10" s="1"/>
  <c r="P307" i="10" s="1"/>
  <c r="P308" i="10" s="1"/>
  <c r="P309" i="10" s="1"/>
  <c r="P310" i="10" s="1"/>
  <c r="P311" i="10" s="1"/>
  <c r="P312" i="10" s="1"/>
  <c r="P313" i="10" s="1"/>
  <c r="P314" i="10" s="1"/>
  <c r="P315" i="10" s="1"/>
  <c r="P316" i="10" s="1"/>
  <c r="P317" i="10" s="1"/>
  <c r="P318" i="10" s="1"/>
  <c r="P319" i="10" s="1"/>
  <c r="P320" i="10" s="1"/>
  <c r="P321" i="10" s="1"/>
  <c r="P322" i="10" s="1"/>
  <c r="P323" i="10" s="1"/>
  <c r="P324" i="10" s="1"/>
  <c r="P325" i="10" s="1"/>
  <c r="P326" i="10" s="1"/>
  <c r="P327" i="10" s="1"/>
  <c r="P328" i="10" s="1"/>
  <c r="P329" i="10" s="1"/>
  <c r="P330" i="10" s="1"/>
  <c r="P331" i="10" s="1"/>
  <c r="P332" i="10" s="1"/>
  <c r="P333" i="10" s="1"/>
  <c r="P334" i="10" s="1"/>
  <c r="P335" i="10" s="1"/>
  <c r="P336" i="10" s="1"/>
  <c r="P337" i="10" s="1"/>
  <c r="P338" i="10" s="1"/>
  <c r="P339" i="10" s="1"/>
  <c r="P340" i="10" s="1"/>
  <c r="P341" i="10" s="1"/>
  <c r="P342" i="10" s="1"/>
  <c r="P343" i="10" s="1"/>
  <c r="P344" i="10" s="1"/>
  <c r="P345" i="10" s="1"/>
  <c r="P346" i="10" s="1"/>
  <c r="P347" i="10" s="1"/>
  <c r="P348" i="10" s="1"/>
  <c r="P349" i="10" s="1"/>
  <c r="P350" i="10" s="1"/>
  <c r="P351" i="10" s="1"/>
  <c r="P352" i="10" s="1"/>
  <c r="P353" i="10" s="1"/>
  <c r="P354" i="10" s="1"/>
  <c r="P355" i="10" s="1"/>
  <c r="P356" i="10" s="1"/>
  <c r="P357" i="10" s="1"/>
  <c r="P358" i="10" s="1"/>
  <c r="P359" i="10" s="1"/>
  <c r="P360" i="10" s="1"/>
  <c r="P361" i="10" s="1"/>
  <c r="P362" i="10" s="1"/>
  <c r="P363" i="10" s="1"/>
  <c r="P364" i="10" s="1"/>
  <c r="P365" i="10" s="1"/>
  <c r="P366" i="10" s="1"/>
  <c r="P367" i="10" s="1"/>
  <c r="P368" i="10" s="1"/>
  <c r="P369" i="10" s="1"/>
  <c r="P370" i="10" s="1"/>
  <c r="P371" i="10" s="1"/>
  <c r="P372" i="10" s="1"/>
  <c r="P373" i="10" s="1"/>
  <c r="P374" i="10" s="1"/>
  <c r="P375" i="10" s="1"/>
  <c r="P376" i="10" s="1"/>
  <c r="P377" i="10" s="1"/>
  <c r="P378" i="10" s="1"/>
  <c r="P379" i="10" s="1"/>
  <c r="P380" i="10" s="1"/>
  <c r="P381" i="10" s="1"/>
  <c r="P382" i="10" s="1"/>
  <c r="P383" i="10" s="1"/>
  <c r="P384" i="10" s="1"/>
  <c r="P385" i="10" s="1"/>
  <c r="P386" i="10" s="1"/>
  <c r="P387" i="10" s="1"/>
  <c r="P388" i="10" s="1"/>
  <c r="P389" i="10" s="1"/>
  <c r="P390" i="10" s="1"/>
  <c r="P391" i="10" s="1"/>
  <c r="P392" i="10" s="1"/>
  <c r="P393" i="10" s="1"/>
  <c r="P394" i="10" s="1"/>
  <c r="P395" i="10" s="1"/>
  <c r="P396" i="10" s="1"/>
  <c r="P397" i="10" s="1"/>
  <c r="P398" i="10" s="1"/>
  <c r="P399" i="10" s="1"/>
  <c r="P400" i="10" s="1"/>
  <c r="P401" i="10" s="1"/>
  <c r="P402" i="10" s="1"/>
  <c r="P403" i="10" s="1"/>
  <c r="P404" i="10" s="1"/>
  <c r="P405" i="10" s="1"/>
  <c r="P406" i="10" s="1"/>
  <c r="P407" i="10" s="1"/>
  <c r="P408" i="10" s="1"/>
  <c r="P409" i="10" s="1"/>
  <c r="P410" i="10" s="1"/>
  <c r="P411" i="10" s="1"/>
  <c r="P412" i="10" s="1"/>
  <c r="P413" i="10" s="1"/>
  <c r="P414" i="10" s="1"/>
  <c r="P415" i="10" s="1"/>
  <c r="P416" i="10" s="1"/>
  <c r="L3" i="10"/>
  <c r="L4" i="10" s="1"/>
  <c r="L5" i="10" s="1"/>
  <c r="L6" i="10" s="1"/>
  <c r="L7" i="10" s="1"/>
  <c r="L8" i="10" s="1"/>
  <c r="L9" i="10" s="1"/>
  <c r="L10" i="10" s="1"/>
  <c r="L11" i="10" s="1"/>
  <c r="L12" i="10" s="1"/>
  <c r="L13" i="10" s="1"/>
  <c r="L14" i="10" s="1"/>
  <c r="L15" i="10" s="1"/>
  <c r="L16" i="10" s="1"/>
  <c r="L17" i="10" s="1"/>
  <c r="L18" i="10" s="1"/>
  <c r="L19" i="10" s="1"/>
  <c r="L20" i="10" s="1"/>
  <c r="L21" i="10" s="1"/>
  <c r="L22" i="10" s="1"/>
  <c r="L23" i="10" s="1"/>
  <c r="L24" i="10" s="1"/>
  <c r="L25" i="10" s="1"/>
  <c r="L26" i="10" s="1"/>
  <c r="L27" i="10" s="1"/>
  <c r="L28" i="10" s="1"/>
  <c r="L29" i="10" s="1"/>
  <c r="L30" i="10" s="1"/>
  <c r="L31" i="10" s="1"/>
  <c r="L32" i="10" s="1"/>
  <c r="L33" i="10" s="1"/>
  <c r="L34" i="10" s="1"/>
  <c r="L35" i="10" s="1"/>
  <c r="L36" i="10" s="1"/>
  <c r="L37" i="10" s="1"/>
  <c r="L38" i="10" s="1"/>
  <c r="L39" i="10" s="1"/>
  <c r="L40" i="10" s="1"/>
  <c r="L41" i="10" s="1"/>
  <c r="L42" i="10" s="1"/>
  <c r="L43" i="10" s="1"/>
  <c r="L44" i="10" s="1"/>
  <c r="L45" i="10" s="1"/>
  <c r="L46" i="10" s="1"/>
  <c r="L47" i="10" s="1"/>
  <c r="L48" i="10" s="1"/>
  <c r="L49" i="10" s="1"/>
  <c r="L50" i="10" s="1"/>
  <c r="L51" i="10" s="1"/>
  <c r="L52" i="10" s="1"/>
  <c r="L53" i="10" s="1"/>
  <c r="L54" i="10" s="1"/>
  <c r="L55" i="10" s="1"/>
  <c r="L56" i="10" s="1"/>
  <c r="L57" i="10" s="1"/>
  <c r="L58" i="10" s="1"/>
  <c r="L59" i="10" s="1"/>
  <c r="L60" i="10" s="1"/>
  <c r="L61" i="10" s="1"/>
  <c r="L62" i="10" s="1"/>
  <c r="L63" i="10" s="1"/>
  <c r="L64" i="10" s="1"/>
  <c r="L65" i="10" s="1"/>
  <c r="L66" i="10" s="1"/>
  <c r="L67" i="10" s="1"/>
  <c r="L68" i="10" s="1"/>
  <c r="L69" i="10" s="1"/>
  <c r="L70" i="10" s="1"/>
  <c r="L71" i="10" s="1"/>
  <c r="L72" i="10" s="1"/>
  <c r="L73" i="10" s="1"/>
  <c r="L74" i="10" s="1"/>
  <c r="L75" i="10" s="1"/>
  <c r="L76" i="10" s="1"/>
  <c r="L77" i="10" s="1"/>
  <c r="L78" i="10" s="1"/>
  <c r="L79" i="10" s="1"/>
  <c r="L80" i="10" s="1"/>
  <c r="L81" i="10" s="1"/>
  <c r="L82" i="10" s="1"/>
  <c r="L83" i="10" s="1"/>
  <c r="L84" i="10" s="1"/>
  <c r="L85" i="10" s="1"/>
  <c r="L86" i="10" s="1"/>
  <c r="L87" i="10" s="1"/>
  <c r="L88" i="10" s="1"/>
  <c r="L89" i="10" s="1"/>
  <c r="L90" i="10" s="1"/>
  <c r="L91" i="10" s="1"/>
  <c r="L92" i="10" s="1"/>
  <c r="L93" i="10" s="1"/>
  <c r="L94" i="10" s="1"/>
  <c r="L95" i="10" s="1"/>
  <c r="L96" i="10" s="1"/>
  <c r="L97" i="10" s="1"/>
  <c r="L98" i="10" s="1"/>
  <c r="L99" i="10" s="1"/>
  <c r="L100" i="10" s="1"/>
  <c r="L101" i="10" s="1"/>
  <c r="L102" i="10" s="1"/>
  <c r="L103" i="10" s="1"/>
  <c r="L104" i="10" s="1"/>
  <c r="L105" i="10" s="1"/>
  <c r="L106" i="10" s="1"/>
  <c r="L107" i="10" s="1"/>
  <c r="L108" i="10" s="1"/>
  <c r="L109" i="10" s="1"/>
  <c r="L110" i="10" s="1"/>
  <c r="L111" i="10" s="1"/>
  <c r="L112" i="10" s="1"/>
  <c r="L113" i="10" s="1"/>
  <c r="L114" i="10" s="1"/>
  <c r="L115" i="10" s="1"/>
  <c r="L116" i="10" s="1"/>
  <c r="L117" i="10" s="1"/>
  <c r="L118" i="10" s="1"/>
  <c r="L119" i="10" s="1"/>
  <c r="L120" i="10" s="1"/>
  <c r="L121" i="10" s="1"/>
  <c r="L122" i="10" s="1"/>
  <c r="L123" i="10" s="1"/>
  <c r="L124" i="10" s="1"/>
  <c r="L125" i="10" s="1"/>
  <c r="L126" i="10" s="1"/>
  <c r="L127" i="10" s="1"/>
  <c r="L128" i="10" s="1"/>
  <c r="L129" i="10" s="1"/>
  <c r="L130" i="10" s="1"/>
  <c r="L131" i="10" s="1"/>
  <c r="L132" i="10" s="1"/>
  <c r="L133" i="10" s="1"/>
  <c r="L134" i="10" s="1"/>
  <c r="L135" i="10" s="1"/>
  <c r="L136" i="10" s="1"/>
  <c r="L137" i="10" s="1"/>
  <c r="L138" i="10" s="1"/>
  <c r="L139" i="10" s="1"/>
  <c r="L140" i="10" s="1"/>
  <c r="L141" i="10" s="1"/>
  <c r="L142" i="10" s="1"/>
  <c r="L143" i="10" s="1"/>
  <c r="L144" i="10" s="1"/>
  <c r="L145" i="10" s="1"/>
  <c r="L146" i="10" s="1"/>
  <c r="L147" i="10" s="1"/>
  <c r="L148" i="10" s="1"/>
  <c r="L149" i="10" s="1"/>
  <c r="L150" i="10" s="1"/>
  <c r="L151" i="10" s="1"/>
  <c r="L152" i="10" s="1"/>
  <c r="L153" i="10" s="1"/>
  <c r="L154" i="10" s="1"/>
  <c r="L155" i="10" s="1"/>
  <c r="L156" i="10" s="1"/>
  <c r="L157" i="10" s="1"/>
  <c r="L158" i="10" s="1"/>
  <c r="L159" i="10" s="1"/>
  <c r="L160" i="10" s="1"/>
  <c r="L161" i="10" s="1"/>
  <c r="L162" i="10" s="1"/>
  <c r="L163" i="10" s="1"/>
  <c r="L164" i="10" s="1"/>
  <c r="L165" i="10" s="1"/>
  <c r="L166" i="10" s="1"/>
  <c r="L167" i="10" s="1"/>
  <c r="L168" i="10" s="1"/>
  <c r="L169" i="10" s="1"/>
  <c r="L170" i="10" s="1"/>
  <c r="L171" i="10" s="1"/>
  <c r="L172" i="10" s="1"/>
  <c r="L173" i="10" s="1"/>
  <c r="L174" i="10" s="1"/>
  <c r="L175" i="10" s="1"/>
  <c r="L176" i="10" s="1"/>
  <c r="L177" i="10" s="1"/>
  <c r="L178" i="10" s="1"/>
  <c r="L179" i="10" s="1"/>
  <c r="L180" i="10" s="1"/>
  <c r="L181" i="10" s="1"/>
  <c r="L182" i="10" s="1"/>
  <c r="L183" i="10" s="1"/>
  <c r="L184" i="10" s="1"/>
  <c r="L185" i="10" s="1"/>
  <c r="L186" i="10" s="1"/>
  <c r="L187" i="10" s="1"/>
  <c r="L188" i="10" s="1"/>
  <c r="L189" i="10" s="1"/>
  <c r="L190" i="10" s="1"/>
  <c r="L191" i="10" s="1"/>
  <c r="L192" i="10" s="1"/>
  <c r="L193" i="10" s="1"/>
  <c r="L194" i="10" s="1"/>
  <c r="L195" i="10" s="1"/>
  <c r="L196" i="10" s="1"/>
  <c r="L197" i="10" s="1"/>
  <c r="L198" i="10" s="1"/>
  <c r="L199" i="10" s="1"/>
  <c r="L200" i="10" s="1"/>
  <c r="L201" i="10" s="1"/>
  <c r="L202" i="10" s="1"/>
  <c r="L203" i="10" s="1"/>
  <c r="L204" i="10" s="1"/>
  <c r="L205" i="10" s="1"/>
  <c r="L206" i="10" s="1"/>
  <c r="L207" i="10" s="1"/>
  <c r="L208" i="10" s="1"/>
  <c r="L209" i="10" s="1"/>
  <c r="L210" i="10" s="1"/>
  <c r="L211" i="10" s="1"/>
  <c r="L212" i="10" s="1"/>
  <c r="L213" i="10" s="1"/>
  <c r="L214" i="10" s="1"/>
  <c r="L215" i="10" s="1"/>
  <c r="L216" i="10" s="1"/>
  <c r="L217" i="10" s="1"/>
  <c r="L218" i="10" s="1"/>
  <c r="L219" i="10" s="1"/>
  <c r="L220" i="10" s="1"/>
  <c r="L221" i="10" s="1"/>
  <c r="L222" i="10" s="1"/>
  <c r="L223" i="10" s="1"/>
  <c r="L224" i="10" s="1"/>
  <c r="L225" i="10" s="1"/>
  <c r="L226" i="10" s="1"/>
  <c r="L227" i="10" s="1"/>
  <c r="L228" i="10" s="1"/>
  <c r="L229" i="10" s="1"/>
  <c r="L230" i="10" s="1"/>
  <c r="L231" i="10" s="1"/>
  <c r="L232" i="10" s="1"/>
  <c r="L233" i="10" s="1"/>
  <c r="L234" i="10" s="1"/>
  <c r="L235" i="10" s="1"/>
  <c r="L236" i="10" s="1"/>
  <c r="L237" i="10" s="1"/>
  <c r="L238" i="10" s="1"/>
  <c r="L239" i="10" s="1"/>
  <c r="L240" i="10" s="1"/>
  <c r="L241" i="10" s="1"/>
  <c r="L242" i="10" s="1"/>
  <c r="L243" i="10" s="1"/>
  <c r="L244" i="10" s="1"/>
  <c r="L245" i="10" s="1"/>
  <c r="L246" i="10" s="1"/>
  <c r="L247" i="10" s="1"/>
  <c r="L248" i="10" s="1"/>
  <c r="L249" i="10" s="1"/>
  <c r="L250" i="10" s="1"/>
  <c r="L251" i="10" s="1"/>
  <c r="L252" i="10" s="1"/>
  <c r="L253" i="10" s="1"/>
  <c r="L254" i="10" s="1"/>
  <c r="L255" i="10" s="1"/>
  <c r="L256" i="10" s="1"/>
  <c r="L257" i="10" s="1"/>
  <c r="L258" i="10" s="1"/>
  <c r="L259" i="10" s="1"/>
  <c r="L260" i="10" s="1"/>
  <c r="L261" i="10" s="1"/>
  <c r="L262" i="10" s="1"/>
  <c r="L263" i="10" s="1"/>
  <c r="L264" i="10" s="1"/>
  <c r="L265" i="10" s="1"/>
  <c r="L266" i="10" s="1"/>
  <c r="L267" i="10" s="1"/>
  <c r="L268" i="10" s="1"/>
  <c r="L269" i="10" s="1"/>
  <c r="L270" i="10" s="1"/>
  <c r="L271" i="10" s="1"/>
  <c r="L272" i="10" s="1"/>
  <c r="L273" i="10" s="1"/>
  <c r="L274" i="10" s="1"/>
  <c r="L275" i="10" s="1"/>
  <c r="L276" i="10" s="1"/>
  <c r="L277" i="10" s="1"/>
  <c r="L278" i="10" s="1"/>
  <c r="L279" i="10" s="1"/>
  <c r="L280" i="10" s="1"/>
  <c r="L281" i="10" s="1"/>
  <c r="L282" i="10" s="1"/>
  <c r="L283" i="10" s="1"/>
  <c r="L284" i="10" s="1"/>
  <c r="L285" i="10" s="1"/>
  <c r="L286" i="10" s="1"/>
  <c r="L287" i="10" s="1"/>
  <c r="L288" i="10" s="1"/>
  <c r="L289" i="10" s="1"/>
  <c r="L290" i="10" s="1"/>
  <c r="L291" i="10" s="1"/>
  <c r="L292" i="10" s="1"/>
  <c r="L293" i="10" s="1"/>
  <c r="L294" i="10" s="1"/>
  <c r="L295" i="10" s="1"/>
  <c r="L296" i="10" s="1"/>
  <c r="L297" i="10" s="1"/>
  <c r="L298" i="10" s="1"/>
  <c r="L299" i="10" s="1"/>
  <c r="L300" i="10" s="1"/>
  <c r="L301" i="10" s="1"/>
  <c r="L302" i="10" s="1"/>
  <c r="L303" i="10" s="1"/>
  <c r="L304" i="10" s="1"/>
  <c r="L305" i="10" s="1"/>
  <c r="L306" i="10" s="1"/>
  <c r="L307" i="10" s="1"/>
  <c r="L308" i="10" s="1"/>
  <c r="L309" i="10" s="1"/>
  <c r="L310" i="10" s="1"/>
  <c r="L311" i="10" s="1"/>
  <c r="L312" i="10" s="1"/>
  <c r="L313" i="10" s="1"/>
  <c r="L314" i="10" s="1"/>
  <c r="L315" i="10" s="1"/>
  <c r="L316" i="10" s="1"/>
  <c r="L317" i="10" s="1"/>
  <c r="L318" i="10" s="1"/>
  <c r="L319" i="10" s="1"/>
  <c r="L320" i="10" s="1"/>
  <c r="L321" i="10" s="1"/>
  <c r="L322" i="10" s="1"/>
  <c r="L323" i="10" s="1"/>
  <c r="L324" i="10" s="1"/>
  <c r="L325" i="10" s="1"/>
  <c r="L326" i="10" s="1"/>
  <c r="L327" i="10" s="1"/>
  <c r="L328" i="10" s="1"/>
  <c r="L329" i="10" s="1"/>
  <c r="L330" i="10" s="1"/>
  <c r="L331" i="10" s="1"/>
  <c r="L332" i="10" s="1"/>
  <c r="L333" i="10" s="1"/>
  <c r="L334" i="10" s="1"/>
  <c r="L335" i="10" s="1"/>
  <c r="L336" i="10" s="1"/>
  <c r="L337" i="10" s="1"/>
  <c r="L338" i="10" s="1"/>
  <c r="L339" i="10" s="1"/>
  <c r="L340" i="10" s="1"/>
  <c r="L341" i="10" s="1"/>
  <c r="L342" i="10" s="1"/>
  <c r="L343" i="10" s="1"/>
  <c r="L344" i="10" s="1"/>
  <c r="L345" i="10" s="1"/>
  <c r="L346" i="10" s="1"/>
  <c r="L347" i="10" s="1"/>
  <c r="L348" i="10" s="1"/>
  <c r="L349" i="10" s="1"/>
  <c r="L350" i="10" s="1"/>
  <c r="L351" i="10" s="1"/>
  <c r="L352" i="10" s="1"/>
  <c r="L353" i="10" s="1"/>
  <c r="L354" i="10" s="1"/>
  <c r="L355" i="10" s="1"/>
  <c r="L356" i="10" s="1"/>
  <c r="L357" i="10" s="1"/>
  <c r="L358" i="10" s="1"/>
  <c r="L359" i="10" s="1"/>
  <c r="L360" i="10" s="1"/>
  <c r="L361" i="10" s="1"/>
  <c r="L362" i="10" s="1"/>
  <c r="L363" i="10" s="1"/>
  <c r="L364" i="10" s="1"/>
  <c r="L365" i="10" s="1"/>
  <c r="L366" i="10" s="1"/>
  <c r="L367" i="10" s="1"/>
  <c r="L368" i="10" s="1"/>
  <c r="L369" i="10" s="1"/>
  <c r="L370" i="10" s="1"/>
  <c r="L371" i="10" s="1"/>
  <c r="L372" i="10" s="1"/>
  <c r="L373" i="10" s="1"/>
  <c r="L374" i="10" s="1"/>
  <c r="L375" i="10" s="1"/>
  <c r="L376" i="10" s="1"/>
  <c r="L377" i="10" s="1"/>
  <c r="L378" i="10" s="1"/>
  <c r="L379" i="10" s="1"/>
  <c r="L380" i="10" s="1"/>
  <c r="L381" i="10" s="1"/>
  <c r="L382" i="10" s="1"/>
  <c r="L383" i="10" s="1"/>
  <c r="L384" i="10" s="1"/>
  <c r="L385" i="10" s="1"/>
  <c r="L386" i="10" s="1"/>
  <c r="D3" i="10"/>
  <c r="P2" i="10"/>
  <c r="L2" i="10"/>
  <c r="H2" i="10"/>
  <c r="H3" i="10" s="1"/>
  <c r="H4" i="10" s="1"/>
  <c r="H5" i="10" s="1"/>
  <c r="H6" i="10" s="1"/>
  <c r="H7" i="10" s="1"/>
  <c r="H8" i="10" s="1"/>
  <c r="H9" i="10" s="1"/>
  <c r="H10" i="10" s="1"/>
  <c r="H11" i="10" s="1"/>
  <c r="H12" i="10" s="1"/>
  <c r="H13" i="10" s="1"/>
  <c r="H14" i="10" s="1"/>
  <c r="H15" i="10" s="1"/>
  <c r="H16" i="10" s="1"/>
  <c r="H17" i="10" s="1"/>
  <c r="H18" i="10" s="1"/>
  <c r="H19" i="10" s="1"/>
  <c r="H20" i="10" s="1"/>
  <c r="H21" i="10" s="1"/>
  <c r="H22" i="10" s="1"/>
  <c r="H23" i="10" s="1"/>
  <c r="H24" i="10" s="1"/>
  <c r="H25" i="10" s="1"/>
  <c r="H26" i="10" s="1"/>
  <c r="H27" i="10" s="1"/>
  <c r="H28" i="10" s="1"/>
  <c r="H29" i="10" s="1"/>
  <c r="H30" i="10" s="1"/>
  <c r="H31" i="10" s="1"/>
  <c r="H32" i="10" s="1"/>
  <c r="H33" i="10" s="1"/>
  <c r="H34" i="10" s="1"/>
  <c r="H35" i="10" s="1"/>
  <c r="H36" i="10" s="1"/>
  <c r="H37" i="10" s="1"/>
  <c r="H38" i="10" s="1"/>
  <c r="H39" i="10" s="1"/>
  <c r="H40" i="10" s="1"/>
  <c r="H41" i="10" s="1"/>
  <c r="H42" i="10" s="1"/>
  <c r="H43" i="10" s="1"/>
  <c r="H44" i="10" s="1"/>
  <c r="H45" i="10" s="1"/>
  <c r="H46" i="10" s="1"/>
  <c r="H47" i="10" s="1"/>
  <c r="H48" i="10" s="1"/>
  <c r="H49" i="10" s="1"/>
  <c r="H50" i="10" s="1"/>
  <c r="H51" i="10" s="1"/>
  <c r="H52" i="10" s="1"/>
  <c r="H53" i="10" s="1"/>
  <c r="H54" i="10" s="1"/>
  <c r="H55" i="10" s="1"/>
  <c r="H56" i="10" s="1"/>
  <c r="H57" i="10" s="1"/>
  <c r="H58" i="10" s="1"/>
  <c r="H59" i="10" s="1"/>
  <c r="H60" i="10" s="1"/>
  <c r="H61" i="10" s="1"/>
  <c r="H62" i="10" s="1"/>
  <c r="H63" i="10" s="1"/>
  <c r="H64" i="10" s="1"/>
  <c r="H65" i="10" s="1"/>
  <c r="H66" i="10" s="1"/>
  <c r="H67" i="10" s="1"/>
  <c r="H68" i="10" s="1"/>
  <c r="H69" i="10" s="1"/>
  <c r="H70" i="10" s="1"/>
  <c r="H71" i="10" s="1"/>
  <c r="H72" i="10" s="1"/>
  <c r="H73" i="10" s="1"/>
  <c r="H74" i="10" s="1"/>
  <c r="H75" i="10" s="1"/>
  <c r="H76" i="10" s="1"/>
  <c r="H77" i="10" s="1"/>
  <c r="H78" i="10" s="1"/>
  <c r="H79" i="10" s="1"/>
  <c r="H80" i="10" s="1"/>
  <c r="H81" i="10" s="1"/>
  <c r="H82" i="10" s="1"/>
  <c r="H83" i="10" s="1"/>
  <c r="H84" i="10" s="1"/>
  <c r="H85" i="10" s="1"/>
  <c r="H86" i="10" s="1"/>
  <c r="H87" i="10" s="1"/>
  <c r="H88" i="10" s="1"/>
  <c r="H89" i="10" s="1"/>
  <c r="H90" i="10" s="1"/>
  <c r="H91" i="10" s="1"/>
  <c r="H92" i="10" s="1"/>
  <c r="H93" i="10" s="1"/>
  <c r="H94" i="10" s="1"/>
  <c r="H95" i="10" s="1"/>
  <c r="H96" i="10" s="1"/>
  <c r="H97" i="10" s="1"/>
  <c r="H98" i="10" s="1"/>
  <c r="H99" i="10" s="1"/>
  <c r="H100" i="10" s="1"/>
  <c r="H101" i="10" s="1"/>
  <c r="H102" i="10" s="1"/>
  <c r="H103" i="10" s="1"/>
  <c r="H104" i="10" s="1"/>
  <c r="H105" i="10" s="1"/>
  <c r="H106" i="10" s="1"/>
  <c r="H107" i="10" s="1"/>
  <c r="H108" i="10" s="1"/>
  <c r="H109" i="10" s="1"/>
  <c r="H110" i="10" s="1"/>
  <c r="H111" i="10" s="1"/>
  <c r="H112" i="10" s="1"/>
  <c r="H113" i="10" s="1"/>
  <c r="H114" i="10" s="1"/>
  <c r="H115" i="10" s="1"/>
  <c r="H116" i="10" s="1"/>
  <c r="H117" i="10" s="1"/>
  <c r="H118" i="10" s="1"/>
  <c r="H119" i="10" s="1"/>
  <c r="H120" i="10" s="1"/>
  <c r="H121" i="10" s="1"/>
  <c r="H122" i="10" s="1"/>
  <c r="H123" i="10" s="1"/>
  <c r="H124" i="10" s="1"/>
  <c r="H125" i="10" s="1"/>
  <c r="H126" i="10" s="1"/>
  <c r="H127" i="10" s="1"/>
  <c r="H128" i="10" s="1"/>
  <c r="H129" i="10" s="1"/>
  <c r="H130" i="10" s="1"/>
  <c r="H131" i="10" s="1"/>
  <c r="H132" i="10" s="1"/>
  <c r="H133" i="10" s="1"/>
  <c r="H134" i="10" s="1"/>
  <c r="H135" i="10" s="1"/>
  <c r="H136" i="10" s="1"/>
  <c r="H137" i="10" s="1"/>
  <c r="H138" i="10" s="1"/>
  <c r="H139" i="10" s="1"/>
  <c r="H140" i="10" s="1"/>
  <c r="H141" i="10" s="1"/>
  <c r="H142" i="10" s="1"/>
  <c r="H143" i="10" s="1"/>
  <c r="H144" i="10" s="1"/>
  <c r="H145" i="10" s="1"/>
  <c r="H146" i="10" s="1"/>
  <c r="H147" i="10" s="1"/>
  <c r="H148" i="10" s="1"/>
  <c r="H149" i="10" s="1"/>
  <c r="H150" i="10" s="1"/>
  <c r="H151" i="10" s="1"/>
  <c r="H152" i="10" s="1"/>
  <c r="H153" i="10" s="1"/>
  <c r="H154" i="10" s="1"/>
  <c r="H155" i="10" s="1"/>
  <c r="H156" i="10" s="1"/>
  <c r="H157" i="10" s="1"/>
  <c r="H158" i="10" s="1"/>
  <c r="H159" i="10" s="1"/>
  <c r="H160" i="10" s="1"/>
  <c r="H161" i="10" s="1"/>
  <c r="H162" i="10" s="1"/>
  <c r="H163" i="10" s="1"/>
  <c r="H164" i="10" s="1"/>
  <c r="H165" i="10" s="1"/>
  <c r="H166" i="10" s="1"/>
  <c r="H167" i="10" s="1"/>
  <c r="H168" i="10" s="1"/>
  <c r="H169" i="10" s="1"/>
  <c r="H170" i="10" s="1"/>
  <c r="H171" i="10" s="1"/>
  <c r="H172" i="10" s="1"/>
  <c r="H173" i="10" s="1"/>
  <c r="H174" i="10" s="1"/>
  <c r="H175" i="10" s="1"/>
  <c r="H176" i="10" s="1"/>
  <c r="H177" i="10" s="1"/>
  <c r="H178" i="10" s="1"/>
  <c r="H179" i="10" s="1"/>
  <c r="H180" i="10" s="1"/>
  <c r="H181" i="10" s="1"/>
  <c r="H182" i="10" s="1"/>
  <c r="H183" i="10" s="1"/>
  <c r="H184" i="10" s="1"/>
  <c r="H185" i="10" s="1"/>
  <c r="H186" i="10" s="1"/>
  <c r="H187" i="10" s="1"/>
  <c r="H188" i="10" s="1"/>
  <c r="H189" i="10" s="1"/>
  <c r="H190" i="10" s="1"/>
  <c r="H191" i="10" s="1"/>
  <c r="H192" i="10" s="1"/>
  <c r="H193" i="10" s="1"/>
  <c r="H194" i="10" s="1"/>
  <c r="H195" i="10" s="1"/>
  <c r="H196" i="10" s="1"/>
  <c r="H197" i="10" s="1"/>
  <c r="H198" i="10" s="1"/>
  <c r="H199" i="10" s="1"/>
  <c r="H200" i="10" s="1"/>
  <c r="H201" i="10" s="1"/>
  <c r="H202" i="10" s="1"/>
  <c r="H203" i="10" s="1"/>
  <c r="H204" i="10" s="1"/>
  <c r="H205" i="10" s="1"/>
  <c r="H206" i="10" s="1"/>
  <c r="H207" i="10" s="1"/>
  <c r="H208" i="10" s="1"/>
  <c r="H209" i="10" s="1"/>
  <c r="H210" i="10" s="1"/>
  <c r="H211" i="10" s="1"/>
  <c r="H212" i="10" s="1"/>
  <c r="H213" i="10" s="1"/>
  <c r="H214" i="10" s="1"/>
  <c r="H215" i="10" s="1"/>
  <c r="H216" i="10" s="1"/>
  <c r="H217" i="10" s="1"/>
  <c r="H218" i="10" s="1"/>
  <c r="H219" i="10" s="1"/>
  <c r="H220" i="10" s="1"/>
  <c r="H221" i="10" s="1"/>
  <c r="H222" i="10" s="1"/>
  <c r="H223" i="10" s="1"/>
  <c r="H224" i="10" s="1"/>
  <c r="H225" i="10" s="1"/>
  <c r="H226" i="10" s="1"/>
  <c r="H227" i="10" s="1"/>
  <c r="H228" i="10" s="1"/>
  <c r="H229" i="10" s="1"/>
  <c r="H230" i="10" s="1"/>
  <c r="H231" i="10" s="1"/>
  <c r="H232" i="10" s="1"/>
  <c r="H233" i="10" s="1"/>
  <c r="H234" i="10" s="1"/>
  <c r="H235" i="10" s="1"/>
  <c r="H236" i="10" s="1"/>
  <c r="H237" i="10" s="1"/>
  <c r="H238" i="10" s="1"/>
  <c r="H239" i="10" s="1"/>
  <c r="H240" i="10" s="1"/>
  <c r="H241" i="10" s="1"/>
  <c r="H242" i="10" s="1"/>
  <c r="H243" i="10" s="1"/>
  <c r="H244" i="10" s="1"/>
  <c r="H245" i="10" s="1"/>
  <c r="H246" i="10" s="1"/>
  <c r="H247" i="10" s="1"/>
  <c r="H248" i="10" s="1"/>
  <c r="H249" i="10" s="1"/>
  <c r="H250" i="10" s="1"/>
  <c r="H251" i="10" s="1"/>
  <c r="H252" i="10" s="1"/>
  <c r="H253" i="10" s="1"/>
  <c r="H254" i="10" s="1"/>
  <c r="H255" i="10" s="1"/>
  <c r="H256" i="10" s="1"/>
  <c r="H257" i="10" s="1"/>
  <c r="H258" i="10" s="1"/>
  <c r="H259" i="10" s="1"/>
  <c r="H260" i="10" s="1"/>
  <c r="H261" i="10" s="1"/>
  <c r="H262" i="10" s="1"/>
  <c r="H263" i="10" s="1"/>
  <c r="H264" i="10" s="1"/>
  <c r="H265" i="10" s="1"/>
  <c r="H266" i="10" s="1"/>
  <c r="H267" i="10" s="1"/>
  <c r="H268" i="10" s="1"/>
  <c r="H269" i="10" s="1"/>
  <c r="H270" i="10" s="1"/>
  <c r="H271" i="10" s="1"/>
  <c r="H272" i="10" s="1"/>
  <c r="H273" i="10" s="1"/>
  <c r="H274" i="10" s="1"/>
  <c r="H275" i="10" s="1"/>
  <c r="H276" i="10" s="1"/>
  <c r="H277" i="10" s="1"/>
  <c r="H278" i="10" s="1"/>
  <c r="H279" i="10" s="1"/>
  <c r="H280" i="10" s="1"/>
  <c r="H281" i="10" s="1"/>
  <c r="H282" i="10" s="1"/>
  <c r="H283" i="10" s="1"/>
  <c r="H284" i="10" s="1"/>
  <c r="H285" i="10" s="1"/>
  <c r="H286" i="10" s="1"/>
  <c r="H287" i="10" s="1"/>
  <c r="H288" i="10" s="1"/>
  <c r="H289" i="10" s="1"/>
  <c r="H290" i="10" s="1"/>
  <c r="H291" i="10" s="1"/>
  <c r="H292" i="10" s="1"/>
  <c r="H293" i="10" s="1"/>
  <c r="H294" i="10" s="1"/>
  <c r="H295" i="10" s="1"/>
  <c r="H296" i="10" s="1"/>
  <c r="H297" i="10" s="1"/>
  <c r="H298" i="10" s="1"/>
  <c r="H299" i="10" s="1"/>
  <c r="H300" i="10" s="1"/>
  <c r="H301" i="10" s="1"/>
  <c r="H302" i="10" s="1"/>
  <c r="H303" i="10" s="1"/>
  <c r="H304" i="10" s="1"/>
  <c r="H305" i="10" s="1"/>
  <c r="H306" i="10" s="1"/>
  <c r="H307" i="10" s="1"/>
  <c r="H308" i="10" s="1"/>
  <c r="H309" i="10" s="1"/>
  <c r="H310" i="10" s="1"/>
  <c r="H311" i="10" s="1"/>
  <c r="H312" i="10" s="1"/>
  <c r="H313" i="10" s="1"/>
  <c r="H314" i="10" s="1"/>
  <c r="H315" i="10" s="1"/>
  <c r="H316" i="10" s="1"/>
  <c r="H317" i="10" s="1"/>
  <c r="H318" i="10" s="1"/>
  <c r="H319" i="10" s="1"/>
  <c r="H320" i="10" s="1"/>
  <c r="H321" i="10" s="1"/>
  <c r="H322" i="10" s="1"/>
  <c r="H323" i="10" s="1"/>
  <c r="H324" i="10" s="1"/>
  <c r="H325" i="10" s="1"/>
  <c r="H326" i="10" s="1"/>
  <c r="H327" i="10" s="1"/>
  <c r="H328" i="10" s="1"/>
  <c r="H329" i="10" s="1"/>
  <c r="H330" i="10" s="1"/>
  <c r="H331" i="10" s="1"/>
  <c r="H332" i="10" s="1"/>
  <c r="H333" i="10" s="1"/>
  <c r="H334" i="10" s="1"/>
  <c r="H335" i="10" s="1"/>
  <c r="H336" i="10" s="1"/>
  <c r="H337" i="10" s="1"/>
  <c r="H338" i="10" s="1"/>
  <c r="H339" i="10" s="1"/>
  <c r="H340" i="10" s="1"/>
  <c r="H341" i="10" s="1"/>
  <c r="H342" i="10" s="1"/>
  <c r="H343" i="10" s="1"/>
  <c r="H344" i="10" s="1"/>
  <c r="H345" i="10" s="1"/>
  <c r="H346" i="10" s="1"/>
  <c r="H347" i="10" s="1"/>
  <c r="H348" i="10" s="1"/>
  <c r="H349" i="10" s="1"/>
  <c r="H350" i="10" s="1"/>
  <c r="H351" i="10" s="1"/>
  <c r="H352" i="10" s="1"/>
  <c r="H353" i="10" s="1"/>
  <c r="H354" i="10" s="1"/>
  <c r="H355" i="10" s="1"/>
  <c r="H356" i="10" s="1"/>
  <c r="H357" i="10" s="1"/>
  <c r="H358" i="10" s="1"/>
  <c r="H359" i="10" s="1"/>
  <c r="H360" i="10" s="1"/>
  <c r="H361" i="10" s="1"/>
  <c r="H362" i="10" s="1"/>
  <c r="H363" i="10" s="1"/>
  <c r="H364" i="10" s="1"/>
  <c r="H365" i="10" s="1"/>
  <c r="H366" i="10" s="1"/>
  <c r="H367" i="10" s="1"/>
  <c r="H368" i="10" s="1"/>
  <c r="H369" i="10" s="1"/>
  <c r="H370" i="10" s="1"/>
  <c r="H371" i="10" s="1"/>
  <c r="H372" i="10" s="1"/>
  <c r="H373" i="10" s="1"/>
  <c r="H374" i="10" s="1"/>
  <c r="H375" i="10" s="1"/>
  <c r="H376" i="10" s="1"/>
  <c r="H377" i="10" s="1"/>
  <c r="H378" i="10" s="1"/>
  <c r="H379" i="10" s="1"/>
  <c r="H380" i="10" s="1"/>
  <c r="H381" i="10" s="1"/>
  <c r="H382" i="10" s="1"/>
  <c r="H383" i="10" s="1"/>
  <c r="H384" i="10" s="1"/>
  <c r="H385" i="10" s="1"/>
  <c r="H386" i="10" s="1"/>
  <c r="H387" i="10" s="1"/>
  <c r="H388" i="10" s="1"/>
  <c r="H389" i="10" s="1"/>
  <c r="H390" i="10" s="1"/>
  <c r="H391" i="10" s="1"/>
  <c r="H392" i="10" s="1"/>
  <c r="H393" i="10" s="1"/>
  <c r="H394" i="10" s="1"/>
  <c r="H395" i="10" s="1"/>
  <c r="H396" i="10" s="1"/>
  <c r="H397" i="10" s="1"/>
  <c r="H398" i="10" s="1"/>
  <c r="H399" i="10" s="1"/>
  <c r="H400" i="10" s="1"/>
  <c r="H401" i="10" s="1"/>
  <c r="H402" i="10" s="1"/>
  <c r="H403" i="10" s="1"/>
  <c r="H404" i="10" s="1"/>
  <c r="H405" i="10" s="1"/>
  <c r="H406" i="10" s="1"/>
  <c r="H407" i="10" s="1"/>
  <c r="H408" i="10" s="1"/>
  <c r="H409" i="10" s="1"/>
  <c r="H410" i="10" s="1"/>
  <c r="H411" i="10" s="1"/>
  <c r="H412" i="10" s="1"/>
  <c r="H413" i="10" s="1"/>
  <c r="H414" i="10" s="1"/>
  <c r="H415" i="10" s="1"/>
  <c r="H416" i="10" s="1"/>
  <c r="H417" i="10" s="1"/>
  <c r="H418" i="10" s="1"/>
  <c r="H419" i="10" s="1"/>
  <c r="H420" i="10" s="1"/>
  <c r="H421" i="10" s="1"/>
  <c r="H422" i="10" s="1"/>
  <c r="H423" i="10" s="1"/>
  <c r="H424" i="10" s="1"/>
  <c r="H425" i="10" s="1"/>
  <c r="H426" i="10" s="1"/>
  <c r="H427" i="10" s="1"/>
  <c r="H428" i="10" s="1"/>
  <c r="H429" i="10" s="1"/>
  <c r="H430" i="10" s="1"/>
  <c r="H431" i="10" s="1"/>
  <c r="H432" i="10" s="1"/>
  <c r="H433" i="10" s="1"/>
  <c r="H434" i="10" s="1"/>
  <c r="H435" i="10" s="1"/>
  <c r="H436" i="10" s="1"/>
  <c r="H437" i="10" s="1"/>
  <c r="H438" i="10" s="1"/>
  <c r="H439" i="10" s="1"/>
  <c r="H440" i="10" s="1"/>
  <c r="H441" i="10" s="1"/>
  <c r="H442" i="10" s="1"/>
  <c r="H443" i="10" s="1"/>
  <c r="H444" i="10" s="1"/>
  <c r="H445" i="10" s="1"/>
  <c r="H446" i="10" s="1"/>
  <c r="H447" i="10" s="1"/>
  <c r="H448" i="10" s="1"/>
  <c r="H449" i="10" s="1"/>
  <c r="H450" i="10" s="1"/>
  <c r="H451" i="10" s="1"/>
  <c r="H452" i="10" s="1"/>
  <c r="H453" i="10" s="1"/>
  <c r="H454" i="10" s="1"/>
  <c r="H455" i="10" s="1"/>
  <c r="H456" i="10" s="1"/>
  <c r="H457" i="10" s="1"/>
  <c r="H458" i="10" s="1"/>
  <c r="H459" i="10" s="1"/>
  <c r="H460" i="10" s="1"/>
  <c r="H461" i="10" s="1"/>
  <c r="H462" i="10" s="1"/>
  <c r="H463" i="10" s="1"/>
  <c r="H464" i="10" s="1"/>
  <c r="H465" i="10" s="1"/>
  <c r="H466" i="10" s="1"/>
  <c r="H467" i="10" s="1"/>
  <c r="H468" i="10" s="1"/>
  <c r="H469" i="10" s="1"/>
  <c r="H470" i="10" s="1"/>
  <c r="H471" i="10" s="1"/>
  <c r="H472" i="10" s="1"/>
  <c r="H473" i="10" s="1"/>
  <c r="H474" i="10" s="1"/>
  <c r="H475" i="10" s="1"/>
  <c r="H476" i="10" s="1"/>
  <c r="H477" i="10" s="1"/>
  <c r="H478" i="10" s="1"/>
  <c r="H479" i="10" s="1"/>
  <c r="H480" i="10" s="1"/>
  <c r="H481" i="10" s="1"/>
  <c r="H482" i="10" s="1"/>
  <c r="H483" i="10" s="1"/>
  <c r="H484" i="10" s="1"/>
  <c r="H485" i="10" s="1"/>
  <c r="H486" i="10" s="1"/>
  <c r="H487" i="10" s="1"/>
  <c r="H488" i="10" s="1"/>
  <c r="H489" i="10" s="1"/>
  <c r="H490" i="10" s="1"/>
  <c r="H491" i="10" s="1"/>
  <c r="H492" i="10" s="1"/>
  <c r="H493" i="10" s="1"/>
  <c r="H494" i="10" s="1"/>
  <c r="H495" i="10" s="1"/>
  <c r="H496" i="10" s="1"/>
  <c r="H497" i="10" s="1"/>
  <c r="H498" i="10" s="1"/>
  <c r="H499" i="10" s="1"/>
  <c r="H500" i="10" s="1"/>
  <c r="H501" i="10" s="1"/>
  <c r="H502" i="10" s="1"/>
  <c r="H503" i="10" s="1"/>
  <c r="H504" i="10" s="1"/>
  <c r="H505" i="10" s="1"/>
  <c r="H506" i="10" s="1"/>
  <c r="H507" i="10" s="1"/>
  <c r="H508" i="10" s="1"/>
  <c r="H509" i="10" s="1"/>
  <c r="H510" i="10" s="1"/>
  <c r="H511" i="10" s="1"/>
  <c r="H512" i="10" s="1"/>
  <c r="H513" i="10" s="1"/>
  <c r="H514" i="10" s="1"/>
  <c r="H515" i="10" s="1"/>
  <c r="H516" i="10" s="1"/>
  <c r="H517" i="10" s="1"/>
  <c r="H518" i="10" s="1"/>
  <c r="H519" i="10" s="1"/>
  <c r="H520" i="10" s="1"/>
  <c r="H521" i="10" s="1"/>
  <c r="H522" i="10" s="1"/>
  <c r="H523" i="10" s="1"/>
  <c r="H524" i="10" s="1"/>
  <c r="H525" i="10" s="1"/>
  <c r="H526" i="10" s="1"/>
  <c r="H527" i="10" s="1"/>
  <c r="H528" i="10" s="1"/>
  <c r="H529" i="10" s="1"/>
  <c r="H530" i="10" s="1"/>
  <c r="H531" i="10" s="1"/>
  <c r="H532" i="10" s="1"/>
  <c r="H533" i="10" s="1"/>
  <c r="H534" i="10" s="1"/>
  <c r="H535" i="10" s="1"/>
  <c r="H536" i="10" s="1"/>
  <c r="H537" i="10" s="1"/>
  <c r="H538" i="10" s="1"/>
  <c r="H539" i="10" s="1"/>
  <c r="H540" i="10" s="1"/>
  <c r="H541" i="10" s="1"/>
  <c r="H542" i="10" s="1"/>
  <c r="H543" i="10" s="1"/>
  <c r="H544" i="10" s="1"/>
  <c r="H545" i="10" s="1"/>
  <c r="H546" i="10" s="1"/>
  <c r="H547" i="10" s="1"/>
  <c r="H548" i="10" s="1"/>
  <c r="H549" i="10" s="1"/>
  <c r="H550" i="10" s="1"/>
  <c r="H551" i="10" s="1"/>
  <c r="H552" i="10" s="1"/>
  <c r="H553" i="10" s="1"/>
  <c r="H554" i="10" s="1"/>
  <c r="H555" i="10" s="1"/>
  <c r="H556" i="10" s="1"/>
  <c r="H557" i="10" s="1"/>
  <c r="H558" i="10" s="1"/>
  <c r="H559" i="10" s="1"/>
  <c r="H560" i="10" s="1"/>
  <c r="H561" i="10" s="1"/>
  <c r="H562" i="10" s="1"/>
  <c r="H563" i="10" s="1"/>
  <c r="H564" i="10" s="1"/>
  <c r="H565" i="10" s="1"/>
  <c r="H566" i="10" s="1"/>
  <c r="H567" i="10" s="1"/>
  <c r="H568" i="10" s="1"/>
  <c r="H569" i="10" s="1"/>
  <c r="H570" i="10" s="1"/>
  <c r="H571" i="10" s="1"/>
  <c r="H572" i="10" s="1"/>
  <c r="H573" i="10" s="1"/>
  <c r="H574" i="10" s="1"/>
  <c r="H575" i="10" s="1"/>
  <c r="H576" i="10" s="1"/>
  <c r="H577" i="10" s="1"/>
  <c r="H578" i="10" s="1"/>
  <c r="H579" i="10" s="1"/>
  <c r="H580" i="10" s="1"/>
  <c r="H581" i="10" s="1"/>
  <c r="H582" i="10" s="1"/>
  <c r="H583" i="10" s="1"/>
  <c r="H584" i="10" s="1"/>
  <c r="H585" i="10" s="1"/>
  <c r="H586" i="10" s="1"/>
  <c r="H587" i="10" s="1"/>
  <c r="H588" i="10" s="1"/>
  <c r="H589" i="10" s="1"/>
  <c r="H590" i="10" s="1"/>
  <c r="H591" i="10" s="1"/>
  <c r="H592" i="10" s="1"/>
  <c r="H593" i="10" s="1"/>
  <c r="H594" i="10" s="1"/>
  <c r="H595" i="10" s="1"/>
  <c r="H596" i="10" s="1"/>
  <c r="H597" i="10" s="1"/>
  <c r="H598" i="10" s="1"/>
  <c r="H599" i="10" s="1"/>
  <c r="H600" i="10" s="1"/>
  <c r="H601" i="10" s="1"/>
  <c r="H602" i="10" s="1"/>
  <c r="H603" i="10" s="1"/>
  <c r="H604" i="10" s="1"/>
  <c r="H605" i="10" s="1"/>
  <c r="H606" i="10" s="1"/>
  <c r="H607" i="10" s="1"/>
  <c r="H608" i="10" s="1"/>
  <c r="H609" i="10" s="1"/>
  <c r="H610" i="10" s="1"/>
  <c r="H611" i="10" s="1"/>
  <c r="H612" i="10" s="1"/>
  <c r="H613" i="10" s="1"/>
  <c r="H614" i="10" s="1"/>
  <c r="H615" i="10" s="1"/>
  <c r="H616" i="10" s="1"/>
  <c r="H617" i="10" s="1"/>
  <c r="H618" i="10" s="1"/>
  <c r="H619" i="10" s="1"/>
  <c r="H620" i="10" s="1"/>
  <c r="H621" i="10" s="1"/>
  <c r="H622" i="10" s="1"/>
  <c r="H623" i="10" s="1"/>
  <c r="H624" i="10" s="1"/>
  <c r="H625" i="10" s="1"/>
  <c r="H626" i="10" s="1"/>
  <c r="H627" i="10" s="1"/>
  <c r="H628" i="10" s="1"/>
  <c r="H629" i="10" s="1"/>
  <c r="H630" i="10" s="1"/>
  <c r="H631" i="10" s="1"/>
  <c r="H632" i="10" s="1"/>
  <c r="H633" i="10" s="1"/>
  <c r="H634" i="10" s="1"/>
  <c r="H635" i="10" s="1"/>
  <c r="H636" i="10" s="1"/>
  <c r="H637" i="10" s="1"/>
  <c r="H638" i="10" s="1"/>
  <c r="H639" i="10" s="1"/>
  <c r="H640" i="10" s="1"/>
  <c r="H641" i="10" s="1"/>
  <c r="H642" i="10" s="1"/>
  <c r="H643" i="10" s="1"/>
  <c r="H644" i="10" s="1"/>
  <c r="H645" i="10" s="1"/>
  <c r="H646" i="10" s="1"/>
  <c r="H647" i="10" s="1"/>
  <c r="H648" i="10" s="1"/>
  <c r="H649" i="10" s="1"/>
  <c r="H650" i="10" s="1"/>
  <c r="H651" i="10" s="1"/>
  <c r="H652" i="10" s="1"/>
  <c r="H653" i="10" s="1"/>
  <c r="H654" i="10" s="1"/>
  <c r="H655" i="10" s="1"/>
  <c r="H656" i="10" s="1"/>
  <c r="H657" i="10" s="1"/>
  <c r="H658" i="10" s="1"/>
  <c r="H659" i="10" s="1"/>
  <c r="H660" i="10" s="1"/>
  <c r="H661" i="10" s="1"/>
  <c r="D2" i="10"/>
  <c r="H661" i="9"/>
  <c r="G661" i="9"/>
  <c r="G660" i="9"/>
  <c r="H660" i="9" s="1"/>
  <c r="H659" i="9"/>
  <c r="G659" i="9"/>
  <c r="O656" i="9"/>
  <c r="N656" i="9"/>
  <c r="N655" i="9"/>
  <c r="O655" i="9" s="1"/>
  <c r="O654" i="9"/>
  <c r="N654" i="9"/>
  <c r="N653" i="9"/>
  <c r="O653" i="9" s="1"/>
  <c r="O652" i="9"/>
  <c r="N652" i="9"/>
  <c r="N651" i="9"/>
  <c r="O651" i="9" s="1"/>
  <c r="O650" i="9"/>
  <c r="N650" i="9"/>
  <c r="N649" i="9"/>
  <c r="O649" i="9" s="1"/>
  <c r="O648" i="9"/>
  <c r="N648" i="9"/>
  <c r="N647" i="9"/>
  <c r="O647" i="9" s="1"/>
  <c r="K647" i="9"/>
  <c r="K648" i="9" s="1"/>
  <c r="K649" i="9" s="1"/>
  <c r="K650" i="9" s="1"/>
  <c r="K651" i="9" s="1"/>
  <c r="K652" i="9" s="1"/>
  <c r="K653" i="9" s="1"/>
  <c r="K654" i="9" s="1"/>
  <c r="K655" i="9" s="1"/>
  <c r="K656" i="9" s="1"/>
  <c r="K657" i="9" s="1"/>
  <c r="O646" i="9"/>
  <c r="N646" i="9"/>
  <c r="D646" i="9"/>
  <c r="O645" i="9"/>
  <c r="N645" i="9"/>
  <c r="D645" i="9"/>
  <c r="O644" i="9"/>
  <c r="N644" i="9"/>
  <c r="D644" i="9"/>
  <c r="O643" i="9"/>
  <c r="N643" i="9"/>
  <c r="D643" i="9"/>
  <c r="O642" i="9"/>
  <c r="N642" i="9"/>
  <c r="D642" i="9"/>
  <c r="O641" i="9"/>
  <c r="N641" i="9"/>
  <c r="D641" i="9"/>
  <c r="O640" i="9"/>
  <c r="N640" i="9"/>
  <c r="D640" i="9"/>
  <c r="O639" i="9"/>
  <c r="N639" i="9"/>
  <c r="D639" i="9"/>
  <c r="O638" i="9"/>
  <c r="N638" i="9"/>
  <c r="D638" i="9"/>
  <c r="O637" i="9"/>
  <c r="N637" i="9"/>
  <c r="D637" i="9"/>
  <c r="O636" i="9"/>
  <c r="N636" i="9"/>
  <c r="D636" i="9"/>
  <c r="O635" i="9"/>
  <c r="N635" i="9"/>
  <c r="K635" i="9"/>
  <c r="K636" i="9" s="1"/>
  <c r="K637" i="9" s="1"/>
  <c r="K638" i="9" s="1"/>
  <c r="K639" i="9" s="1"/>
  <c r="K640" i="9" s="1"/>
  <c r="K641" i="9" s="1"/>
  <c r="K642" i="9" s="1"/>
  <c r="K643" i="9" s="1"/>
  <c r="K644" i="9" s="1"/>
  <c r="K645" i="9" s="1"/>
  <c r="K646" i="9" s="1"/>
  <c r="D635" i="9"/>
  <c r="O634" i="9"/>
  <c r="N634" i="9"/>
  <c r="D634" i="9"/>
  <c r="O633" i="9"/>
  <c r="N633" i="9"/>
  <c r="D633" i="9"/>
  <c r="O632" i="9"/>
  <c r="N632" i="9"/>
  <c r="D632" i="9"/>
  <c r="N631" i="9"/>
  <c r="O631" i="9" s="1"/>
  <c r="D631" i="9"/>
  <c r="N630" i="9"/>
  <c r="O630" i="9" s="1"/>
  <c r="D630" i="9"/>
  <c r="O629" i="9"/>
  <c r="N629" i="9"/>
  <c r="D629" i="9"/>
  <c r="O628" i="9"/>
  <c r="N628" i="9"/>
  <c r="D628" i="9"/>
  <c r="O627" i="9"/>
  <c r="N627" i="9"/>
  <c r="D627" i="9"/>
  <c r="O626" i="9"/>
  <c r="N626" i="9"/>
  <c r="D626" i="9"/>
  <c r="O625" i="9"/>
  <c r="N625" i="9"/>
  <c r="D625" i="9"/>
  <c r="N624" i="9"/>
  <c r="O624" i="9" s="1"/>
  <c r="D624" i="9"/>
  <c r="N623" i="9"/>
  <c r="O623" i="9" s="1"/>
  <c r="D623" i="9"/>
  <c r="N622" i="9"/>
  <c r="O622" i="9" s="1"/>
  <c r="D622" i="9"/>
  <c r="O621" i="9"/>
  <c r="N621" i="9"/>
  <c r="D621" i="9"/>
  <c r="O620" i="9"/>
  <c r="N620" i="9"/>
  <c r="D620" i="9"/>
  <c r="O619" i="9"/>
  <c r="N619" i="9"/>
  <c r="D619" i="9"/>
  <c r="N618" i="9"/>
  <c r="O618" i="9" s="1"/>
  <c r="D618" i="9"/>
  <c r="O617" i="9"/>
  <c r="N617" i="9"/>
  <c r="D617" i="9"/>
  <c r="N616" i="9"/>
  <c r="O616" i="9" s="1"/>
  <c r="D616" i="9"/>
  <c r="N615" i="9"/>
  <c r="O615" i="9" s="1"/>
  <c r="D615" i="9"/>
  <c r="N614" i="9"/>
  <c r="O614" i="9" s="1"/>
  <c r="D614" i="9"/>
  <c r="O613" i="9"/>
  <c r="N613" i="9"/>
  <c r="D613" i="9"/>
  <c r="O612" i="9"/>
  <c r="N612" i="9"/>
  <c r="D612" i="9"/>
  <c r="O611" i="9"/>
  <c r="N611" i="9"/>
  <c r="D611" i="9"/>
  <c r="O610" i="9"/>
  <c r="N610" i="9"/>
  <c r="D610" i="9"/>
  <c r="O609" i="9"/>
  <c r="N609" i="9"/>
  <c r="D609" i="9"/>
  <c r="N608" i="9"/>
  <c r="O608" i="9" s="1"/>
  <c r="D608" i="9"/>
  <c r="N607" i="9"/>
  <c r="O607" i="9" s="1"/>
  <c r="D607" i="9"/>
  <c r="N606" i="9"/>
  <c r="O606" i="9" s="1"/>
  <c r="D606" i="9"/>
  <c r="N605" i="9"/>
  <c r="O605" i="9" s="1"/>
  <c r="D605" i="9"/>
  <c r="N604" i="9"/>
  <c r="O604" i="9" s="1"/>
  <c r="D604" i="9"/>
  <c r="O603" i="9"/>
  <c r="N603" i="9"/>
  <c r="D603" i="9"/>
  <c r="O602" i="9"/>
  <c r="N602" i="9"/>
  <c r="D602" i="9"/>
  <c r="N601" i="9"/>
  <c r="O601" i="9" s="1"/>
  <c r="D601" i="9"/>
  <c r="O600" i="9"/>
  <c r="N600" i="9"/>
  <c r="K600" i="9"/>
  <c r="K601" i="9" s="1"/>
  <c r="K602" i="9" s="1"/>
  <c r="K603" i="9" s="1"/>
  <c r="K604" i="9" s="1"/>
  <c r="K605" i="9" s="1"/>
  <c r="K606" i="9" s="1"/>
  <c r="K607" i="9" s="1"/>
  <c r="K608" i="9" s="1"/>
  <c r="K609" i="9" s="1"/>
  <c r="K610" i="9" s="1"/>
  <c r="K611" i="9" s="1"/>
  <c r="K612" i="9" s="1"/>
  <c r="K613" i="9" s="1"/>
  <c r="K614" i="9" s="1"/>
  <c r="K615" i="9" s="1"/>
  <c r="K616" i="9" s="1"/>
  <c r="K617" i="9" s="1"/>
  <c r="K618" i="9" s="1"/>
  <c r="K619" i="9" s="1"/>
  <c r="K620" i="9" s="1"/>
  <c r="K621" i="9" s="1"/>
  <c r="K622" i="9" s="1"/>
  <c r="K623" i="9" s="1"/>
  <c r="K624" i="9" s="1"/>
  <c r="K625" i="9" s="1"/>
  <c r="K626" i="9" s="1"/>
  <c r="K627" i="9" s="1"/>
  <c r="K628" i="9" s="1"/>
  <c r="K629" i="9" s="1"/>
  <c r="K630" i="9" s="1"/>
  <c r="K631" i="9" s="1"/>
  <c r="K632" i="9" s="1"/>
  <c r="K633" i="9" s="1"/>
  <c r="D600" i="9"/>
  <c r="N599" i="9"/>
  <c r="O599" i="9" s="1"/>
  <c r="K599" i="9"/>
  <c r="D599" i="9"/>
  <c r="N598" i="9"/>
  <c r="O598" i="9" s="1"/>
  <c r="D598" i="9"/>
  <c r="N597" i="9"/>
  <c r="O597" i="9" s="1"/>
  <c r="D597" i="9"/>
  <c r="O596" i="9"/>
  <c r="N596" i="9"/>
  <c r="K596" i="9"/>
  <c r="K597" i="9" s="1"/>
  <c r="D596" i="9"/>
  <c r="O595" i="9"/>
  <c r="N595" i="9"/>
  <c r="D595" i="9"/>
  <c r="N594" i="9"/>
  <c r="O594" i="9" s="1"/>
  <c r="D594" i="9"/>
  <c r="O593" i="9"/>
  <c r="N593" i="9"/>
  <c r="D593" i="9"/>
  <c r="O592" i="9"/>
  <c r="N592" i="9"/>
  <c r="D592" i="9"/>
  <c r="O591" i="9"/>
  <c r="N591" i="9"/>
  <c r="D591" i="9"/>
  <c r="O590" i="9"/>
  <c r="N590" i="9"/>
  <c r="D590" i="9"/>
  <c r="O589" i="9"/>
  <c r="N589" i="9"/>
  <c r="D589" i="9"/>
  <c r="O588" i="9"/>
  <c r="N588" i="9"/>
  <c r="D588" i="9"/>
  <c r="O587" i="9"/>
  <c r="N587" i="9"/>
  <c r="D587" i="9"/>
  <c r="O586" i="9"/>
  <c r="N586" i="9"/>
  <c r="D586" i="9"/>
  <c r="O585" i="9"/>
  <c r="N585" i="9"/>
  <c r="D585" i="9"/>
  <c r="O584" i="9"/>
  <c r="N584" i="9"/>
  <c r="D584" i="9"/>
  <c r="O583" i="9"/>
  <c r="N583" i="9"/>
  <c r="D583" i="9"/>
  <c r="O582" i="9"/>
  <c r="N582" i="9"/>
  <c r="D582" i="9"/>
  <c r="O581" i="9"/>
  <c r="N581" i="9"/>
  <c r="D581" i="9"/>
  <c r="O580" i="9"/>
  <c r="N580" i="9"/>
  <c r="D580" i="9"/>
  <c r="O579" i="9"/>
  <c r="N579" i="9"/>
  <c r="D579" i="9"/>
  <c r="O578" i="9"/>
  <c r="N578" i="9"/>
  <c r="D578" i="9"/>
  <c r="O577" i="9"/>
  <c r="N577" i="9"/>
  <c r="D577" i="9"/>
  <c r="O576" i="9"/>
  <c r="N576" i="9"/>
  <c r="D576" i="9"/>
  <c r="O575" i="9"/>
  <c r="N575" i="9"/>
  <c r="D575" i="9"/>
  <c r="O574" i="9"/>
  <c r="N574" i="9"/>
  <c r="D574" i="9"/>
  <c r="N573" i="9"/>
  <c r="O573" i="9" s="1"/>
  <c r="D573" i="9"/>
  <c r="N572" i="9"/>
  <c r="O572" i="9" s="1"/>
  <c r="D572" i="9"/>
  <c r="N571" i="9"/>
  <c r="O571" i="9" s="1"/>
  <c r="D571" i="9"/>
  <c r="N570" i="9"/>
  <c r="O570" i="9" s="1"/>
  <c r="D570" i="9"/>
  <c r="N569" i="9"/>
  <c r="O569" i="9" s="1"/>
  <c r="D569" i="9"/>
  <c r="N568" i="9"/>
  <c r="O568" i="9" s="1"/>
  <c r="D568" i="9"/>
  <c r="N567" i="9"/>
  <c r="O567" i="9" s="1"/>
  <c r="D567" i="9"/>
  <c r="N566" i="9"/>
  <c r="O566" i="9" s="1"/>
  <c r="D566" i="9"/>
  <c r="N565" i="9"/>
  <c r="O565" i="9" s="1"/>
  <c r="D565" i="9"/>
  <c r="N564" i="9"/>
  <c r="O564" i="9" s="1"/>
  <c r="D564" i="9"/>
  <c r="N563" i="9"/>
  <c r="O563" i="9" s="1"/>
  <c r="D563" i="9"/>
  <c r="N562" i="9"/>
  <c r="O562" i="9" s="1"/>
  <c r="D562" i="9"/>
  <c r="N561" i="9"/>
  <c r="O561" i="9" s="1"/>
  <c r="D561" i="9"/>
  <c r="N560" i="9"/>
  <c r="O560" i="9" s="1"/>
  <c r="D560" i="9"/>
  <c r="N559" i="9"/>
  <c r="O559" i="9" s="1"/>
  <c r="D559" i="9"/>
  <c r="N558" i="9"/>
  <c r="O558" i="9" s="1"/>
  <c r="D558" i="9"/>
  <c r="N557" i="9"/>
  <c r="O557" i="9" s="1"/>
  <c r="D557" i="9"/>
  <c r="N556" i="9"/>
  <c r="O556" i="9" s="1"/>
  <c r="D556" i="9"/>
  <c r="N555" i="9"/>
  <c r="O555" i="9" s="1"/>
  <c r="D555" i="9"/>
  <c r="N554" i="9"/>
  <c r="O554" i="9" s="1"/>
  <c r="D554" i="9"/>
  <c r="N553" i="9"/>
  <c r="O553" i="9" s="1"/>
  <c r="D553" i="9"/>
  <c r="N552" i="9"/>
  <c r="O552" i="9" s="1"/>
  <c r="D552" i="9"/>
  <c r="N551" i="9"/>
  <c r="O551" i="9" s="1"/>
  <c r="K551" i="9"/>
  <c r="K552" i="9" s="1"/>
  <c r="K553" i="9" s="1"/>
  <c r="K554" i="9" s="1"/>
  <c r="K555" i="9" s="1"/>
  <c r="K556" i="9" s="1"/>
  <c r="K557" i="9" s="1"/>
  <c r="K558" i="9" s="1"/>
  <c r="K559" i="9" s="1"/>
  <c r="K560" i="9" s="1"/>
  <c r="K561" i="9" s="1"/>
  <c r="K562" i="9" s="1"/>
  <c r="K563" i="9" s="1"/>
  <c r="K564" i="9" s="1"/>
  <c r="K565" i="9" s="1"/>
  <c r="K566" i="9" s="1"/>
  <c r="K567" i="9" s="1"/>
  <c r="K568" i="9" s="1"/>
  <c r="K569" i="9" s="1"/>
  <c r="K570" i="9" s="1"/>
  <c r="K571" i="9" s="1"/>
  <c r="K572" i="9" s="1"/>
  <c r="K573" i="9" s="1"/>
  <c r="K574" i="9" s="1"/>
  <c r="K575" i="9" s="1"/>
  <c r="K576" i="9" s="1"/>
  <c r="K577" i="9" s="1"/>
  <c r="K578" i="9" s="1"/>
  <c r="K579" i="9" s="1"/>
  <c r="K580" i="9" s="1"/>
  <c r="K581" i="9" s="1"/>
  <c r="K582" i="9" s="1"/>
  <c r="K583" i="9" s="1"/>
  <c r="K584" i="9" s="1"/>
  <c r="K585" i="9" s="1"/>
  <c r="K586" i="9" s="1"/>
  <c r="K587" i="9" s="1"/>
  <c r="K588" i="9" s="1"/>
  <c r="K589" i="9" s="1"/>
  <c r="K590" i="9" s="1"/>
  <c r="K591" i="9" s="1"/>
  <c r="K592" i="9" s="1"/>
  <c r="K593" i="9" s="1"/>
  <c r="K594" i="9" s="1"/>
  <c r="K595" i="9" s="1"/>
  <c r="D551" i="9"/>
  <c r="N550" i="9"/>
  <c r="O550" i="9" s="1"/>
  <c r="D550" i="9"/>
  <c r="O549" i="9"/>
  <c r="N549" i="9"/>
  <c r="D549" i="9"/>
  <c r="O548" i="9"/>
  <c r="N548" i="9"/>
  <c r="D548" i="9"/>
  <c r="O547" i="9"/>
  <c r="N547" i="9"/>
  <c r="D547" i="9"/>
  <c r="O546" i="9"/>
  <c r="N546" i="9"/>
  <c r="D546" i="9"/>
  <c r="O545" i="9"/>
  <c r="N545" i="9"/>
  <c r="D545" i="9"/>
  <c r="O544" i="9"/>
  <c r="N544" i="9"/>
  <c r="D544" i="9"/>
  <c r="O543" i="9"/>
  <c r="N543" i="9"/>
  <c r="D543" i="9"/>
  <c r="O542" i="9"/>
  <c r="N542" i="9"/>
  <c r="D542" i="9"/>
  <c r="O541" i="9"/>
  <c r="N541" i="9"/>
  <c r="D541" i="9"/>
  <c r="O540" i="9"/>
  <c r="N540" i="9"/>
  <c r="D540" i="9"/>
  <c r="O539" i="9"/>
  <c r="N539" i="9"/>
  <c r="D539" i="9"/>
  <c r="O538" i="9"/>
  <c r="N538" i="9"/>
  <c r="D538" i="9"/>
  <c r="O537" i="9"/>
  <c r="N537" i="9"/>
  <c r="D537" i="9"/>
  <c r="O536" i="9"/>
  <c r="N536" i="9"/>
  <c r="D536" i="9"/>
  <c r="O535" i="9"/>
  <c r="N535" i="9"/>
  <c r="D535" i="9"/>
  <c r="O534" i="9"/>
  <c r="N534" i="9"/>
  <c r="D534" i="9"/>
  <c r="O533" i="9"/>
  <c r="N533" i="9"/>
  <c r="D533" i="9"/>
  <c r="O532" i="9"/>
  <c r="N532" i="9"/>
  <c r="D532" i="9"/>
  <c r="O531" i="9"/>
  <c r="N531" i="9"/>
  <c r="D531" i="9"/>
  <c r="O530" i="9"/>
  <c r="N530" i="9"/>
  <c r="D530" i="9"/>
  <c r="O529" i="9"/>
  <c r="N529" i="9"/>
  <c r="D529" i="9"/>
  <c r="O528" i="9"/>
  <c r="N528" i="9"/>
  <c r="D528" i="9"/>
  <c r="O527" i="9"/>
  <c r="N527" i="9"/>
  <c r="D527" i="9"/>
  <c r="O526" i="9"/>
  <c r="N526" i="9"/>
  <c r="D526" i="9"/>
  <c r="O525" i="9"/>
  <c r="N525" i="9"/>
  <c r="D525" i="9"/>
  <c r="O524" i="9"/>
  <c r="N524" i="9"/>
  <c r="D524" i="9"/>
  <c r="O523" i="9"/>
  <c r="N523" i="9"/>
  <c r="D523" i="9"/>
  <c r="O522" i="9"/>
  <c r="N522" i="9"/>
  <c r="D522" i="9"/>
  <c r="O521" i="9"/>
  <c r="N521" i="9"/>
  <c r="D521" i="9"/>
  <c r="O520" i="9"/>
  <c r="N520" i="9"/>
  <c r="D520" i="9"/>
  <c r="O519" i="9"/>
  <c r="N519" i="9"/>
  <c r="D519" i="9"/>
  <c r="N518" i="9"/>
  <c r="O518" i="9" s="1"/>
  <c r="D518" i="9"/>
  <c r="N517" i="9"/>
  <c r="O517" i="9" s="1"/>
  <c r="D517" i="9"/>
  <c r="N516" i="9"/>
  <c r="O516" i="9" s="1"/>
  <c r="D516" i="9"/>
  <c r="N515" i="9"/>
  <c r="O515" i="9" s="1"/>
  <c r="D515" i="9"/>
  <c r="N514" i="9"/>
  <c r="O514" i="9" s="1"/>
  <c r="D514" i="9"/>
  <c r="O513" i="9"/>
  <c r="N513" i="9"/>
  <c r="D513" i="9"/>
  <c r="N512" i="9"/>
  <c r="O512" i="9" s="1"/>
  <c r="D512" i="9"/>
  <c r="N511" i="9"/>
  <c r="O511" i="9" s="1"/>
  <c r="D511" i="9"/>
  <c r="N510" i="9"/>
  <c r="O510" i="9" s="1"/>
  <c r="D510" i="9"/>
  <c r="N509" i="9"/>
  <c r="O509" i="9" s="1"/>
  <c r="D509" i="9"/>
  <c r="N508" i="9"/>
  <c r="O508" i="9" s="1"/>
  <c r="D508" i="9"/>
  <c r="O507" i="9"/>
  <c r="N507" i="9"/>
  <c r="D507" i="9"/>
  <c r="N506" i="9"/>
  <c r="O506" i="9" s="1"/>
  <c r="D506" i="9"/>
  <c r="N505" i="9"/>
  <c r="O505" i="9" s="1"/>
  <c r="D505" i="9"/>
  <c r="N504" i="9"/>
  <c r="O504" i="9" s="1"/>
  <c r="D504" i="9"/>
  <c r="O503" i="9"/>
  <c r="N503" i="9"/>
  <c r="D503" i="9"/>
  <c r="O502" i="9"/>
  <c r="N502" i="9"/>
  <c r="D502" i="9"/>
  <c r="O501" i="9"/>
  <c r="N501" i="9"/>
  <c r="D501" i="9"/>
  <c r="N500" i="9"/>
  <c r="O500" i="9" s="1"/>
  <c r="D500" i="9"/>
  <c r="O499" i="9"/>
  <c r="N499" i="9"/>
  <c r="D499" i="9"/>
  <c r="O498" i="9"/>
  <c r="N498" i="9"/>
  <c r="D498" i="9"/>
  <c r="O497" i="9"/>
  <c r="N497" i="9"/>
  <c r="D497" i="9"/>
  <c r="O496" i="9"/>
  <c r="N496" i="9"/>
  <c r="D496" i="9"/>
  <c r="O495" i="9"/>
  <c r="N495" i="9"/>
  <c r="D495" i="9"/>
  <c r="O494" i="9"/>
  <c r="N494" i="9"/>
  <c r="D494" i="9"/>
  <c r="O493" i="9"/>
  <c r="N493" i="9"/>
  <c r="K493" i="9"/>
  <c r="K494" i="9" s="1"/>
  <c r="K495" i="9" s="1"/>
  <c r="K496" i="9" s="1"/>
  <c r="K497" i="9" s="1"/>
  <c r="K498" i="9" s="1"/>
  <c r="K499" i="9" s="1"/>
  <c r="K500" i="9" s="1"/>
  <c r="K501" i="9" s="1"/>
  <c r="K502" i="9" s="1"/>
  <c r="K503" i="9" s="1"/>
  <c r="K504" i="9" s="1"/>
  <c r="K505" i="9" s="1"/>
  <c r="K506" i="9" s="1"/>
  <c r="K507" i="9" s="1"/>
  <c r="K508" i="9" s="1"/>
  <c r="K509" i="9" s="1"/>
  <c r="K510" i="9" s="1"/>
  <c r="K511" i="9" s="1"/>
  <c r="K512" i="9" s="1"/>
  <c r="K513" i="9" s="1"/>
  <c r="K514" i="9" s="1"/>
  <c r="K515" i="9" s="1"/>
  <c r="K516" i="9" s="1"/>
  <c r="K517" i="9" s="1"/>
  <c r="K518" i="9" s="1"/>
  <c r="K519" i="9" s="1"/>
  <c r="K520" i="9" s="1"/>
  <c r="K521" i="9" s="1"/>
  <c r="K522" i="9" s="1"/>
  <c r="K523" i="9" s="1"/>
  <c r="K524" i="9" s="1"/>
  <c r="K525" i="9" s="1"/>
  <c r="K526" i="9" s="1"/>
  <c r="K527" i="9" s="1"/>
  <c r="K528" i="9" s="1"/>
  <c r="K529" i="9" s="1"/>
  <c r="K530" i="9" s="1"/>
  <c r="K531" i="9" s="1"/>
  <c r="K532" i="9" s="1"/>
  <c r="K533" i="9" s="1"/>
  <c r="K534" i="9" s="1"/>
  <c r="K535" i="9" s="1"/>
  <c r="K536" i="9" s="1"/>
  <c r="K537" i="9" s="1"/>
  <c r="K538" i="9" s="1"/>
  <c r="K539" i="9" s="1"/>
  <c r="K540" i="9" s="1"/>
  <c r="K541" i="9" s="1"/>
  <c r="K542" i="9" s="1"/>
  <c r="K543" i="9" s="1"/>
  <c r="K544" i="9" s="1"/>
  <c r="K545" i="9" s="1"/>
  <c r="K546" i="9" s="1"/>
  <c r="K547" i="9" s="1"/>
  <c r="K548" i="9" s="1"/>
  <c r="K549" i="9" s="1"/>
  <c r="D493" i="9"/>
  <c r="O492" i="9"/>
  <c r="N492" i="9"/>
  <c r="D492" i="9"/>
  <c r="O491" i="9"/>
  <c r="N491" i="9"/>
  <c r="K491" i="9"/>
  <c r="K492" i="9" s="1"/>
  <c r="D491" i="9"/>
  <c r="O490" i="9"/>
  <c r="N490" i="9"/>
  <c r="D490" i="9"/>
  <c r="N489" i="9"/>
  <c r="O489" i="9" s="1"/>
  <c r="D489" i="9"/>
  <c r="N488" i="9"/>
  <c r="O488" i="9" s="1"/>
  <c r="D488" i="9"/>
  <c r="N487" i="9"/>
  <c r="O487" i="9" s="1"/>
  <c r="D487" i="9"/>
  <c r="N486" i="9"/>
  <c r="O486" i="9" s="1"/>
  <c r="D486" i="9"/>
  <c r="N485" i="9"/>
  <c r="O485" i="9" s="1"/>
  <c r="D485" i="9"/>
  <c r="N484" i="9"/>
  <c r="O484" i="9" s="1"/>
  <c r="D484" i="9"/>
  <c r="N483" i="9"/>
  <c r="O483" i="9" s="1"/>
  <c r="D483" i="9"/>
  <c r="N482" i="9"/>
  <c r="O482" i="9" s="1"/>
  <c r="D482" i="9"/>
  <c r="N481" i="9"/>
  <c r="O481" i="9" s="1"/>
  <c r="D481" i="9"/>
  <c r="N480" i="9"/>
  <c r="O480" i="9" s="1"/>
  <c r="D480" i="9"/>
  <c r="N479" i="9"/>
  <c r="O479" i="9" s="1"/>
  <c r="D479" i="9"/>
  <c r="N478" i="9"/>
  <c r="O478" i="9" s="1"/>
  <c r="D478" i="9"/>
  <c r="N477" i="9"/>
  <c r="O477" i="9" s="1"/>
  <c r="D477" i="9"/>
  <c r="N476" i="9"/>
  <c r="O476" i="9" s="1"/>
  <c r="D476" i="9"/>
  <c r="N475" i="9"/>
  <c r="O475" i="9" s="1"/>
  <c r="D475" i="9"/>
  <c r="N474" i="9"/>
  <c r="O474" i="9" s="1"/>
  <c r="D474" i="9"/>
  <c r="N473" i="9"/>
  <c r="O473" i="9" s="1"/>
  <c r="D473" i="9"/>
  <c r="N472" i="9"/>
  <c r="O472" i="9" s="1"/>
  <c r="D472" i="9"/>
  <c r="N471" i="9"/>
  <c r="O471" i="9" s="1"/>
  <c r="D471" i="9"/>
  <c r="N470" i="9"/>
  <c r="O470" i="9" s="1"/>
  <c r="D470" i="9"/>
  <c r="N469" i="9"/>
  <c r="O469" i="9" s="1"/>
  <c r="D469" i="9"/>
  <c r="N468" i="9"/>
  <c r="O468" i="9" s="1"/>
  <c r="D468" i="9"/>
  <c r="N467" i="9"/>
  <c r="O467" i="9" s="1"/>
  <c r="D467" i="9"/>
  <c r="N466" i="9"/>
  <c r="O466" i="9" s="1"/>
  <c r="D466" i="9"/>
  <c r="N465" i="9"/>
  <c r="O465" i="9" s="1"/>
  <c r="D465" i="9"/>
  <c r="N464" i="9"/>
  <c r="O464" i="9" s="1"/>
  <c r="D464" i="9"/>
  <c r="N463" i="9"/>
  <c r="O463" i="9" s="1"/>
  <c r="D463" i="9"/>
  <c r="N462" i="9"/>
  <c r="O462" i="9" s="1"/>
  <c r="D462" i="9"/>
  <c r="N461" i="9"/>
  <c r="O461" i="9" s="1"/>
  <c r="D461" i="9"/>
  <c r="N460" i="9"/>
  <c r="O460" i="9" s="1"/>
  <c r="D460" i="9"/>
  <c r="N459" i="9"/>
  <c r="O459" i="9" s="1"/>
  <c r="D459" i="9"/>
  <c r="N458" i="9"/>
  <c r="O458" i="9" s="1"/>
  <c r="D458" i="9"/>
  <c r="N457" i="9"/>
  <c r="O457" i="9" s="1"/>
  <c r="D457" i="9"/>
  <c r="N456" i="9"/>
  <c r="O456" i="9" s="1"/>
  <c r="D456" i="9"/>
  <c r="N455" i="9"/>
  <c r="O455" i="9" s="1"/>
  <c r="K455" i="9"/>
  <c r="K456" i="9" s="1"/>
  <c r="K457" i="9" s="1"/>
  <c r="K458" i="9" s="1"/>
  <c r="K459" i="9" s="1"/>
  <c r="K460" i="9" s="1"/>
  <c r="K461" i="9" s="1"/>
  <c r="K462" i="9" s="1"/>
  <c r="K463" i="9" s="1"/>
  <c r="K464" i="9" s="1"/>
  <c r="K465" i="9" s="1"/>
  <c r="K466" i="9" s="1"/>
  <c r="K467" i="9" s="1"/>
  <c r="K468" i="9" s="1"/>
  <c r="K469" i="9" s="1"/>
  <c r="K470" i="9" s="1"/>
  <c r="K471" i="9" s="1"/>
  <c r="K472" i="9" s="1"/>
  <c r="K473" i="9" s="1"/>
  <c r="K474" i="9" s="1"/>
  <c r="K475" i="9" s="1"/>
  <c r="K476" i="9" s="1"/>
  <c r="K477" i="9" s="1"/>
  <c r="K478" i="9" s="1"/>
  <c r="K479" i="9" s="1"/>
  <c r="K480" i="9" s="1"/>
  <c r="K481" i="9" s="1"/>
  <c r="K482" i="9" s="1"/>
  <c r="K483" i="9" s="1"/>
  <c r="K484" i="9" s="1"/>
  <c r="K485" i="9" s="1"/>
  <c r="K486" i="9" s="1"/>
  <c r="K487" i="9" s="1"/>
  <c r="K488" i="9" s="1"/>
  <c r="K489" i="9" s="1"/>
  <c r="D455" i="9"/>
  <c r="N454" i="9"/>
  <c r="O454" i="9" s="1"/>
  <c r="D454" i="9"/>
  <c r="N453" i="9"/>
  <c r="O453" i="9" s="1"/>
  <c r="D453" i="9"/>
  <c r="N452" i="9"/>
  <c r="O452" i="9" s="1"/>
  <c r="D452" i="9"/>
  <c r="N451" i="9"/>
  <c r="O451" i="9" s="1"/>
  <c r="D451" i="9"/>
  <c r="N450" i="9"/>
  <c r="O450" i="9" s="1"/>
  <c r="D450" i="9"/>
  <c r="N449" i="9"/>
  <c r="O449" i="9" s="1"/>
  <c r="D449" i="9"/>
  <c r="N448" i="9"/>
  <c r="O448" i="9" s="1"/>
  <c r="D448" i="9"/>
  <c r="N447" i="9"/>
  <c r="O447" i="9" s="1"/>
  <c r="D447" i="9"/>
  <c r="N446" i="9"/>
  <c r="O446" i="9" s="1"/>
  <c r="D446" i="9"/>
  <c r="N445" i="9"/>
  <c r="O445" i="9" s="1"/>
  <c r="D445" i="9"/>
  <c r="N444" i="9"/>
  <c r="O444" i="9" s="1"/>
  <c r="D444" i="9"/>
  <c r="N443" i="9"/>
  <c r="O443" i="9" s="1"/>
  <c r="D443" i="9"/>
  <c r="N442" i="9"/>
  <c r="O442" i="9" s="1"/>
  <c r="D442" i="9"/>
  <c r="N441" i="9"/>
  <c r="O441" i="9" s="1"/>
  <c r="D441" i="9"/>
  <c r="N440" i="9"/>
  <c r="O440" i="9" s="1"/>
  <c r="D440" i="9"/>
  <c r="N439" i="9"/>
  <c r="O439" i="9" s="1"/>
  <c r="D439" i="9"/>
  <c r="N438" i="9"/>
  <c r="O438" i="9" s="1"/>
  <c r="D438" i="9"/>
  <c r="N437" i="9"/>
  <c r="O437" i="9" s="1"/>
  <c r="D437" i="9"/>
  <c r="N436" i="9"/>
  <c r="O436" i="9" s="1"/>
  <c r="D436" i="9"/>
  <c r="N435" i="9"/>
  <c r="O435" i="9" s="1"/>
  <c r="D435" i="9"/>
  <c r="N434" i="9"/>
  <c r="O434" i="9" s="1"/>
  <c r="D434" i="9"/>
  <c r="N433" i="9"/>
  <c r="O433" i="9" s="1"/>
  <c r="D433" i="9"/>
  <c r="N432" i="9"/>
  <c r="O432" i="9" s="1"/>
  <c r="D432" i="9"/>
  <c r="N431" i="9"/>
  <c r="O431" i="9" s="1"/>
  <c r="D431" i="9"/>
  <c r="N430" i="9"/>
  <c r="O430" i="9" s="1"/>
  <c r="D430" i="9"/>
  <c r="N429" i="9"/>
  <c r="O429" i="9" s="1"/>
  <c r="D429" i="9"/>
  <c r="N428" i="9"/>
  <c r="O428" i="9" s="1"/>
  <c r="D428" i="9"/>
  <c r="N427" i="9"/>
  <c r="O427" i="9" s="1"/>
  <c r="D427" i="9"/>
  <c r="N426" i="9"/>
  <c r="O426" i="9" s="1"/>
  <c r="D426" i="9"/>
  <c r="N425" i="9"/>
  <c r="O425" i="9" s="1"/>
  <c r="D425" i="9"/>
  <c r="N424" i="9"/>
  <c r="O424" i="9" s="1"/>
  <c r="D424" i="9"/>
  <c r="N423" i="9"/>
  <c r="O423" i="9" s="1"/>
  <c r="D423" i="9"/>
  <c r="N422" i="9"/>
  <c r="O422" i="9" s="1"/>
  <c r="D422" i="9"/>
  <c r="N421" i="9"/>
  <c r="O421" i="9" s="1"/>
  <c r="D421" i="9"/>
  <c r="N420" i="9"/>
  <c r="O420" i="9" s="1"/>
  <c r="D420" i="9"/>
  <c r="N419" i="9"/>
  <c r="O419" i="9" s="1"/>
  <c r="D419" i="9"/>
  <c r="N418" i="9"/>
  <c r="O418" i="9" s="1"/>
  <c r="D418" i="9"/>
  <c r="N417" i="9"/>
  <c r="O417" i="9" s="1"/>
  <c r="D417" i="9"/>
  <c r="N416" i="9"/>
  <c r="O416" i="9" s="1"/>
  <c r="D416" i="9"/>
  <c r="N415" i="9"/>
  <c r="O415" i="9" s="1"/>
  <c r="D415" i="9"/>
  <c r="N414" i="9"/>
  <c r="O414" i="9" s="1"/>
  <c r="D414" i="9"/>
  <c r="N413" i="9"/>
  <c r="O413" i="9" s="1"/>
  <c r="D413" i="9"/>
  <c r="N412" i="9"/>
  <c r="O412" i="9" s="1"/>
  <c r="D412" i="9"/>
  <c r="N411" i="9"/>
  <c r="O411" i="9" s="1"/>
  <c r="D411" i="9"/>
  <c r="N410" i="9"/>
  <c r="O410" i="9" s="1"/>
  <c r="D410" i="9"/>
  <c r="N409" i="9"/>
  <c r="O409" i="9" s="1"/>
  <c r="D409" i="9"/>
  <c r="N408" i="9"/>
  <c r="O408" i="9" s="1"/>
  <c r="D408" i="9"/>
  <c r="N407" i="9"/>
  <c r="O407" i="9" s="1"/>
  <c r="D407" i="9"/>
  <c r="N406" i="9"/>
  <c r="O406" i="9" s="1"/>
  <c r="D406" i="9"/>
  <c r="N405" i="9"/>
  <c r="O405" i="9" s="1"/>
  <c r="D405" i="9"/>
  <c r="N404" i="9"/>
  <c r="O404" i="9" s="1"/>
  <c r="D404" i="9"/>
  <c r="N403" i="9"/>
  <c r="O403" i="9" s="1"/>
  <c r="D403" i="9"/>
  <c r="O402" i="9"/>
  <c r="N402" i="9"/>
  <c r="D402" i="9"/>
  <c r="N401" i="9"/>
  <c r="O401" i="9" s="1"/>
  <c r="D401" i="9"/>
  <c r="N400" i="9"/>
  <c r="O400" i="9" s="1"/>
  <c r="D400" i="9"/>
  <c r="O399" i="9"/>
  <c r="N399" i="9"/>
  <c r="D399" i="9"/>
  <c r="O398" i="9"/>
  <c r="N398" i="9"/>
  <c r="D398" i="9"/>
  <c r="O397" i="9"/>
  <c r="N397" i="9"/>
  <c r="D397" i="9"/>
  <c r="N396" i="9"/>
  <c r="O396" i="9" s="1"/>
  <c r="D396" i="9"/>
  <c r="N395" i="9"/>
  <c r="O395" i="9" s="1"/>
  <c r="D395" i="9"/>
  <c r="O394" i="9"/>
  <c r="N394" i="9"/>
  <c r="D394" i="9"/>
  <c r="N393" i="9"/>
  <c r="O393" i="9" s="1"/>
  <c r="D393" i="9"/>
  <c r="N392" i="9"/>
  <c r="O392" i="9" s="1"/>
  <c r="D392" i="9"/>
  <c r="O391" i="9"/>
  <c r="N391" i="9"/>
  <c r="D391" i="9"/>
  <c r="O390" i="9"/>
  <c r="N390" i="9"/>
  <c r="D390" i="9"/>
  <c r="N389" i="9"/>
  <c r="O389" i="9" s="1"/>
  <c r="D389" i="9"/>
  <c r="N388" i="9"/>
  <c r="O388" i="9" s="1"/>
  <c r="D388" i="9"/>
  <c r="N387" i="9"/>
  <c r="O387" i="9" s="1"/>
  <c r="D387" i="9"/>
  <c r="O386" i="9"/>
  <c r="N386" i="9"/>
  <c r="D386" i="9"/>
  <c r="N385" i="9"/>
  <c r="O385" i="9" s="1"/>
  <c r="D385" i="9"/>
  <c r="O384" i="9"/>
  <c r="N384" i="9"/>
  <c r="D384" i="9"/>
  <c r="N383" i="9"/>
  <c r="O383" i="9" s="1"/>
  <c r="D383" i="9"/>
  <c r="N382" i="9"/>
  <c r="O382" i="9" s="1"/>
  <c r="D382" i="9"/>
  <c r="N381" i="9"/>
  <c r="O381" i="9" s="1"/>
  <c r="D381" i="9"/>
  <c r="O380" i="9"/>
  <c r="N380" i="9"/>
  <c r="D380" i="9"/>
  <c r="N379" i="9"/>
  <c r="O379" i="9" s="1"/>
  <c r="D379" i="9"/>
  <c r="O378" i="9"/>
  <c r="N378" i="9"/>
  <c r="D378" i="9"/>
  <c r="O377" i="9"/>
  <c r="N377" i="9"/>
  <c r="D377" i="9"/>
  <c r="O376" i="9"/>
  <c r="N376" i="9"/>
  <c r="D376" i="9"/>
  <c r="N375" i="9"/>
  <c r="O375" i="9" s="1"/>
  <c r="D375" i="9"/>
  <c r="N374" i="9"/>
  <c r="O374" i="9" s="1"/>
  <c r="D374" i="9"/>
  <c r="N373" i="9"/>
  <c r="O373" i="9" s="1"/>
  <c r="D373" i="9"/>
  <c r="O372" i="9"/>
  <c r="N372" i="9"/>
  <c r="D372" i="9"/>
  <c r="N371" i="9"/>
  <c r="O371" i="9" s="1"/>
  <c r="K371" i="9"/>
  <c r="K372" i="9" s="1"/>
  <c r="K373" i="9" s="1"/>
  <c r="K374" i="9" s="1"/>
  <c r="K375" i="9" s="1"/>
  <c r="K376" i="9" s="1"/>
  <c r="K377" i="9" s="1"/>
  <c r="K378" i="9" s="1"/>
  <c r="K379" i="9" s="1"/>
  <c r="K380" i="9" s="1"/>
  <c r="K381" i="9" s="1"/>
  <c r="K382" i="9" s="1"/>
  <c r="K383" i="9" s="1"/>
  <c r="K384" i="9" s="1"/>
  <c r="K385" i="9" s="1"/>
  <c r="K386" i="9" s="1"/>
  <c r="K387" i="9" s="1"/>
  <c r="K388" i="9" s="1"/>
  <c r="K389" i="9" s="1"/>
  <c r="K390" i="9" s="1"/>
  <c r="K391" i="9" s="1"/>
  <c r="K392" i="9" s="1"/>
  <c r="K393" i="9" s="1"/>
  <c r="K394" i="9" s="1"/>
  <c r="K395" i="9" s="1"/>
  <c r="K396" i="9" s="1"/>
  <c r="K397" i="9" s="1"/>
  <c r="K398" i="9" s="1"/>
  <c r="K399" i="9" s="1"/>
  <c r="K400" i="9" s="1"/>
  <c r="K401" i="9" s="1"/>
  <c r="K402" i="9" s="1"/>
  <c r="K403" i="9" s="1"/>
  <c r="K404" i="9" s="1"/>
  <c r="K405" i="9" s="1"/>
  <c r="K406" i="9" s="1"/>
  <c r="K407" i="9" s="1"/>
  <c r="K408" i="9" s="1"/>
  <c r="K409" i="9" s="1"/>
  <c r="K410" i="9" s="1"/>
  <c r="K411" i="9" s="1"/>
  <c r="K412" i="9" s="1"/>
  <c r="K413" i="9" s="1"/>
  <c r="K414" i="9" s="1"/>
  <c r="K415" i="9" s="1"/>
  <c r="K416" i="9" s="1"/>
  <c r="K417" i="9" s="1"/>
  <c r="K418" i="9" s="1"/>
  <c r="K419" i="9" s="1"/>
  <c r="K420" i="9" s="1"/>
  <c r="K421" i="9" s="1"/>
  <c r="K422" i="9" s="1"/>
  <c r="K423" i="9" s="1"/>
  <c r="K424" i="9" s="1"/>
  <c r="K425" i="9" s="1"/>
  <c r="K426" i="9" s="1"/>
  <c r="K427" i="9" s="1"/>
  <c r="K428" i="9" s="1"/>
  <c r="K429" i="9" s="1"/>
  <c r="K430" i="9" s="1"/>
  <c r="K431" i="9" s="1"/>
  <c r="K432" i="9" s="1"/>
  <c r="K433" i="9" s="1"/>
  <c r="K434" i="9" s="1"/>
  <c r="K435" i="9" s="1"/>
  <c r="K436" i="9" s="1"/>
  <c r="K437" i="9" s="1"/>
  <c r="K438" i="9" s="1"/>
  <c r="K439" i="9" s="1"/>
  <c r="K440" i="9" s="1"/>
  <c r="K441" i="9" s="1"/>
  <c r="K442" i="9" s="1"/>
  <c r="K443" i="9" s="1"/>
  <c r="K444" i="9" s="1"/>
  <c r="K445" i="9" s="1"/>
  <c r="K446" i="9" s="1"/>
  <c r="K447" i="9" s="1"/>
  <c r="K448" i="9" s="1"/>
  <c r="K449" i="9" s="1"/>
  <c r="K450" i="9" s="1"/>
  <c r="K451" i="9" s="1"/>
  <c r="K452" i="9" s="1"/>
  <c r="K453" i="9" s="1"/>
  <c r="D371" i="9"/>
  <c r="N370" i="9"/>
  <c r="O370" i="9" s="1"/>
  <c r="D370" i="9"/>
  <c r="N369" i="9"/>
  <c r="O369" i="9" s="1"/>
  <c r="D369" i="9"/>
  <c r="N368" i="9"/>
  <c r="O368" i="9" s="1"/>
  <c r="D368" i="9"/>
  <c r="N367" i="9"/>
  <c r="O367" i="9" s="1"/>
  <c r="D367" i="9"/>
  <c r="N366" i="9"/>
  <c r="O366" i="9" s="1"/>
  <c r="D366" i="9"/>
  <c r="N365" i="9"/>
  <c r="O365" i="9" s="1"/>
  <c r="D365" i="9"/>
  <c r="N364" i="9"/>
  <c r="O364" i="9" s="1"/>
  <c r="D364" i="9"/>
  <c r="N363" i="9"/>
  <c r="O363" i="9" s="1"/>
  <c r="D363" i="9"/>
  <c r="N362" i="9"/>
  <c r="O362" i="9" s="1"/>
  <c r="D362" i="9"/>
  <c r="N361" i="9"/>
  <c r="O361" i="9" s="1"/>
  <c r="D361" i="9"/>
  <c r="N360" i="9"/>
  <c r="O360" i="9" s="1"/>
  <c r="D360" i="9"/>
  <c r="N359" i="9"/>
  <c r="O359" i="9" s="1"/>
  <c r="D359" i="9"/>
  <c r="N358" i="9"/>
  <c r="O358" i="9" s="1"/>
  <c r="D358" i="9"/>
  <c r="N357" i="9"/>
  <c r="O357" i="9" s="1"/>
  <c r="D357" i="9"/>
  <c r="N356" i="9"/>
  <c r="O356" i="9" s="1"/>
  <c r="D356" i="9"/>
  <c r="N355" i="9"/>
  <c r="O355" i="9" s="1"/>
  <c r="D355" i="9"/>
  <c r="N354" i="9"/>
  <c r="O354" i="9" s="1"/>
  <c r="D354" i="9"/>
  <c r="N353" i="9"/>
  <c r="O353" i="9" s="1"/>
  <c r="D353" i="9"/>
  <c r="N352" i="9"/>
  <c r="O352" i="9" s="1"/>
  <c r="D352" i="9"/>
  <c r="N351" i="9"/>
  <c r="O351" i="9" s="1"/>
  <c r="D351" i="9"/>
  <c r="N350" i="9"/>
  <c r="O350" i="9" s="1"/>
  <c r="K350" i="9"/>
  <c r="K351" i="9" s="1"/>
  <c r="K352" i="9" s="1"/>
  <c r="K353" i="9" s="1"/>
  <c r="K354" i="9" s="1"/>
  <c r="K355" i="9" s="1"/>
  <c r="K356" i="9" s="1"/>
  <c r="K357" i="9" s="1"/>
  <c r="K358" i="9" s="1"/>
  <c r="K359" i="9" s="1"/>
  <c r="K360" i="9" s="1"/>
  <c r="K361" i="9" s="1"/>
  <c r="K362" i="9" s="1"/>
  <c r="K363" i="9" s="1"/>
  <c r="K364" i="9" s="1"/>
  <c r="K365" i="9" s="1"/>
  <c r="K366" i="9" s="1"/>
  <c r="K367" i="9" s="1"/>
  <c r="K368" i="9" s="1"/>
  <c r="K369" i="9" s="1"/>
  <c r="D350" i="9"/>
  <c r="N349" i="9"/>
  <c r="O349" i="9" s="1"/>
  <c r="D349" i="9"/>
  <c r="N348" i="9"/>
  <c r="O348" i="9" s="1"/>
  <c r="D348" i="9"/>
  <c r="N347" i="9"/>
  <c r="O347" i="9" s="1"/>
  <c r="K347" i="9"/>
  <c r="K348" i="9" s="1"/>
  <c r="K349" i="9" s="1"/>
  <c r="D347" i="9"/>
  <c r="N346" i="9"/>
  <c r="O346" i="9" s="1"/>
  <c r="D346" i="9"/>
  <c r="O345" i="9"/>
  <c r="N345" i="9"/>
  <c r="D345" i="9"/>
  <c r="O344" i="9"/>
  <c r="N344" i="9"/>
  <c r="D344" i="9"/>
  <c r="O343" i="9"/>
  <c r="N343" i="9"/>
  <c r="D343" i="9"/>
  <c r="O342" i="9"/>
  <c r="N342" i="9"/>
  <c r="D342" i="9"/>
  <c r="O341" i="9"/>
  <c r="N341" i="9"/>
  <c r="D341" i="9"/>
  <c r="O340" i="9"/>
  <c r="N340" i="9"/>
  <c r="D340" i="9"/>
  <c r="O339" i="9"/>
  <c r="N339" i="9"/>
  <c r="D339" i="9"/>
  <c r="O338" i="9"/>
  <c r="N338" i="9"/>
  <c r="D338" i="9"/>
  <c r="O337" i="9"/>
  <c r="N337" i="9"/>
  <c r="D337" i="9"/>
  <c r="O336" i="9"/>
  <c r="N336" i="9"/>
  <c r="D336" i="9"/>
  <c r="O335" i="9"/>
  <c r="N335" i="9"/>
  <c r="D335" i="9"/>
  <c r="N334" i="9"/>
  <c r="O334" i="9" s="1"/>
  <c r="D334" i="9"/>
  <c r="N333" i="9"/>
  <c r="O333" i="9" s="1"/>
  <c r="D333" i="9"/>
  <c r="N332" i="9"/>
  <c r="O332" i="9" s="1"/>
  <c r="D332" i="9"/>
  <c r="N331" i="9"/>
  <c r="O331" i="9" s="1"/>
  <c r="D331" i="9"/>
  <c r="N330" i="9"/>
  <c r="O330" i="9" s="1"/>
  <c r="D330" i="9"/>
  <c r="N329" i="9"/>
  <c r="O329" i="9" s="1"/>
  <c r="D329" i="9"/>
  <c r="N328" i="9"/>
  <c r="O328" i="9" s="1"/>
  <c r="D328" i="9"/>
  <c r="N327" i="9"/>
  <c r="O327" i="9" s="1"/>
  <c r="D327" i="9"/>
  <c r="N326" i="9"/>
  <c r="O326" i="9" s="1"/>
  <c r="D326" i="9"/>
  <c r="N325" i="9"/>
  <c r="O325" i="9" s="1"/>
  <c r="D325" i="9"/>
  <c r="N324" i="9"/>
  <c r="O324" i="9" s="1"/>
  <c r="D324" i="9"/>
  <c r="N323" i="9"/>
  <c r="O323" i="9" s="1"/>
  <c r="D323" i="9"/>
  <c r="N322" i="9"/>
  <c r="O322" i="9" s="1"/>
  <c r="D322" i="9"/>
  <c r="N321" i="9"/>
  <c r="O321" i="9" s="1"/>
  <c r="D321" i="9"/>
  <c r="N320" i="9"/>
  <c r="O320" i="9" s="1"/>
  <c r="D320" i="9"/>
  <c r="N319" i="9"/>
  <c r="O319" i="9" s="1"/>
  <c r="K319" i="9"/>
  <c r="K320" i="9" s="1"/>
  <c r="K321" i="9" s="1"/>
  <c r="K322" i="9" s="1"/>
  <c r="K323" i="9" s="1"/>
  <c r="K324" i="9" s="1"/>
  <c r="K325" i="9" s="1"/>
  <c r="K326" i="9" s="1"/>
  <c r="K327" i="9" s="1"/>
  <c r="K328" i="9" s="1"/>
  <c r="K329" i="9" s="1"/>
  <c r="K330" i="9" s="1"/>
  <c r="K331" i="9" s="1"/>
  <c r="K332" i="9" s="1"/>
  <c r="K333" i="9" s="1"/>
  <c r="K334" i="9" s="1"/>
  <c r="K335" i="9" s="1"/>
  <c r="K336" i="9" s="1"/>
  <c r="K337" i="9" s="1"/>
  <c r="K338" i="9" s="1"/>
  <c r="K339" i="9" s="1"/>
  <c r="K340" i="9" s="1"/>
  <c r="K341" i="9" s="1"/>
  <c r="K342" i="9" s="1"/>
  <c r="K343" i="9" s="1"/>
  <c r="K344" i="9" s="1"/>
  <c r="K345" i="9" s="1"/>
  <c r="D319" i="9"/>
  <c r="N318" i="9"/>
  <c r="O318" i="9" s="1"/>
  <c r="D318" i="9"/>
  <c r="N317" i="9"/>
  <c r="O317" i="9" s="1"/>
  <c r="D317" i="9"/>
  <c r="N316" i="9"/>
  <c r="O316" i="9" s="1"/>
  <c r="D316" i="9"/>
  <c r="O315" i="9"/>
  <c r="N315" i="9"/>
  <c r="D315" i="9"/>
  <c r="N314" i="9"/>
  <c r="O314" i="9" s="1"/>
  <c r="K314" i="9"/>
  <c r="K315" i="9" s="1"/>
  <c r="K316" i="9" s="1"/>
  <c r="K317" i="9" s="1"/>
  <c r="K318" i="9" s="1"/>
  <c r="D314" i="9"/>
  <c r="O313" i="9"/>
  <c r="N313" i="9"/>
  <c r="K313" i="9"/>
  <c r="D313" i="9"/>
  <c r="N312" i="9"/>
  <c r="O312" i="9" s="1"/>
  <c r="D312" i="9"/>
  <c r="O311" i="9"/>
  <c r="N311" i="9"/>
  <c r="K311" i="9"/>
  <c r="K312" i="9" s="1"/>
  <c r="D311" i="9"/>
  <c r="O310" i="9"/>
  <c r="N310" i="9"/>
  <c r="D310" i="9"/>
  <c r="N309" i="9"/>
  <c r="O309" i="9" s="1"/>
  <c r="D309" i="9"/>
  <c r="O308" i="9"/>
  <c r="N308" i="9"/>
  <c r="D308" i="9"/>
  <c r="N307" i="9"/>
  <c r="O307" i="9" s="1"/>
  <c r="D307" i="9"/>
  <c r="O306" i="9"/>
  <c r="N306" i="9"/>
  <c r="D306" i="9"/>
  <c r="N305" i="9"/>
  <c r="O305" i="9" s="1"/>
  <c r="D305" i="9"/>
  <c r="N304" i="9"/>
  <c r="O304" i="9" s="1"/>
  <c r="D304" i="9"/>
  <c r="N303" i="9"/>
  <c r="O303" i="9" s="1"/>
  <c r="D303" i="9"/>
  <c r="N302" i="9"/>
  <c r="O302" i="9" s="1"/>
  <c r="D302" i="9"/>
  <c r="N301" i="9"/>
  <c r="O301" i="9" s="1"/>
  <c r="D301" i="9"/>
  <c r="N300" i="9"/>
  <c r="O300" i="9" s="1"/>
  <c r="D300" i="9"/>
  <c r="N299" i="9"/>
  <c r="O299" i="9" s="1"/>
  <c r="D299" i="9"/>
  <c r="N298" i="9"/>
  <c r="O298" i="9" s="1"/>
  <c r="D298" i="9"/>
  <c r="N297" i="9"/>
  <c r="O297" i="9" s="1"/>
  <c r="D297" i="9"/>
  <c r="N296" i="9"/>
  <c r="O296" i="9" s="1"/>
  <c r="D296" i="9"/>
  <c r="N295" i="9"/>
  <c r="O295" i="9" s="1"/>
  <c r="D295" i="9"/>
  <c r="N294" i="9"/>
  <c r="O294" i="9" s="1"/>
  <c r="D294" i="9"/>
  <c r="N293" i="9"/>
  <c r="O293" i="9" s="1"/>
  <c r="D293" i="9"/>
  <c r="N292" i="9"/>
  <c r="O292" i="9" s="1"/>
  <c r="D292" i="9"/>
  <c r="N291" i="9"/>
  <c r="O291" i="9" s="1"/>
  <c r="D291" i="9"/>
  <c r="N290" i="9"/>
  <c r="O290" i="9" s="1"/>
  <c r="D290" i="9"/>
  <c r="N289" i="9"/>
  <c r="O289" i="9" s="1"/>
  <c r="D289" i="9"/>
  <c r="N288" i="9"/>
  <c r="O288" i="9" s="1"/>
  <c r="D288" i="9"/>
  <c r="N287" i="9"/>
  <c r="O287" i="9" s="1"/>
  <c r="K287" i="9"/>
  <c r="K288" i="9" s="1"/>
  <c r="K289" i="9" s="1"/>
  <c r="K290" i="9" s="1"/>
  <c r="K291" i="9" s="1"/>
  <c r="K292" i="9" s="1"/>
  <c r="K293" i="9" s="1"/>
  <c r="K294" i="9" s="1"/>
  <c r="K295" i="9" s="1"/>
  <c r="K296" i="9" s="1"/>
  <c r="K297" i="9" s="1"/>
  <c r="K298" i="9" s="1"/>
  <c r="K299" i="9" s="1"/>
  <c r="K300" i="9" s="1"/>
  <c r="K301" i="9" s="1"/>
  <c r="K302" i="9" s="1"/>
  <c r="K303" i="9" s="1"/>
  <c r="K304" i="9" s="1"/>
  <c r="K305" i="9" s="1"/>
  <c r="K306" i="9" s="1"/>
  <c r="K307" i="9" s="1"/>
  <c r="K308" i="9" s="1"/>
  <c r="K309" i="9" s="1"/>
  <c r="D287" i="9"/>
  <c r="N286" i="9"/>
  <c r="O286" i="9" s="1"/>
  <c r="D286" i="9"/>
  <c r="O285" i="9"/>
  <c r="N285" i="9"/>
  <c r="D285" i="9"/>
  <c r="O284" i="9"/>
  <c r="N284" i="9"/>
  <c r="D284" i="9"/>
  <c r="O283" i="9"/>
  <c r="N283" i="9"/>
  <c r="D283" i="9"/>
  <c r="O282" i="9"/>
  <c r="N282" i="9"/>
  <c r="D282" i="9"/>
  <c r="O281" i="9"/>
  <c r="N281" i="9"/>
  <c r="D281" i="9"/>
  <c r="O280" i="9"/>
  <c r="N280" i="9"/>
  <c r="D280" i="9"/>
  <c r="O279" i="9"/>
  <c r="N279" i="9"/>
  <c r="D279" i="9"/>
  <c r="O278" i="9"/>
  <c r="N278" i="9"/>
  <c r="D278" i="9"/>
  <c r="O277" i="9"/>
  <c r="N277" i="9"/>
  <c r="D277" i="9"/>
  <c r="O276" i="9"/>
  <c r="N276" i="9"/>
  <c r="D276" i="9"/>
  <c r="O275" i="9"/>
  <c r="N275" i="9"/>
  <c r="D275" i="9"/>
  <c r="O274" i="9"/>
  <c r="N274" i="9"/>
  <c r="D274" i="9"/>
  <c r="O273" i="9"/>
  <c r="N273" i="9"/>
  <c r="D273" i="9"/>
  <c r="O272" i="9"/>
  <c r="N272" i="9"/>
  <c r="D272" i="9"/>
  <c r="O271" i="9"/>
  <c r="N271" i="9"/>
  <c r="D271" i="9"/>
  <c r="O270" i="9"/>
  <c r="N270" i="9"/>
  <c r="D270" i="9"/>
  <c r="O269" i="9"/>
  <c r="N269" i="9"/>
  <c r="D269" i="9"/>
  <c r="O268" i="9"/>
  <c r="N268" i="9"/>
  <c r="D268" i="9"/>
  <c r="O267" i="9"/>
  <c r="N267" i="9"/>
  <c r="D267" i="9"/>
  <c r="O266" i="9"/>
  <c r="N266" i="9"/>
  <c r="D266" i="9"/>
  <c r="O265" i="9"/>
  <c r="N265" i="9"/>
  <c r="D265" i="9"/>
  <c r="O264" i="9"/>
  <c r="N264" i="9"/>
  <c r="D264" i="9"/>
  <c r="O263" i="9"/>
  <c r="N263" i="9"/>
  <c r="D263" i="9"/>
  <c r="O262" i="9"/>
  <c r="N262" i="9"/>
  <c r="D262" i="9"/>
  <c r="O261" i="9"/>
  <c r="N261" i="9"/>
  <c r="D261" i="9"/>
  <c r="O260" i="9"/>
  <c r="N260" i="9"/>
  <c r="D260" i="9"/>
  <c r="O259" i="9"/>
  <c r="N259" i="9"/>
  <c r="D259" i="9"/>
  <c r="O258" i="9"/>
  <c r="N258" i="9"/>
  <c r="D258" i="9"/>
  <c r="O257" i="9"/>
  <c r="N257" i="9"/>
  <c r="D257" i="9"/>
  <c r="O256" i="9"/>
  <c r="N256" i="9"/>
  <c r="D256" i="9"/>
  <c r="O255" i="9"/>
  <c r="N255" i="9"/>
  <c r="D255" i="9"/>
  <c r="O254" i="9"/>
  <c r="N254" i="9"/>
  <c r="D254" i="9"/>
  <c r="N253" i="9"/>
  <c r="O253" i="9" s="1"/>
  <c r="D253" i="9"/>
  <c r="N252" i="9"/>
  <c r="O252" i="9" s="1"/>
  <c r="D252" i="9"/>
  <c r="N251" i="9"/>
  <c r="O251" i="9" s="1"/>
  <c r="D251" i="9"/>
  <c r="N250" i="9"/>
  <c r="O250" i="9" s="1"/>
  <c r="D250" i="9"/>
  <c r="N249" i="9"/>
  <c r="O249" i="9" s="1"/>
  <c r="D249" i="9"/>
  <c r="O248" i="9"/>
  <c r="N248" i="9"/>
  <c r="D248" i="9"/>
  <c r="O247" i="9"/>
  <c r="N247" i="9"/>
  <c r="D247" i="9"/>
  <c r="O246" i="9"/>
  <c r="N246" i="9"/>
  <c r="D246" i="9"/>
  <c r="N245" i="9"/>
  <c r="O245" i="9" s="1"/>
  <c r="D245" i="9"/>
  <c r="O244" i="9"/>
  <c r="N244" i="9"/>
  <c r="D244" i="9"/>
  <c r="N243" i="9"/>
  <c r="O243" i="9" s="1"/>
  <c r="D243" i="9"/>
  <c r="O242" i="9"/>
  <c r="N242" i="9"/>
  <c r="D242" i="9"/>
  <c r="N241" i="9"/>
  <c r="O241" i="9" s="1"/>
  <c r="D241" i="9"/>
  <c r="O240" i="9"/>
  <c r="N240" i="9"/>
  <c r="D240" i="9"/>
  <c r="N239" i="9"/>
  <c r="O239" i="9" s="1"/>
  <c r="D239" i="9"/>
  <c r="N238" i="9"/>
  <c r="O238" i="9" s="1"/>
  <c r="D238" i="9"/>
  <c r="N237" i="9"/>
  <c r="O237" i="9" s="1"/>
  <c r="D237" i="9"/>
  <c r="O236" i="9"/>
  <c r="N236" i="9"/>
  <c r="D236" i="9"/>
  <c r="N235" i="9"/>
  <c r="O235" i="9" s="1"/>
  <c r="D235" i="9"/>
  <c r="O234" i="9"/>
  <c r="N234" i="9"/>
  <c r="D234" i="9"/>
  <c r="N233" i="9"/>
  <c r="O233" i="9" s="1"/>
  <c r="D233" i="9"/>
  <c r="O232" i="9"/>
  <c r="N232" i="9"/>
  <c r="D232" i="9"/>
  <c r="O231" i="9"/>
  <c r="N231" i="9"/>
  <c r="D231" i="9"/>
  <c r="O230" i="9"/>
  <c r="N230" i="9"/>
  <c r="D230" i="9"/>
  <c r="N229" i="9"/>
  <c r="O229" i="9" s="1"/>
  <c r="D229" i="9"/>
  <c r="O228" i="9"/>
  <c r="N228" i="9"/>
  <c r="D228" i="9"/>
  <c r="N227" i="9"/>
  <c r="O227" i="9" s="1"/>
  <c r="D227" i="9"/>
  <c r="O226" i="9"/>
  <c r="N226" i="9"/>
  <c r="D226" i="9"/>
  <c r="N225" i="9"/>
  <c r="O225" i="9" s="1"/>
  <c r="D225" i="9"/>
  <c r="O224" i="9"/>
  <c r="N224" i="9"/>
  <c r="D224" i="9"/>
  <c r="N223" i="9"/>
  <c r="O223" i="9" s="1"/>
  <c r="D223" i="9"/>
  <c r="O222" i="9"/>
  <c r="N222" i="9"/>
  <c r="D222" i="9"/>
  <c r="N221" i="9"/>
  <c r="O221" i="9" s="1"/>
  <c r="D221" i="9"/>
  <c r="O220" i="9"/>
  <c r="N220" i="9"/>
  <c r="D220" i="9"/>
  <c r="N219" i="9"/>
  <c r="O219" i="9" s="1"/>
  <c r="D219" i="9"/>
  <c r="O218" i="9"/>
  <c r="N218" i="9"/>
  <c r="D218" i="9"/>
  <c r="N217" i="9"/>
  <c r="O217" i="9" s="1"/>
  <c r="D217" i="9"/>
  <c r="O216" i="9"/>
  <c r="N216" i="9"/>
  <c r="D216" i="9"/>
  <c r="O215" i="9"/>
  <c r="N215" i="9"/>
  <c r="D215" i="9"/>
  <c r="O214" i="9"/>
  <c r="N214" i="9"/>
  <c r="K214" i="9"/>
  <c r="K215" i="9" s="1"/>
  <c r="K216" i="9" s="1"/>
  <c r="K217" i="9" s="1"/>
  <c r="K218" i="9" s="1"/>
  <c r="K219" i="9" s="1"/>
  <c r="K220" i="9" s="1"/>
  <c r="K221" i="9" s="1"/>
  <c r="K222" i="9" s="1"/>
  <c r="K223" i="9" s="1"/>
  <c r="K224" i="9" s="1"/>
  <c r="K225" i="9" s="1"/>
  <c r="K226" i="9" s="1"/>
  <c r="K227" i="9" s="1"/>
  <c r="K228" i="9" s="1"/>
  <c r="K229" i="9" s="1"/>
  <c r="K230" i="9" s="1"/>
  <c r="K231" i="9" s="1"/>
  <c r="K232" i="9" s="1"/>
  <c r="K233" i="9" s="1"/>
  <c r="K234" i="9" s="1"/>
  <c r="K235" i="9" s="1"/>
  <c r="K236" i="9" s="1"/>
  <c r="K237" i="9" s="1"/>
  <c r="K238" i="9" s="1"/>
  <c r="K239" i="9" s="1"/>
  <c r="K240" i="9" s="1"/>
  <c r="K241" i="9" s="1"/>
  <c r="K242" i="9" s="1"/>
  <c r="K243" i="9" s="1"/>
  <c r="K244" i="9" s="1"/>
  <c r="K245" i="9" s="1"/>
  <c r="K246" i="9" s="1"/>
  <c r="K247" i="9" s="1"/>
  <c r="K248" i="9" s="1"/>
  <c r="K249" i="9" s="1"/>
  <c r="K250" i="9" s="1"/>
  <c r="K251" i="9" s="1"/>
  <c r="K252" i="9" s="1"/>
  <c r="K253" i="9" s="1"/>
  <c r="K254" i="9" s="1"/>
  <c r="K255" i="9" s="1"/>
  <c r="K256" i="9" s="1"/>
  <c r="K257" i="9" s="1"/>
  <c r="K258" i="9" s="1"/>
  <c r="K259" i="9" s="1"/>
  <c r="K260" i="9" s="1"/>
  <c r="K261" i="9" s="1"/>
  <c r="K262" i="9" s="1"/>
  <c r="K263" i="9" s="1"/>
  <c r="K264" i="9" s="1"/>
  <c r="K265" i="9" s="1"/>
  <c r="K266" i="9" s="1"/>
  <c r="K267" i="9" s="1"/>
  <c r="K268" i="9" s="1"/>
  <c r="K269" i="9" s="1"/>
  <c r="K270" i="9" s="1"/>
  <c r="K271" i="9" s="1"/>
  <c r="K272" i="9" s="1"/>
  <c r="K273" i="9" s="1"/>
  <c r="K274" i="9" s="1"/>
  <c r="K275" i="9" s="1"/>
  <c r="K276" i="9" s="1"/>
  <c r="K277" i="9" s="1"/>
  <c r="K278" i="9" s="1"/>
  <c r="K279" i="9" s="1"/>
  <c r="K280" i="9" s="1"/>
  <c r="K281" i="9" s="1"/>
  <c r="K282" i="9" s="1"/>
  <c r="K283" i="9" s="1"/>
  <c r="K284" i="9" s="1"/>
  <c r="K285" i="9" s="1"/>
  <c r="D214" i="9"/>
  <c r="N213" i="9"/>
  <c r="O213" i="9" s="1"/>
  <c r="D213" i="9"/>
  <c r="O212" i="9"/>
  <c r="N212" i="9"/>
  <c r="K212" i="9"/>
  <c r="K213" i="9" s="1"/>
  <c r="D212" i="9"/>
  <c r="N211" i="9"/>
  <c r="O211" i="9" s="1"/>
  <c r="D211" i="9"/>
  <c r="O210" i="9"/>
  <c r="N210" i="9"/>
  <c r="D210" i="9"/>
  <c r="N209" i="9"/>
  <c r="O209" i="9" s="1"/>
  <c r="D209" i="9"/>
  <c r="O208" i="9"/>
  <c r="N208" i="9"/>
  <c r="D208" i="9"/>
  <c r="N207" i="9"/>
  <c r="O207" i="9" s="1"/>
  <c r="D207" i="9"/>
  <c r="N206" i="9"/>
  <c r="O206" i="9" s="1"/>
  <c r="D206" i="9"/>
  <c r="N205" i="9"/>
  <c r="O205" i="9" s="1"/>
  <c r="D205" i="9"/>
  <c r="O204" i="9"/>
  <c r="N204" i="9"/>
  <c r="D204" i="9"/>
  <c r="N203" i="9"/>
  <c r="O203" i="9" s="1"/>
  <c r="D203" i="9"/>
  <c r="O202" i="9"/>
  <c r="N202" i="9"/>
  <c r="K202" i="9"/>
  <c r="K203" i="9" s="1"/>
  <c r="K204" i="9" s="1"/>
  <c r="K205" i="9" s="1"/>
  <c r="K206" i="9" s="1"/>
  <c r="K207" i="9" s="1"/>
  <c r="K208" i="9" s="1"/>
  <c r="K209" i="9" s="1"/>
  <c r="K210" i="9" s="1"/>
  <c r="K211" i="9" s="1"/>
  <c r="D202" i="9"/>
  <c r="N201" i="9"/>
  <c r="O201" i="9" s="1"/>
  <c r="D201" i="9"/>
  <c r="N200" i="9"/>
  <c r="O200" i="9" s="1"/>
  <c r="D200" i="9"/>
  <c r="N199" i="9"/>
  <c r="O199" i="9" s="1"/>
  <c r="D199" i="9"/>
  <c r="N198" i="9"/>
  <c r="O198" i="9" s="1"/>
  <c r="D198" i="9"/>
  <c r="N197" i="9"/>
  <c r="O197" i="9" s="1"/>
  <c r="D197" i="9"/>
  <c r="N196" i="9"/>
  <c r="O196" i="9" s="1"/>
  <c r="D196" i="9"/>
  <c r="N195" i="9"/>
  <c r="O195" i="9" s="1"/>
  <c r="D195" i="9"/>
  <c r="N194" i="9"/>
  <c r="O194" i="9" s="1"/>
  <c r="D194" i="9"/>
  <c r="N193" i="9"/>
  <c r="O193" i="9" s="1"/>
  <c r="D193" i="9"/>
  <c r="N192" i="9"/>
  <c r="O192" i="9" s="1"/>
  <c r="D192" i="9"/>
  <c r="N191" i="9"/>
  <c r="O191" i="9" s="1"/>
  <c r="D191" i="9"/>
  <c r="N190" i="9"/>
  <c r="O190" i="9" s="1"/>
  <c r="D190" i="9"/>
  <c r="N189" i="9"/>
  <c r="O189" i="9" s="1"/>
  <c r="D189" i="9"/>
  <c r="N188" i="9"/>
  <c r="O188" i="9" s="1"/>
  <c r="D188" i="9"/>
  <c r="N187" i="9"/>
  <c r="O187" i="9" s="1"/>
  <c r="D187" i="9"/>
  <c r="N186" i="9"/>
  <c r="O186" i="9" s="1"/>
  <c r="D186" i="9"/>
  <c r="N185" i="9"/>
  <c r="O185" i="9" s="1"/>
  <c r="D185" i="9"/>
  <c r="N184" i="9"/>
  <c r="O184" i="9" s="1"/>
  <c r="D184" i="9"/>
  <c r="N183" i="9"/>
  <c r="O183" i="9" s="1"/>
  <c r="D183" i="9"/>
  <c r="N182" i="9"/>
  <c r="O182" i="9" s="1"/>
  <c r="D182" i="9"/>
  <c r="N181" i="9"/>
  <c r="O181" i="9" s="1"/>
  <c r="D181" i="9"/>
  <c r="N180" i="9"/>
  <c r="O180" i="9" s="1"/>
  <c r="D180" i="9"/>
  <c r="N179" i="9"/>
  <c r="O179" i="9" s="1"/>
  <c r="D179" i="9"/>
  <c r="N178" i="9"/>
  <c r="O178" i="9" s="1"/>
  <c r="D178" i="9"/>
  <c r="N177" i="9"/>
  <c r="O177" i="9" s="1"/>
  <c r="K177" i="9"/>
  <c r="K178" i="9" s="1"/>
  <c r="K179" i="9" s="1"/>
  <c r="K180" i="9" s="1"/>
  <c r="K181" i="9" s="1"/>
  <c r="K182" i="9" s="1"/>
  <c r="K183" i="9" s="1"/>
  <c r="K184" i="9" s="1"/>
  <c r="K185" i="9" s="1"/>
  <c r="K186" i="9" s="1"/>
  <c r="K187" i="9" s="1"/>
  <c r="K188" i="9" s="1"/>
  <c r="K189" i="9" s="1"/>
  <c r="K190" i="9" s="1"/>
  <c r="K191" i="9" s="1"/>
  <c r="K192" i="9" s="1"/>
  <c r="K193" i="9" s="1"/>
  <c r="K194" i="9" s="1"/>
  <c r="K195" i="9" s="1"/>
  <c r="K196" i="9" s="1"/>
  <c r="K197" i="9" s="1"/>
  <c r="K198" i="9" s="1"/>
  <c r="K199" i="9" s="1"/>
  <c r="K200" i="9" s="1"/>
  <c r="K201" i="9" s="1"/>
  <c r="D177" i="9"/>
  <c r="N176" i="9"/>
  <c r="O176" i="9" s="1"/>
  <c r="D176" i="9"/>
  <c r="O175" i="9"/>
  <c r="N175" i="9"/>
  <c r="D175" i="9"/>
  <c r="O174" i="9"/>
  <c r="N174" i="9"/>
  <c r="D174" i="9"/>
  <c r="O173" i="9"/>
  <c r="N173" i="9"/>
  <c r="D173" i="9"/>
  <c r="O172" i="9"/>
  <c r="N172" i="9"/>
  <c r="D172" i="9"/>
  <c r="O171" i="9"/>
  <c r="N171" i="9"/>
  <c r="D171" i="9"/>
  <c r="O170" i="9"/>
  <c r="N170" i="9"/>
  <c r="D170" i="9"/>
  <c r="O169" i="9"/>
  <c r="N169" i="9"/>
  <c r="D169" i="9"/>
  <c r="O168" i="9"/>
  <c r="N168" i="9"/>
  <c r="D168" i="9"/>
  <c r="O167" i="9"/>
  <c r="N167" i="9"/>
  <c r="D167" i="9"/>
  <c r="O166" i="9"/>
  <c r="N166" i="9"/>
  <c r="D166" i="9"/>
  <c r="O165" i="9"/>
  <c r="N165" i="9"/>
  <c r="D165" i="9"/>
  <c r="O164" i="9"/>
  <c r="N164" i="9"/>
  <c r="D164" i="9"/>
  <c r="O163" i="9"/>
  <c r="N163" i="9"/>
  <c r="D163" i="9"/>
  <c r="O162" i="9"/>
  <c r="N162" i="9"/>
  <c r="D162" i="9"/>
  <c r="O161" i="9"/>
  <c r="N161" i="9"/>
  <c r="D161" i="9"/>
  <c r="O160" i="9"/>
  <c r="N160" i="9"/>
  <c r="D160" i="9"/>
  <c r="O159" i="9"/>
  <c r="N159" i="9"/>
  <c r="D159" i="9"/>
  <c r="O158" i="9"/>
  <c r="N158" i="9"/>
  <c r="D158" i="9"/>
  <c r="O157" i="9"/>
  <c r="N157" i="9"/>
  <c r="D157" i="9"/>
  <c r="O156" i="9"/>
  <c r="N156" i="9"/>
  <c r="D156" i="9"/>
  <c r="O155" i="9"/>
  <c r="N155" i="9"/>
  <c r="D155" i="9"/>
  <c r="O154" i="9"/>
  <c r="N154" i="9"/>
  <c r="D154" i="9"/>
  <c r="O153" i="9"/>
  <c r="N153" i="9"/>
  <c r="D153" i="9"/>
  <c r="O152" i="9"/>
  <c r="N152" i="9"/>
  <c r="D152" i="9"/>
  <c r="O151" i="9"/>
  <c r="N151" i="9"/>
  <c r="D151" i="9"/>
  <c r="O150" i="9"/>
  <c r="N150" i="9"/>
  <c r="D150" i="9"/>
  <c r="O149" i="9"/>
  <c r="N149" i="9"/>
  <c r="D149" i="9"/>
  <c r="O148" i="9"/>
  <c r="N148" i="9"/>
  <c r="D148" i="9"/>
  <c r="O147" i="9"/>
  <c r="N147" i="9"/>
  <c r="D147" i="9"/>
  <c r="O146" i="9"/>
  <c r="N146" i="9"/>
  <c r="D146" i="9"/>
  <c r="O145" i="9"/>
  <c r="N145" i="9"/>
  <c r="D145" i="9"/>
  <c r="O144" i="9"/>
  <c r="N144" i="9"/>
  <c r="D144" i="9"/>
  <c r="O143" i="9"/>
  <c r="N143" i="9"/>
  <c r="D143" i="9"/>
  <c r="O142" i="9"/>
  <c r="N142" i="9"/>
  <c r="D142" i="9"/>
  <c r="O141" i="9"/>
  <c r="N141" i="9"/>
  <c r="D141" i="9"/>
  <c r="O140" i="9"/>
  <c r="N140" i="9"/>
  <c r="D140" i="9"/>
  <c r="O139" i="9"/>
  <c r="N139" i="9"/>
  <c r="D139" i="9"/>
  <c r="O138" i="9"/>
  <c r="N138" i="9"/>
  <c r="D138" i="9"/>
  <c r="O137" i="9"/>
  <c r="N137" i="9"/>
  <c r="D137" i="9"/>
  <c r="O136" i="9"/>
  <c r="N136" i="9"/>
  <c r="D136" i="9"/>
  <c r="O135" i="9"/>
  <c r="N135" i="9"/>
  <c r="D135" i="9"/>
  <c r="O134" i="9"/>
  <c r="N134" i="9"/>
  <c r="D134" i="9"/>
  <c r="O133" i="9"/>
  <c r="N133" i="9"/>
  <c r="D133" i="9"/>
  <c r="O132" i="9"/>
  <c r="N132" i="9"/>
  <c r="D132" i="9"/>
  <c r="O131" i="9"/>
  <c r="N131" i="9"/>
  <c r="K131" i="9"/>
  <c r="K132" i="9" s="1"/>
  <c r="K133" i="9" s="1"/>
  <c r="K134" i="9" s="1"/>
  <c r="K135" i="9" s="1"/>
  <c r="K136" i="9" s="1"/>
  <c r="K137" i="9" s="1"/>
  <c r="K138" i="9" s="1"/>
  <c r="K139" i="9" s="1"/>
  <c r="K140" i="9" s="1"/>
  <c r="K141" i="9" s="1"/>
  <c r="K142" i="9" s="1"/>
  <c r="K143" i="9" s="1"/>
  <c r="K144" i="9" s="1"/>
  <c r="K145" i="9" s="1"/>
  <c r="K146" i="9" s="1"/>
  <c r="K147" i="9" s="1"/>
  <c r="K148" i="9" s="1"/>
  <c r="K149" i="9" s="1"/>
  <c r="K150" i="9" s="1"/>
  <c r="K151" i="9" s="1"/>
  <c r="K152" i="9" s="1"/>
  <c r="K153" i="9" s="1"/>
  <c r="K154" i="9" s="1"/>
  <c r="K155" i="9" s="1"/>
  <c r="K156" i="9" s="1"/>
  <c r="K157" i="9" s="1"/>
  <c r="K158" i="9" s="1"/>
  <c r="K159" i="9" s="1"/>
  <c r="K160" i="9" s="1"/>
  <c r="K161" i="9" s="1"/>
  <c r="K162" i="9" s="1"/>
  <c r="K163" i="9" s="1"/>
  <c r="K164" i="9" s="1"/>
  <c r="K165" i="9" s="1"/>
  <c r="K166" i="9" s="1"/>
  <c r="K167" i="9" s="1"/>
  <c r="K168" i="9" s="1"/>
  <c r="K169" i="9" s="1"/>
  <c r="K170" i="9" s="1"/>
  <c r="K171" i="9" s="1"/>
  <c r="K172" i="9" s="1"/>
  <c r="K173" i="9" s="1"/>
  <c r="K174" i="9" s="1"/>
  <c r="K175" i="9" s="1"/>
  <c r="D131" i="9"/>
  <c r="O130" i="9"/>
  <c r="N130" i="9"/>
  <c r="D130" i="9"/>
  <c r="O129" i="9"/>
  <c r="N129" i="9"/>
  <c r="D129" i="9"/>
  <c r="O128" i="9"/>
  <c r="N128" i="9"/>
  <c r="D128" i="9"/>
  <c r="O127" i="9"/>
  <c r="N127" i="9"/>
  <c r="D127" i="9"/>
  <c r="O126" i="9"/>
  <c r="N126" i="9"/>
  <c r="D126" i="9"/>
  <c r="O125" i="9"/>
  <c r="N125" i="9"/>
  <c r="D125" i="9"/>
  <c r="O124" i="9"/>
  <c r="N124" i="9"/>
  <c r="D124" i="9"/>
  <c r="O123" i="9"/>
  <c r="N123" i="9"/>
  <c r="D123" i="9"/>
  <c r="O122" i="9"/>
  <c r="N122" i="9"/>
  <c r="D122" i="9"/>
  <c r="O121" i="9"/>
  <c r="N121" i="9"/>
  <c r="D121" i="9"/>
  <c r="O120" i="9"/>
  <c r="N120" i="9"/>
  <c r="D120" i="9"/>
  <c r="O119" i="9"/>
  <c r="N119" i="9"/>
  <c r="D119" i="9"/>
  <c r="O118" i="9"/>
  <c r="N118" i="9"/>
  <c r="D118" i="9"/>
  <c r="O117" i="9"/>
  <c r="N117" i="9"/>
  <c r="D117" i="9"/>
  <c r="O116" i="9"/>
  <c r="N116" i="9"/>
  <c r="D116" i="9"/>
  <c r="O115" i="9"/>
  <c r="N115" i="9"/>
  <c r="D115" i="9"/>
  <c r="O114" i="9"/>
  <c r="N114" i="9"/>
  <c r="D114" i="9"/>
  <c r="O113" i="9"/>
  <c r="N113" i="9"/>
  <c r="D113" i="9"/>
  <c r="O112" i="9"/>
  <c r="N112" i="9"/>
  <c r="D112" i="9"/>
  <c r="O111" i="9"/>
  <c r="N111" i="9"/>
  <c r="D111" i="9"/>
  <c r="O110" i="9"/>
  <c r="N110" i="9"/>
  <c r="D110" i="9"/>
  <c r="O109" i="9"/>
  <c r="N109" i="9"/>
  <c r="D109" i="9"/>
  <c r="O108" i="9"/>
  <c r="N108" i="9"/>
  <c r="D108" i="9"/>
  <c r="O107" i="9"/>
  <c r="N107" i="9"/>
  <c r="D107" i="9"/>
  <c r="O106" i="9"/>
  <c r="N106" i="9"/>
  <c r="D106" i="9"/>
  <c r="O105" i="9"/>
  <c r="N105" i="9"/>
  <c r="D105" i="9"/>
  <c r="O104" i="9"/>
  <c r="N104" i="9"/>
  <c r="D104" i="9"/>
  <c r="O103" i="9"/>
  <c r="N103" i="9"/>
  <c r="D103" i="9"/>
  <c r="O102" i="9"/>
  <c r="N102" i="9"/>
  <c r="D102" i="9"/>
  <c r="O101" i="9"/>
  <c r="N101" i="9"/>
  <c r="D101" i="9"/>
  <c r="O100" i="9"/>
  <c r="N100" i="9"/>
  <c r="D100" i="9"/>
  <c r="O99" i="9"/>
  <c r="N99" i="9"/>
  <c r="D99" i="9"/>
  <c r="O98" i="9"/>
  <c r="N98" i="9"/>
  <c r="D98" i="9"/>
  <c r="O97" i="9"/>
  <c r="N97" i="9"/>
  <c r="D97" i="9"/>
  <c r="O96" i="9"/>
  <c r="N96" i="9"/>
  <c r="D96" i="9"/>
  <c r="O95" i="9"/>
  <c r="N95" i="9"/>
  <c r="K95" i="9"/>
  <c r="K96" i="9" s="1"/>
  <c r="K97" i="9" s="1"/>
  <c r="K98" i="9" s="1"/>
  <c r="K99" i="9" s="1"/>
  <c r="K100" i="9" s="1"/>
  <c r="K101" i="9" s="1"/>
  <c r="K102" i="9" s="1"/>
  <c r="K103" i="9" s="1"/>
  <c r="K104" i="9" s="1"/>
  <c r="K105" i="9" s="1"/>
  <c r="K106" i="9" s="1"/>
  <c r="K107" i="9" s="1"/>
  <c r="K108" i="9" s="1"/>
  <c r="K109" i="9" s="1"/>
  <c r="K110" i="9" s="1"/>
  <c r="K111" i="9" s="1"/>
  <c r="K112" i="9" s="1"/>
  <c r="K113" i="9" s="1"/>
  <c r="K114" i="9" s="1"/>
  <c r="K115" i="9" s="1"/>
  <c r="K116" i="9" s="1"/>
  <c r="K117" i="9" s="1"/>
  <c r="K118" i="9" s="1"/>
  <c r="K119" i="9" s="1"/>
  <c r="K120" i="9" s="1"/>
  <c r="K121" i="9" s="1"/>
  <c r="K122" i="9" s="1"/>
  <c r="K123" i="9" s="1"/>
  <c r="K124" i="9" s="1"/>
  <c r="K125" i="9" s="1"/>
  <c r="K126" i="9" s="1"/>
  <c r="K127" i="9" s="1"/>
  <c r="K128" i="9" s="1"/>
  <c r="K129" i="9" s="1"/>
  <c r="D95" i="9"/>
  <c r="O94" i="9"/>
  <c r="N94" i="9"/>
  <c r="D94" i="9"/>
  <c r="N93" i="9"/>
  <c r="O93" i="9" s="1"/>
  <c r="D93" i="9"/>
  <c r="O92" i="9"/>
  <c r="N92" i="9"/>
  <c r="D92" i="9"/>
  <c r="N91" i="9"/>
  <c r="O91" i="9" s="1"/>
  <c r="D91" i="9"/>
  <c r="O90" i="9"/>
  <c r="N90" i="9"/>
  <c r="D90" i="9"/>
  <c r="N89" i="9"/>
  <c r="O89" i="9" s="1"/>
  <c r="D89" i="9"/>
  <c r="O88" i="9"/>
  <c r="N88" i="9"/>
  <c r="D88" i="9"/>
  <c r="N87" i="9"/>
  <c r="O87" i="9" s="1"/>
  <c r="D87" i="9"/>
  <c r="O86" i="9"/>
  <c r="N86" i="9"/>
  <c r="D86" i="9"/>
  <c r="N85" i="9"/>
  <c r="O85" i="9" s="1"/>
  <c r="D85" i="9"/>
  <c r="O84" i="9"/>
  <c r="N84" i="9"/>
  <c r="D84" i="9"/>
  <c r="N83" i="9"/>
  <c r="O83" i="9" s="1"/>
  <c r="D83" i="9"/>
  <c r="O82" i="9"/>
  <c r="N82" i="9"/>
  <c r="D82" i="9"/>
  <c r="N81" i="9"/>
  <c r="O81" i="9" s="1"/>
  <c r="D81" i="9"/>
  <c r="O80" i="9"/>
  <c r="N80" i="9"/>
  <c r="D80" i="9"/>
  <c r="N79" i="9"/>
  <c r="O79" i="9" s="1"/>
  <c r="D79" i="9"/>
  <c r="N78" i="9"/>
  <c r="O78" i="9" s="1"/>
  <c r="D78" i="9"/>
  <c r="N77" i="9"/>
  <c r="O77" i="9" s="1"/>
  <c r="D77" i="9"/>
  <c r="O76" i="9"/>
  <c r="N76" i="9"/>
  <c r="D76" i="9"/>
  <c r="N75" i="9"/>
  <c r="O75" i="9" s="1"/>
  <c r="D75" i="9"/>
  <c r="O74" i="9"/>
  <c r="N74" i="9"/>
  <c r="D74" i="9"/>
  <c r="O73" i="9"/>
  <c r="N73" i="9"/>
  <c r="D73" i="9"/>
  <c r="O72" i="9"/>
  <c r="N72" i="9"/>
  <c r="D72" i="9"/>
  <c r="N71" i="9"/>
  <c r="O71" i="9" s="1"/>
  <c r="D71" i="9"/>
  <c r="O70" i="9"/>
  <c r="N70" i="9"/>
  <c r="D70" i="9"/>
  <c r="N69" i="9"/>
  <c r="O69" i="9" s="1"/>
  <c r="D69" i="9"/>
  <c r="O68" i="9"/>
  <c r="N68" i="9"/>
  <c r="D68" i="9"/>
  <c r="N67" i="9"/>
  <c r="O67" i="9" s="1"/>
  <c r="K67" i="9"/>
  <c r="K68" i="9" s="1"/>
  <c r="K69" i="9" s="1"/>
  <c r="K70" i="9" s="1"/>
  <c r="K71" i="9" s="1"/>
  <c r="K72" i="9" s="1"/>
  <c r="K73" i="9" s="1"/>
  <c r="K74" i="9" s="1"/>
  <c r="K75" i="9" s="1"/>
  <c r="K76" i="9" s="1"/>
  <c r="K77" i="9" s="1"/>
  <c r="K78" i="9" s="1"/>
  <c r="K79" i="9" s="1"/>
  <c r="K80" i="9" s="1"/>
  <c r="K81" i="9" s="1"/>
  <c r="K82" i="9" s="1"/>
  <c r="K83" i="9" s="1"/>
  <c r="K84" i="9" s="1"/>
  <c r="K85" i="9" s="1"/>
  <c r="K86" i="9" s="1"/>
  <c r="K87" i="9" s="1"/>
  <c r="K88" i="9" s="1"/>
  <c r="K89" i="9" s="1"/>
  <c r="K90" i="9" s="1"/>
  <c r="K91" i="9" s="1"/>
  <c r="K92" i="9" s="1"/>
  <c r="K93" i="9" s="1"/>
  <c r="D67" i="9"/>
  <c r="O66" i="9"/>
  <c r="N66" i="9"/>
  <c r="D66" i="9"/>
  <c r="N65" i="9"/>
  <c r="O65" i="9" s="1"/>
  <c r="D65" i="9"/>
  <c r="O64" i="9"/>
  <c r="N64" i="9"/>
  <c r="D64" i="9"/>
  <c r="N63" i="9"/>
  <c r="O63" i="9" s="1"/>
  <c r="D63" i="9"/>
  <c r="O62" i="9"/>
  <c r="N62" i="9"/>
  <c r="K62" i="9"/>
  <c r="K63" i="9" s="1"/>
  <c r="K64" i="9" s="1"/>
  <c r="K65" i="9" s="1"/>
  <c r="K66" i="9" s="1"/>
  <c r="D62" i="9"/>
  <c r="N61" i="9"/>
  <c r="O61" i="9" s="1"/>
  <c r="D61" i="9"/>
  <c r="D60" i="9"/>
  <c r="D59" i="9"/>
  <c r="D58" i="9"/>
  <c r="D57" i="9"/>
  <c r="D56" i="9"/>
  <c r="D55" i="9"/>
  <c r="D54" i="9"/>
  <c r="D53" i="9"/>
  <c r="D52" i="9"/>
  <c r="D51" i="9"/>
  <c r="D50" i="9"/>
  <c r="D49" i="9"/>
  <c r="D48" i="9"/>
  <c r="D47" i="9"/>
  <c r="D46" i="9"/>
  <c r="D45" i="9"/>
  <c r="D44" i="9"/>
  <c r="D43" i="9"/>
  <c r="D42" i="9"/>
  <c r="D41" i="9"/>
  <c r="D40" i="9"/>
  <c r="D39" i="9"/>
  <c r="D38" i="9"/>
  <c r="D37" i="9"/>
  <c r="D36" i="9"/>
  <c r="D35" i="9"/>
  <c r="D34" i="9"/>
  <c r="D33" i="9"/>
  <c r="D32" i="9"/>
  <c r="D31" i="9"/>
  <c r="D30" i="9"/>
  <c r="D29" i="9"/>
  <c r="D28" i="9"/>
  <c r="D27" i="9"/>
  <c r="D26" i="9"/>
  <c r="D25" i="9"/>
  <c r="D24" i="9"/>
  <c r="D23" i="9"/>
  <c r="K660" i="8"/>
  <c r="K661" i="8" s="1"/>
  <c r="K659" i="8"/>
  <c r="O656" i="8"/>
  <c r="N656" i="8"/>
  <c r="D656" i="8"/>
  <c r="O655" i="8"/>
  <c r="N655" i="8"/>
  <c r="D655" i="8"/>
  <c r="O654" i="8"/>
  <c r="N654" i="8"/>
  <c r="D654" i="8"/>
  <c r="O653" i="8"/>
  <c r="N653" i="8"/>
  <c r="D653" i="8"/>
  <c r="O652" i="8"/>
  <c r="N652" i="8"/>
  <c r="D652" i="8"/>
  <c r="O651" i="8"/>
  <c r="N651" i="8"/>
  <c r="D651" i="8"/>
  <c r="O650" i="8"/>
  <c r="N650" i="8"/>
  <c r="D650" i="8"/>
  <c r="O649" i="8"/>
  <c r="N649" i="8"/>
  <c r="D649" i="8"/>
  <c r="O648" i="8"/>
  <c r="N648" i="8"/>
  <c r="D648" i="8"/>
  <c r="O647" i="8"/>
  <c r="N647" i="8"/>
  <c r="D647" i="8"/>
  <c r="O646" i="8"/>
  <c r="N646" i="8"/>
  <c r="D646" i="8"/>
  <c r="O645" i="8"/>
  <c r="N645" i="8"/>
  <c r="D645" i="8"/>
  <c r="O644" i="8"/>
  <c r="N644" i="8"/>
  <c r="D644" i="8"/>
  <c r="O643" i="8"/>
  <c r="N643" i="8"/>
  <c r="D643" i="8"/>
  <c r="O642" i="8"/>
  <c r="N642" i="8"/>
  <c r="D642" i="8"/>
  <c r="O641" i="8"/>
  <c r="N641" i="8"/>
  <c r="D641" i="8"/>
  <c r="O640" i="8"/>
  <c r="N640" i="8"/>
  <c r="D640" i="8"/>
  <c r="O639" i="8"/>
  <c r="N639" i="8"/>
  <c r="D639" i="8"/>
  <c r="O638" i="8"/>
  <c r="N638" i="8"/>
  <c r="D638" i="8"/>
  <c r="O637" i="8"/>
  <c r="N637" i="8"/>
  <c r="K637" i="8"/>
  <c r="K638" i="8" s="1"/>
  <c r="K639" i="8" s="1"/>
  <c r="K640" i="8" s="1"/>
  <c r="K641" i="8" s="1"/>
  <c r="K642" i="8" s="1"/>
  <c r="K643" i="8" s="1"/>
  <c r="K644" i="8" s="1"/>
  <c r="K645" i="8" s="1"/>
  <c r="K646" i="8" s="1"/>
  <c r="K647" i="8" s="1"/>
  <c r="K648" i="8" s="1"/>
  <c r="K649" i="8" s="1"/>
  <c r="K650" i="8" s="1"/>
  <c r="K651" i="8" s="1"/>
  <c r="K652" i="8" s="1"/>
  <c r="K653" i="8" s="1"/>
  <c r="K654" i="8" s="1"/>
  <c r="K655" i="8" s="1"/>
  <c r="K656" i="8" s="1"/>
  <c r="K657" i="8" s="1"/>
  <c r="D637" i="8"/>
  <c r="O636" i="8"/>
  <c r="N636" i="8"/>
  <c r="K636" i="8"/>
  <c r="D636" i="8"/>
  <c r="O635" i="8"/>
  <c r="N635" i="8"/>
  <c r="K635" i="8"/>
  <c r="D635" i="8"/>
  <c r="O634" i="8"/>
  <c r="N634" i="8"/>
  <c r="D634" i="8"/>
  <c r="F634" i="8" s="1"/>
  <c r="N633" i="8"/>
  <c r="O633" i="8" s="1"/>
  <c r="D633" i="8"/>
  <c r="N632" i="8"/>
  <c r="O632" i="8" s="1"/>
  <c r="D632" i="8"/>
  <c r="F632" i="8" s="1"/>
  <c r="N631" i="8"/>
  <c r="O631" i="8" s="1"/>
  <c r="D631" i="8"/>
  <c r="N630" i="8"/>
  <c r="O630" i="8" s="1"/>
  <c r="D630" i="8"/>
  <c r="F630" i="8" s="1"/>
  <c r="N629" i="8"/>
  <c r="O629" i="8" s="1"/>
  <c r="D629" i="8"/>
  <c r="N628" i="8"/>
  <c r="O628" i="8" s="1"/>
  <c r="D628" i="8"/>
  <c r="F628" i="8" s="1"/>
  <c r="N627" i="8"/>
  <c r="O627" i="8" s="1"/>
  <c r="D627" i="8"/>
  <c r="F627" i="8" s="1"/>
  <c r="N626" i="8"/>
  <c r="O626" i="8" s="1"/>
  <c r="D626" i="8"/>
  <c r="N625" i="8"/>
  <c r="O625" i="8" s="1"/>
  <c r="D625" i="8"/>
  <c r="N624" i="8"/>
  <c r="O624" i="8" s="1"/>
  <c r="D624" i="8"/>
  <c r="N623" i="8"/>
  <c r="O623" i="8" s="1"/>
  <c r="D623" i="8"/>
  <c r="N622" i="8"/>
  <c r="O622" i="8" s="1"/>
  <c r="D622" i="8"/>
  <c r="N621" i="8"/>
  <c r="O621" i="8" s="1"/>
  <c r="D621" i="8"/>
  <c r="N620" i="8"/>
  <c r="O620" i="8" s="1"/>
  <c r="D620" i="8"/>
  <c r="N619" i="8"/>
  <c r="O619" i="8" s="1"/>
  <c r="D619" i="8"/>
  <c r="N618" i="8"/>
  <c r="O618" i="8" s="1"/>
  <c r="D618" i="8"/>
  <c r="F618" i="8" s="1"/>
  <c r="N617" i="8"/>
  <c r="O617" i="8" s="1"/>
  <c r="D617" i="8"/>
  <c r="N616" i="8"/>
  <c r="O616" i="8" s="1"/>
  <c r="D616" i="8"/>
  <c r="F616" i="8" s="1"/>
  <c r="N615" i="8"/>
  <c r="O615" i="8" s="1"/>
  <c r="D615" i="8"/>
  <c r="N614" i="8"/>
  <c r="O614" i="8" s="1"/>
  <c r="D614" i="8"/>
  <c r="F614" i="8" s="1"/>
  <c r="N613" i="8"/>
  <c r="O613" i="8" s="1"/>
  <c r="D613" i="8"/>
  <c r="N612" i="8"/>
  <c r="O612" i="8" s="1"/>
  <c r="D612" i="8"/>
  <c r="F612" i="8" s="1"/>
  <c r="N611" i="8"/>
  <c r="O611" i="8" s="1"/>
  <c r="D611" i="8"/>
  <c r="F611" i="8" s="1"/>
  <c r="N610" i="8"/>
  <c r="O610" i="8" s="1"/>
  <c r="D610" i="8"/>
  <c r="N609" i="8"/>
  <c r="O609" i="8" s="1"/>
  <c r="D609" i="8"/>
  <c r="N608" i="8"/>
  <c r="O608" i="8" s="1"/>
  <c r="D608" i="8"/>
  <c r="N607" i="8"/>
  <c r="O607" i="8" s="1"/>
  <c r="D607" i="8"/>
  <c r="N606" i="8"/>
  <c r="O606" i="8" s="1"/>
  <c r="D606" i="8"/>
  <c r="N605" i="8"/>
  <c r="O605" i="8" s="1"/>
  <c r="D605" i="8"/>
  <c r="N604" i="8"/>
  <c r="O604" i="8" s="1"/>
  <c r="D604" i="8"/>
  <c r="N603" i="8"/>
  <c r="O603" i="8" s="1"/>
  <c r="D603" i="8"/>
  <c r="F603" i="8" s="1"/>
  <c r="N602" i="8"/>
  <c r="O602" i="8" s="1"/>
  <c r="D602" i="8"/>
  <c r="F602" i="8" s="1"/>
  <c r="N601" i="8"/>
  <c r="O601" i="8" s="1"/>
  <c r="D601" i="8"/>
  <c r="N600" i="8"/>
  <c r="O600" i="8" s="1"/>
  <c r="D600" i="8"/>
  <c r="F600" i="8" s="1"/>
  <c r="N599" i="8"/>
  <c r="O599" i="8" s="1"/>
  <c r="K599" i="8"/>
  <c r="K600" i="8" s="1"/>
  <c r="K601" i="8" s="1"/>
  <c r="K602" i="8" s="1"/>
  <c r="K603" i="8" s="1"/>
  <c r="K604" i="8" s="1"/>
  <c r="K605" i="8" s="1"/>
  <c r="K606" i="8" s="1"/>
  <c r="K607" i="8" s="1"/>
  <c r="K608" i="8" s="1"/>
  <c r="K609" i="8" s="1"/>
  <c r="K610" i="8" s="1"/>
  <c r="K611" i="8" s="1"/>
  <c r="K612" i="8" s="1"/>
  <c r="K613" i="8" s="1"/>
  <c r="K614" i="8" s="1"/>
  <c r="K615" i="8" s="1"/>
  <c r="K616" i="8" s="1"/>
  <c r="K617" i="8" s="1"/>
  <c r="K618" i="8" s="1"/>
  <c r="K619" i="8" s="1"/>
  <c r="K620" i="8" s="1"/>
  <c r="K621" i="8" s="1"/>
  <c r="K622" i="8" s="1"/>
  <c r="K623" i="8" s="1"/>
  <c r="K624" i="8" s="1"/>
  <c r="K625" i="8" s="1"/>
  <c r="K626" i="8" s="1"/>
  <c r="K627" i="8" s="1"/>
  <c r="K628" i="8" s="1"/>
  <c r="K629" i="8" s="1"/>
  <c r="K630" i="8" s="1"/>
  <c r="K631" i="8" s="1"/>
  <c r="K632" i="8" s="1"/>
  <c r="K633" i="8" s="1"/>
  <c r="D599" i="8"/>
  <c r="F599" i="8" s="1"/>
  <c r="N598" i="8"/>
  <c r="O598" i="8" s="1"/>
  <c r="F598" i="8"/>
  <c r="D598" i="8"/>
  <c r="O597" i="8"/>
  <c r="N597" i="8"/>
  <c r="F597" i="8"/>
  <c r="D597" i="8"/>
  <c r="O596" i="8"/>
  <c r="N596" i="8"/>
  <c r="D596" i="8"/>
  <c r="O595" i="8"/>
  <c r="N595" i="8"/>
  <c r="D595" i="8"/>
  <c r="O594" i="8"/>
  <c r="N594" i="8"/>
  <c r="F594" i="8"/>
  <c r="D594" i="8"/>
  <c r="O593" i="8"/>
  <c r="N593" i="8"/>
  <c r="D593" i="8"/>
  <c r="O592" i="8"/>
  <c r="N592" i="8"/>
  <c r="F592" i="8"/>
  <c r="D592" i="8"/>
  <c r="O591" i="8"/>
  <c r="N591" i="8"/>
  <c r="D591" i="8"/>
  <c r="O590" i="8"/>
  <c r="N590" i="8"/>
  <c r="F590" i="8"/>
  <c r="D590" i="8"/>
  <c r="O589" i="8"/>
  <c r="N589" i="8"/>
  <c r="F589" i="8"/>
  <c r="D589" i="8"/>
  <c r="O588" i="8"/>
  <c r="N588" i="8"/>
  <c r="D588" i="8"/>
  <c r="O587" i="8"/>
  <c r="N587" i="8"/>
  <c r="D587" i="8"/>
  <c r="O586" i="8"/>
  <c r="N586" i="8"/>
  <c r="D586" i="8"/>
  <c r="O585" i="8"/>
  <c r="N585" i="8"/>
  <c r="D585" i="8"/>
  <c r="O584" i="8"/>
  <c r="N584" i="8"/>
  <c r="F584" i="8"/>
  <c r="D584" i="8"/>
  <c r="O583" i="8"/>
  <c r="N583" i="8"/>
  <c r="D583" i="8"/>
  <c r="O582" i="8"/>
  <c r="N582" i="8"/>
  <c r="F582" i="8"/>
  <c r="D582" i="8"/>
  <c r="O581" i="8"/>
  <c r="N581" i="8"/>
  <c r="F581" i="8"/>
  <c r="D581" i="8"/>
  <c r="O580" i="8"/>
  <c r="N580" i="8"/>
  <c r="D580" i="8"/>
  <c r="O579" i="8"/>
  <c r="N579" i="8"/>
  <c r="D579" i="8"/>
  <c r="O578" i="8"/>
  <c r="N578" i="8"/>
  <c r="F578" i="8"/>
  <c r="D578" i="8"/>
  <c r="O577" i="8"/>
  <c r="N577" i="8"/>
  <c r="D577" i="8"/>
  <c r="O576" i="8"/>
  <c r="N576" i="8"/>
  <c r="F576" i="8"/>
  <c r="D576" i="8"/>
  <c r="O575" i="8"/>
  <c r="N575" i="8"/>
  <c r="D575" i="8"/>
  <c r="O574" i="8"/>
  <c r="N574" i="8"/>
  <c r="F574" i="8"/>
  <c r="D574" i="8"/>
  <c r="N573" i="8"/>
  <c r="O573" i="8" s="1"/>
  <c r="D573" i="8"/>
  <c r="F573" i="8" s="1"/>
  <c r="N572" i="8"/>
  <c r="O572" i="8" s="1"/>
  <c r="D572" i="8"/>
  <c r="N571" i="8"/>
  <c r="O571" i="8" s="1"/>
  <c r="D571" i="8"/>
  <c r="F571" i="8" s="1"/>
  <c r="N570" i="8"/>
  <c r="O570" i="8" s="1"/>
  <c r="D570" i="8"/>
  <c r="N569" i="8"/>
  <c r="O569" i="8" s="1"/>
  <c r="D569" i="8"/>
  <c r="F569" i="8" s="1"/>
  <c r="N568" i="8"/>
  <c r="O568" i="8" s="1"/>
  <c r="D568" i="8"/>
  <c r="F568" i="8" s="1"/>
  <c r="N567" i="8"/>
  <c r="O567" i="8" s="1"/>
  <c r="D567" i="8"/>
  <c r="N566" i="8"/>
  <c r="O566" i="8" s="1"/>
  <c r="D566" i="8"/>
  <c r="F566" i="8" s="1"/>
  <c r="N565" i="8"/>
  <c r="O565" i="8" s="1"/>
  <c r="D565" i="8"/>
  <c r="F565" i="8" s="1"/>
  <c r="N564" i="8"/>
  <c r="O564" i="8" s="1"/>
  <c r="D564" i="8"/>
  <c r="N563" i="8"/>
  <c r="O563" i="8" s="1"/>
  <c r="D563" i="8"/>
  <c r="E574" i="8" s="1"/>
  <c r="N562" i="8"/>
  <c r="O562" i="8" s="1"/>
  <c r="D562" i="8"/>
  <c r="N561" i="8"/>
  <c r="O561" i="8" s="1"/>
  <c r="D561" i="8"/>
  <c r="F561" i="8" s="1"/>
  <c r="N560" i="8"/>
  <c r="O560" i="8" s="1"/>
  <c r="D560" i="8"/>
  <c r="N559" i="8"/>
  <c r="O559" i="8" s="1"/>
  <c r="D559" i="8"/>
  <c r="F559" i="8" s="1"/>
  <c r="N558" i="8"/>
  <c r="O558" i="8" s="1"/>
  <c r="D558" i="8"/>
  <c r="N557" i="8"/>
  <c r="O557" i="8" s="1"/>
  <c r="D557" i="8"/>
  <c r="F557" i="8" s="1"/>
  <c r="N556" i="8"/>
  <c r="O556" i="8" s="1"/>
  <c r="D556" i="8"/>
  <c r="F556" i="8" s="1"/>
  <c r="N555" i="8"/>
  <c r="O555" i="8" s="1"/>
  <c r="D555" i="8"/>
  <c r="F555" i="8" s="1"/>
  <c r="N554" i="8"/>
  <c r="O554" i="8" s="1"/>
  <c r="D554" i="8"/>
  <c r="F554" i="8" s="1"/>
  <c r="N553" i="8"/>
  <c r="O553" i="8" s="1"/>
  <c r="D553" i="8"/>
  <c r="F553" i="8" s="1"/>
  <c r="N552" i="8"/>
  <c r="O552" i="8" s="1"/>
  <c r="K552" i="8"/>
  <c r="K553" i="8" s="1"/>
  <c r="K554" i="8" s="1"/>
  <c r="K555" i="8" s="1"/>
  <c r="K556" i="8" s="1"/>
  <c r="K557" i="8" s="1"/>
  <c r="K558" i="8" s="1"/>
  <c r="K559" i="8" s="1"/>
  <c r="K560" i="8" s="1"/>
  <c r="K561" i="8" s="1"/>
  <c r="K562" i="8" s="1"/>
  <c r="K563" i="8" s="1"/>
  <c r="K564" i="8" s="1"/>
  <c r="K565" i="8" s="1"/>
  <c r="K566" i="8" s="1"/>
  <c r="K567" i="8" s="1"/>
  <c r="K568" i="8" s="1"/>
  <c r="K569" i="8" s="1"/>
  <c r="K570" i="8" s="1"/>
  <c r="K571" i="8" s="1"/>
  <c r="K572" i="8" s="1"/>
  <c r="K573" i="8" s="1"/>
  <c r="K574" i="8" s="1"/>
  <c r="K575" i="8" s="1"/>
  <c r="K576" i="8" s="1"/>
  <c r="K577" i="8" s="1"/>
  <c r="K578" i="8" s="1"/>
  <c r="K579" i="8" s="1"/>
  <c r="K580" i="8" s="1"/>
  <c r="K581" i="8" s="1"/>
  <c r="K582" i="8" s="1"/>
  <c r="K583" i="8" s="1"/>
  <c r="K584" i="8" s="1"/>
  <c r="K585" i="8" s="1"/>
  <c r="K586" i="8" s="1"/>
  <c r="K587" i="8" s="1"/>
  <c r="K588" i="8" s="1"/>
  <c r="K589" i="8" s="1"/>
  <c r="K590" i="8" s="1"/>
  <c r="K591" i="8" s="1"/>
  <c r="K592" i="8" s="1"/>
  <c r="K593" i="8" s="1"/>
  <c r="K594" i="8" s="1"/>
  <c r="K595" i="8" s="1"/>
  <c r="K596" i="8" s="1"/>
  <c r="K597" i="8" s="1"/>
  <c r="D552" i="8"/>
  <c r="F552" i="8" s="1"/>
  <c r="N551" i="8"/>
  <c r="O551" i="8" s="1"/>
  <c r="K551" i="8"/>
  <c r="D551" i="8"/>
  <c r="N550" i="8"/>
  <c r="O550" i="8" s="1"/>
  <c r="D550" i="8"/>
  <c r="O549" i="8"/>
  <c r="N549" i="8"/>
  <c r="D549" i="8"/>
  <c r="O548" i="8"/>
  <c r="N548" i="8"/>
  <c r="D548" i="8"/>
  <c r="O547" i="8"/>
  <c r="N547" i="8"/>
  <c r="D547" i="8"/>
  <c r="O546" i="8"/>
  <c r="N546" i="8"/>
  <c r="D546" i="8"/>
  <c r="O545" i="8"/>
  <c r="N545" i="8"/>
  <c r="D545" i="8"/>
  <c r="O544" i="8"/>
  <c r="N544" i="8"/>
  <c r="D544" i="8"/>
  <c r="O543" i="8"/>
  <c r="N543" i="8"/>
  <c r="D543" i="8"/>
  <c r="O542" i="8"/>
  <c r="N542" i="8"/>
  <c r="D542" i="8"/>
  <c r="O541" i="8"/>
  <c r="N541" i="8"/>
  <c r="D541" i="8"/>
  <c r="O540" i="8"/>
  <c r="N540" i="8"/>
  <c r="D540" i="8"/>
  <c r="O539" i="8"/>
  <c r="N539" i="8"/>
  <c r="D539" i="8"/>
  <c r="O538" i="8"/>
  <c r="N538" i="8"/>
  <c r="D538" i="8"/>
  <c r="O537" i="8"/>
  <c r="N537" i="8"/>
  <c r="D537" i="8"/>
  <c r="O536" i="8"/>
  <c r="N536" i="8"/>
  <c r="D536" i="8"/>
  <c r="O535" i="8"/>
  <c r="N535" i="8"/>
  <c r="D535" i="8"/>
  <c r="O534" i="8"/>
  <c r="N534" i="8"/>
  <c r="D534" i="8"/>
  <c r="O533" i="8"/>
  <c r="N533" i="8"/>
  <c r="D533" i="8"/>
  <c r="O532" i="8"/>
  <c r="N532" i="8"/>
  <c r="D532" i="8"/>
  <c r="O531" i="8"/>
  <c r="N531" i="8"/>
  <c r="D531" i="8"/>
  <c r="O530" i="8"/>
  <c r="N530" i="8"/>
  <c r="D530" i="8"/>
  <c r="O529" i="8"/>
  <c r="N529" i="8"/>
  <c r="D529" i="8"/>
  <c r="O528" i="8"/>
  <c r="N528" i="8"/>
  <c r="D528" i="8"/>
  <c r="O527" i="8"/>
  <c r="N527" i="8"/>
  <c r="D527" i="8"/>
  <c r="O526" i="8"/>
  <c r="N526" i="8"/>
  <c r="D526" i="8"/>
  <c r="O525" i="8"/>
  <c r="N525" i="8"/>
  <c r="D525" i="8"/>
  <c r="O524" i="8"/>
  <c r="N524" i="8"/>
  <c r="D524" i="8"/>
  <c r="O523" i="8"/>
  <c r="N523" i="8"/>
  <c r="D523" i="8"/>
  <c r="O522" i="8"/>
  <c r="N522" i="8"/>
  <c r="D522" i="8"/>
  <c r="O521" i="8"/>
  <c r="N521" i="8"/>
  <c r="D521" i="8"/>
  <c r="O520" i="8"/>
  <c r="N520" i="8"/>
  <c r="D520" i="8"/>
  <c r="O519" i="8"/>
  <c r="N519" i="8"/>
  <c r="D519" i="8"/>
  <c r="O518" i="8"/>
  <c r="N518" i="8"/>
  <c r="D518" i="8"/>
  <c r="O517" i="8"/>
  <c r="N517" i="8"/>
  <c r="D517" i="8"/>
  <c r="O516" i="8"/>
  <c r="N516" i="8"/>
  <c r="D516" i="8"/>
  <c r="O515" i="8"/>
  <c r="N515" i="8"/>
  <c r="D515" i="8"/>
  <c r="O514" i="8"/>
  <c r="N514" i="8"/>
  <c r="D514" i="8"/>
  <c r="O513" i="8"/>
  <c r="N513" i="8"/>
  <c r="D513" i="8"/>
  <c r="O512" i="8"/>
  <c r="N512" i="8"/>
  <c r="D512" i="8"/>
  <c r="O511" i="8"/>
  <c r="N511" i="8"/>
  <c r="D511" i="8"/>
  <c r="O510" i="8"/>
  <c r="N510" i="8"/>
  <c r="D510" i="8"/>
  <c r="O509" i="8"/>
  <c r="N509" i="8"/>
  <c r="D509" i="8"/>
  <c r="O508" i="8"/>
  <c r="N508" i="8"/>
  <c r="D508" i="8"/>
  <c r="O507" i="8"/>
  <c r="N507" i="8"/>
  <c r="D507" i="8"/>
  <c r="O506" i="8"/>
  <c r="N506" i="8"/>
  <c r="D506" i="8"/>
  <c r="O505" i="8"/>
  <c r="N505" i="8"/>
  <c r="D505" i="8"/>
  <c r="O504" i="8"/>
  <c r="N504" i="8"/>
  <c r="D504" i="8"/>
  <c r="O503" i="8"/>
  <c r="N503" i="8"/>
  <c r="D503" i="8"/>
  <c r="O502" i="8"/>
  <c r="N502" i="8"/>
  <c r="D502" i="8"/>
  <c r="O501" i="8"/>
  <c r="N501" i="8"/>
  <c r="D501" i="8"/>
  <c r="O500" i="8"/>
  <c r="N500" i="8"/>
  <c r="D500" i="8"/>
  <c r="O499" i="8"/>
  <c r="N499" i="8"/>
  <c r="D499" i="8"/>
  <c r="O498" i="8"/>
  <c r="N498" i="8"/>
  <c r="D498" i="8"/>
  <c r="O497" i="8"/>
  <c r="N497" i="8"/>
  <c r="D497" i="8"/>
  <c r="O496" i="8"/>
  <c r="N496" i="8"/>
  <c r="D496" i="8"/>
  <c r="O495" i="8"/>
  <c r="N495" i="8"/>
  <c r="K495" i="8"/>
  <c r="K496" i="8" s="1"/>
  <c r="K497" i="8" s="1"/>
  <c r="K498" i="8" s="1"/>
  <c r="K499" i="8" s="1"/>
  <c r="K500" i="8" s="1"/>
  <c r="K501" i="8" s="1"/>
  <c r="K502" i="8" s="1"/>
  <c r="K503" i="8" s="1"/>
  <c r="K504" i="8" s="1"/>
  <c r="K505" i="8" s="1"/>
  <c r="K506" i="8" s="1"/>
  <c r="K507" i="8" s="1"/>
  <c r="K508" i="8" s="1"/>
  <c r="K509" i="8" s="1"/>
  <c r="K510" i="8" s="1"/>
  <c r="K511" i="8" s="1"/>
  <c r="K512" i="8" s="1"/>
  <c r="K513" i="8" s="1"/>
  <c r="K514" i="8" s="1"/>
  <c r="K515" i="8" s="1"/>
  <c r="K516" i="8" s="1"/>
  <c r="K517" i="8" s="1"/>
  <c r="K518" i="8" s="1"/>
  <c r="K519" i="8" s="1"/>
  <c r="K520" i="8" s="1"/>
  <c r="K521" i="8" s="1"/>
  <c r="K522" i="8" s="1"/>
  <c r="K523" i="8" s="1"/>
  <c r="K524" i="8" s="1"/>
  <c r="K525" i="8" s="1"/>
  <c r="K526" i="8" s="1"/>
  <c r="K527" i="8" s="1"/>
  <c r="K528" i="8" s="1"/>
  <c r="K529" i="8" s="1"/>
  <c r="K530" i="8" s="1"/>
  <c r="K531" i="8" s="1"/>
  <c r="K532" i="8" s="1"/>
  <c r="K533" i="8" s="1"/>
  <c r="K534" i="8" s="1"/>
  <c r="K535" i="8" s="1"/>
  <c r="K536" i="8" s="1"/>
  <c r="K537" i="8" s="1"/>
  <c r="K538" i="8" s="1"/>
  <c r="K539" i="8" s="1"/>
  <c r="K540" i="8" s="1"/>
  <c r="K541" i="8" s="1"/>
  <c r="K542" i="8" s="1"/>
  <c r="K543" i="8" s="1"/>
  <c r="K544" i="8" s="1"/>
  <c r="K545" i="8" s="1"/>
  <c r="K546" i="8" s="1"/>
  <c r="K547" i="8" s="1"/>
  <c r="K548" i="8" s="1"/>
  <c r="K549" i="8" s="1"/>
  <c r="D495" i="8"/>
  <c r="O494" i="8"/>
  <c r="N494" i="8"/>
  <c r="D494" i="8"/>
  <c r="O493" i="8"/>
  <c r="N493" i="8"/>
  <c r="D493" i="8"/>
  <c r="O492" i="8"/>
  <c r="N492" i="8"/>
  <c r="K492" i="8"/>
  <c r="K493" i="8" s="1"/>
  <c r="K494" i="8" s="1"/>
  <c r="D492" i="8"/>
  <c r="O491" i="8"/>
  <c r="N491" i="8"/>
  <c r="K491" i="8"/>
  <c r="D491" i="8"/>
  <c r="O490" i="8"/>
  <c r="N490" i="8"/>
  <c r="F490" i="8"/>
  <c r="D490" i="8"/>
  <c r="N489" i="8"/>
  <c r="O489" i="8" s="1"/>
  <c r="F489" i="8"/>
  <c r="D489" i="8"/>
  <c r="N488" i="8"/>
  <c r="O488" i="8" s="1"/>
  <c r="D488" i="8"/>
  <c r="F488" i="8" s="1"/>
  <c r="N487" i="8"/>
  <c r="O487" i="8" s="1"/>
  <c r="D487" i="8"/>
  <c r="F487" i="8" s="1"/>
  <c r="N486" i="8"/>
  <c r="O486" i="8" s="1"/>
  <c r="F486" i="8"/>
  <c r="D486" i="8"/>
  <c r="N485" i="8"/>
  <c r="O485" i="8" s="1"/>
  <c r="F485" i="8"/>
  <c r="D485" i="8"/>
  <c r="N484" i="8"/>
  <c r="O484" i="8" s="1"/>
  <c r="D484" i="8"/>
  <c r="F484" i="8" s="1"/>
  <c r="G477" i="8" s="1"/>
  <c r="H477" i="8" s="1"/>
  <c r="N483" i="8"/>
  <c r="O483" i="8" s="1"/>
  <c r="D483" i="8"/>
  <c r="F483" i="8" s="1"/>
  <c r="N482" i="8"/>
  <c r="O482" i="8" s="1"/>
  <c r="F482" i="8"/>
  <c r="D482" i="8"/>
  <c r="N481" i="8"/>
  <c r="O481" i="8" s="1"/>
  <c r="F481" i="8"/>
  <c r="D481" i="8"/>
  <c r="N480" i="8"/>
  <c r="O480" i="8" s="1"/>
  <c r="D480" i="8"/>
  <c r="F480" i="8" s="1"/>
  <c r="N479" i="8"/>
  <c r="O479" i="8" s="1"/>
  <c r="D479" i="8"/>
  <c r="F479" i="8" s="1"/>
  <c r="N478" i="8"/>
  <c r="O478" i="8" s="1"/>
  <c r="F478" i="8"/>
  <c r="D478" i="8"/>
  <c r="N477" i="8"/>
  <c r="O477" i="8" s="1"/>
  <c r="F477" i="8"/>
  <c r="D477" i="8"/>
  <c r="N476" i="8"/>
  <c r="O476" i="8" s="1"/>
  <c r="D476" i="8"/>
  <c r="F476" i="8" s="1"/>
  <c r="N475" i="8"/>
  <c r="O475" i="8" s="1"/>
  <c r="D475" i="8"/>
  <c r="F475" i="8" s="1"/>
  <c r="N474" i="8"/>
  <c r="O474" i="8" s="1"/>
  <c r="F474" i="8"/>
  <c r="D474" i="8"/>
  <c r="N473" i="8"/>
  <c r="O473" i="8" s="1"/>
  <c r="F473" i="8"/>
  <c r="D473" i="8"/>
  <c r="O472" i="8"/>
  <c r="N472" i="8"/>
  <c r="D472" i="8"/>
  <c r="F472" i="8" s="1"/>
  <c r="N471" i="8"/>
  <c r="O471" i="8" s="1"/>
  <c r="F471" i="8"/>
  <c r="D471" i="8"/>
  <c r="O470" i="8"/>
  <c r="N470" i="8"/>
  <c r="F470" i="8"/>
  <c r="D470" i="8"/>
  <c r="O469" i="8"/>
  <c r="N469" i="8"/>
  <c r="D469" i="8"/>
  <c r="F469" i="8" s="1"/>
  <c r="N468" i="8"/>
  <c r="O468" i="8" s="1"/>
  <c r="D468" i="8"/>
  <c r="F468" i="8" s="1"/>
  <c r="O467" i="8"/>
  <c r="N467" i="8"/>
  <c r="D467" i="8"/>
  <c r="F467" i="8" s="1"/>
  <c r="O466" i="8"/>
  <c r="N466" i="8"/>
  <c r="D466" i="8"/>
  <c r="F466" i="8" s="1"/>
  <c r="N465" i="8"/>
  <c r="O465" i="8" s="1"/>
  <c r="D465" i="8"/>
  <c r="F465" i="8" s="1"/>
  <c r="O464" i="8"/>
  <c r="N464" i="8"/>
  <c r="D464" i="8"/>
  <c r="F464" i="8" s="1"/>
  <c r="O463" i="8"/>
  <c r="N463" i="8"/>
  <c r="D463" i="8"/>
  <c r="F463" i="8" s="1"/>
  <c r="O462" i="8"/>
  <c r="N462" i="8"/>
  <c r="D462" i="8"/>
  <c r="F462" i="8" s="1"/>
  <c r="O461" i="8"/>
  <c r="N461" i="8"/>
  <c r="D461" i="8"/>
  <c r="F461" i="8" s="1"/>
  <c r="O460" i="8"/>
  <c r="N460" i="8"/>
  <c r="D460" i="8"/>
  <c r="F460" i="8" s="1"/>
  <c r="O459" i="8"/>
  <c r="N459" i="8"/>
  <c r="D459" i="8"/>
  <c r="F459" i="8" s="1"/>
  <c r="O458" i="8"/>
  <c r="N458" i="8"/>
  <c r="D458" i="8"/>
  <c r="F458" i="8" s="1"/>
  <c r="O457" i="8"/>
  <c r="N457" i="8"/>
  <c r="D457" i="8"/>
  <c r="F457" i="8" s="1"/>
  <c r="O456" i="8"/>
  <c r="N456" i="8"/>
  <c r="D456" i="8"/>
  <c r="F456" i="8" s="1"/>
  <c r="O455" i="8"/>
  <c r="N455" i="8"/>
  <c r="K455" i="8"/>
  <c r="K456" i="8" s="1"/>
  <c r="K457" i="8" s="1"/>
  <c r="K458" i="8" s="1"/>
  <c r="K459" i="8" s="1"/>
  <c r="K460" i="8" s="1"/>
  <c r="K461" i="8" s="1"/>
  <c r="K462" i="8" s="1"/>
  <c r="K463" i="8" s="1"/>
  <c r="K464" i="8" s="1"/>
  <c r="K465" i="8" s="1"/>
  <c r="K466" i="8" s="1"/>
  <c r="K467" i="8" s="1"/>
  <c r="K468" i="8" s="1"/>
  <c r="K469" i="8" s="1"/>
  <c r="K470" i="8" s="1"/>
  <c r="K471" i="8" s="1"/>
  <c r="K472" i="8" s="1"/>
  <c r="K473" i="8" s="1"/>
  <c r="K474" i="8" s="1"/>
  <c r="K475" i="8" s="1"/>
  <c r="K476" i="8" s="1"/>
  <c r="K477" i="8" s="1"/>
  <c r="K478" i="8" s="1"/>
  <c r="K479" i="8" s="1"/>
  <c r="K480" i="8" s="1"/>
  <c r="K481" i="8" s="1"/>
  <c r="K482" i="8" s="1"/>
  <c r="K483" i="8" s="1"/>
  <c r="K484" i="8" s="1"/>
  <c r="K485" i="8" s="1"/>
  <c r="K486" i="8" s="1"/>
  <c r="K487" i="8" s="1"/>
  <c r="K488" i="8" s="1"/>
  <c r="K489" i="8" s="1"/>
  <c r="D455" i="8"/>
  <c r="F455" i="8" s="1"/>
  <c r="O454" i="8"/>
  <c r="N454" i="8"/>
  <c r="F454" i="8"/>
  <c r="D454" i="8"/>
  <c r="O453" i="8"/>
  <c r="N453" i="8"/>
  <c r="F453" i="8"/>
  <c r="D453" i="8"/>
  <c r="N452" i="8"/>
  <c r="O452" i="8" s="1"/>
  <c r="F452" i="8"/>
  <c r="D452" i="8"/>
  <c r="O451" i="8"/>
  <c r="N451" i="8"/>
  <c r="F451" i="8"/>
  <c r="D451" i="8"/>
  <c r="N450" i="8"/>
  <c r="O450" i="8" s="1"/>
  <c r="F450" i="8"/>
  <c r="D450" i="8"/>
  <c r="O449" i="8"/>
  <c r="N449" i="8"/>
  <c r="F449" i="8"/>
  <c r="D449" i="8"/>
  <c r="N448" i="8"/>
  <c r="O448" i="8" s="1"/>
  <c r="F448" i="8"/>
  <c r="D448" i="8"/>
  <c r="O447" i="8"/>
  <c r="N447" i="8"/>
  <c r="F447" i="8"/>
  <c r="D447" i="8"/>
  <c r="O446" i="8"/>
  <c r="N446" i="8"/>
  <c r="F446" i="8"/>
  <c r="D446" i="8"/>
  <c r="O445" i="8"/>
  <c r="N445" i="8"/>
  <c r="F445" i="8"/>
  <c r="D445" i="8"/>
  <c r="N444" i="8"/>
  <c r="O444" i="8" s="1"/>
  <c r="F444" i="8"/>
  <c r="D444" i="8"/>
  <c r="O443" i="8"/>
  <c r="N443" i="8"/>
  <c r="F443" i="8"/>
  <c r="D443" i="8"/>
  <c r="N442" i="8"/>
  <c r="O442" i="8" s="1"/>
  <c r="F442" i="8"/>
  <c r="D442" i="8"/>
  <c r="O441" i="8"/>
  <c r="N441" i="8"/>
  <c r="F441" i="8"/>
  <c r="D441" i="8"/>
  <c r="N440" i="8"/>
  <c r="O440" i="8" s="1"/>
  <c r="F440" i="8"/>
  <c r="D440" i="8"/>
  <c r="O439" i="8"/>
  <c r="N439" i="8"/>
  <c r="F439" i="8"/>
  <c r="D439" i="8"/>
  <c r="N438" i="8"/>
  <c r="O438" i="8" s="1"/>
  <c r="F438" i="8"/>
  <c r="D438" i="8"/>
  <c r="O437" i="8"/>
  <c r="N437" i="8"/>
  <c r="F437" i="8"/>
  <c r="D437" i="8"/>
  <c r="N436" i="8"/>
  <c r="O436" i="8" s="1"/>
  <c r="F436" i="8"/>
  <c r="D436" i="8"/>
  <c r="O435" i="8"/>
  <c r="N435" i="8"/>
  <c r="F435" i="8"/>
  <c r="D435" i="8"/>
  <c r="N434" i="8"/>
  <c r="O434" i="8" s="1"/>
  <c r="F434" i="8"/>
  <c r="D434" i="8"/>
  <c r="O433" i="8"/>
  <c r="N433" i="8"/>
  <c r="F433" i="8"/>
  <c r="D433" i="8"/>
  <c r="N432" i="8"/>
  <c r="O432" i="8" s="1"/>
  <c r="F432" i="8"/>
  <c r="D432" i="8"/>
  <c r="O431" i="8"/>
  <c r="N431" i="8"/>
  <c r="F431" i="8"/>
  <c r="D431" i="8"/>
  <c r="N430" i="8"/>
  <c r="O430" i="8" s="1"/>
  <c r="F430" i="8"/>
  <c r="D430" i="8"/>
  <c r="O429" i="8"/>
  <c r="N429" i="8"/>
  <c r="F429" i="8"/>
  <c r="D429" i="8"/>
  <c r="N428" i="8"/>
  <c r="O428" i="8" s="1"/>
  <c r="F428" i="8"/>
  <c r="D428" i="8"/>
  <c r="O427" i="8"/>
  <c r="N427" i="8"/>
  <c r="F427" i="8"/>
  <c r="D427" i="8"/>
  <c r="N426" i="8"/>
  <c r="O426" i="8" s="1"/>
  <c r="F426" i="8"/>
  <c r="D426" i="8"/>
  <c r="O425" i="8"/>
  <c r="N425" i="8"/>
  <c r="F425" i="8"/>
  <c r="D425" i="8"/>
  <c r="N424" i="8"/>
  <c r="O424" i="8" s="1"/>
  <c r="F424" i="8"/>
  <c r="D424" i="8"/>
  <c r="O423" i="8"/>
  <c r="N423" i="8"/>
  <c r="F423" i="8"/>
  <c r="D423" i="8"/>
  <c r="N422" i="8"/>
  <c r="O422" i="8" s="1"/>
  <c r="F422" i="8"/>
  <c r="D422" i="8"/>
  <c r="N421" i="8"/>
  <c r="O421" i="8" s="1"/>
  <c r="F421" i="8"/>
  <c r="D421" i="8"/>
  <c r="N420" i="8"/>
  <c r="O420" i="8" s="1"/>
  <c r="F420" i="8"/>
  <c r="D420" i="8"/>
  <c r="O419" i="8"/>
  <c r="N419" i="8"/>
  <c r="F419" i="8"/>
  <c r="D419" i="8"/>
  <c r="N418" i="8"/>
  <c r="O418" i="8" s="1"/>
  <c r="F418" i="8"/>
  <c r="D418" i="8"/>
  <c r="O417" i="8"/>
  <c r="N417" i="8"/>
  <c r="F417" i="8"/>
  <c r="D417" i="8"/>
  <c r="N416" i="8"/>
  <c r="O416" i="8" s="1"/>
  <c r="F416" i="8"/>
  <c r="D416" i="8"/>
  <c r="O415" i="8"/>
  <c r="N415" i="8"/>
  <c r="F415" i="8"/>
  <c r="D415" i="8"/>
  <c r="O414" i="8"/>
  <c r="N414" i="8"/>
  <c r="F414" i="8"/>
  <c r="D414" i="8"/>
  <c r="O413" i="8"/>
  <c r="N413" i="8"/>
  <c r="F413" i="8"/>
  <c r="D413" i="8"/>
  <c r="N412" i="8"/>
  <c r="O412" i="8" s="1"/>
  <c r="F412" i="8"/>
  <c r="D412" i="8"/>
  <c r="O411" i="8"/>
  <c r="N411" i="8"/>
  <c r="F411" i="8"/>
  <c r="D411" i="8"/>
  <c r="N410" i="8"/>
  <c r="O410" i="8" s="1"/>
  <c r="F410" i="8"/>
  <c r="D410" i="8"/>
  <c r="O409" i="8"/>
  <c r="N409" i="8"/>
  <c r="F409" i="8"/>
  <c r="D409" i="8"/>
  <c r="N408" i="8"/>
  <c r="O408" i="8" s="1"/>
  <c r="F408" i="8"/>
  <c r="D408" i="8"/>
  <c r="O407" i="8"/>
  <c r="N407" i="8"/>
  <c r="F407" i="8"/>
  <c r="D407" i="8"/>
  <c r="O406" i="8"/>
  <c r="N406" i="8"/>
  <c r="F406" i="8"/>
  <c r="D406" i="8"/>
  <c r="N405" i="8"/>
  <c r="O405" i="8" s="1"/>
  <c r="F405" i="8"/>
  <c r="D405" i="8"/>
  <c r="N404" i="8"/>
  <c r="O404" i="8" s="1"/>
  <c r="F404" i="8"/>
  <c r="D404" i="8"/>
  <c r="O403" i="8"/>
  <c r="N403" i="8"/>
  <c r="F403" i="8"/>
  <c r="D403" i="8"/>
  <c r="N402" i="8"/>
  <c r="O402" i="8" s="1"/>
  <c r="F402" i="8"/>
  <c r="D402" i="8"/>
  <c r="O401" i="8"/>
  <c r="N401" i="8"/>
  <c r="F401" i="8"/>
  <c r="D401" i="8"/>
  <c r="N400" i="8"/>
  <c r="O400" i="8" s="1"/>
  <c r="F400" i="8"/>
  <c r="D400" i="8"/>
  <c r="O399" i="8"/>
  <c r="N399" i="8"/>
  <c r="F399" i="8"/>
  <c r="D399" i="8"/>
  <c r="O398" i="8"/>
  <c r="N398" i="8"/>
  <c r="F398" i="8"/>
  <c r="D398" i="8"/>
  <c r="N397" i="8"/>
  <c r="O397" i="8" s="1"/>
  <c r="F397" i="8"/>
  <c r="D397" i="8"/>
  <c r="N396" i="8"/>
  <c r="O396" i="8" s="1"/>
  <c r="F396" i="8"/>
  <c r="D396" i="8"/>
  <c r="O395" i="8"/>
  <c r="N395" i="8"/>
  <c r="F395" i="8"/>
  <c r="D395" i="8"/>
  <c r="N394" i="8"/>
  <c r="O394" i="8" s="1"/>
  <c r="F394" i="8"/>
  <c r="D394" i="8"/>
  <c r="O393" i="8"/>
  <c r="N393" i="8"/>
  <c r="F393" i="8"/>
  <c r="G405" i="8" s="1"/>
  <c r="H405" i="8" s="1"/>
  <c r="D393" i="8"/>
  <c r="N392" i="8"/>
  <c r="O392" i="8" s="1"/>
  <c r="F392" i="8"/>
  <c r="D392" i="8"/>
  <c r="O391" i="8"/>
  <c r="N391" i="8"/>
  <c r="F391" i="8"/>
  <c r="D391" i="8"/>
  <c r="N390" i="8"/>
  <c r="O390" i="8" s="1"/>
  <c r="F390" i="8"/>
  <c r="D390" i="8"/>
  <c r="N389" i="8"/>
  <c r="O389" i="8" s="1"/>
  <c r="F389" i="8"/>
  <c r="D389" i="8"/>
  <c r="N388" i="8"/>
  <c r="O388" i="8" s="1"/>
  <c r="F388" i="8"/>
  <c r="D388" i="8"/>
  <c r="O387" i="8"/>
  <c r="N387" i="8"/>
  <c r="F387" i="8"/>
  <c r="D387" i="8"/>
  <c r="N386" i="8"/>
  <c r="O386" i="8" s="1"/>
  <c r="F386" i="8"/>
  <c r="D386" i="8"/>
  <c r="O385" i="8"/>
  <c r="N385" i="8"/>
  <c r="F385" i="8"/>
  <c r="D385" i="8"/>
  <c r="N384" i="8"/>
  <c r="O384" i="8" s="1"/>
  <c r="F384" i="8"/>
  <c r="D384" i="8"/>
  <c r="O383" i="8"/>
  <c r="N383" i="8"/>
  <c r="F383" i="8"/>
  <c r="D383" i="8"/>
  <c r="O382" i="8"/>
  <c r="N382" i="8"/>
  <c r="F382" i="8"/>
  <c r="D382" i="8"/>
  <c r="O381" i="8"/>
  <c r="N381" i="8"/>
  <c r="F381" i="8"/>
  <c r="D381" i="8"/>
  <c r="N380" i="8"/>
  <c r="O380" i="8" s="1"/>
  <c r="F380" i="8"/>
  <c r="D380" i="8"/>
  <c r="O379" i="8"/>
  <c r="N379" i="8"/>
  <c r="F379" i="8"/>
  <c r="D379" i="8"/>
  <c r="N378" i="8"/>
  <c r="O378" i="8" s="1"/>
  <c r="F378" i="8"/>
  <c r="D378" i="8"/>
  <c r="O377" i="8"/>
  <c r="N377" i="8"/>
  <c r="K377" i="8"/>
  <c r="K378" i="8" s="1"/>
  <c r="K379" i="8" s="1"/>
  <c r="K380" i="8" s="1"/>
  <c r="K381" i="8" s="1"/>
  <c r="K382" i="8" s="1"/>
  <c r="K383" i="8" s="1"/>
  <c r="K384" i="8" s="1"/>
  <c r="K385" i="8" s="1"/>
  <c r="K386" i="8" s="1"/>
  <c r="K387" i="8" s="1"/>
  <c r="K388" i="8" s="1"/>
  <c r="K389" i="8" s="1"/>
  <c r="K390" i="8" s="1"/>
  <c r="K391" i="8" s="1"/>
  <c r="K392" i="8" s="1"/>
  <c r="K393" i="8" s="1"/>
  <c r="K394" i="8" s="1"/>
  <c r="K395" i="8" s="1"/>
  <c r="K396" i="8" s="1"/>
  <c r="K397" i="8" s="1"/>
  <c r="K398" i="8" s="1"/>
  <c r="K399" i="8" s="1"/>
  <c r="K400" i="8" s="1"/>
  <c r="K401" i="8" s="1"/>
  <c r="K402" i="8" s="1"/>
  <c r="K403" i="8" s="1"/>
  <c r="K404" i="8" s="1"/>
  <c r="K405" i="8" s="1"/>
  <c r="K406" i="8" s="1"/>
  <c r="K407" i="8" s="1"/>
  <c r="K408" i="8" s="1"/>
  <c r="K409" i="8" s="1"/>
  <c r="K410" i="8" s="1"/>
  <c r="K411" i="8" s="1"/>
  <c r="K412" i="8" s="1"/>
  <c r="K413" i="8" s="1"/>
  <c r="K414" i="8" s="1"/>
  <c r="K415" i="8" s="1"/>
  <c r="K416" i="8" s="1"/>
  <c r="K417" i="8" s="1"/>
  <c r="K418" i="8" s="1"/>
  <c r="K419" i="8" s="1"/>
  <c r="K420" i="8" s="1"/>
  <c r="K421" i="8" s="1"/>
  <c r="K422" i="8" s="1"/>
  <c r="K423" i="8" s="1"/>
  <c r="K424" i="8" s="1"/>
  <c r="K425" i="8" s="1"/>
  <c r="K426" i="8" s="1"/>
  <c r="K427" i="8" s="1"/>
  <c r="K428" i="8" s="1"/>
  <c r="K429" i="8" s="1"/>
  <c r="K430" i="8" s="1"/>
  <c r="K431" i="8" s="1"/>
  <c r="K432" i="8" s="1"/>
  <c r="K433" i="8" s="1"/>
  <c r="K434" i="8" s="1"/>
  <c r="K435" i="8" s="1"/>
  <c r="K436" i="8" s="1"/>
  <c r="K437" i="8" s="1"/>
  <c r="K438" i="8" s="1"/>
  <c r="K439" i="8" s="1"/>
  <c r="K440" i="8" s="1"/>
  <c r="K441" i="8" s="1"/>
  <c r="K442" i="8" s="1"/>
  <c r="K443" i="8" s="1"/>
  <c r="K444" i="8" s="1"/>
  <c r="K445" i="8" s="1"/>
  <c r="K446" i="8" s="1"/>
  <c r="K447" i="8" s="1"/>
  <c r="K448" i="8" s="1"/>
  <c r="K449" i="8" s="1"/>
  <c r="K450" i="8" s="1"/>
  <c r="K451" i="8" s="1"/>
  <c r="K452" i="8" s="1"/>
  <c r="K453" i="8" s="1"/>
  <c r="F377" i="8"/>
  <c r="D377" i="8"/>
  <c r="N376" i="8"/>
  <c r="O376" i="8" s="1"/>
  <c r="F376" i="8"/>
  <c r="D376" i="8"/>
  <c r="O375" i="8"/>
  <c r="N375" i="8"/>
  <c r="F375" i="8"/>
  <c r="D375" i="8"/>
  <c r="N374" i="8"/>
  <c r="O374" i="8" s="1"/>
  <c r="F374" i="8"/>
  <c r="D374" i="8"/>
  <c r="O373" i="8"/>
  <c r="N373" i="8"/>
  <c r="F373" i="8"/>
  <c r="D373" i="8"/>
  <c r="N372" i="8"/>
  <c r="O372" i="8" s="1"/>
  <c r="K372" i="8"/>
  <c r="K373" i="8" s="1"/>
  <c r="K374" i="8" s="1"/>
  <c r="K375" i="8" s="1"/>
  <c r="K376" i="8" s="1"/>
  <c r="F372" i="8"/>
  <c r="D372" i="8"/>
  <c r="O371" i="8"/>
  <c r="N371" i="8"/>
  <c r="K371" i="8"/>
  <c r="F371" i="8"/>
  <c r="D371" i="8"/>
  <c r="N370" i="8"/>
  <c r="O370" i="8" s="1"/>
  <c r="D370" i="8"/>
  <c r="F370" i="8" s="1"/>
  <c r="N369" i="8"/>
  <c r="O369" i="8" s="1"/>
  <c r="D369" i="8"/>
  <c r="F369" i="8" s="1"/>
  <c r="G381" i="8" s="1"/>
  <c r="H381" i="8" s="1"/>
  <c r="N368" i="8"/>
  <c r="O368" i="8" s="1"/>
  <c r="D368" i="8"/>
  <c r="F368" i="8" s="1"/>
  <c r="N367" i="8"/>
  <c r="O367" i="8" s="1"/>
  <c r="D367" i="8"/>
  <c r="F367" i="8" s="1"/>
  <c r="N366" i="8"/>
  <c r="O366" i="8" s="1"/>
  <c r="D366" i="8"/>
  <c r="F366" i="8" s="1"/>
  <c r="N365" i="8"/>
  <c r="O365" i="8" s="1"/>
  <c r="D365" i="8"/>
  <c r="F365" i="8" s="1"/>
  <c r="N364" i="8"/>
  <c r="O364" i="8" s="1"/>
  <c r="D364" i="8"/>
  <c r="F364" i="8" s="1"/>
  <c r="N363" i="8"/>
  <c r="O363" i="8" s="1"/>
  <c r="D363" i="8"/>
  <c r="F363" i="8" s="1"/>
  <c r="N362" i="8"/>
  <c r="O362" i="8" s="1"/>
  <c r="D362" i="8"/>
  <c r="F362" i="8" s="1"/>
  <c r="N361" i="8"/>
  <c r="O361" i="8" s="1"/>
  <c r="D361" i="8"/>
  <c r="F361" i="8" s="1"/>
  <c r="N360" i="8"/>
  <c r="O360" i="8" s="1"/>
  <c r="D360" i="8"/>
  <c r="F360" i="8" s="1"/>
  <c r="N359" i="8"/>
  <c r="O359" i="8" s="1"/>
  <c r="D359" i="8"/>
  <c r="F359" i="8" s="1"/>
  <c r="N358" i="8"/>
  <c r="O358" i="8" s="1"/>
  <c r="D358" i="8"/>
  <c r="F358" i="8" s="1"/>
  <c r="N357" i="8"/>
  <c r="O357" i="8" s="1"/>
  <c r="D357" i="8"/>
  <c r="F357" i="8" s="1"/>
  <c r="N356" i="8"/>
  <c r="O356" i="8" s="1"/>
  <c r="D356" i="8"/>
  <c r="F356" i="8" s="1"/>
  <c r="N355" i="8"/>
  <c r="O355" i="8" s="1"/>
  <c r="D355" i="8"/>
  <c r="F355" i="8" s="1"/>
  <c r="N354" i="8"/>
  <c r="O354" i="8" s="1"/>
  <c r="F354" i="8"/>
  <c r="D354" i="8"/>
  <c r="N353" i="8"/>
  <c r="O353" i="8" s="1"/>
  <c r="F353" i="8"/>
  <c r="D353" i="8"/>
  <c r="N352" i="8"/>
  <c r="O352" i="8" s="1"/>
  <c r="D352" i="8"/>
  <c r="F352" i="8" s="1"/>
  <c r="N351" i="8"/>
  <c r="O351" i="8" s="1"/>
  <c r="D351" i="8"/>
  <c r="F351" i="8" s="1"/>
  <c r="N350" i="8"/>
  <c r="O350" i="8" s="1"/>
  <c r="F350" i="8"/>
  <c r="D350" i="8"/>
  <c r="N349" i="8"/>
  <c r="O349" i="8" s="1"/>
  <c r="D349" i="8"/>
  <c r="F349" i="8" s="1"/>
  <c r="N348" i="8"/>
  <c r="O348" i="8" s="1"/>
  <c r="F348" i="8"/>
  <c r="G360" i="8" s="1"/>
  <c r="D348" i="8"/>
  <c r="N347" i="8"/>
  <c r="O347" i="8" s="1"/>
  <c r="D347" i="8"/>
  <c r="F347" i="8" s="1"/>
  <c r="N346" i="8"/>
  <c r="O346" i="8" s="1"/>
  <c r="F346" i="8"/>
  <c r="D346" i="8"/>
  <c r="N345" i="8"/>
  <c r="O345" i="8" s="1"/>
  <c r="D345" i="8"/>
  <c r="F345" i="8" s="1"/>
  <c r="N344" i="8"/>
  <c r="O344" i="8" s="1"/>
  <c r="F344" i="8"/>
  <c r="D344" i="8"/>
  <c r="N343" i="8"/>
  <c r="O343" i="8" s="1"/>
  <c r="D343" i="8"/>
  <c r="F343" i="8" s="1"/>
  <c r="N342" i="8"/>
  <c r="O342" i="8" s="1"/>
  <c r="F342" i="8"/>
  <c r="D342" i="8"/>
  <c r="N341" i="8"/>
  <c r="O341" i="8" s="1"/>
  <c r="D341" i="8"/>
  <c r="F341" i="8" s="1"/>
  <c r="N340" i="8"/>
  <c r="O340" i="8" s="1"/>
  <c r="F340" i="8"/>
  <c r="D340" i="8"/>
  <c r="N339" i="8"/>
  <c r="O339" i="8" s="1"/>
  <c r="D339" i="8"/>
  <c r="F339" i="8" s="1"/>
  <c r="N338" i="8"/>
  <c r="O338" i="8" s="1"/>
  <c r="F338" i="8"/>
  <c r="D338" i="8"/>
  <c r="N337" i="8"/>
  <c r="O337" i="8" s="1"/>
  <c r="F337" i="8"/>
  <c r="D337" i="8"/>
  <c r="N336" i="8"/>
  <c r="O336" i="8" s="1"/>
  <c r="D336" i="8"/>
  <c r="F336" i="8" s="1"/>
  <c r="N335" i="8"/>
  <c r="O335" i="8" s="1"/>
  <c r="D335" i="8"/>
  <c r="F335" i="8" s="1"/>
  <c r="N334" i="8"/>
  <c r="O334" i="8" s="1"/>
  <c r="F334" i="8"/>
  <c r="D334" i="8"/>
  <c r="N333" i="8"/>
  <c r="O333" i="8" s="1"/>
  <c r="D333" i="8"/>
  <c r="F333" i="8" s="1"/>
  <c r="N332" i="8"/>
  <c r="O332" i="8" s="1"/>
  <c r="F332" i="8"/>
  <c r="D332" i="8"/>
  <c r="N331" i="8"/>
  <c r="O331" i="8" s="1"/>
  <c r="D331" i="8"/>
  <c r="F331" i="8" s="1"/>
  <c r="N330" i="8"/>
  <c r="O330" i="8" s="1"/>
  <c r="F330" i="8"/>
  <c r="D330" i="8"/>
  <c r="N329" i="8"/>
  <c r="O329" i="8" s="1"/>
  <c r="D329" i="8"/>
  <c r="F329" i="8" s="1"/>
  <c r="N328" i="8"/>
  <c r="O328" i="8" s="1"/>
  <c r="D328" i="8"/>
  <c r="F328" i="8" s="1"/>
  <c r="N327" i="8"/>
  <c r="O327" i="8" s="1"/>
  <c r="D327" i="8"/>
  <c r="F327" i="8" s="1"/>
  <c r="N326" i="8"/>
  <c r="O326" i="8" s="1"/>
  <c r="F326" i="8"/>
  <c r="D326" i="8"/>
  <c r="N325" i="8"/>
  <c r="O325" i="8" s="1"/>
  <c r="D325" i="8"/>
  <c r="F325" i="8" s="1"/>
  <c r="N324" i="8"/>
  <c r="O324" i="8" s="1"/>
  <c r="D324" i="8"/>
  <c r="F324" i="8" s="1"/>
  <c r="N323" i="8"/>
  <c r="O323" i="8" s="1"/>
  <c r="D323" i="8"/>
  <c r="F323" i="8" s="1"/>
  <c r="N322" i="8"/>
  <c r="O322" i="8" s="1"/>
  <c r="D322" i="8"/>
  <c r="F322" i="8" s="1"/>
  <c r="N321" i="8"/>
  <c r="O321" i="8" s="1"/>
  <c r="D321" i="8"/>
  <c r="F321" i="8" s="1"/>
  <c r="N320" i="8"/>
  <c r="O320" i="8" s="1"/>
  <c r="D320" i="8"/>
  <c r="F320" i="8" s="1"/>
  <c r="N319" i="8"/>
  <c r="O319" i="8" s="1"/>
  <c r="K319" i="8"/>
  <c r="K320" i="8" s="1"/>
  <c r="K321" i="8" s="1"/>
  <c r="K322" i="8" s="1"/>
  <c r="K323" i="8" s="1"/>
  <c r="K324" i="8" s="1"/>
  <c r="K325" i="8" s="1"/>
  <c r="K326" i="8" s="1"/>
  <c r="K327" i="8" s="1"/>
  <c r="K328" i="8" s="1"/>
  <c r="K329" i="8" s="1"/>
  <c r="K330" i="8" s="1"/>
  <c r="K331" i="8" s="1"/>
  <c r="K332" i="8" s="1"/>
  <c r="K333" i="8" s="1"/>
  <c r="K334" i="8" s="1"/>
  <c r="K335" i="8" s="1"/>
  <c r="K336" i="8" s="1"/>
  <c r="K337" i="8" s="1"/>
  <c r="K338" i="8" s="1"/>
  <c r="K339" i="8" s="1"/>
  <c r="K340" i="8" s="1"/>
  <c r="K341" i="8" s="1"/>
  <c r="K342" i="8" s="1"/>
  <c r="K343" i="8" s="1"/>
  <c r="K344" i="8" s="1"/>
  <c r="K345" i="8" s="1"/>
  <c r="K346" i="8" s="1"/>
  <c r="K347" i="8" s="1"/>
  <c r="K348" i="8" s="1"/>
  <c r="K349" i="8" s="1"/>
  <c r="K350" i="8" s="1"/>
  <c r="K351" i="8" s="1"/>
  <c r="K352" i="8" s="1"/>
  <c r="K353" i="8" s="1"/>
  <c r="K354" i="8" s="1"/>
  <c r="K355" i="8" s="1"/>
  <c r="K356" i="8" s="1"/>
  <c r="K357" i="8" s="1"/>
  <c r="K358" i="8" s="1"/>
  <c r="K359" i="8" s="1"/>
  <c r="K360" i="8" s="1"/>
  <c r="K361" i="8" s="1"/>
  <c r="K362" i="8" s="1"/>
  <c r="K363" i="8" s="1"/>
  <c r="K364" i="8" s="1"/>
  <c r="K365" i="8" s="1"/>
  <c r="K366" i="8" s="1"/>
  <c r="K367" i="8" s="1"/>
  <c r="K368" i="8" s="1"/>
  <c r="K369" i="8" s="1"/>
  <c r="D319" i="8"/>
  <c r="F319" i="8" s="1"/>
  <c r="N318" i="8"/>
  <c r="O318" i="8" s="1"/>
  <c r="D318" i="8"/>
  <c r="F318" i="8" s="1"/>
  <c r="G329" i="8" s="1"/>
  <c r="N317" i="8"/>
  <c r="O317" i="8" s="1"/>
  <c r="D317" i="8"/>
  <c r="F317" i="8" s="1"/>
  <c r="N316" i="8"/>
  <c r="O316" i="8" s="1"/>
  <c r="K316" i="8"/>
  <c r="K317" i="8" s="1"/>
  <c r="K318" i="8" s="1"/>
  <c r="D316" i="8"/>
  <c r="F316" i="8" s="1"/>
  <c r="N315" i="8"/>
  <c r="O315" i="8" s="1"/>
  <c r="D315" i="8"/>
  <c r="F315" i="8" s="1"/>
  <c r="N314" i="8"/>
  <c r="O314" i="8" s="1"/>
  <c r="D314" i="8"/>
  <c r="F314" i="8" s="1"/>
  <c r="N313" i="8"/>
  <c r="O313" i="8" s="1"/>
  <c r="D313" i="8"/>
  <c r="F313" i="8" s="1"/>
  <c r="N312" i="8"/>
  <c r="O312" i="8" s="1"/>
  <c r="D312" i="8"/>
  <c r="F312" i="8" s="1"/>
  <c r="N311" i="8"/>
  <c r="O311" i="8" s="1"/>
  <c r="K311" i="8"/>
  <c r="K312" i="8" s="1"/>
  <c r="K313" i="8" s="1"/>
  <c r="K314" i="8" s="1"/>
  <c r="K315" i="8" s="1"/>
  <c r="D311" i="8"/>
  <c r="F311" i="8" s="1"/>
  <c r="N310" i="8"/>
  <c r="O310" i="8" s="1"/>
  <c r="F310" i="8"/>
  <c r="G321" i="8" s="1"/>
  <c r="D310" i="8"/>
  <c r="O309" i="8"/>
  <c r="N309" i="8"/>
  <c r="F309" i="8"/>
  <c r="D309" i="8"/>
  <c r="O308" i="8"/>
  <c r="N308" i="8"/>
  <c r="F308" i="8"/>
  <c r="D308" i="8"/>
  <c r="O307" i="8"/>
  <c r="N307" i="8"/>
  <c r="F307" i="8"/>
  <c r="D307" i="8"/>
  <c r="O306" i="8"/>
  <c r="N306" i="8"/>
  <c r="F306" i="8"/>
  <c r="D306" i="8"/>
  <c r="O305" i="8"/>
  <c r="N305" i="8"/>
  <c r="F305" i="8"/>
  <c r="D305" i="8"/>
  <c r="O304" i="8"/>
  <c r="N304" i="8"/>
  <c r="F304" i="8"/>
  <c r="D304" i="8"/>
  <c r="O303" i="8"/>
  <c r="N303" i="8"/>
  <c r="F303" i="8"/>
  <c r="D303" i="8"/>
  <c r="O302" i="8"/>
  <c r="N302" i="8"/>
  <c r="F302" i="8"/>
  <c r="D302" i="8"/>
  <c r="O301" i="8"/>
  <c r="N301" i="8"/>
  <c r="F301" i="8"/>
  <c r="D301" i="8"/>
  <c r="O300" i="8"/>
  <c r="N300" i="8"/>
  <c r="F300" i="8"/>
  <c r="D300" i="8"/>
  <c r="O299" i="8"/>
  <c r="N299" i="8"/>
  <c r="F299" i="8"/>
  <c r="D299" i="8"/>
  <c r="O298" i="8"/>
  <c r="N298" i="8"/>
  <c r="K298" i="8"/>
  <c r="K299" i="8" s="1"/>
  <c r="K300" i="8" s="1"/>
  <c r="K301" i="8" s="1"/>
  <c r="K302" i="8" s="1"/>
  <c r="K303" i="8" s="1"/>
  <c r="K304" i="8" s="1"/>
  <c r="K305" i="8" s="1"/>
  <c r="K306" i="8" s="1"/>
  <c r="K307" i="8" s="1"/>
  <c r="K308" i="8" s="1"/>
  <c r="K309" i="8" s="1"/>
  <c r="F298" i="8"/>
  <c r="D298" i="8"/>
  <c r="O297" i="8"/>
  <c r="N297" i="8"/>
  <c r="K297" i="8"/>
  <c r="F297" i="8"/>
  <c r="D297" i="8"/>
  <c r="O296" i="8"/>
  <c r="N296" i="8"/>
  <c r="F296" i="8"/>
  <c r="D296" i="8"/>
  <c r="O295" i="8"/>
  <c r="N295" i="8"/>
  <c r="F295" i="8"/>
  <c r="G307" i="8" s="1"/>
  <c r="D295" i="8"/>
  <c r="O294" i="8"/>
  <c r="N294" i="8"/>
  <c r="F294" i="8"/>
  <c r="D294" i="8"/>
  <c r="O293" i="8"/>
  <c r="N293" i="8"/>
  <c r="F293" i="8"/>
  <c r="D293" i="8"/>
  <c r="O292" i="8"/>
  <c r="N292" i="8"/>
  <c r="F292" i="8"/>
  <c r="D292" i="8"/>
  <c r="O291" i="8"/>
  <c r="N291" i="8"/>
  <c r="F291" i="8"/>
  <c r="D291" i="8"/>
  <c r="O290" i="8"/>
  <c r="N290" i="8"/>
  <c r="K290" i="8"/>
  <c r="K291" i="8" s="1"/>
  <c r="K292" i="8" s="1"/>
  <c r="K293" i="8" s="1"/>
  <c r="K294" i="8" s="1"/>
  <c r="K295" i="8" s="1"/>
  <c r="K296" i="8" s="1"/>
  <c r="F290" i="8"/>
  <c r="D290" i="8"/>
  <c r="O289" i="8"/>
  <c r="N289" i="8"/>
  <c r="K289" i="8"/>
  <c r="F289" i="8"/>
  <c r="D289" i="8"/>
  <c r="O288" i="8"/>
  <c r="N288" i="8"/>
  <c r="K288" i="8"/>
  <c r="F288" i="8"/>
  <c r="D288" i="8"/>
  <c r="O287" i="8"/>
  <c r="N287" i="8"/>
  <c r="K287" i="8"/>
  <c r="F287" i="8"/>
  <c r="G299" i="8" s="1"/>
  <c r="D287" i="8"/>
  <c r="O286" i="8"/>
  <c r="N286" i="8"/>
  <c r="D286" i="8"/>
  <c r="F286" i="8" s="1"/>
  <c r="N285" i="8"/>
  <c r="O285" i="8" s="1"/>
  <c r="D285" i="8"/>
  <c r="F285" i="8" s="1"/>
  <c r="N284" i="8"/>
  <c r="O284" i="8" s="1"/>
  <c r="D284" i="8"/>
  <c r="F284" i="8" s="1"/>
  <c r="N283" i="8"/>
  <c r="O283" i="8" s="1"/>
  <c r="D283" i="8"/>
  <c r="F283" i="8" s="1"/>
  <c r="N282" i="8"/>
  <c r="O282" i="8" s="1"/>
  <c r="D282" i="8"/>
  <c r="F282" i="8" s="1"/>
  <c r="N281" i="8"/>
  <c r="O281" i="8" s="1"/>
  <c r="D281" i="8"/>
  <c r="F281" i="8" s="1"/>
  <c r="N280" i="8"/>
  <c r="O280" i="8" s="1"/>
  <c r="D280" i="8"/>
  <c r="F280" i="8" s="1"/>
  <c r="N279" i="8"/>
  <c r="O279" i="8" s="1"/>
  <c r="D279" i="8"/>
  <c r="F279" i="8" s="1"/>
  <c r="N278" i="8"/>
  <c r="O278" i="8" s="1"/>
  <c r="D278" i="8"/>
  <c r="F278" i="8" s="1"/>
  <c r="N277" i="8"/>
  <c r="O277" i="8" s="1"/>
  <c r="D277" i="8"/>
  <c r="F277" i="8" s="1"/>
  <c r="N276" i="8"/>
  <c r="O276" i="8" s="1"/>
  <c r="D276" i="8"/>
  <c r="F276" i="8" s="1"/>
  <c r="N275" i="8"/>
  <c r="O275" i="8" s="1"/>
  <c r="D275" i="8"/>
  <c r="F275" i="8" s="1"/>
  <c r="N274" i="8"/>
  <c r="O274" i="8" s="1"/>
  <c r="D274" i="8"/>
  <c r="F274" i="8" s="1"/>
  <c r="N273" i="8"/>
  <c r="O273" i="8" s="1"/>
  <c r="D273" i="8"/>
  <c r="F273" i="8" s="1"/>
  <c r="N272" i="8"/>
  <c r="O272" i="8" s="1"/>
  <c r="D272" i="8"/>
  <c r="F272" i="8" s="1"/>
  <c r="N271" i="8"/>
  <c r="O271" i="8" s="1"/>
  <c r="D271" i="8"/>
  <c r="F271" i="8" s="1"/>
  <c r="N270" i="8"/>
  <c r="O270" i="8" s="1"/>
  <c r="D270" i="8"/>
  <c r="F270" i="8" s="1"/>
  <c r="N269" i="8"/>
  <c r="O269" i="8" s="1"/>
  <c r="D269" i="8"/>
  <c r="F269" i="8" s="1"/>
  <c r="N268" i="8"/>
  <c r="O268" i="8" s="1"/>
  <c r="D268" i="8"/>
  <c r="F268" i="8" s="1"/>
  <c r="N267" i="8"/>
  <c r="O267" i="8" s="1"/>
  <c r="D267" i="8"/>
  <c r="F267" i="8" s="1"/>
  <c r="G279" i="8" s="1"/>
  <c r="H279" i="8" s="1"/>
  <c r="N266" i="8"/>
  <c r="O266" i="8" s="1"/>
  <c r="D266" i="8"/>
  <c r="F266" i="8" s="1"/>
  <c r="N265" i="8"/>
  <c r="O265" i="8" s="1"/>
  <c r="D265" i="8"/>
  <c r="F265" i="8" s="1"/>
  <c r="N264" i="8"/>
  <c r="O264" i="8" s="1"/>
  <c r="D264" i="8"/>
  <c r="F264" i="8" s="1"/>
  <c r="N263" i="8"/>
  <c r="O263" i="8" s="1"/>
  <c r="D263" i="8"/>
  <c r="F263" i="8" s="1"/>
  <c r="N262" i="8"/>
  <c r="O262" i="8" s="1"/>
  <c r="D262" i="8"/>
  <c r="F262" i="8" s="1"/>
  <c r="G268" i="8" s="1"/>
  <c r="H268" i="8" s="1"/>
  <c r="N261" i="8"/>
  <c r="O261" i="8" s="1"/>
  <c r="D261" i="8"/>
  <c r="F261" i="8" s="1"/>
  <c r="G272" i="8" s="1"/>
  <c r="N260" i="8"/>
  <c r="O260" i="8" s="1"/>
  <c r="D260" i="8"/>
  <c r="F260" i="8" s="1"/>
  <c r="N259" i="8"/>
  <c r="O259" i="8" s="1"/>
  <c r="D259" i="8"/>
  <c r="F259" i="8" s="1"/>
  <c r="N258" i="8"/>
  <c r="O258" i="8" s="1"/>
  <c r="D258" i="8"/>
  <c r="F258" i="8" s="1"/>
  <c r="N257" i="8"/>
  <c r="O257" i="8" s="1"/>
  <c r="D257" i="8"/>
  <c r="F257" i="8" s="1"/>
  <c r="N256" i="8"/>
  <c r="O256" i="8" s="1"/>
  <c r="D256" i="8"/>
  <c r="F256" i="8" s="1"/>
  <c r="N255" i="8"/>
  <c r="O255" i="8" s="1"/>
  <c r="D255" i="8"/>
  <c r="F255" i="8" s="1"/>
  <c r="N254" i="8"/>
  <c r="O254" i="8" s="1"/>
  <c r="D254" i="8"/>
  <c r="F254" i="8" s="1"/>
  <c r="N253" i="8"/>
  <c r="O253" i="8" s="1"/>
  <c r="D253" i="8"/>
  <c r="F253" i="8" s="1"/>
  <c r="N252" i="8"/>
  <c r="O252" i="8" s="1"/>
  <c r="D252" i="8"/>
  <c r="F252" i="8" s="1"/>
  <c r="N251" i="8"/>
  <c r="O251" i="8" s="1"/>
  <c r="D251" i="8"/>
  <c r="F251" i="8" s="1"/>
  <c r="N250" i="8"/>
  <c r="O250" i="8" s="1"/>
  <c r="D250" i="8"/>
  <c r="F250" i="8" s="1"/>
  <c r="N249" i="8"/>
  <c r="O249" i="8" s="1"/>
  <c r="D249" i="8"/>
  <c r="F249" i="8" s="1"/>
  <c r="N248" i="8"/>
  <c r="O248" i="8" s="1"/>
  <c r="D248" i="8"/>
  <c r="F248" i="8" s="1"/>
  <c r="N247" i="8"/>
  <c r="O247" i="8" s="1"/>
  <c r="D247" i="8"/>
  <c r="F247" i="8" s="1"/>
  <c r="G259" i="8" s="1"/>
  <c r="H259" i="8" s="1"/>
  <c r="N246" i="8"/>
  <c r="O246" i="8" s="1"/>
  <c r="D246" i="8"/>
  <c r="F246" i="8" s="1"/>
  <c r="N245" i="8"/>
  <c r="O245" i="8" s="1"/>
  <c r="D245" i="8"/>
  <c r="F245" i="8" s="1"/>
  <c r="N244" i="8"/>
  <c r="O244" i="8" s="1"/>
  <c r="D244" i="8"/>
  <c r="F244" i="8" s="1"/>
  <c r="N243" i="8"/>
  <c r="O243" i="8" s="1"/>
  <c r="D243" i="8"/>
  <c r="F243" i="8" s="1"/>
  <c r="N242" i="8"/>
  <c r="O242" i="8" s="1"/>
  <c r="D242" i="8"/>
  <c r="F242" i="8" s="1"/>
  <c r="N241" i="8"/>
  <c r="O241" i="8" s="1"/>
  <c r="D241" i="8"/>
  <c r="F241" i="8" s="1"/>
  <c r="N240" i="8"/>
  <c r="O240" i="8" s="1"/>
  <c r="D240" i="8"/>
  <c r="F240" i="8" s="1"/>
  <c r="N239" i="8"/>
  <c r="O239" i="8" s="1"/>
  <c r="D239" i="8"/>
  <c r="F239" i="8" s="1"/>
  <c r="N238" i="8"/>
  <c r="O238" i="8" s="1"/>
  <c r="D238" i="8"/>
  <c r="F238" i="8" s="1"/>
  <c r="N237" i="8"/>
  <c r="O237" i="8" s="1"/>
  <c r="D237" i="8"/>
  <c r="F237" i="8" s="1"/>
  <c r="N236" i="8"/>
  <c r="O236" i="8" s="1"/>
  <c r="D236" i="8"/>
  <c r="F236" i="8" s="1"/>
  <c r="N235" i="8"/>
  <c r="O235" i="8" s="1"/>
  <c r="D235" i="8"/>
  <c r="F235" i="8" s="1"/>
  <c r="N234" i="8"/>
  <c r="O234" i="8" s="1"/>
  <c r="D234" i="8"/>
  <c r="F234" i="8" s="1"/>
  <c r="N233" i="8"/>
  <c r="O233" i="8" s="1"/>
  <c r="D233" i="8"/>
  <c r="F233" i="8" s="1"/>
  <c r="N232" i="8"/>
  <c r="O232" i="8" s="1"/>
  <c r="D232" i="8"/>
  <c r="F232" i="8" s="1"/>
  <c r="N231" i="8"/>
  <c r="O231" i="8" s="1"/>
  <c r="D231" i="8"/>
  <c r="F231" i="8" s="1"/>
  <c r="N230" i="8"/>
  <c r="O230" i="8" s="1"/>
  <c r="D230" i="8"/>
  <c r="F230" i="8" s="1"/>
  <c r="N229" i="8"/>
  <c r="O229" i="8" s="1"/>
  <c r="D229" i="8"/>
  <c r="F229" i="8" s="1"/>
  <c r="N228" i="8"/>
  <c r="O228" i="8" s="1"/>
  <c r="D228" i="8"/>
  <c r="F228" i="8" s="1"/>
  <c r="N227" i="8"/>
  <c r="O227" i="8" s="1"/>
  <c r="D227" i="8"/>
  <c r="F227" i="8" s="1"/>
  <c r="N226" i="8"/>
  <c r="O226" i="8" s="1"/>
  <c r="D226" i="8"/>
  <c r="F226" i="8" s="1"/>
  <c r="N225" i="8"/>
  <c r="O225" i="8" s="1"/>
  <c r="D225" i="8"/>
  <c r="F225" i="8" s="1"/>
  <c r="N224" i="8"/>
  <c r="O224" i="8" s="1"/>
  <c r="D224" i="8"/>
  <c r="F224" i="8" s="1"/>
  <c r="N223" i="8"/>
  <c r="O223" i="8" s="1"/>
  <c r="D223" i="8"/>
  <c r="F223" i="8" s="1"/>
  <c r="N222" i="8"/>
  <c r="O222" i="8" s="1"/>
  <c r="D222" i="8"/>
  <c r="F222" i="8" s="1"/>
  <c r="N221" i="8"/>
  <c r="O221" i="8" s="1"/>
  <c r="D221" i="8"/>
  <c r="F221" i="8" s="1"/>
  <c r="N220" i="8"/>
  <c r="O220" i="8" s="1"/>
  <c r="D220" i="8"/>
  <c r="F220" i="8" s="1"/>
  <c r="N219" i="8"/>
  <c r="O219" i="8" s="1"/>
  <c r="D219" i="8"/>
  <c r="F219" i="8" s="1"/>
  <c r="N218" i="8"/>
  <c r="O218" i="8" s="1"/>
  <c r="D218" i="8"/>
  <c r="F218" i="8" s="1"/>
  <c r="N217" i="8"/>
  <c r="O217" i="8" s="1"/>
  <c r="D217" i="8"/>
  <c r="F217" i="8" s="1"/>
  <c r="N216" i="8"/>
  <c r="O216" i="8" s="1"/>
  <c r="D216" i="8"/>
  <c r="F216" i="8" s="1"/>
  <c r="N215" i="8"/>
  <c r="O215" i="8" s="1"/>
  <c r="D215" i="8"/>
  <c r="F215" i="8" s="1"/>
  <c r="N214" i="8"/>
  <c r="O214" i="8" s="1"/>
  <c r="D214" i="8"/>
  <c r="F214" i="8" s="1"/>
  <c r="N213" i="8"/>
  <c r="O213" i="8" s="1"/>
  <c r="D213" i="8"/>
  <c r="F213" i="8" s="1"/>
  <c r="N212" i="8"/>
  <c r="O212" i="8" s="1"/>
  <c r="D212" i="8"/>
  <c r="F212" i="8" s="1"/>
  <c r="N211" i="8"/>
  <c r="O211" i="8" s="1"/>
  <c r="D211" i="8"/>
  <c r="F211" i="8" s="1"/>
  <c r="N210" i="8"/>
  <c r="O210" i="8" s="1"/>
  <c r="D210" i="8"/>
  <c r="F210" i="8" s="1"/>
  <c r="N209" i="8"/>
  <c r="O209" i="8" s="1"/>
  <c r="D209" i="8"/>
  <c r="F209" i="8" s="1"/>
  <c r="N208" i="8"/>
  <c r="O208" i="8" s="1"/>
  <c r="D208" i="8"/>
  <c r="F208" i="8" s="1"/>
  <c r="N207" i="8"/>
  <c r="O207" i="8" s="1"/>
  <c r="D207" i="8"/>
  <c r="F207" i="8" s="1"/>
  <c r="N206" i="8"/>
  <c r="O206" i="8" s="1"/>
  <c r="D206" i="8"/>
  <c r="F206" i="8" s="1"/>
  <c r="N205" i="8"/>
  <c r="O205" i="8" s="1"/>
  <c r="D205" i="8"/>
  <c r="F205" i="8" s="1"/>
  <c r="N204" i="8"/>
  <c r="O204" i="8" s="1"/>
  <c r="D204" i="8"/>
  <c r="F204" i="8" s="1"/>
  <c r="N203" i="8"/>
  <c r="O203" i="8" s="1"/>
  <c r="D203" i="8"/>
  <c r="F203" i="8" s="1"/>
  <c r="N202" i="8"/>
  <c r="O202" i="8" s="1"/>
  <c r="D202" i="8"/>
  <c r="F202" i="8" s="1"/>
  <c r="N201" i="8"/>
  <c r="O201" i="8" s="1"/>
  <c r="D201" i="8"/>
  <c r="F201" i="8" s="1"/>
  <c r="N200" i="8"/>
  <c r="O200" i="8" s="1"/>
  <c r="D200" i="8"/>
  <c r="F200" i="8" s="1"/>
  <c r="N199" i="8"/>
  <c r="O199" i="8" s="1"/>
  <c r="D199" i="8"/>
  <c r="F199" i="8" s="1"/>
  <c r="N198" i="8"/>
  <c r="O198" i="8" s="1"/>
  <c r="D198" i="8"/>
  <c r="F198" i="8" s="1"/>
  <c r="N197" i="8"/>
  <c r="O197" i="8" s="1"/>
  <c r="D197" i="8"/>
  <c r="F197" i="8" s="1"/>
  <c r="N196" i="8"/>
  <c r="O196" i="8" s="1"/>
  <c r="D196" i="8"/>
  <c r="F196" i="8" s="1"/>
  <c r="N195" i="8"/>
  <c r="O195" i="8" s="1"/>
  <c r="D195" i="8"/>
  <c r="F195" i="8" s="1"/>
  <c r="N194" i="8"/>
  <c r="O194" i="8" s="1"/>
  <c r="D194" i="8"/>
  <c r="F194" i="8" s="1"/>
  <c r="N193" i="8"/>
  <c r="O193" i="8" s="1"/>
  <c r="D193" i="8"/>
  <c r="F193" i="8" s="1"/>
  <c r="N192" i="8"/>
  <c r="O192" i="8" s="1"/>
  <c r="D192" i="8"/>
  <c r="F192" i="8" s="1"/>
  <c r="N191" i="8"/>
  <c r="O191" i="8" s="1"/>
  <c r="D191" i="8"/>
  <c r="F191" i="8" s="1"/>
  <c r="N190" i="8"/>
  <c r="O190" i="8" s="1"/>
  <c r="D190" i="8"/>
  <c r="F190" i="8" s="1"/>
  <c r="N189" i="8"/>
  <c r="O189" i="8" s="1"/>
  <c r="D189" i="8"/>
  <c r="F189" i="8" s="1"/>
  <c r="N188" i="8"/>
  <c r="O188" i="8" s="1"/>
  <c r="D188" i="8"/>
  <c r="F188" i="8" s="1"/>
  <c r="N187" i="8"/>
  <c r="O187" i="8" s="1"/>
  <c r="D187" i="8"/>
  <c r="F187" i="8" s="1"/>
  <c r="N186" i="8"/>
  <c r="O186" i="8" s="1"/>
  <c r="D186" i="8"/>
  <c r="F186" i="8" s="1"/>
  <c r="N185" i="8"/>
  <c r="O185" i="8" s="1"/>
  <c r="D185" i="8"/>
  <c r="F185" i="8" s="1"/>
  <c r="N184" i="8"/>
  <c r="O184" i="8" s="1"/>
  <c r="D184" i="8"/>
  <c r="F184" i="8" s="1"/>
  <c r="N183" i="8"/>
  <c r="O183" i="8" s="1"/>
  <c r="D183" i="8"/>
  <c r="F183" i="8" s="1"/>
  <c r="N182" i="8"/>
  <c r="O182" i="8" s="1"/>
  <c r="D182" i="8"/>
  <c r="F182" i="8" s="1"/>
  <c r="N181" i="8"/>
  <c r="O181" i="8" s="1"/>
  <c r="D181" i="8"/>
  <c r="F181" i="8" s="1"/>
  <c r="N180" i="8"/>
  <c r="O180" i="8" s="1"/>
  <c r="D180" i="8"/>
  <c r="F180" i="8" s="1"/>
  <c r="N179" i="8"/>
  <c r="O179" i="8" s="1"/>
  <c r="D179" i="8"/>
  <c r="F179" i="8" s="1"/>
  <c r="N178" i="8"/>
  <c r="O178" i="8" s="1"/>
  <c r="D178" i="8"/>
  <c r="F178" i="8" s="1"/>
  <c r="N177" i="8"/>
  <c r="O177" i="8" s="1"/>
  <c r="K177" i="8"/>
  <c r="K178" i="8" s="1"/>
  <c r="K179" i="8" s="1"/>
  <c r="K180" i="8" s="1"/>
  <c r="K181" i="8" s="1"/>
  <c r="K182" i="8" s="1"/>
  <c r="K183" i="8" s="1"/>
  <c r="K184" i="8" s="1"/>
  <c r="K185" i="8" s="1"/>
  <c r="K186" i="8" s="1"/>
  <c r="K187" i="8" s="1"/>
  <c r="K188" i="8" s="1"/>
  <c r="K189" i="8" s="1"/>
  <c r="K190" i="8" s="1"/>
  <c r="K191" i="8" s="1"/>
  <c r="K192" i="8" s="1"/>
  <c r="K193" i="8" s="1"/>
  <c r="K194" i="8" s="1"/>
  <c r="K195" i="8" s="1"/>
  <c r="K196" i="8" s="1"/>
  <c r="K197" i="8" s="1"/>
  <c r="K198" i="8" s="1"/>
  <c r="K199" i="8" s="1"/>
  <c r="K200" i="8" s="1"/>
  <c r="K201" i="8" s="1"/>
  <c r="K202" i="8" s="1"/>
  <c r="K203" i="8" s="1"/>
  <c r="K204" i="8" s="1"/>
  <c r="K205" i="8" s="1"/>
  <c r="K206" i="8" s="1"/>
  <c r="K207" i="8" s="1"/>
  <c r="K208" i="8" s="1"/>
  <c r="K209" i="8" s="1"/>
  <c r="K210" i="8" s="1"/>
  <c r="K211" i="8" s="1"/>
  <c r="K212" i="8" s="1"/>
  <c r="K213" i="8" s="1"/>
  <c r="K214" i="8" s="1"/>
  <c r="K215" i="8" s="1"/>
  <c r="K216" i="8" s="1"/>
  <c r="K217" i="8" s="1"/>
  <c r="K218" i="8" s="1"/>
  <c r="K219" i="8" s="1"/>
  <c r="K220" i="8" s="1"/>
  <c r="K221" i="8" s="1"/>
  <c r="K222" i="8" s="1"/>
  <c r="K223" i="8" s="1"/>
  <c r="K224" i="8" s="1"/>
  <c r="K225" i="8" s="1"/>
  <c r="K226" i="8" s="1"/>
  <c r="K227" i="8" s="1"/>
  <c r="K228" i="8" s="1"/>
  <c r="K229" i="8" s="1"/>
  <c r="K230" i="8" s="1"/>
  <c r="K231" i="8" s="1"/>
  <c r="K232" i="8" s="1"/>
  <c r="K233" i="8" s="1"/>
  <c r="K234" i="8" s="1"/>
  <c r="K235" i="8" s="1"/>
  <c r="K236" i="8" s="1"/>
  <c r="K237" i="8" s="1"/>
  <c r="K238" i="8" s="1"/>
  <c r="K239" i="8" s="1"/>
  <c r="K240" i="8" s="1"/>
  <c r="K241" i="8" s="1"/>
  <c r="K242" i="8" s="1"/>
  <c r="K243" i="8" s="1"/>
  <c r="K244" i="8" s="1"/>
  <c r="K245" i="8" s="1"/>
  <c r="K246" i="8" s="1"/>
  <c r="K247" i="8" s="1"/>
  <c r="K248" i="8" s="1"/>
  <c r="K249" i="8" s="1"/>
  <c r="K250" i="8" s="1"/>
  <c r="K251" i="8" s="1"/>
  <c r="K252" i="8" s="1"/>
  <c r="K253" i="8" s="1"/>
  <c r="K254" i="8" s="1"/>
  <c r="K255" i="8" s="1"/>
  <c r="K256" i="8" s="1"/>
  <c r="K257" i="8" s="1"/>
  <c r="K258" i="8" s="1"/>
  <c r="K259" i="8" s="1"/>
  <c r="K260" i="8" s="1"/>
  <c r="K261" i="8" s="1"/>
  <c r="K262" i="8" s="1"/>
  <c r="K263" i="8" s="1"/>
  <c r="K264" i="8" s="1"/>
  <c r="K265" i="8" s="1"/>
  <c r="K266" i="8" s="1"/>
  <c r="K267" i="8" s="1"/>
  <c r="K268" i="8" s="1"/>
  <c r="K269" i="8" s="1"/>
  <c r="K270" i="8" s="1"/>
  <c r="K271" i="8" s="1"/>
  <c r="K272" i="8" s="1"/>
  <c r="K273" i="8" s="1"/>
  <c r="K274" i="8" s="1"/>
  <c r="K275" i="8" s="1"/>
  <c r="K276" i="8" s="1"/>
  <c r="K277" i="8" s="1"/>
  <c r="K278" i="8" s="1"/>
  <c r="K279" i="8" s="1"/>
  <c r="K280" i="8" s="1"/>
  <c r="K281" i="8" s="1"/>
  <c r="K282" i="8" s="1"/>
  <c r="K283" i="8" s="1"/>
  <c r="K284" i="8" s="1"/>
  <c r="K285" i="8" s="1"/>
  <c r="D177" i="8"/>
  <c r="F177" i="8" s="1"/>
  <c r="N176" i="8"/>
  <c r="O176" i="8" s="1"/>
  <c r="F176" i="8"/>
  <c r="D176" i="8"/>
  <c r="O175" i="8"/>
  <c r="N175" i="8"/>
  <c r="F175" i="8"/>
  <c r="D175" i="8"/>
  <c r="O174" i="8"/>
  <c r="N174" i="8"/>
  <c r="D174" i="8"/>
  <c r="F174" i="8" s="1"/>
  <c r="O173" i="8"/>
  <c r="N173" i="8"/>
  <c r="K173" i="8"/>
  <c r="K174" i="8" s="1"/>
  <c r="K175" i="8" s="1"/>
  <c r="F173" i="8"/>
  <c r="D173" i="8"/>
  <c r="O172" i="8"/>
  <c r="N172" i="8"/>
  <c r="D172" i="8"/>
  <c r="F172" i="8" s="1"/>
  <c r="G184" i="8" s="1"/>
  <c r="O171" i="8"/>
  <c r="N171" i="8"/>
  <c r="F171" i="8"/>
  <c r="D171" i="8"/>
  <c r="O170" i="8"/>
  <c r="N170" i="8"/>
  <c r="F170" i="8"/>
  <c r="G180" i="8" s="1"/>
  <c r="H180" i="8" s="1"/>
  <c r="D170" i="8"/>
  <c r="N169" i="8"/>
  <c r="O169" i="8" s="1"/>
  <c r="D169" i="8"/>
  <c r="F169" i="8" s="1"/>
  <c r="O168" i="8"/>
  <c r="N168" i="8"/>
  <c r="D168" i="8"/>
  <c r="F168" i="8" s="1"/>
  <c r="O167" i="8"/>
  <c r="N167" i="8"/>
  <c r="D167" i="8"/>
  <c r="F167" i="8" s="1"/>
  <c r="O166" i="8"/>
  <c r="N166" i="8"/>
  <c r="D166" i="8"/>
  <c r="F166" i="8" s="1"/>
  <c r="O165" i="8"/>
  <c r="N165" i="8"/>
  <c r="D165" i="8"/>
  <c r="F165" i="8" s="1"/>
  <c r="O164" i="8"/>
  <c r="N164" i="8"/>
  <c r="D164" i="8"/>
  <c r="F164" i="8" s="1"/>
  <c r="O163" i="8"/>
  <c r="N163" i="8"/>
  <c r="D163" i="8"/>
  <c r="F163" i="8" s="1"/>
  <c r="O162" i="8"/>
  <c r="N162" i="8"/>
  <c r="D162" i="8"/>
  <c r="F162" i="8" s="1"/>
  <c r="O161" i="8"/>
  <c r="N161" i="8"/>
  <c r="D161" i="8"/>
  <c r="F161" i="8" s="1"/>
  <c r="O160" i="8"/>
  <c r="N160" i="8"/>
  <c r="D160" i="8"/>
  <c r="F160" i="8" s="1"/>
  <c r="G171" i="8" s="1"/>
  <c r="O159" i="8"/>
  <c r="N159" i="8"/>
  <c r="D159" i="8"/>
  <c r="F159" i="8" s="1"/>
  <c r="O158" i="8"/>
  <c r="N158" i="8"/>
  <c r="D158" i="8"/>
  <c r="F158" i="8" s="1"/>
  <c r="O157" i="8"/>
  <c r="N157" i="8"/>
  <c r="D157" i="8"/>
  <c r="F157" i="8" s="1"/>
  <c r="O156" i="8"/>
  <c r="N156" i="8"/>
  <c r="D156" i="8"/>
  <c r="F156" i="8" s="1"/>
  <c r="O155" i="8"/>
  <c r="N155" i="8"/>
  <c r="D155" i="8"/>
  <c r="F155" i="8" s="1"/>
  <c r="O154" i="8"/>
  <c r="N154" i="8"/>
  <c r="D154" i="8"/>
  <c r="F154" i="8" s="1"/>
  <c r="O153" i="8"/>
  <c r="N153" i="8"/>
  <c r="D153" i="8"/>
  <c r="F153" i="8" s="1"/>
  <c r="O152" i="8"/>
  <c r="N152" i="8"/>
  <c r="D152" i="8"/>
  <c r="F152" i="8" s="1"/>
  <c r="O151" i="8"/>
  <c r="N151" i="8"/>
  <c r="D151" i="8"/>
  <c r="F151" i="8" s="1"/>
  <c r="O150" i="8"/>
  <c r="N150" i="8"/>
  <c r="D150" i="8"/>
  <c r="F150" i="8" s="1"/>
  <c r="O149" i="8"/>
  <c r="N149" i="8"/>
  <c r="D149" i="8"/>
  <c r="F149" i="8" s="1"/>
  <c r="O148" i="8"/>
  <c r="N148" i="8"/>
  <c r="D148" i="8"/>
  <c r="F148" i="8" s="1"/>
  <c r="O147" i="8"/>
  <c r="N147" i="8"/>
  <c r="D147" i="8"/>
  <c r="F147" i="8" s="1"/>
  <c r="O146" i="8"/>
  <c r="N146" i="8"/>
  <c r="D146" i="8"/>
  <c r="F146" i="8" s="1"/>
  <c r="O145" i="8"/>
  <c r="N145" i="8"/>
  <c r="D145" i="8"/>
  <c r="F145" i="8" s="1"/>
  <c r="O144" i="8"/>
  <c r="N144" i="8"/>
  <c r="D144" i="8"/>
  <c r="F144" i="8" s="1"/>
  <c r="O143" i="8"/>
  <c r="N143" i="8"/>
  <c r="D143" i="8"/>
  <c r="F143" i="8" s="1"/>
  <c r="O142" i="8"/>
  <c r="N142" i="8"/>
  <c r="D142" i="8"/>
  <c r="F142" i="8" s="1"/>
  <c r="O141" i="8"/>
  <c r="N141" i="8"/>
  <c r="D141" i="8"/>
  <c r="F141" i="8" s="1"/>
  <c r="O140" i="8"/>
  <c r="N140" i="8"/>
  <c r="D140" i="8"/>
  <c r="F140" i="8" s="1"/>
  <c r="O139" i="8"/>
  <c r="N139" i="8"/>
  <c r="D139" i="8"/>
  <c r="F139" i="8" s="1"/>
  <c r="O138" i="8"/>
  <c r="N138" i="8"/>
  <c r="D138" i="8"/>
  <c r="F138" i="8" s="1"/>
  <c r="O137" i="8"/>
  <c r="N137" i="8"/>
  <c r="D137" i="8"/>
  <c r="F137" i="8" s="1"/>
  <c r="O136" i="8"/>
  <c r="N136" i="8"/>
  <c r="D136" i="8"/>
  <c r="F136" i="8" s="1"/>
  <c r="O135" i="8"/>
  <c r="N135" i="8"/>
  <c r="D135" i="8"/>
  <c r="F135" i="8" s="1"/>
  <c r="O134" i="8"/>
  <c r="N134" i="8"/>
  <c r="D134" i="8"/>
  <c r="F134" i="8" s="1"/>
  <c r="O133" i="8"/>
  <c r="N133" i="8"/>
  <c r="D133" i="8"/>
  <c r="F133" i="8" s="1"/>
  <c r="O132" i="8"/>
  <c r="N132" i="8"/>
  <c r="D132" i="8"/>
  <c r="F132" i="8" s="1"/>
  <c r="O131" i="8"/>
  <c r="N131" i="8"/>
  <c r="K131" i="8"/>
  <c r="K132" i="8" s="1"/>
  <c r="K133" i="8" s="1"/>
  <c r="K134" i="8" s="1"/>
  <c r="K135" i="8" s="1"/>
  <c r="K136" i="8" s="1"/>
  <c r="K137" i="8" s="1"/>
  <c r="K138" i="8" s="1"/>
  <c r="K139" i="8" s="1"/>
  <c r="K140" i="8" s="1"/>
  <c r="K141" i="8" s="1"/>
  <c r="K142" i="8" s="1"/>
  <c r="K143" i="8" s="1"/>
  <c r="K144" i="8" s="1"/>
  <c r="K145" i="8" s="1"/>
  <c r="K146" i="8" s="1"/>
  <c r="K147" i="8" s="1"/>
  <c r="K148" i="8" s="1"/>
  <c r="K149" i="8" s="1"/>
  <c r="K150" i="8" s="1"/>
  <c r="K151" i="8" s="1"/>
  <c r="K152" i="8" s="1"/>
  <c r="K153" i="8" s="1"/>
  <c r="K154" i="8" s="1"/>
  <c r="K155" i="8" s="1"/>
  <c r="K156" i="8" s="1"/>
  <c r="K157" i="8" s="1"/>
  <c r="K158" i="8" s="1"/>
  <c r="K159" i="8" s="1"/>
  <c r="K160" i="8" s="1"/>
  <c r="K161" i="8" s="1"/>
  <c r="K162" i="8" s="1"/>
  <c r="K163" i="8" s="1"/>
  <c r="K164" i="8" s="1"/>
  <c r="K165" i="8" s="1"/>
  <c r="K166" i="8" s="1"/>
  <c r="K167" i="8" s="1"/>
  <c r="K168" i="8" s="1"/>
  <c r="K169" i="8" s="1"/>
  <c r="K170" i="8" s="1"/>
  <c r="K171" i="8" s="1"/>
  <c r="K172" i="8" s="1"/>
  <c r="D131" i="8"/>
  <c r="F131" i="8" s="1"/>
  <c r="O130" i="8"/>
  <c r="N130" i="8"/>
  <c r="D130" i="8"/>
  <c r="F130" i="8" s="1"/>
  <c r="N129" i="8"/>
  <c r="O129" i="8" s="1"/>
  <c r="D129" i="8"/>
  <c r="F129" i="8" s="1"/>
  <c r="N128" i="8"/>
  <c r="O128" i="8" s="1"/>
  <c r="D128" i="8"/>
  <c r="F128" i="8" s="1"/>
  <c r="O127" i="8"/>
  <c r="N127" i="8"/>
  <c r="D127" i="8"/>
  <c r="F127" i="8" s="1"/>
  <c r="O126" i="8"/>
  <c r="N126" i="8"/>
  <c r="D126" i="8"/>
  <c r="F126" i="8" s="1"/>
  <c r="N125" i="8"/>
  <c r="O125" i="8" s="1"/>
  <c r="D125" i="8"/>
  <c r="F125" i="8" s="1"/>
  <c r="N124" i="8"/>
  <c r="O124" i="8" s="1"/>
  <c r="D124" i="8"/>
  <c r="F124" i="8" s="1"/>
  <c r="N123" i="8"/>
  <c r="O123" i="8" s="1"/>
  <c r="D123" i="8"/>
  <c r="F123" i="8" s="1"/>
  <c r="N122" i="8"/>
  <c r="O122" i="8" s="1"/>
  <c r="D122" i="8"/>
  <c r="F122" i="8" s="1"/>
  <c r="N121" i="8"/>
  <c r="O121" i="8" s="1"/>
  <c r="D121" i="8"/>
  <c r="F121" i="8" s="1"/>
  <c r="N120" i="8"/>
  <c r="O120" i="8" s="1"/>
  <c r="D120" i="8"/>
  <c r="F120" i="8" s="1"/>
  <c r="O119" i="8"/>
  <c r="N119" i="8"/>
  <c r="D119" i="8"/>
  <c r="F119" i="8" s="1"/>
  <c r="O118" i="8"/>
  <c r="N118" i="8"/>
  <c r="D118" i="8"/>
  <c r="F118" i="8" s="1"/>
  <c r="N117" i="8"/>
  <c r="O117" i="8" s="1"/>
  <c r="D117" i="8"/>
  <c r="F117" i="8" s="1"/>
  <c r="N116" i="8"/>
  <c r="O116" i="8" s="1"/>
  <c r="D116" i="8"/>
  <c r="F116" i="8" s="1"/>
  <c r="N115" i="8"/>
  <c r="O115" i="8" s="1"/>
  <c r="D115" i="8"/>
  <c r="F115" i="8" s="1"/>
  <c r="N114" i="8"/>
  <c r="O114" i="8" s="1"/>
  <c r="D114" i="8"/>
  <c r="F114" i="8" s="1"/>
  <c r="N113" i="8"/>
  <c r="O113" i="8" s="1"/>
  <c r="D113" i="8"/>
  <c r="F113" i="8" s="1"/>
  <c r="N112" i="8"/>
  <c r="O112" i="8" s="1"/>
  <c r="D112" i="8"/>
  <c r="F112" i="8" s="1"/>
  <c r="O111" i="8"/>
  <c r="N111" i="8"/>
  <c r="D111" i="8"/>
  <c r="F111" i="8" s="1"/>
  <c r="O110" i="8"/>
  <c r="N110" i="8"/>
  <c r="D110" i="8"/>
  <c r="F110" i="8" s="1"/>
  <c r="N109" i="8"/>
  <c r="O109" i="8" s="1"/>
  <c r="D109" i="8"/>
  <c r="F109" i="8" s="1"/>
  <c r="N108" i="8"/>
  <c r="O108" i="8" s="1"/>
  <c r="D108" i="8"/>
  <c r="F108" i="8" s="1"/>
  <c r="N107" i="8"/>
  <c r="O107" i="8" s="1"/>
  <c r="D107" i="8"/>
  <c r="F107" i="8" s="1"/>
  <c r="N106" i="8"/>
  <c r="O106" i="8" s="1"/>
  <c r="D106" i="8"/>
  <c r="F106" i="8" s="1"/>
  <c r="N105" i="8"/>
  <c r="O105" i="8" s="1"/>
  <c r="D105" i="8"/>
  <c r="F105" i="8" s="1"/>
  <c r="N104" i="8"/>
  <c r="O104" i="8" s="1"/>
  <c r="D104" i="8"/>
  <c r="F104" i="8" s="1"/>
  <c r="O103" i="8"/>
  <c r="N103" i="8"/>
  <c r="D103" i="8"/>
  <c r="F103" i="8" s="1"/>
  <c r="O102" i="8"/>
  <c r="N102" i="8"/>
  <c r="D102" i="8"/>
  <c r="F102" i="8" s="1"/>
  <c r="N101" i="8"/>
  <c r="O101" i="8" s="1"/>
  <c r="D101" i="8"/>
  <c r="F101" i="8" s="1"/>
  <c r="N100" i="8"/>
  <c r="O100" i="8" s="1"/>
  <c r="D100" i="8"/>
  <c r="F100" i="8" s="1"/>
  <c r="N99" i="8"/>
  <c r="O99" i="8" s="1"/>
  <c r="D99" i="8"/>
  <c r="F99" i="8" s="1"/>
  <c r="N98" i="8"/>
  <c r="O98" i="8" s="1"/>
  <c r="D98" i="8"/>
  <c r="F98" i="8" s="1"/>
  <c r="N97" i="8"/>
  <c r="O97" i="8" s="1"/>
  <c r="D97" i="8"/>
  <c r="F97" i="8" s="1"/>
  <c r="N96" i="8"/>
  <c r="O96" i="8" s="1"/>
  <c r="D96" i="8"/>
  <c r="F96" i="8" s="1"/>
  <c r="O95" i="8"/>
  <c r="N95" i="8"/>
  <c r="K95" i="8"/>
  <c r="K96" i="8" s="1"/>
  <c r="K97" i="8" s="1"/>
  <c r="K98" i="8" s="1"/>
  <c r="K99" i="8" s="1"/>
  <c r="K100" i="8" s="1"/>
  <c r="K101" i="8" s="1"/>
  <c r="K102" i="8" s="1"/>
  <c r="K103" i="8" s="1"/>
  <c r="K104" i="8" s="1"/>
  <c r="K105" i="8" s="1"/>
  <c r="K106" i="8" s="1"/>
  <c r="K107" i="8" s="1"/>
  <c r="K108" i="8" s="1"/>
  <c r="K109" i="8" s="1"/>
  <c r="K110" i="8" s="1"/>
  <c r="K111" i="8" s="1"/>
  <c r="K112" i="8" s="1"/>
  <c r="K113" i="8" s="1"/>
  <c r="K114" i="8" s="1"/>
  <c r="K115" i="8" s="1"/>
  <c r="K116" i="8" s="1"/>
  <c r="K117" i="8" s="1"/>
  <c r="K118" i="8" s="1"/>
  <c r="K119" i="8" s="1"/>
  <c r="K120" i="8" s="1"/>
  <c r="K121" i="8" s="1"/>
  <c r="K122" i="8" s="1"/>
  <c r="K123" i="8" s="1"/>
  <c r="K124" i="8" s="1"/>
  <c r="K125" i="8" s="1"/>
  <c r="K126" i="8" s="1"/>
  <c r="K127" i="8" s="1"/>
  <c r="K128" i="8" s="1"/>
  <c r="K129" i="8" s="1"/>
  <c r="D95" i="8"/>
  <c r="F95" i="8" s="1"/>
  <c r="N94" i="8"/>
  <c r="O94" i="8" s="1"/>
  <c r="F94" i="8"/>
  <c r="D94" i="8"/>
  <c r="N93" i="8"/>
  <c r="O93" i="8" s="1"/>
  <c r="F93" i="8"/>
  <c r="D93" i="8"/>
  <c r="N92" i="8"/>
  <c r="O92" i="8" s="1"/>
  <c r="F92" i="8"/>
  <c r="D92" i="8"/>
  <c r="N91" i="8"/>
  <c r="O91" i="8" s="1"/>
  <c r="F91" i="8"/>
  <c r="D91" i="8"/>
  <c r="N90" i="8"/>
  <c r="O90" i="8" s="1"/>
  <c r="F90" i="8"/>
  <c r="D90" i="8"/>
  <c r="N89" i="8"/>
  <c r="O89" i="8" s="1"/>
  <c r="F89" i="8"/>
  <c r="D89" i="8"/>
  <c r="N88" i="8"/>
  <c r="O88" i="8" s="1"/>
  <c r="F88" i="8"/>
  <c r="D88" i="8"/>
  <c r="N87" i="8"/>
  <c r="O87" i="8" s="1"/>
  <c r="F87" i="8"/>
  <c r="D87" i="8"/>
  <c r="N86" i="8"/>
  <c r="O86" i="8" s="1"/>
  <c r="F86" i="8"/>
  <c r="D86" i="8"/>
  <c r="N85" i="8"/>
  <c r="O85" i="8" s="1"/>
  <c r="F85" i="8"/>
  <c r="D85" i="8"/>
  <c r="N84" i="8"/>
  <c r="O84" i="8" s="1"/>
  <c r="F84" i="8"/>
  <c r="D84" i="8"/>
  <c r="N83" i="8"/>
  <c r="O83" i="8" s="1"/>
  <c r="F83" i="8"/>
  <c r="D83" i="8"/>
  <c r="N82" i="8"/>
  <c r="O82" i="8" s="1"/>
  <c r="F82" i="8"/>
  <c r="D82" i="8"/>
  <c r="N81" i="8"/>
  <c r="O81" i="8" s="1"/>
  <c r="F81" i="8"/>
  <c r="D81" i="8"/>
  <c r="N80" i="8"/>
  <c r="O80" i="8" s="1"/>
  <c r="F80" i="8"/>
  <c r="D80" i="8"/>
  <c r="N79" i="8"/>
  <c r="O79" i="8" s="1"/>
  <c r="F79" i="8"/>
  <c r="D79" i="8"/>
  <c r="N78" i="8"/>
  <c r="O78" i="8" s="1"/>
  <c r="F78" i="8"/>
  <c r="D78" i="8"/>
  <c r="N77" i="8"/>
  <c r="O77" i="8" s="1"/>
  <c r="F77" i="8"/>
  <c r="D77" i="8"/>
  <c r="N76" i="8"/>
  <c r="O76" i="8" s="1"/>
  <c r="F76" i="8"/>
  <c r="D76" i="8"/>
  <c r="N75" i="8"/>
  <c r="O75" i="8" s="1"/>
  <c r="F75" i="8"/>
  <c r="D75" i="8"/>
  <c r="N74" i="8"/>
  <c r="O74" i="8" s="1"/>
  <c r="F74" i="8"/>
  <c r="D74" i="8"/>
  <c r="N73" i="8"/>
  <c r="O73" i="8" s="1"/>
  <c r="F73" i="8"/>
  <c r="D73" i="8"/>
  <c r="N72" i="8"/>
  <c r="O72" i="8" s="1"/>
  <c r="F72" i="8"/>
  <c r="D72" i="8"/>
  <c r="N71" i="8"/>
  <c r="O71" i="8" s="1"/>
  <c r="F71" i="8"/>
  <c r="D71" i="8"/>
  <c r="N70" i="8"/>
  <c r="O70" i="8" s="1"/>
  <c r="F70" i="8"/>
  <c r="D70" i="8"/>
  <c r="N69" i="8"/>
  <c r="O69" i="8" s="1"/>
  <c r="F69" i="8"/>
  <c r="D69" i="8"/>
  <c r="N68" i="8"/>
  <c r="O68" i="8" s="1"/>
  <c r="F68" i="8"/>
  <c r="D68" i="8"/>
  <c r="N67" i="8"/>
  <c r="O67" i="8" s="1"/>
  <c r="F67" i="8"/>
  <c r="D67" i="8"/>
  <c r="N66" i="8"/>
  <c r="O66" i="8" s="1"/>
  <c r="F66" i="8"/>
  <c r="D66" i="8"/>
  <c r="N65" i="8"/>
  <c r="O65" i="8" s="1"/>
  <c r="F65" i="8"/>
  <c r="D65" i="8"/>
  <c r="N64" i="8"/>
  <c r="O64" i="8" s="1"/>
  <c r="F64" i="8"/>
  <c r="D64" i="8"/>
  <c r="N63" i="8"/>
  <c r="O63" i="8" s="1"/>
  <c r="F63" i="8"/>
  <c r="D63" i="8"/>
  <c r="N62" i="8"/>
  <c r="O62" i="8" s="1"/>
  <c r="K62" i="8"/>
  <c r="K63" i="8" s="1"/>
  <c r="K64" i="8" s="1"/>
  <c r="K65" i="8" s="1"/>
  <c r="K66" i="8" s="1"/>
  <c r="K67" i="8" s="1"/>
  <c r="K68" i="8" s="1"/>
  <c r="K69" i="8" s="1"/>
  <c r="K70" i="8" s="1"/>
  <c r="K71" i="8" s="1"/>
  <c r="K72" i="8" s="1"/>
  <c r="K73" i="8" s="1"/>
  <c r="K74" i="8" s="1"/>
  <c r="K75" i="8" s="1"/>
  <c r="K76" i="8" s="1"/>
  <c r="K77" i="8" s="1"/>
  <c r="K78" i="8" s="1"/>
  <c r="K79" i="8" s="1"/>
  <c r="K80" i="8" s="1"/>
  <c r="K81" i="8" s="1"/>
  <c r="K82" i="8" s="1"/>
  <c r="K83" i="8" s="1"/>
  <c r="K84" i="8" s="1"/>
  <c r="K85" i="8" s="1"/>
  <c r="K86" i="8" s="1"/>
  <c r="K87" i="8" s="1"/>
  <c r="K88" i="8" s="1"/>
  <c r="K89" i="8" s="1"/>
  <c r="K90" i="8" s="1"/>
  <c r="K91" i="8" s="1"/>
  <c r="K92" i="8" s="1"/>
  <c r="K93" i="8" s="1"/>
  <c r="F62" i="8"/>
  <c r="D62" i="8"/>
  <c r="N61" i="8"/>
  <c r="O61" i="8" s="1"/>
  <c r="D61" i="8"/>
  <c r="F61" i="8" s="1"/>
  <c r="F60" i="8"/>
  <c r="D60" i="8"/>
  <c r="D59" i="8"/>
  <c r="F59" i="8" s="1"/>
  <c r="D58" i="8"/>
  <c r="F58" i="8" s="1"/>
  <c r="D57" i="8"/>
  <c r="F57" i="8" s="1"/>
  <c r="D56" i="8"/>
  <c r="F56" i="8" s="1"/>
  <c r="D55" i="8"/>
  <c r="F55" i="8" s="1"/>
  <c r="D54" i="8"/>
  <c r="F54" i="8" s="1"/>
  <c r="D53" i="8"/>
  <c r="F53" i="8" s="1"/>
  <c r="D52" i="8"/>
  <c r="F52" i="8" s="1"/>
  <c r="D51" i="8"/>
  <c r="F51" i="8" s="1"/>
  <c r="D50" i="8"/>
  <c r="F50" i="8" s="1"/>
  <c r="D49" i="8"/>
  <c r="F49" i="8" s="1"/>
  <c r="D48" i="8"/>
  <c r="F48" i="8" s="1"/>
  <c r="D47" i="8"/>
  <c r="F47" i="8" s="1"/>
  <c r="F46" i="8"/>
  <c r="D46" i="8"/>
  <c r="D45" i="8"/>
  <c r="F45" i="8" s="1"/>
  <c r="F44" i="8"/>
  <c r="D44" i="8"/>
  <c r="D43" i="8"/>
  <c r="F43" i="8" s="1"/>
  <c r="D42" i="8"/>
  <c r="F42" i="8" s="1"/>
  <c r="D41" i="8"/>
  <c r="F41" i="8" s="1"/>
  <c r="D40" i="8"/>
  <c r="F40" i="8" s="1"/>
  <c r="D39" i="8"/>
  <c r="F39" i="8" s="1"/>
  <c r="D38" i="8"/>
  <c r="F38" i="8" s="1"/>
  <c r="D37" i="8"/>
  <c r="F37" i="8" s="1"/>
  <c r="D36" i="8"/>
  <c r="F36" i="8" s="1"/>
  <c r="D35" i="8"/>
  <c r="F35" i="8" s="1"/>
  <c r="D34" i="8"/>
  <c r="F34" i="8" s="1"/>
  <c r="D33" i="8"/>
  <c r="F33" i="8" s="1"/>
  <c r="D32" i="8"/>
  <c r="F32" i="8" s="1"/>
  <c r="D31" i="8"/>
  <c r="F31" i="8" s="1"/>
  <c r="F30" i="8"/>
  <c r="D30" i="8"/>
  <c r="D29" i="8"/>
  <c r="F29" i="8" s="1"/>
  <c r="F28" i="8"/>
  <c r="D28" i="8"/>
  <c r="D27" i="8"/>
  <c r="F27" i="8" s="1"/>
  <c r="D26" i="8"/>
  <c r="F26" i="8" s="1"/>
  <c r="D25" i="8"/>
  <c r="F25" i="8" s="1"/>
  <c r="D24" i="8"/>
  <c r="F24" i="8" s="1"/>
  <c r="D23" i="8"/>
  <c r="F23" i="8" s="1"/>
  <c r="D22" i="8"/>
  <c r="F22" i="8" s="1"/>
  <c r="D21" i="8"/>
  <c r="F21" i="8" s="1"/>
  <c r="D20" i="8"/>
  <c r="F20" i="8" s="1"/>
  <c r="D19" i="8"/>
  <c r="F19" i="8" s="1"/>
  <c r="D18" i="8"/>
  <c r="F18" i="8" s="1"/>
  <c r="D17" i="8"/>
  <c r="F17" i="8" s="1"/>
  <c r="D16" i="8"/>
  <c r="F16" i="8" s="1"/>
  <c r="D15" i="8"/>
  <c r="F15" i="8" s="1"/>
  <c r="F14" i="8"/>
  <c r="D14" i="8"/>
  <c r="D13" i="8"/>
  <c r="F13" i="8" s="1"/>
  <c r="D12" i="8"/>
  <c r="F12" i="8" s="1"/>
  <c r="D11" i="8"/>
  <c r="F11" i="8" s="1"/>
  <c r="D10" i="8"/>
  <c r="F10" i="8" s="1"/>
  <c r="D9" i="8"/>
  <c r="F9" i="8" s="1"/>
  <c r="D8" i="8"/>
  <c r="F8" i="8" s="1"/>
  <c r="D7" i="8"/>
  <c r="F7" i="8" s="1"/>
  <c r="D6" i="8"/>
  <c r="F6" i="8" s="1"/>
  <c r="D5" i="8"/>
  <c r="F5" i="8" s="1"/>
  <c r="D4" i="8"/>
  <c r="F4" i="8" s="1"/>
  <c r="D3" i="8"/>
  <c r="F3" i="8" s="1"/>
  <c r="D2" i="8"/>
  <c r="F2" i="8" s="1"/>
  <c r="K171" i="28" l="1"/>
  <c r="L171" i="28" s="1"/>
  <c r="K173" i="28"/>
  <c r="L173" i="28" s="1"/>
  <c r="K170" i="28"/>
  <c r="L170" i="28" s="1"/>
  <c r="K205" i="28"/>
  <c r="L205" i="28" s="1"/>
  <c r="N191" i="28"/>
  <c r="K202" i="28"/>
  <c r="L202" i="28" s="1"/>
  <c r="K203" i="28"/>
  <c r="L203" i="28" s="1"/>
  <c r="K185" i="28"/>
  <c r="L185" i="28" s="1"/>
  <c r="K175" i="28"/>
  <c r="L175" i="28" s="1"/>
  <c r="K189" i="28"/>
  <c r="L189" i="28" s="1"/>
  <c r="N199" i="28"/>
  <c r="N186" i="28"/>
  <c r="K207" i="28"/>
  <c r="L207" i="28" s="1"/>
  <c r="N210" i="28"/>
  <c r="D7" i="29"/>
  <c r="J7" i="29" s="1"/>
  <c r="E8" i="29"/>
  <c r="N179" i="28"/>
  <c r="AR148" i="26"/>
  <c r="AX147" i="26"/>
  <c r="B147" i="27" s="1"/>
  <c r="D147" i="27" s="1"/>
  <c r="E147" i="27" s="1"/>
  <c r="G147" i="28" s="1"/>
  <c r="I147" i="28" s="1"/>
  <c r="K186" i="28"/>
  <c r="L186" i="28" s="1"/>
  <c r="N195" i="28"/>
  <c r="N197" i="28"/>
  <c r="N202" i="28"/>
  <c r="N181" i="28"/>
  <c r="N205" i="28"/>
  <c r="K201" i="28"/>
  <c r="L201" i="28" s="1"/>
  <c r="N204" i="28"/>
  <c r="D10" i="32"/>
  <c r="I10" i="32" s="1"/>
  <c r="E11" i="32"/>
  <c r="K198" i="28"/>
  <c r="L198" i="28" s="1"/>
  <c r="N188" i="28"/>
  <c r="N170" i="28"/>
  <c r="N171" i="28"/>
  <c r="N172" i="28"/>
  <c r="J108" i="26"/>
  <c r="P107" i="26"/>
  <c r="AB107" i="26" s="1"/>
  <c r="AN107" i="26" s="1"/>
  <c r="N169" i="28"/>
  <c r="N177" i="28"/>
  <c r="N211" i="28"/>
  <c r="K210" i="28"/>
  <c r="L210" i="28" s="1"/>
  <c r="L7" i="31"/>
  <c r="K7" i="31"/>
  <c r="E10" i="30"/>
  <c r="D9" i="30"/>
  <c r="I9" i="30" s="1"/>
  <c r="AO127" i="26"/>
  <c r="AI128" i="26"/>
  <c r="AP127" i="26"/>
  <c r="AJ128" i="26"/>
  <c r="N208" i="28"/>
  <c r="N189" i="28"/>
  <c r="K204" i="28"/>
  <c r="L204" i="28" s="1"/>
  <c r="N190" i="28"/>
  <c r="R107" i="26"/>
  <c r="AD107" i="26" s="1"/>
  <c r="AP107" i="26" s="1"/>
  <c r="L108" i="26"/>
  <c r="Q107" i="26"/>
  <c r="AC107" i="26" s="1"/>
  <c r="AO107" i="26" s="1"/>
  <c r="K108" i="26"/>
  <c r="K195" i="28"/>
  <c r="L195" i="28" s="1"/>
  <c r="N207" i="28"/>
  <c r="E9" i="31"/>
  <c r="D8" i="31"/>
  <c r="I8" i="31" s="1"/>
  <c r="L8" i="30"/>
  <c r="K8" i="30"/>
  <c r="K169" i="28"/>
  <c r="L169" i="28" s="1"/>
  <c r="K176" i="28"/>
  <c r="L176" i="28" s="1"/>
  <c r="K190" i="28"/>
  <c r="L190" i="28" s="1"/>
  <c r="N203" i="28"/>
  <c r="N193" i="28"/>
  <c r="AL127" i="26"/>
  <c r="AX127" i="26" s="1"/>
  <c r="B127" i="27" s="1"/>
  <c r="D127" i="27" s="1"/>
  <c r="E127" i="27" s="1"/>
  <c r="G127" i="28" s="1"/>
  <c r="I127" i="28" s="1"/>
  <c r="AF128" i="26"/>
  <c r="N184" i="28"/>
  <c r="N212" i="28"/>
  <c r="N206" i="28"/>
  <c r="K209" i="28"/>
  <c r="L209" i="28" s="1"/>
  <c r="N194" i="28"/>
  <c r="N201" i="28"/>
  <c r="K184" i="28"/>
  <c r="L184" i="28" s="1"/>
  <c r="N187" i="28"/>
  <c r="N175" i="28"/>
  <c r="K177" i="28"/>
  <c r="L177" i="28" s="1"/>
  <c r="N173" i="28"/>
  <c r="K194" i="28"/>
  <c r="L194" i="28" s="1"/>
  <c r="AG128" i="26"/>
  <c r="AM127" i="26"/>
  <c r="N182" i="28"/>
  <c r="N174" i="28"/>
  <c r="M200" i="28"/>
  <c r="N200" i="28" s="1"/>
  <c r="K200" i="28"/>
  <c r="L200" i="28" s="1"/>
  <c r="N180" i="28"/>
  <c r="I108" i="26"/>
  <c r="O107" i="26"/>
  <c r="AA107" i="26" s="1"/>
  <c r="AM107" i="26" s="1"/>
  <c r="N192" i="28"/>
  <c r="M183" i="28"/>
  <c r="N183" i="28" s="1"/>
  <c r="K183" i="28"/>
  <c r="L183" i="28" s="1"/>
  <c r="D163" i="28"/>
  <c r="E165" i="28"/>
  <c r="F165" i="28" s="1"/>
  <c r="K197" i="28"/>
  <c r="L197" i="28" s="1"/>
  <c r="N176" i="28"/>
  <c r="K174" i="28"/>
  <c r="L174" i="28" s="1"/>
  <c r="K179" i="28"/>
  <c r="L179" i="28" s="1"/>
  <c r="AH128" i="26"/>
  <c r="AN127" i="26"/>
  <c r="N209" i="28"/>
  <c r="L9" i="32"/>
  <c r="K9" i="32"/>
  <c r="K191" i="28"/>
  <c r="L191" i="28" s="1"/>
  <c r="L6" i="29"/>
  <c r="K6" i="29"/>
  <c r="N198" i="28"/>
  <c r="K211" i="28"/>
  <c r="L211" i="28" s="1"/>
  <c r="K192" i="28"/>
  <c r="L192" i="28" s="1"/>
  <c r="K187" i="28"/>
  <c r="L187" i="28" s="1"/>
  <c r="N107" i="26"/>
  <c r="Z107" i="26" s="1"/>
  <c r="AL107" i="26" s="1"/>
  <c r="AX107" i="26" s="1"/>
  <c r="B107" i="27" s="1"/>
  <c r="D107" i="27" s="1"/>
  <c r="E107" i="27" s="1"/>
  <c r="G107" i="28" s="1"/>
  <c r="I107" i="28" s="1"/>
  <c r="H108" i="26"/>
  <c r="K180" i="28"/>
  <c r="L180" i="28" s="1"/>
  <c r="N185" i="28"/>
  <c r="N196" i="28"/>
  <c r="K196" i="28"/>
  <c r="L196" i="28" s="1"/>
  <c r="N213" i="28"/>
  <c r="N178" i="28"/>
  <c r="R197" i="17"/>
  <c r="U197" i="17" s="1"/>
  <c r="E792" i="16"/>
  <c r="E784" i="16"/>
  <c r="E776" i="16"/>
  <c r="E768" i="16"/>
  <c r="E760" i="16"/>
  <c r="E752" i="16"/>
  <c r="E744" i="16"/>
  <c r="E736" i="16"/>
  <c r="E729" i="16"/>
  <c r="E721" i="16"/>
  <c r="E713" i="16"/>
  <c r="E705" i="16"/>
  <c r="E697" i="16"/>
  <c r="E689" i="16"/>
  <c r="E681" i="16"/>
  <c r="E673" i="16"/>
  <c r="E665" i="16"/>
  <c r="E657" i="16"/>
  <c r="E649" i="16"/>
  <c r="E641" i="16"/>
  <c r="E633" i="16"/>
  <c r="E625" i="16"/>
  <c r="E617" i="16"/>
  <c r="E609" i="16"/>
  <c r="E601" i="16"/>
  <c r="E593" i="16"/>
  <c r="E585" i="16"/>
  <c r="E577" i="16"/>
  <c r="E569" i="16"/>
  <c r="E561" i="16"/>
  <c r="E553" i="16"/>
  <c r="E545" i="16"/>
  <c r="E533" i="16"/>
  <c r="E512" i="16"/>
  <c r="E488" i="16"/>
  <c r="E456" i="16"/>
  <c r="E424" i="16"/>
  <c r="E392" i="16"/>
  <c r="E360" i="16"/>
  <c r="E328" i="16"/>
  <c r="E296" i="16"/>
  <c r="E249" i="16"/>
  <c r="E217" i="16"/>
  <c r="E185" i="16"/>
  <c r="E153" i="16"/>
  <c r="E121" i="16"/>
  <c r="E89" i="16"/>
  <c r="E57" i="16"/>
  <c r="E25" i="16"/>
  <c r="R185" i="17"/>
  <c r="U185" i="17" s="1"/>
  <c r="R169" i="17"/>
  <c r="U169" i="17" s="1"/>
  <c r="E647" i="16"/>
  <c r="E639" i="16"/>
  <c r="E631" i="16"/>
  <c r="E623" i="16"/>
  <c r="E615" i="16"/>
  <c r="E607" i="16"/>
  <c r="E599" i="16"/>
  <c r="E591" i="16"/>
  <c r="E583" i="16"/>
  <c r="E575" i="16"/>
  <c r="E567" i="16"/>
  <c r="E559" i="16"/>
  <c r="E551" i="16"/>
  <c r="E543" i="16"/>
  <c r="E528" i="16"/>
  <c r="E505" i="16"/>
  <c r="E480" i="16"/>
  <c r="E448" i="16"/>
  <c r="E416" i="16"/>
  <c r="E384" i="16"/>
  <c r="E352" i="16"/>
  <c r="E320" i="16"/>
  <c r="E288" i="16"/>
  <c r="E241" i="16"/>
  <c r="E209" i="16"/>
  <c r="E177" i="16"/>
  <c r="E145" i="16"/>
  <c r="E113" i="16"/>
  <c r="E81" i="16"/>
  <c r="E49" i="16"/>
  <c r="E17" i="16"/>
  <c r="R193" i="17"/>
  <c r="U193" i="17" s="1"/>
  <c r="R161" i="17"/>
  <c r="U161" i="17" s="1"/>
  <c r="E662" i="16"/>
  <c r="E654" i="16"/>
  <c r="E646" i="16"/>
  <c r="E638" i="16"/>
  <c r="E630" i="16"/>
  <c r="E622" i="16"/>
  <c r="E614" i="16"/>
  <c r="E606" i="16"/>
  <c r="E598" i="16"/>
  <c r="E590" i="16"/>
  <c r="E582" i="16"/>
  <c r="E574" i="16"/>
  <c r="E566" i="16"/>
  <c r="E558" i="16"/>
  <c r="E550" i="16"/>
  <c r="E541" i="16"/>
  <c r="E527" i="16"/>
  <c r="E504" i="16"/>
  <c r="E479" i="16"/>
  <c r="E447" i="16"/>
  <c r="E415" i="16"/>
  <c r="E383" i="16"/>
  <c r="E351" i="16"/>
  <c r="E319" i="16"/>
  <c r="E287" i="16"/>
  <c r="E264" i="16"/>
  <c r="E234" i="16"/>
  <c r="E202" i="16"/>
  <c r="E170" i="16"/>
  <c r="E138" i="16"/>
  <c r="E106" i="16"/>
  <c r="E74" i="16"/>
  <c r="E42" i="16"/>
  <c r="E3" i="16"/>
  <c r="E11" i="16"/>
  <c r="E19" i="16"/>
  <c r="E27" i="16"/>
  <c r="E35" i="16"/>
  <c r="E43" i="16"/>
  <c r="E51" i="16"/>
  <c r="E59" i="16"/>
  <c r="E67" i="16"/>
  <c r="E75" i="16"/>
  <c r="E83" i="16"/>
  <c r="E91" i="16"/>
  <c r="E99" i="16"/>
  <c r="E107" i="16"/>
  <c r="E115" i="16"/>
  <c r="E123" i="16"/>
  <c r="E131" i="16"/>
  <c r="E139" i="16"/>
  <c r="E147" i="16"/>
  <c r="E155" i="16"/>
  <c r="E163" i="16"/>
  <c r="E171" i="16"/>
  <c r="E179" i="16"/>
  <c r="E187" i="16"/>
  <c r="E195" i="16"/>
  <c r="E203" i="16"/>
  <c r="E211" i="16"/>
  <c r="E219" i="16"/>
  <c r="E227" i="16"/>
  <c r="E235" i="16"/>
  <c r="E243" i="16"/>
  <c r="E251" i="16"/>
  <c r="E259" i="16"/>
  <c r="E265" i="16"/>
  <c r="E269" i="16"/>
  <c r="E273" i="16"/>
  <c r="E281" i="16"/>
  <c r="E289" i="16"/>
  <c r="E297" i="16"/>
  <c r="E305" i="16"/>
  <c r="E313" i="16"/>
  <c r="E321" i="16"/>
  <c r="E329" i="16"/>
  <c r="E337" i="16"/>
  <c r="E345" i="16"/>
  <c r="E353" i="16"/>
  <c r="E361" i="16"/>
  <c r="E369" i="16"/>
  <c r="E377" i="16"/>
  <c r="E385" i="16"/>
  <c r="E393" i="16"/>
  <c r="E401" i="16"/>
  <c r="E409" i="16"/>
  <c r="E417" i="16"/>
  <c r="E425" i="16"/>
  <c r="E433" i="16"/>
  <c r="E441" i="16"/>
  <c r="E449" i="16"/>
  <c r="E457" i="16"/>
  <c r="E465" i="16"/>
  <c r="E473" i="16"/>
  <c r="E481" i="16"/>
  <c r="E489" i="16"/>
  <c r="E4" i="16"/>
  <c r="E12" i="16"/>
  <c r="E20" i="16"/>
  <c r="E28" i="16"/>
  <c r="E36" i="16"/>
  <c r="E44" i="16"/>
  <c r="E52" i="16"/>
  <c r="E60" i="16"/>
  <c r="E68" i="16"/>
  <c r="E76" i="16"/>
  <c r="E84" i="16"/>
  <c r="E92" i="16"/>
  <c r="E100" i="16"/>
  <c r="E108" i="16"/>
  <c r="E116" i="16"/>
  <c r="E124" i="16"/>
  <c r="E132" i="16"/>
  <c r="E140" i="16"/>
  <c r="E148" i="16"/>
  <c r="E156" i="16"/>
  <c r="E164" i="16"/>
  <c r="E172" i="16"/>
  <c r="E180" i="16"/>
  <c r="E188" i="16"/>
  <c r="E196" i="16"/>
  <c r="E204" i="16"/>
  <c r="E212" i="16"/>
  <c r="E220" i="16"/>
  <c r="E228" i="16"/>
  <c r="E236" i="16"/>
  <c r="E244" i="16"/>
  <c r="E252" i="16"/>
  <c r="E260" i="16"/>
  <c r="E274" i="16"/>
  <c r="E282" i="16"/>
  <c r="E290" i="16"/>
  <c r="E298" i="16"/>
  <c r="E306" i="16"/>
  <c r="E314" i="16"/>
  <c r="E322" i="16"/>
  <c r="E330" i="16"/>
  <c r="E338" i="16"/>
  <c r="E346" i="16"/>
  <c r="E354" i="16"/>
  <c r="E362" i="16"/>
  <c r="E370" i="16"/>
  <c r="E378" i="16"/>
  <c r="E386" i="16"/>
  <c r="E394" i="16"/>
  <c r="E402" i="16"/>
  <c r="E410" i="16"/>
  <c r="E418" i="16"/>
  <c r="E426" i="16"/>
  <c r="E434" i="16"/>
  <c r="E442" i="16"/>
  <c r="E450" i="16"/>
  <c r="E458" i="16"/>
  <c r="E466" i="16"/>
  <c r="E474" i="16"/>
  <c r="E482" i="16"/>
  <c r="E490" i="16"/>
  <c r="E498" i="16"/>
  <c r="E506" i="16"/>
  <c r="E514" i="16"/>
  <c r="E522" i="16"/>
  <c r="E530" i="16"/>
  <c r="E5" i="16"/>
  <c r="E13" i="16"/>
  <c r="E21" i="16"/>
  <c r="E29" i="16"/>
  <c r="E37" i="16"/>
  <c r="E45" i="16"/>
  <c r="E53" i="16"/>
  <c r="E61" i="16"/>
  <c r="E69" i="16"/>
  <c r="E77" i="16"/>
  <c r="E85" i="16"/>
  <c r="E93" i="16"/>
  <c r="E101" i="16"/>
  <c r="E109" i="16"/>
  <c r="E117" i="16"/>
  <c r="E125" i="16"/>
  <c r="E133" i="16"/>
  <c r="E141" i="16"/>
  <c r="E149" i="16"/>
  <c r="E157" i="16"/>
  <c r="E165" i="16"/>
  <c r="E173" i="16"/>
  <c r="E181" i="16"/>
  <c r="E189" i="16"/>
  <c r="E197" i="16"/>
  <c r="E205" i="16"/>
  <c r="E213" i="16"/>
  <c r="E221" i="16"/>
  <c r="E229" i="16"/>
  <c r="E237" i="16"/>
  <c r="E245" i="16"/>
  <c r="E253" i="16"/>
  <c r="E261" i="16"/>
  <c r="E266" i="16"/>
  <c r="E270" i="16"/>
  <c r="E275" i="16"/>
  <c r="E283" i="16"/>
  <c r="E291" i="16"/>
  <c r="E299" i="16"/>
  <c r="E307" i="16"/>
  <c r="E315" i="16"/>
  <c r="E323" i="16"/>
  <c r="E331" i="16"/>
  <c r="E339" i="16"/>
  <c r="E347" i="16"/>
  <c r="E355" i="16"/>
  <c r="E363" i="16"/>
  <c r="E371" i="16"/>
  <c r="E379" i="16"/>
  <c r="E387" i="16"/>
  <c r="E395" i="16"/>
  <c r="E403" i="16"/>
  <c r="E411" i="16"/>
  <c r="E419" i="16"/>
  <c r="E427" i="16"/>
  <c r="E435" i="16"/>
  <c r="E443" i="16"/>
  <c r="E451" i="16"/>
  <c r="E459" i="16"/>
  <c r="E467" i="16"/>
  <c r="E475" i="16"/>
  <c r="E483" i="16"/>
  <c r="E491" i="16"/>
  <c r="E499" i="16"/>
  <c r="E507" i="16"/>
  <c r="E515" i="16"/>
  <c r="E523" i="16"/>
  <c r="E531" i="16"/>
  <c r="E539" i="16"/>
  <c r="E6" i="16"/>
  <c r="E14" i="16"/>
  <c r="E22" i="16"/>
  <c r="E30" i="16"/>
  <c r="E38" i="16"/>
  <c r="E46" i="16"/>
  <c r="E54" i="16"/>
  <c r="E62" i="16"/>
  <c r="E70" i="16"/>
  <c r="E78" i="16"/>
  <c r="E86" i="16"/>
  <c r="E94" i="16"/>
  <c r="E102" i="16"/>
  <c r="E110" i="16"/>
  <c r="E118" i="16"/>
  <c r="E126" i="16"/>
  <c r="E134" i="16"/>
  <c r="E142" i="16"/>
  <c r="E150" i="16"/>
  <c r="E158" i="16"/>
  <c r="E166" i="16"/>
  <c r="E174" i="16"/>
  <c r="E182" i="16"/>
  <c r="E190" i="16"/>
  <c r="E198" i="16"/>
  <c r="E206" i="16"/>
  <c r="E214" i="16"/>
  <c r="E222" i="16"/>
  <c r="E230" i="16"/>
  <c r="E238" i="16"/>
  <c r="E246" i="16"/>
  <c r="E254" i="16"/>
  <c r="E262" i="16"/>
  <c r="E276" i="16"/>
  <c r="E284" i="16"/>
  <c r="E292" i="16"/>
  <c r="E300" i="16"/>
  <c r="E308" i="16"/>
  <c r="E316" i="16"/>
  <c r="E324" i="16"/>
  <c r="E332" i="16"/>
  <c r="E340" i="16"/>
  <c r="E348" i="16"/>
  <c r="E356" i="16"/>
  <c r="E364" i="16"/>
  <c r="E372" i="16"/>
  <c r="E380" i="16"/>
  <c r="E388" i="16"/>
  <c r="E396" i="16"/>
  <c r="E404" i="16"/>
  <c r="E412" i="16"/>
  <c r="E420" i="16"/>
  <c r="E428" i="16"/>
  <c r="E436" i="16"/>
  <c r="E444" i="16"/>
  <c r="E452" i="16"/>
  <c r="E460" i="16"/>
  <c r="E468" i="16"/>
  <c r="E476" i="16"/>
  <c r="E484" i="16"/>
  <c r="E492" i="16"/>
  <c r="E500" i="16"/>
  <c r="E508" i="16"/>
  <c r="E516" i="16"/>
  <c r="E524" i="16"/>
  <c r="E532" i="16"/>
  <c r="E540" i="16"/>
  <c r="E7" i="16"/>
  <c r="E15" i="16"/>
  <c r="E23" i="16"/>
  <c r="E31" i="16"/>
  <c r="E39" i="16"/>
  <c r="E47" i="16"/>
  <c r="E55" i="16"/>
  <c r="E63" i="16"/>
  <c r="E71" i="16"/>
  <c r="E79" i="16"/>
  <c r="E87" i="16"/>
  <c r="E95" i="16"/>
  <c r="E103" i="16"/>
  <c r="E111" i="16"/>
  <c r="E119" i="16"/>
  <c r="E127" i="16"/>
  <c r="E135" i="16"/>
  <c r="E143" i="16"/>
  <c r="E151" i="16"/>
  <c r="E159" i="16"/>
  <c r="E167" i="16"/>
  <c r="E175" i="16"/>
  <c r="E183" i="16"/>
  <c r="E191" i="16"/>
  <c r="E199" i="16"/>
  <c r="E207" i="16"/>
  <c r="E215" i="16"/>
  <c r="E223" i="16"/>
  <c r="E231" i="16"/>
  <c r="E239" i="16"/>
  <c r="E247" i="16"/>
  <c r="E255" i="16"/>
  <c r="E263" i="16"/>
  <c r="E267" i="16"/>
  <c r="E271" i="16"/>
  <c r="E277" i="16"/>
  <c r="E285" i="16"/>
  <c r="E293" i="16"/>
  <c r="E301" i="16"/>
  <c r="E309" i="16"/>
  <c r="E317" i="16"/>
  <c r="E325" i="16"/>
  <c r="E333" i="16"/>
  <c r="E341" i="16"/>
  <c r="E349" i="16"/>
  <c r="E357" i="16"/>
  <c r="E365" i="16"/>
  <c r="E373" i="16"/>
  <c r="E381" i="16"/>
  <c r="E389" i="16"/>
  <c r="E397" i="16"/>
  <c r="E405" i="16"/>
  <c r="E413" i="16"/>
  <c r="E421" i="16"/>
  <c r="E429" i="16"/>
  <c r="E437" i="16"/>
  <c r="E445" i="16"/>
  <c r="E453" i="16"/>
  <c r="E461" i="16"/>
  <c r="E469" i="16"/>
  <c r="E477" i="16"/>
  <c r="E485" i="16"/>
  <c r="E493" i="16"/>
  <c r="E501" i="16"/>
  <c r="E509" i="16"/>
  <c r="E517" i="16"/>
  <c r="E525" i="16"/>
  <c r="E8" i="16"/>
  <c r="E16" i="16"/>
  <c r="E24" i="16"/>
  <c r="E32" i="16"/>
  <c r="E40" i="16"/>
  <c r="E48" i="16"/>
  <c r="E56" i="16"/>
  <c r="E64" i="16"/>
  <c r="E72" i="16"/>
  <c r="E80" i="16"/>
  <c r="E88" i="16"/>
  <c r="E96" i="16"/>
  <c r="E104" i="16"/>
  <c r="E112" i="16"/>
  <c r="E120" i="16"/>
  <c r="E128" i="16"/>
  <c r="E136" i="16"/>
  <c r="E144" i="16"/>
  <c r="E152" i="16"/>
  <c r="E160" i="16"/>
  <c r="E168" i="16"/>
  <c r="E176" i="16"/>
  <c r="E184" i="16"/>
  <c r="E192" i="16"/>
  <c r="E200" i="16"/>
  <c r="E208" i="16"/>
  <c r="E216" i="16"/>
  <c r="E224" i="16"/>
  <c r="E232" i="16"/>
  <c r="E240" i="16"/>
  <c r="E248" i="16"/>
  <c r="E256" i="16"/>
  <c r="E278" i="16"/>
  <c r="E286" i="16"/>
  <c r="E294" i="16"/>
  <c r="E302" i="16"/>
  <c r="E310" i="16"/>
  <c r="E318" i="16"/>
  <c r="E326" i="16"/>
  <c r="E334" i="16"/>
  <c r="E342" i="16"/>
  <c r="E350" i="16"/>
  <c r="E358" i="16"/>
  <c r="E366" i="16"/>
  <c r="E374" i="16"/>
  <c r="E382" i="16"/>
  <c r="E390" i="16"/>
  <c r="E398" i="16"/>
  <c r="E406" i="16"/>
  <c r="E414" i="16"/>
  <c r="E422" i="16"/>
  <c r="E430" i="16"/>
  <c r="E438" i="16"/>
  <c r="E446" i="16"/>
  <c r="E454" i="16"/>
  <c r="E462" i="16"/>
  <c r="E470" i="16"/>
  <c r="E478" i="16"/>
  <c r="E486" i="16"/>
  <c r="E494" i="16"/>
  <c r="E502" i="16"/>
  <c r="E510" i="16"/>
  <c r="E518" i="16"/>
  <c r="E526" i="16"/>
  <c r="E534" i="16"/>
  <c r="E542" i="16"/>
  <c r="E725" i="16"/>
  <c r="E717" i="16"/>
  <c r="E709" i="16"/>
  <c r="E701" i="16"/>
  <c r="E693" i="16"/>
  <c r="E685" i="16"/>
  <c r="E677" i="16"/>
  <c r="E669" i="16"/>
  <c r="E661" i="16"/>
  <c r="E653" i="16"/>
  <c r="E645" i="16"/>
  <c r="E637" i="16"/>
  <c r="E629" i="16"/>
  <c r="E621" i="16"/>
  <c r="E613" i="16"/>
  <c r="E605" i="16"/>
  <c r="E597" i="16"/>
  <c r="E589" i="16"/>
  <c r="E581" i="16"/>
  <c r="E573" i="16"/>
  <c r="E565" i="16"/>
  <c r="E557" i="16"/>
  <c r="E549" i="16"/>
  <c r="E538" i="16"/>
  <c r="E521" i="16"/>
  <c r="E503" i="16"/>
  <c r="E472" i="16"/>
  <c r="E440" i="16"/>
  <c r="E408" i="16"/>
  <c r="E376" i="16"/>
  <c r="E344" i="16"/>
  <c r="E312" i="16"/>
  <c r="E280" i="16"/>
  <c r="E233" i="16"/>
  <c r="E201" i="16"/>
  <c r="E169" i="16"/>
  <c r="E137" i="16"/>
  <c r="E105" i="16"/>
  <c r="E73" i="16"/>
  <c r="E41" i="16"/>
  <c r="E9" i="16"/>
  <c r="R201" i="17"/>
  <c r="U201" i="17" s="1"/>
  <c r="R153" i="17"/>
  <c r="U153" i="17" s="1"/>
  <c r="O213" i="17"/>
  <c r="P212" i="17"/>
  <c r="R212" i="17" s="1"/>
  <c r="U212" i="17" s="1"/>
  <c r="P211" i="17"/>
  <c r="R211" i="17" s="1"/>
  <c r="U211" i="17" s="1"/>
  <c r="G38" i="8"/>
  <c r="G60" i="8"/>
  <c r="G52" i="8"/>
  <c r="H361" i="8"/>
  <c r="G68" i="8"/>
  <c r="H68" i="8" s="1"/>
  <c r="G18" i="8"/>
  <c r="G357" i="8"/>
  <c r="G34" i="8"/>
  <c r="H34" i="8" s="1"/>
  <c r="H22" i="8"/>
  <c r="G70" i="8"/>
  <c r="G46" i="8"/>
  <c r="G48" i="8"/>
  <c r="H48" i="8" s="1"/>
  <c r="G62" i="8"/>
  <c r="H50" i="8"/>
  <c r="G28" i="8"/>
  <c r="H28" i="8" s="1"/>
  <c r="G36" i="8"/>
  <c r="H36" i="8" s="1"/>
  <c r="G50" i="8"/>
  <c r="H38" i="8"/>
  <c r="G64" i="8"/>
  <c r="H52" i="8"/>
  <c r="H18" i="8"/>
  <c r="G30" i="8"/>
  <c r="G44" i="8"/>
  <c r="G66" i="8"/>
  <c r="H66" i="8" s="1"/>
  <c r="H54" i="8"/>
  <c r="G32" i="8"/>
  <c r="H32" i="8" s="1"/>
  <c r="H20" i="8"/>
  <c r="H42" i="8"/>
  <c r="G54" i="8"/>
  <c r="G14" i="8"/>
  <c r="G22" i="8"/>
  <c r="G26" i="8"/>
  <c r="H26" i="8" s="1"/>
  <c r="H14" i="8"/>
  <c r="H30" i="8"/>
  <c r="G42" i="8"/>
  <c r="G113" i="8"/>
  <c r="H113" i="8" s="1"/>
  <c r="G215" i="8"/>
  <c r="H215" i="8" s="1"/>
  <c r="G250" i="8"/>
  <c r="H250" i="8" s="1"/>
  <c r="H238" i="8"/>
  <c r="G313" i="8"/>
  <c r="G348" i="8"/>
  <c r="H348" i="8" s="1"/>
  <c r="G347" i="8"/>
  <c r="H347" i="8" s="1"/>
  <c r="G369" i="8"/>
  <c r="G366" i="8"/>
  <c r="G27" i="8"/>
  <c r="H27" i="8" s="1"/>
  <c r="H31" i="8"/>
  <c r="G43" i="8"/>
  <c r="G153" i="8"/>
  <c r="G244" i="8"/>
  <c r="H244" i="8" s="1"/>
  <c r="F296" i="9"/>
  <c r="H62" i="8"/>
  <c r="H70" i="8"/>
  <c r="H168" i="8"/>
  <c r="G210" i="8"/>
  <c r="H210" i="8" s="1"/>
  <c r="H221" i="8"/>
  <c r="G242" i="8"/>
  <c r="H242" i="8" s="1"/>
  <c r="G271" i="8"/>
  <c r="H271" i="8" s="1"/>
  <c r="G314" i="8"/>
  <c r="H302" i="8"/>
  <c r="H139" i="8"/>
  <c r="G151" i="8"/>
  <c r="H151" i="8" s="1"/>
  <c r="G159" i="8"/>
  <c r="G167" i="8"/>
  <c r="H167" i="8" s="1"/>
  <c r="G175" i="8"/>
  <c r="H174" i="8"/>
  <c r="G186" i="8"/>
  <c r="H186" i="8" s="1"/>
  <c r="G201" i="8"/>
  <c r="G204" i="8"/>
  <c r="H204" i="8" s="1"/>
  <c r="G233" i="8"/>
  <c r="G236" i="8"/>
  <c r="H236" i="8" s="1"/>
  <c r="G265" i="8"/>
  <c r="G316" i="8"/>
  <c r="H316" i="8" s="1"/>
  <c r="H323" i="8"/>
  <c r="G335" i="8"/>
  <c r="H335" i="8" s="1"/>
  <c r="G346" i="8"/>
  <c r="H346" i="8" s="1"/>
  <c r="G349" i="8"/>
  <c r="G367" i="8"/>
  <c r="H367" i="8" s="1"/>
  <c r="G386" i="8"/>
  <c r="H386" i="8" s="1"/>
  <c r="H374" i="8"/>
  <c r="G413" i="8"/>
  <c r="H413" i="8" s="1"/>
  <c r="F175" i="9"/>
  <c r="F278" i="9"/>
  <c r="H41" i="8"/>
  <c r="G53" i="8"/>
  <c r="G150" i="8"/>
  <c r="H150" i="8" s="1"/>
  <c r="G285" i="8"/>
  <c r="G320" i="8"/>
  <c r="H320" i="8" s="1"/>
  <c r="G345" i="8"/>
  <c r="H345" i="8" s="1"/>
  <c r="G59" i="8"/>
  <c r="G108" i="8"/>
  <c r="H108" i="8" s="1"/>
  <c r="H128" i="8"/>
  <c r="G140" i="8"/>
  <c r="G96" i="8"/>
  <c r="H96" i="8" s="1"/>
  <c r="G104" i="8"/>
  <c r="H104" i="8" s="1"/>
  <c r="G111" i="8"/>
  <c r="H111" i="8" s="1"/>
  <c r="G164" i="8"/>
  <c r="G245" i="8"/>
  <c r="H245" i="8" s="1"/>
  <c r="H233" i="8"/>
  <c r="H256" i="8"/>
  <c r="G351" i="8"/>
  <c r="G373" i="8"/>
  <c r="H373" i="8" s="1"/>
  <c r="G370" i="8"/>
  <c r="I370" i="8" s="1"/>
  <c r="H459" i="8"/>
  <c r="G468" i="8"/>
  <c r="G466" i="8"/>
  <c r="H466" i="8" s="1"/>
  <c r="G456" i="8"/>
  <c r="H456" i="8" s="1"/>
  <c r="G471" i="8"/>
  <c r="H471" i="8" s="1"/>
  <c r="G464" i="8"/>
  <c r="G459" i="8"/>
  <c r="H43" i="8"/>
  <c r="G55" i="8"/>
  <c r="H59" i="8"/>
  <c r="G71" i="8"/>
  <c r="H102" i="8"/>
  <c r="G114" i="8"/>
  <c r="H110" i="8"/>
  <c r="G122" i="8"/>
  <c r="H118" i="8"/>
  <c r="G130" i="8"/>
  <c r="I130" i="8" s="1"/>
  <c r="G138" i="8"/>
  <c r="H138" i="8" s="1"/>
  <c r="G17" i="8"/>
  <c r="G23" i="8"/>
  <c r="H17" i="8"/>
  <c r="G29" i="8"/>
  <c r="H29" i="8" s="1"/>
  <c r="G45" i="8"/>
  <c r="G61" i="8"/>
  <c r="I61" i="8" s="1"/>
  <c r="G109" i="8"/>
  <c r="G117" i="8"/>
  <c r="H117" i="8" s="1"/>
  <c r="H105" i="8"/>
  <c r="G125" i="8"/>
  <c r="H125" i="8" s="1"/>
  <c r="G133" i="8"/>
  <c r="H129" i="8"/>
  <c r="G141" i="8"/>
  <c r="H141" i="8" s="1"/>
  <c r="G146" i="8"/>
  <c r="H146" i="8" s="1"/>
  <c r="H142" i="8"/>
  <c r="G154" i="8"/>
  <c r="G162" i="8"/>
  <c r="G170" i="8"/>
  <c r="G178" i="8"/>
  <c r="H178" i="8" s="1"/>
  <c r="H166" i="8"/>
  <c r="G183" i="8"/>
  <c r="H183" i="8" s="1"/>
  <c r="H171" i="8"/>
  <c r="H181" i="8"/>
  <c r="H184" i="8"/>
  <c r="G199" i="8"/>
  <c r="H199" i="8" s="1"/>
  <c r="G202" i="8"/>
  <c r="H202" i="8" s="1"/>
  <c r="H190" i="8"/>
  <c r="G205" i="8"/>
  <c r="H205" i="8" s="1"/>
  <c r="G231" i="8"/>
  <c r="H231" i="8" s="1"/>
  <c r="G234" i="8"/>
  <c r="H234" i="8" s="1"/>
  <c r="G237" i="8"/>
  <c r="H237" i="8" s="1"/>
  <c r="H225" i="8"/>
  <c r="G263" i="8"/>
  <c r="H263" i="8" s="1"/>
  <c r="G266" i="8"/>
  <c r="H266" i="8" s="1"/>
  <c r="G269" i="8"/>
  <c r="G275" i="8"/>
  <c r="H275" i="8" s="1"/>
  <c r="G298" i="8"/>
  <c r="H298" i="8" s="1"/>
  <c r="G306" i="8"/>
  <c r="H306" i="8" s="1"/>
  <c r="H294" i="8"/>
  <c r="G319" i="8"/>
  <c r="G338" i="8"/>
  <c r="H338" i="8" s="1"/>
  <c r="G337" i="8"/>
  <c r="H337" i="8" s="1"/>
  <c r="G353" i="8"/>
  <c r="G377" i="8"/>
  <c r="H377" i="8" s="1"/>
  <c r="G476" i="8"/>
  <c r="H476" i="8" s="1"/>
  <c r="G480" i="8"/>
  <c r="H480" i="8" s="1"/>
  <c r="G20" i="8"/>
  <c r="G58" i="8"/>
  <c r="H58" i="8" s="1"/>
  <c r="H46" i="8"/>
  <c r="G137" i="8"/>
  <c r="H170" i="8"/>
  <c r="G182" i="8"/>
  <c r="H37" i="8"/>
  <c r="G49" i="8"/>
  <c r="H49" i="8" s="1"/>
  <c r="H64" i="8"/>
  <c r="G135" i="8"/>
  <c r="H135" i="8" s="1"/>
  <c r="G156" i="8"/>
  <c r="G274" i="8"/>
  <c r="H274" i="8" s="1"/>
  <c r="H262" i="8"/>
  <c r="G39" i="8"/>
  <c r="G56" i="8"/>
  <c r="H56" i="8" s="1"/>
  <c r="H44" i="8"/>
  <c r="H55" i="8"/>
  <c r="G67" i="8"/>
  <c r="H67" i="8" s="1"/>
  <c r="G107" i="8"/>
  <c r="H107" i="8" s="1"/>
  <c r="H95" i="8"/>
  <c r="G112" i="8"/>
  <c r="G120" i="8"/>
  <c r="G128" i="8"/>
  <c r="G136" i="8"/>
  <c r="H136" i="8" s="1"/>
  <c r="H137" i="8"/>
  <c r="G149" i="8"/>
  <c r="G157" i="8"/>
  <c r="H157" i="8" s="1"/>
  <c r="H153" i="8"/>
  <c r="G165" i="8"/>
  <c r="H165" i="8" s="1"/>
  <c r="G173" i="8"/>
  <c r="H173" i="8" s="1"/>
  <c r="H161" i="8"/>
  <c r="G181" i="8"/>
  <c r="G193" i="8"/>
  <c r="H193" i="8" s="1"/>
  <c r="G196" i="8"/>
  <c r="H196" i="8" s="1"/>
  <c r="G225" i="8"/>
  <c r="G228" i="8"/>
  <c r="H228" i="8" s="1"/>
  <c r="G257" i="8"/>
  <c r="H257" i="8" s="1"/>
  <c r="G260" i="8"/>
  <c r="H260" i="8" s="1"/>
  <c r="G327" i="8"/>
  <c r="H318" i="8"/>
  <c r="G330" i="8"/>
  <c r="H330" i="8" s="1"/>
  <c r="G333" i="8"/>
  <c r="G352" i="8"/>
  <c r="H352" i="8" s="1"/>
  <c r="G436" i="8"/>
  <c r="H436" i="8" s="1"/>
  <c r="H424" i="8"/>
  <c r="G444" i="8"/>
  <c r="H444" i="8" s="1"/>
  <c r="G450" i="8"/>
  <c r="H450" i="8" s="1"/>
  <c r="H438" i="8"/>
  <c r="H57" i="8"/>
  <c r="G69" i="8"/>
  <c r="H69" i="8" s="1"/>
  <c r="G129" i="8"/>
  <c r="G158" i="8"/>
  <c r="H158" i="8" s="1"/>
  <c r="G174" i="8"/>
  <c r="H162" i="8"/>
  <c r="G218" i="8"/>
  <c r="H218" i="8" s="1"/>
  <c r="H206" i="8"/>
  <c r="G247" i="8"/>
  <c r="H247" i="8" s="1"/>
  <c r="G282" i="8"/>
  <c r="H282" i="8" s="1"/>
  <c r="H291" i="8"/>
  <c r="G116" i="8"/>
  <c r="H116" i="8" s="1"/>
  <c r="H120" i="8"/>
  <c r="G132" i="8"/>
  <c r="H132" i="8" s="1"/>
  <c r="G169" i="8"/>
  <c r="H169" i="8" s="1"/>
  <c r="G172" i="8"/>
  <c r="G212" i="8"/>
  <c r="H212" i="8" s="1"/>
  <c r="G276" i="8"/>
  <c r="H276" i="8" s="1"/>
  <c r="H305" i="8"/>
  <c r="G15" i="8"/>
  <c r="H15" i="8" s="1"/>
  <c r="H80" i="8"/>
  <c r="G106" i="8"/>
  <c r="H131" i="8"/>
  <c r="G143" i="8"/>
  <c r="H143" i="8" s="1"/>
  <c r="H160" i="8"/>
  <c r="G213" i="8"/>
  <c r="H213" i="8" s="1"/>
  <c r="H201" i="8"/>
  <c r="G251" i="8"/>
  <c r="H251" i="8" s="1"/>
  <c r="G277" i="8"/>
  <c r="H265" i="8"/>
  <c r="G312" i="8"/>
  <c r="H312" i="8" s="1"/>
  <c r="H329" i="8"/>
  <c r="G341" i="8"/>
  <c r="G24" i="8"/>
  <c r="H24" i="8" s="1"/>
  <c r="G40" i="8"/>
  <c r="H40" i="8" s="1"/>
  <c r="H39" i="8"/>
  <c r="G51" i="8"/>
  <c r="G72" i="8"/>
  <c r="H72" i="8" s="1"/>
  <c r="H60" i="8"/>
  <c r="G41" i="8"/>
  <c r="H45" i="8"/>
  <c r="G57" i="8"/>
  <c r="H61" i="8"/>
  <c r="G73" i="8"/>
  <c r="H73" i="8" s="1"/>
  <c r="H71" i="8"/>
  <c r="H75" i="8"/>
  <c r="H77" i="8"/>
  <c r="G101" i="8"/>
  <c r="H101" i="8" s="1"/>
  <c r="H91" i="8"/>
  <c r="H93" i="8"/>
  <c r="H119" i="8"/>
  <c r="G131" i="8"/>
  <c r="G139" i="8"/>
  <c r="G144" i="8"/>
  <c r="H144" i="8" s="1"/>
  <c r="H148" i="8"/>
  <c r="G160" i="8"/>
  <c r="H156" i="8"/>
  <c r="G168" i="8"/>
  <c r="H164" i="8"/>
  <c r="G176" i="8"/>
  <c r="I176" i="8" s="1"/>
  <c r="G189" i="8"/>
  <c r="H189" i="8" s="1"/>
  <c r="G191" i="8"/>
  <c r="H191" i="8" s="1"/>
  <c r="G194" i="8"/>
  <c r="H194" i="8" s="1"/>
  <c r="H182" i="8"/>
  <c r="G197" i="8"/>
  <c r="H197" i="8" s="1"/>
  <c r="G223" i="8"/>
  <c r="H223" i="8" s="1"/>
  <c r="G226" i="8"/>
  <c r="H226" i="8" s="1"/>
  <c r="G229" i="8"/>
  <c r="H229" i="8" s="1"/>
  <c r="H217" i="8"/>
  <c r="G255" i="8"/>
  <c r="H255" i="8" s="1"/>
  <c r="G258" i="8"/>
  <c r="H258" i="8" s="1"/>
  <c r="G261" i="8"/>
  <c r="H249" i="8"/>
  <c r="G267" i="8"/>
  <c r="H267" i="8" s="1"/>
  <c r="G280" i="8"/>
  <c r="H272" i="8"/>
  <c r="G290" i="8"/>
  <c r="H290" i="8" s="1"/>
  <c r="G293" i="8"/>
  <c r="H281" i="8"/>
  <c r="G311" i="8"/>
  <c r="H311" i="8" s="1"/>
  <c r="H301" i="8"/>
  <c r="G315" i="8"/>
  <c r="H315" i="8" s="1"/>
  <c r="G318" i="8"/>
  <c r="G422" i="8"/>
  <c r="G430" i="8"/>
  <c r="H418" i="8"/>
  <c r="G442" i="8"/>
  <c r="H430" i="8"/>
  <c r="G462" i="8"/>
  <c r="G467" i="8"/>
  <c r="H25" i="8"/>
  <c r="G37" i="8"/>
  <c r="G121" i="8"/>
  <c r="H121" i="8" s="1"/>
  <c r="H109" i="8"/>
  <c r="H154" i="8"/>
  <c r="G166" i="8"/>
  <c r="H175" i="8"/>
  <c r="G221" i="8"/>
  <c r="G253" i="8"/>
  <c r="H253" i="8" s="1"/>
  <c r="H241" i="8"/>
  <c r="G322" i="8"/>
  <c r="G340" i="8"/>
  <c r="H340" i="8" s="1"/>
  <c r="G339" i="8"/>
  <c r="H339" i="8" s="1"/>
  <c r="G21" i="8"/>
  <c r="G124" i="8"/>
  <c r="H124" i="8" s="1"/>
  <c r="H112" i="8"/>
  <c r="H133" i="8"/>
  <c r="G145" i="8"/>
  <c r="H145" i="8" s="1"/>
  <c r="H149" i="8"/>
  <c r="G161" i="8"/>
  <c r="G209" i="8"/>
  <c r="H209" i="8" s="1"/>
  <c r="G241" i="8"/>
  <c r="G273" i="8"/>
  <c r="H273" i="8" s="1"/>
  <c r="H357" i="8"/>
  <c r="H21" i="8"/>
  <c r="G33" i="8"/>
  <c r="H33" i="8" s="1"/>
  <c r="H53" i="8"/>
  <c r="G65" i="8"/>
  <c r="H65" i="8" s="1"/>
  <c r="G98" i="8"/>
  <c r="H98" i="8" s="1"/>
  <c r="G119" i="8"/>
  <c r="G127" i="8"/>
  <c r="H127" i="8" s="1"/>
  <c r="H115" i="8"/>
  <c r="G148" i="8"/>
  <c r="H172" i="8"/>
  <c r="G207" i="8"/>
  <c r="H207" i="8" s="1"/>
  <c r="G239" i="8"/>
  <c r="H239" i="8" s="1"/>
  <c r="G264" i="8"/>
  <c r="H264" i="8" s="1"/>
  <c r="G283" i="8"/>
  <c r="H283" i="8" s="1"/>
  <c r="G364" i="8"/>
  <c r="H364" i="8" s="1"/>
  <c r="G358" i="8"/>
  <c r="H358" i="8" s="1"/>
  <c r="G362" i="8"/>
  <c r="F27" i="9"/>
  <c r="G16" i="8"/>
  <c r="H16" i="8" s="1"/>
  <c r="H23" i="8"/>
  <c r="G35" i="8"/>
  <c r="G25" i="8"/>
  <c r="G115" i="8"/>
  <c r="G123" i="8"/>
  <c r="H123" i="8" s="1"/>
  <c r="H140" i="8"/>
  <c r="G152" i="8"/>
  <c r="H152" i="8" s="1"/>
  <c r="G19" i="8"/>
  <c r="H19" i="8"/>
  <c r="G31" i="8"/>
  <c r="H35" i="8"/>
  <c r="G47" i="8"/>
  <c r="H47" i="8" s="1"/>
  <c r="H51" i="8"/>
  <c r="G63" i="8"/>
  <c r="H63" i="8" s="1"/>
  <c r="G110" i="8"/>
  <c r="H106" i="8"/>
  <c r="G118" i="8"/>
  <c r="H114" i="8"/>
  <c r="G126" i="8"/>
  <c r="H126" i="8" s="1"/>
  <c r="H122" i="8"/>
  <c r="G134" i="8"/>
  <c r="H134" i="8" s="1"/>
  <c r="H130" i="8"/>
  <c r="G142" i="8"/>
  <c r="G147" i="8"/>
  <c r="H147" i="8" s="1"/>
  <c r="G155" i="8"/>
  <c r="H155" i="8" s="1"/>
  <c r="G163" i="8"/>
  <c r="H163" i="8" s="1"/>
  <c r="H159" i="8"/>
  <c r="G179" i="8"/>
  <c r="G177" i="8"/>
  <c r="H177" i="8" s="1"/>
  <c r="G185" i="8"/>
  <c r="H185" i="8" s="1"/>
  <c r="G188" i="8"/>
  <c r="H188" i="8" s="1"/>
  <c r="G217" i="8"/>
  <c r="G220" i="8"/>
  <c r="H220" i="8" s="1"/>
  <c r="G249" i="8"/>
  <c r="G252" i="8"/>
  <c r="H252" i="8" s="1"/>
  <c r="G281" i="8"/>
  <c r="G284" i="8"/>
  <c r="H284" i="8" s="1"/>
  <c r="G343" i="8"/>
  <c r="H369" i="8"/>
  <c r="H410" i="8"/>
  <c r="G190" i="8"/>
  <c r="G198" i="8"/>
  <c r="H198" i="8" s="1"/>
  <c r="G206" i="8"/>
  <c r="G214" i="8"/>
  <c r="H214" i="8" s="1"/>
  <c r="G222" i="8"/>
  <c r="H222" i="8" s="1"/>
  <c r="G230" i="8"/>
  <c r="H230" i="8" s="1"/>
  <c r="G238" i="8"/>
  <c r="G246" i="8"/>
  <c r="H246" i="8" s="1"/>
  <c r="G254" i="8"/>
  <c r="H254" i="8" s="1"/>
  <c r="G262" i="8"/>
  <c r="G270" i="8"/>
  <c r="H270" i="8" s="1"/>
  <c r="G287" i="8"/>
  <c r="H287" i="8" s="1"/>
  <c r="G278" i="8"/>
  <c r="H278" i="8" s="1"/>
  <c r="G295" i="8"/>
  <c r="H295" i="8" s="1"/>
  <c r="G286" i="8"/>
  <c r="I286" i="8" s="1"/>
  <c r="G305" i="8"/>
  <c r="G332" i="8"/>
  <c r="H332" i="8" s="1"/>
  <c r="G323" i="8"/>
  <c r="G331" i="8"/>
  <c r="H331" i="8" s="1"/>
  <c r="G388" i="8"/>
  <c r="H388" i="8" s="1"/>
  <c r="G394" i="8"/>
  <c r="H394" i="8" s="1"/>
  <c r="G421" i="8"/>
  <c r="H421" i="8" s="1"/>
  <c r="G438" i="8"/>
  <c r="G452" i="8"/>
  <c r="H452" i="8" s="1"/>
  <c r="H440" i="8"/>
  <c r="G457" i="8"/>
  <c r="H457" i="8" s="1"/>
  <c r="F258" i="9"/>
  <c r="F344" i="9"/>
  <c r="F607" i="9"/>
  <c r="N386" i="10"/>
  <c r="R386" i="10" s="1"/>
  <c r="T386" i="10" s="1"/>
  <c r="U386" i="10" s="1"/>
  <c r="L387" i="10"/>
  <c r="G187" i="8"/>
  <c r="H187" i="8" s="1"/>
  <c r="G195" i="8"/>
  <c r="G203" i="8"/>
  <c r="H203" i="8" s="1"/>
  <c r="G211" i="8"/>
  <c r="H211" i="8" s="1"/>
  <c r="G219" i="8"/>
  <c r="H219" i="8" s="1"/>
  <c r="G227" i="8"/>
  <c r="G235" i="8"/>
  <c r="H235" i="8" s="1"/>
  <c r="G243" i="8"/>
  <c r="H243" i="8" s="1"/>
  <c r="G292" i="8"/>
  <c r="H292" i="8" s="1"/>
  <c r="G304" i="8"/>
  <c r="H304" i="8" s="1"/>
  <c r="H293" i="8"/>
  <c r="H317" i="8"/>
  <c r="H325" i="8"/>
  <c r="G359" i="8"/>
  <c r="H359" i="8" s="1"/>
  <c r="G374" i="8"/>
  <c r="G378" i="8"/>
  <c r="G382" i="8"/>
  <c r="H382" i="8" s="1"/>
  <c r="G396" i="8"/>
  <c r="H396" i="8" s="1"/>
  <c r="H384" i="8"/>
  <c r="G402" i="8"/>
  <c r="H402" i="8" s="1"/>
  <c r="G429" i="8"/>
  <c r="H429" i="8" s="1"/>
  <c r="G446" i="8"/>
  <c r="H446" i="8" s="1"/>
  <c r="H448" i="8"/>
  <c r="G465" i="8"/>
  <c r="H465" i="8" s="1"/>
  <c r="F23" i="9"/>
  <c r="F29" i="9"/>
  <c r="F156" i="9"/>
  <c r="F333" i="9"/>
  <c r="F148" i="9"/>
  <c r="F228" i="9"/>
  <c r="G95" i="8"/>
  <c r="G99" i="8"/>
  <c r="H99" i="8" s="1"/>
  <c r="G105" i="8"/>
  <c r="G200" i="8"/>
  <c r="H200" i="8" s="1"/>
  <c r="G208" i="8"/>
  <c r="H208" i="8" s="1"/>
  <c r="G216" i="8"/>
  <c r="H216" i="8" s="1"/>
  <c r="G232" i="8"/>
  <c r="H232" i="8" s="1"/>
  <c r="G240" i="8"/>
  <c r="H240" i="8" s="1"/>
  <c r="G248" i="8"/>
  <c r="H248" i="8" s="1"/>
  <c r="G297" i="8"/>
  <c r="H322" i="8"/>
  <c r="G334" i="8"/>
  <c r="H334" i="8" s="1"/>
  <c r="G342" i="8"/>
  <c r="H342" i="8" s="1"/>
  <c r="H333" i="8"/>
  <c r="G356" i="8"/>
  <c r="H356" i="8" s="1"/>
  <c r="G354" i="8"/>
  <c r="H354" i="8" s="1"/>
  <c r="G390" i="8"/>
  <c r="H390" i="8" s="1"/>
  <c r="G404" i="8"/>
  <c r="G410" i="8"/>
  <c r="G437" i="8"/>
  <c r="H437" i="8" s="1"/>
  <c r="G454" i="8"/>
  <c r="I454" i="8" s="1"/>
  <c r="H463" i="8"/>
  <c r="G475" i="8"/>
  <c r="H475" i="8" s="1"/>
  <c r="G472" i="8"/>
  <c r="F159" i="9"/>
  <c r="F218" i="9"/>
  <c r="F271" i="9"/>
  <c r="F276" i="9"/>
  <c r="F590" i="9"/>
  <c r="P447" i="10"/>
  <c r="R446" i="10"/>
  <c r="T446" i="10" s="1"/>
  <c r="U446" i="10" s="1"/>
  <c r="G102" i="8"/>
  <c r="H179" i="8"/>
  <c r="H314" i="8"/>
  <c r="G326" i="8"/>
  <c r="H326" i="8" s="1"/>
  <c r="G317" i="8"/>
  <c r="G325" i="8"/>
  <c r="G74" i="8"/>
  <c r="H74" i="8" s="1"/>
  <c r="G75" i="8"/>
  <c r="G76" i="8"/>
  <c r="H76" i="8" s="1"/>
  <c r="G77" i="8"/>
  <c r="G78" i="8"/>
  <c r="H78" i="8" s="1"/>
  <c r="G79" i="8"/>
  <c r="H79" i="8" s="1"/>
  <c r="G80" i="8"/>
  <c r="G81" i="8"/>
  <c r="H81" i="8" s="1"/>
  <c r="G82" i="8"/>
  <c r="H82" i="8" s="1"/>
  <c r="G83" i="8"/>
  <c r="H83" i="8" s="1"/>
  <c r="G84" i="8"/>
  <c r="G85" i="8"/>
  <c r="H85" i="8" s="1"/>
  <c r="G86" i="8"/>
  <c r="H86" i="8" s="1"/>
  <c r="G87" i="8"/>
  <c r="H87" i="8" s="1"/>
  <c r="G88" i="8"/>
  <c r="H88" i="8" s="1"/>
  <c r="G89" i="8"/>
  <c r="G90" i="8"/>
  <c r="H90" i="8" s="1"/>
  <c r="G91" i="8"/>
  <c r="G92" i="8"/>
  <c r="G93" i="8"/>
  <c r="G94" i="8"/>
  <c r="I94" i="8" s="1"/>
  <c r="H280" i="8"/>
  <c r="G294" i="8"/>
  <c r="G302" i="8"/>
  <c r="G310" i="8"/>
  <c r="I310" i="8" s="1"/>
  <c r="H299" i="8"/>
  <c r="H307" i="8"/>
  <c r="H319" i="8"/>
  <c r="H327" i="8"/>
  <c r="G350" i="8"/>
  <c r="H350" i="8" s="1"/>
  <c r="H341" i="8"/>
  <c r="G368" i="8"/>
  <c r="G372" i="8"/>
  <c r="H372" i="8" s="1"/>
  <c r="H360" i="8"/>
  <c r="H362" i="8"/>
  <c r="G376" i="8"/>
  <c r="H376" i="8" s="1"/>
  <c r="H366" i="8"/>
  <c r="G380" i="8"/>
  <c r="H368" i="8"/>
  <c r="H370" i="8"/>
  <c r="H378" i="8"/>
  <c r="G398" i="8"/>
  <c r="H398" i="8" s="1"/>
  <c r="G412" i="8"/>
  <c r="G418" i="8"/>
  <c r="G445" i="8"/>
  <c r="H445" i="8" s="1"/>
  <c r="H442" i="8"/>
  <c r="G463" i="8"/>
  <c r="H472" i="8"/>
  <c r="F41" i="9"/>
  <c r="F403" i="9"/>
  <c r="G97" i="8"/>
  <c r="H97" i="8" s="1"/>
  <c r="G100" i="8"/>
  <c r="H100" i="8" s="1"/>
  <c r="G103" i="8"/>
  <c r="H103" i="8" s="1"/>
  <c r="G192" i="8"/>
  <c r="H192" i="8" s="1"/>
  <c r="H195" i="8"/>
  <c r="G224" i="8"/>
  <c r="H224" i="8" s="1"/>
  <c r="H227" i="8"/>
  <c r="G256" i="8"/>
  <c r="G289" i="8"/>
  <c r="H289" i="8" s="1"/>
  <c r="H84" i="8"/>
  <c r="H89" i="8"/>
  <c r="H92" i="8"/>
  <c r="H261" i="8"/>
  <c r="H269" i="8"/>
  <c r="H277" i="8"/>
  <c r="G291" i="8"/>
  <c r="H285" i="8"/>
  <c r="G301" i="8"/>
  <c r="G309" i="8"/>
  <c r="H309" i="8" s="1"/>
  <c r="G328" i="8"/>
  <c r="H328" i="8" s="1"/>
  <c r="H324" i="8"/>
  <c r="G336" i="8"/>
  <c r="H336" i="8" s="1"/>
  <c r="H349" i="8"/>
  <c r="G361" i="8"/>
  <c r="G363" i="8"/>
  <c r="H363" i="8" s="1"/>
  <c r="H351" i="8"/>
  <c r="G365" i="8"/>
  <c r="H365" i="8" s="1"/>
  <c r="H353" i="8"/>
  <c r="G389" i="8"/>
  <c r="H389" i="8" s="1"/>
  <c r="G406" i="8"/>
  <c r="H406" i="8" s="1"/>
  <c r="G420" i="8"/>
  <c r="H408" i="8"/>
  <c r="G426" i="8"/>
  <c r="H426" i="8" s="1"/>
  <c r="G453" i="8"/>
  <c r="H453" i="8" s="1"/>
  <c r="H455" i="8"/>
  <c r="G458" i="8"/>
  <c r="F167" i="9"/>
  <c r="F183" i="9"/>
  <c r="F189" i="9"/>
  <c r="F496" i="9"/>
  <c r="F45" i="9"/>
  <c r="F199" i="9"/>
  <c r="G303" i="8"/>
  <c r="H303" i="8" s="1"/>
  <c r="G288" i="8"/>
  <c r="H288" i="8" s="1"/>
  <c r="G296" i="8"/>
  <c r="H296" i="8" s="1"/>
  <c r="G300" i="8"/>
  <c r="H300" i="8" s="1"/>
  <c r="G308" i="8"/>
  <c r="H308" i="8" s="1"/>
  <c r="H297" i="8"/>
  <c r="H313" i="8"/>
  <c r="H321" i="8"/>
  <c r="G324" i="8"/>
  <c r="G344" i="8"/>
  <c r="H344" i="8" s="1"/>
  <c r="G355" i="8"/>
  <c r="H355" i="8" s="1"/>
  <c r="H343" i="8"/>
  <c r="G397" i="8"/>
  <c r="H397" i="8" s="1"/>
  <c r="G414" i="8"/>
  <c r="H414" i="8" s="1"/>
  <c r="G428" i="8"/>
  <c r="G434" i="8"/>
  <c r="H434" i="8" s="1"/>
  <c r="H422" i="8"/>
  <c r="G461" i="8"/>
  <c r="G455" i="8"/>
  <c r="G460" i="8"/>
  <c r="H467" i="8"/>
  <c r="F37" i="9"/>
  <c r="F55" i="9"/>
  <c r="F61" i="9"/>
  <c r="F140" i="9"/>
  <c r="F302" i="9"/>
  <c r="G387" i="8"/>
  <c r="H387" i="8" s="1"/>
  <c r="G395" i="8"/>
  <c r="H395" i="8" s="1"/>
  <c r="G403" i="8"/>
  <c r="H403" i="8" s="1"/>
  <c r="G411" i="8"/>
  <c r="H411" i="8" s="1"/>
  <c r="G419" i="8"/>
  <c r="H419" i="8" s="1"/>
  <c r="G427" i="8"/>
  <c r="H427" i="8" s="1"/>
  <c r="G435" i="8"/>
  <c r="H435" i="8" s="1"/>
  <c r="G443" i="8"/>
  <c r="H443" i="8" s="1"/>
  <c r="G451" i="8"/>
  <c r="H451" i="8" s="1"/>
  <c r="H458" i="8"/>
  <c r="G474" i="8"/>
  <c r="H474" i="8" s="1"/>
  <c r="H462" i="8"/>
  <c r="G478" i="8"/>
  <c r="G470" i="8"/>
  <c r="H470" i="8" s="1"/>
  <c r="F656" i="8"/>
  <c r="F655" i="8"/>
  <c r="F654" i="8"/>
  <c r="F653" i="8"/>
  <c r="F652" i="8"/>
  <c r="F651" i="8"/>
  <c r="F650" i="8"/>
  <c r="F649" i="8"/>
  <c r="F648" i="8"/>
  <c r="F647" i="8"/>
  <c r="F646" i="8"/>
  <c r="F645" i="8"/>
  <c r="F644" i="8"/>
  <c r="F643" i="8"/>
  <c r="F642" i="8"/>
  <c r="F641" i="8"/>
  <c r="F640" i="8"/>
  <c r="F639" i="8"/>
  <c r="F638" i="8"/>
  <c r="G644" i="8" s="1"/>
  <c r="F637" i="8"/>
  <c r="F636" i="8"/>
  <c r="F635" i="8"/>
  <c r="F591" i="8"/>
  <c r="F583" i="8"/>
  <c r="F575" i="8"/>
  <c r="F593" i="8"/>
  <c r="G604" i="8" s="1"/>
  <c r="F585" i="8"/>
  <c r="F577" i="8"/>
  <c r="F550" i="8"/>
  <c r="F549" i="8"/>
  <c r="F548" i="8"/>
  <c r="F547" i="8"/>
  <c r="F546" i="8"/>
  <c r="F545" i="8"/>
  <c r="F544" i="8"/>
  <c r="F543" i="8"/>
  <c r="F542" i="8"/>
  <c r="F541" i="8"/>
  <c r="F540" i="8"/>
  <c r="F539" i="8"/>
  <c r="F538" i="8"/>
  <c r="F537" i="8"/>
  <c r="F536" i="8"/>
  <c r="F535" i="8"/>
  <c r="F534" i="8"/>
  <c r="F533" i="8"/>
  <c r="F532" i="8"/>
  <c r="F531" i="8"/>
  <c r="F530" i="8"/>
  <c r="F529" i="8"/>
  <c r="F528" i="8"/>
  <c r="F527" i="8"/>
  <c r="F526" i="8"/>
  <c r="F525" i="8"/>
  <c r="F524" i="8"/>
  <c r="F523" i="8"/>
  <c r="F522" i="8"/>
  <c r="F521" i="8"/>
  <c r="F520" i="8"/>
  <c r="F519" i="8"/>
  <c r="F518" i="8"/>
  <c r="F517" i="8"/>
  <c r="F516" i="8"/>
  <c r="F515" i="8"/>
  <c r="F514" i="8"/>
  <c r="F513" i="8"/>
  <c r="F512" i="8"/>
  <c r="F511" i="8"/>
  <c r="F510" i="8"/>
  <c r="F509" i="8"/>
  <c r="F508" i="8"/>
  <c r="F507" i="8"/>
  <c r="F506" i="8"/>
  <c r="F505" i="8"/>
  <c r="F504" i="8"/>
  <c r="F503" i="8"/>
  <c r="F502" i="8"/>
  <c r="F501" i="8"/>
  <c r="F500" i="8"/>
  <c r="F499" i="8"/>
  <c r="F498" i="8"/>
  <c r="F497" i="8"/>
  <c r="F496" i="8"/>
  <c r="G490" i="8" s="1"/>
  <c r="F495" i="8"/>
  <c r="F494" i="8"/>
  <c r="F493" i="8"/>
  <c r="F492" i="8"/>
  <c r="G481" i="8" s="1"/>
  <c r="H481" i="8" s="1"/>
  <c r="F491" i="8"/>
  <c r="F595" i="8"/>
  <c r="F587" i="8"/>
  <c r="F579" i="8"/>
  <c r="F580" i="8"/>
  <c r="F596" i="8"/>
  <c r="F620" i="8"/>
  <c r="F622" i="8"/>
  <c r="F624" i="8"/>
  <c r="F626" i="8"/>
  <c r="F33" i="9"/>
  <c r="F47" i="9"/>
  <c r="F210" i="9"/>
  <c r="F290" i="9"/>
  <c r="F292" i="9"/>
  <c r="F322" i="9"/>
  <c r="G385" i="8"/>
  <c r="H385" i="8" s="1"/>
  <c r="G393" i="8"/>
  <c r="H393" i="8" s="1"/>
  <c r="G401" i="8"/>
  <c r="H401" i="8" s="1"/>
  <c r="G409" i="8"/>
  <c r="H409" i="8" s="1"/>
  <c r="G417" i="8"/>
  <c r="H417" i="8" s="1"/>
  <c r="G425" i="8"/>
  <c r="H425" i="8" s="1"/>
  <c r="G433" i="8"/>
  <c r="H433" i="8" s="1"/>
  <c r="G441" i="8"/>
  <c r="H441" i="8" s="1"/>
  <c r="G449" i="8"/>
  <c r="H449" i="8" s="1"/>
  <c r="G469" i="8"/>
  <c r="H469" i="8" s="1"/>
  <c r="H461" i="8"/>
  <c r="G473" i="8"/>
  <c r="H473" i="8" s="1"/>
  <c r="F551" i="8"/>
  <c r="F558" i="8"/>
  <c r="G569" i="8" s="1"/>
  <c r="H569" i="8" s="1"/>
  <c r="F560" i="8"/>
  <c r="F567" i="8"/>
  <c r="G578" i="8" s="1"/>
  <c r="H578" i="8" s="1"/>
  <c r="F586" i="8"/>
  <c r="F604" i="8"/>
  <c r="F606" i="8"/>
  <c r="F608" i="8"/>
  <c r="F610" i="8"/>
  <c r="F39" i="9"/>
  <c r="F95" i="9"/>
  <c r="F181" i="9"/>
  <c r="F197" i="9"/>
  <c r="F268" i="9"/>
  <c r="F300" i="9"/>
  <c r="F310" i="9"/>
  <c r="F312" i="9"/>
  <c r="G371" i="8"/>
  <c r="H371" i="8" s="1"/>
  <c r="G375" i="8"/>
  <c r="H375" i="8" s="1"/>
  <c r="G379" i="8"/>
  <c r="H379" i="8" s="1"/>
  <c r="G384" i="8"/>
  <c r="G392" i="8"/>
  <c r="H392" i="8" s="1"/>
  <c r="G400" i="8"/>
  <c r="H400" i="8" s="1"/>
  <c r="G408" i="8"/>
  <c r="G416" i="8"/>
  <c r="H416" i="8" s="1"/>
  <c r="G424" i="8"/>
  <c r="G432" i="8"/>
  <c r="H432" i="8" s="1"/>
  <c r="G440" i="8"/>
  <c r="G448" i="8"/>
  <c r="F35" i="9"/>
  <c r="F141" i="9"/>
  <c r="F149" i="9"/>
  <c r="F153" i="9"/>
  <c r="F157" i="9"/>
  <c r="F173" i="9"/>
  <c r="F255" i="9"/>
  <c r="F257" i="9"/>
  <c r="F282" i="9"/>
  <c r="G383" i="8"/>
  <c r="H383" i="8" s="1"/>
  <c r="G391" i="8"/>
  <c r="H391" i="8" s="1"/>
  <c r="H380" i="8"/>
  <c r="G399" i="8"/>
  <c r="H399" i="8" s="1"/>
  <c r="G407" i="8"/>
  <c r="H407" i="8" s="1"/>
  <c r="G415" i="8"/>
  <c r="H415" i="8" s="1"/>
  <c r="H404" i="8"/>
  <c r="G423" i="8"/>
  <c r="H423" i="8" s="1"/>
  <c r="H412" i="8"/>
  <c r="G431" i="8"/>
  <c r="H431" i="8" s="1"/>
  <c r="H420" i="8"/>
  <c r="G439" i="8"/>
  <c r="H439" i="8" s="1"/>
  <c r="H428" i="8"/>
  <c r="G447" i="8"/>
  <c r="H447" i="8" s="1"/>
  <c r="H460" i="8"/>
  <c r="H464" i="8"/>
  <c r="H468" i="8"/>
  <c r="H478" i="8"/>
  <c r="F562" i="8"/>
  <c r="F564" i="8"/>
  <c r="F588" i="8"/>
  <c r="F619" i="8"/>
  <c r="F31" i="9"/>
  <c r="F139" i="9"/>
  <c r="F147" i="9"/>
  <c r="F155" i="9"/>
  <c r="F193" i="9"/>
  <c r="F204" i="9"/>
  <c r="F206" i="9"/>
  <c r="F253" i="9"/>
  <c r="F313" i="9"/>
  <c r="F455" i="9"/>
  <c r="F514" i="9"/>
  <c r="F570" i="8"/>
  <c r="G565" i="8" s="1"/>
  <c r="H565" i="8" s="1"/>
  <c r="F605" i="8"/>
  <c r="F613" i="8"/>
  <c r="F621" i="8"/>
  <c r="F629" i="8"/>
  <c r="F99" i="9"/>
  <c r="F101" i="9"/>
  <c r="F103" i="9"/>
  <c r="F111" i="9"/>
  <c r="F115" i="9"/>
  <c r="F117" i="9"/>
  <c r="F119" i="9"/>
  <c r="F127" i="9"/>
  <c r="F230" i="9"/>
  <c r="F232" i="9"/>
  <c r="F244" i="9"/>
  <c r="F342" i="9"/>
  <c r="F483" i="9"/>
  <c r="F524" i="9"/>
  <c r="F542" i="9"/>
  <c r="F572" i="8"/>
  <c r="F607" i="8"/>
  <c r="F615" i="8"/>
  <c r="F623" i="8"/>
  <c r="G630" i="8" s="1"/>
  <c r="H630" i="8" s="1"/>
  <c r="F631" i="8"/>
  <c r="F246" i="9"/>
  <c r="F248" i="9"/>
  <c r="F252" i="9"/>
  <c r="F336" i="9"/>
  <c r="F222" i="9"/>
  <c r="F224" i="9"/>
  <c r="F236" i="9"/>
  <c r="F326" i="9"/>
  <c r="F550" i="9"/>
  <c r="F601" i="8"/>
  <c r="G610" i="8" s="1"/>
  <c r="F609" i="8"/>
  <c r="F617" i="8"/>
  <c r="G628" i="8" s="1"/>
  <c r="H628" i="8" s="1"/>
  <c r="F625" i="8"/>
  <c r="F633" i="8"/>
  <c r="F96" i="9"/>
  <c r="F100" i="9"/>
  <c r="F102" i="9"/>
  <c r="F104" i="9"/>
  <c r="F112" i="9"/>
  <c r="F116" i="9"/>
  <c r="F118" i="9"/>
  <c r="F120" i="9"/>
  <c r="F128" i="9"/>
  <c r="F212" i="9"/>
  <c r="F264" i="9"/>
  <c r="F283" i="9"/>
  <c r="F293" i="9"/>
  <c r="F297" i="9"/>
  <c r="F299" i="9"/>
  <c r="F301" i="9"/>
  <c r="F528" i="9"/>
  <c r="F475" i="9"/>
  <c r="F498" i="9"/>
  <c r="F515" i="9"/>
  <c r="D327" i="10"/>
  <c r="F326" i="10"/>
  <c r="J326" i="10" s="1"/>
  <c r="N326" i="10" s="1"/>
  <c r="R326" i="10" s="1"/>
  <c r="T326" i="10" s="1"/>
  <c r="U326" i="10" s="1"/>
  <c r="F337" i="9"/>
  <c r="F390" i="9"/>
  <c r="F509" i="9"/>
  <c r="F586" i="9"/>
  <c r="F329" i="9"/>
  <c r="F331" i="9"/>
  <c r="F341" i="9"/>
  <c r="F537" i="9"/>
  <c r="F589" i="9"/>
  <c r="F563" i="8"/>
  <c r="F345" i="9"/>
  <c r="F517" i="9"/>
  <c r="F569" i="9"/>
  <c r="F573" i="9"/>
  <c r="F576" i="9"/>
  <c r="F462" i="9"/>
  <c r="F561" i="9"/>
  <c r="F458" i="9"/>
  <c r="F474" i="9"/>
  <c r="F519" i="9"/>
  <c r="F612" i="9"/>
  <c r="F399" i="9"/>
  <c r="F463" i="9"/>
  <c r="F525" i="9"/>
  <c r="F387" i="9"/>
  <c r="F470" i="9"/>
  <c r="F486" i="9"/>
  <c r="F566" i="9"/>
  <c r="F468" i="9"/>
  <c r="F476" i="9"/>
  <c r="F484" i="9"/>
  <c r="F513" i="9"/>
  <c r="F555" i="9"/>
  <c r="F571" i="9"/>
  <c r="F577" i="9"/>
  <c r="F457" i="9"/>
  <c r="F473" i="9"/>
  <c r="F481" i="9"/>
  <c r="F489" i="9"/>
  <c r="F533" i="9"/>
  <c r="F543" i="9"/>
  <c r="F547" i="9"/>
  <c r="F641" i="9"/>
  <c r="F480" i="9"/>
  <c r="F491" i="9"/>
  <c r="F495" i="9"/>
  <c r="F499" i="9"/>
  <c r="F563" i="9"/>
  <c r="F588" i="9"/>
  <c r="F461" i="9"/>
  <c r="F469" i="9"/>
  <c r="F536" i="9"/>
  <c r="F601" i="9"/>
  <c r="F597" i="9"/>
  <c r="F639" i="9"/>
  <c r="E574" i="9"/>
  <c r="F51" i="9" s="1"/>
  <c r="F636" i="9"/>
  <c r="F644" i="9"/>
  <c r="F611" i="9"/>
  <c r="F635" i="9"/>
  <c r="F638" i="9"/>
  <c r="F643" i="9"/>
  <c r="F640" i="9"/>
  <c r="F610" i="9"/>
  <c r="F637" i="9"/>
  <c r="F645" i="9"/>
  <c r="U574" i="10"/>
  <c r="U557" i="10"/>
  <c r="U607" i="10"/>
  <c r="U587" i="10"/>
  <c r="U573" i="10"/>
  <c r="U555" i="10"/>
  <c r="U639" i="10"/>
  <c r="U521" i="10"/>
  <c r="U536" i="10"/>
  <c r="U550" i="10"/>
  <c r="U560" i="10"/>
  <c r="U582" i="10"/>
  <c r="U530" i="10"/>
  <c r="U533" i="10"/>
  <c r="U646" i="10"/>
  <c r="U522" i="10"/>
  <c r="U525" i="10"/>
  <c r="U540" i="10"/>
  <c r="U642" i="10"/>
  <c r="U520" i="10"/>
  <c r="U534" i="10"/>
  <c r="U544" i="10"/>
  <c r="U644" i="10"/>
  <c r="U640" i="10"/>
  <c r="U636" i="10"/>
  <c r="U632" i="10"/>
  <c r="U628" i="10"/>
  <c r="U624" i="10"/>
  <c r="U620" i="10"/>
  <c r="U616" i="10"/>
  <c r="U612" i="10"/>
  <c r="U608" i="10"/>
  <c r="U604" i="10"/>
  <c r="U600" i="10"/>
  <c r="U596" i="10"/>
  <c r="U592" i="10"/>
  <c r="U588" i="10"/>
  <c r="U584" i="10"/>
  <c r="U580" i="10"/>
  <c r="U576" i="10"/>
  <c r="U572" i="10"/>
  <c r="U568" i="10"/>
  <c r="U564" i="10"/>
  <c r="U556" i="10"/>
  <c r="U645" i="10"/>
  <c r="U641" i="10"/>
  <c r="U637" i="10"/>
  <c r="U633" i="10"/>
  <c r="U629" i="10"/>
  <c r="U625" i="10"/>
  <c r="U621" i="10"/>
  <c r="U617" i="10"/>
  <c r="U613" i="10"/>
  <c r="U609" i="10"/>
  <c r="U605" i="10"/>
  <c r="U601" i="10"/>
  <c r="U597" i="10"/>
  <c r="U593" i="10"/>
  <c r="U566" i="10"/>
  <c r="U631" i="10"/>
  <c r="U599" i="10"/>
  <c r="U627" i="10"/>
  <c r="U595" i="10"/>
  <c r="U623" i="10"/>
  <c r="U591" i="10"/>
  <c r="U583" i="10"/>
  <c r="U575" i="10"/>
  <c r="U567" i="10"/>
  <c r="U559" i="10"/>
  <c r="U551" i="10"/>
  <c r="U543" i="10"/>
  <c r="U541" i="10"/>
  <c r="U537" i="10"/>
  <c r="U619" i="10"/>
  <c r="U585" i="10"/>
  <c r="U577" i="10"/>
  <c r="U569" i="10"/>
  <c r="U561" i="10"/>
  <c r="U553" i="10"/>
  <c r="U545" i="10"/>
  <c r="U615" i="10"/>
  <c r="U571" i="10"/>
  <c r="U589" i="10"/>
  <c r="U610" i="10"/>
  <c r="U532" i="10"/>
  <c r="U643" i="10"/>
  <c r="U622" i="10"/>
  <c r="U548" i="10"/>
  <c r="U594" i="10"/>
  <c r="U626" i="10"/>
  <c r="U598" i="10"/>
  <c r="U630" i="10"/>
  <c r="U546" i="10"/>
  <c r="U554" i="10"/>
  <c r="U562" i="10"/>
  <c r="U570" i="10"/>
  <c r="U578" i="10"/>
  <c r="U586" i="10"/>
  <c r="U602" i="10"/>
  <c r="U634" i="10"/>
  <c r="U606" i="10"/>
  <c r="U638" i="10"/>
  <c r="Q108" i="26" l="1"/>
  <c r="AC108" i="26" s="1"/>
  <c r="AO108" i="26" s="1"/>
  <c r="K109" i="26"/>
  <c r="D162" i="28"/>
  <c r="E164" i="28"/>
  <c r="F164" i="28" s="1"/>
  <c r="AJ129" i="26"/>
  <c r="AP128" i="26"/>
  <c r="AR149" i="26"/>
  <c r="AX148" i="26"/>
  <c r="B148" i="27" s="1"/>
  <c r="D148" i="27" s="1"/>
  <c r="E148" i="27" s="1"/>
  <c r="G148" i="28" s="1"/>
  <c r="I148" i="28" s="1"/>
  <c r="AN128" i="26"/>
  <c r="AH129" i="26"/>
  <c r="AL128" i="26"/>
  <c r="AX128" i="26" s="1"/>
  <c r="B128" i="27" s="1"/>
  <c r="D128" i="27" s="1"/>
  <c r="E128" i="27" s="1"/>
  <c r="G128" i="28" s="1"/>
  <c r="I128" i="28" s="1"/>
  <c r="AF129" i="26"/>
  <c r="R108" i="26"/>
  <c r="AD108" i="26" s="1"/>
  <c r="AP108" i="26" s="1"/>
  <c r="L109" i="26"/>
  <c r="AI129" i="26"/>
  <c r="AO128" i="26"/>
  <c r="N108" i="26"/>
  <c r="Z108" i="26" s="1"/>
  <c r="AL108" i="26" s="1"/>
  <c r="AX108" i="26" s="1"/>
  <c r="B108" i="27" s="1"/>
  <c r="D108" i="27" s="1"/>
  <c r="E108" i="27" s="1"/>
  <c r="G108" i="28" s="1"/>
  <c r="I108" i="28" s="1"/>
  <c r="H109" i="26"/>
  <c r="K8" i="31"/>
  <c r="L8" i="31"/>
  <c r="E12" i="32"/>
  <c r="D11" i="32"/>
  <c r="I11" i="32" s="1"/>
  <c r="D8" i="29"/>
  <c r="J8" i="29" s="1"/>
  <c r="E9" i="29"/>
  <c r="AM128" i="26"/>
  <c r="AG129" i="26"/>
  <c r="E10" i="31"/>
  <c r="D9" i="31"/>
  <c r="I9" i="31" s="1"/>
  <c r="L9" i="30"/>
  <c r="K9" i="30"/>
  <c r="L10" i="32"/>
  <c r="K10" i="32"/>
  <c r="L7" i="29"/>
  <c r="K7" i="29"/>
  <c r="I109" i="26"/>
  <c r="O108" i="26"/>
  <c r="AA108" i="26" s="1"/>
  <c r="AM108" i="26" s="1"/>
  <c r="E11" i="30"/>
  <c r="D10" i="30"/>
  <c r="I10" i="30" s="1"/>
  <c r="J109" i="26"/>
  <c r="P108" i="26"/>
  <c r="AB108" i="26" s="1"/>
  <c r="AN108" i="26" s="1"/>
  <c r="P213" i="17"/>
  <c r="R213" i="17" s="1"/>
  <c r="U213" i="17" s="1"/>
  <c r="O214" i="17"/>
  <c r="I490" i="8"/>
  <c r="H490" i="8"/>
  <c r="H609" i="8"/>
  <c r="G621" i="8"/>
  <c r="H621" i="8" s="1"/>
  <c r="G591" i="8"/>
  <c r="H591" i="8" s="1"/>
  <c r="G524" i="8"/>
  <c r="G556" i="8"/>
  <c r="H556" i="8" s="1"/>
  <c r="G575" i="8"/>
  <c r="H575" i="8" s="1"/>
  <c r="G509" i="8"/>
  <c r="G557" i="8"/>
  <c r="H557" i="8" s="1"/>
  <c r="G659" i="8"/>
  <c r="H659" i="8" s="1"/>
  <c r="I371" i="8"/>
  <c r="I372" i="8"/>
  <c r="I373" i="8" s="1"/>
  <c r="I374" i="8" s="1"/>
  <c r="I375" i="8" s="1"/>
  <c r="I376" i="8" s="1"/>
  <c r="I377" i="8" s="1"/>
  <c r="I378" i="8" s="1"/>
  <c r="I379" i="8" s="1"/>
  <c r="I380" i="8" s="1"/>
  <c r="I381" i="8" s="1"/>
  <c r="I382" i="8" s="1"/>
  <c r="I383" i="8" s="1"/>
  <c r="I384" i="8" s="1"/>
  <c r="I385" i="8" s="1"/>
  <c r="I386" i="8" s="1"/>
  <c r="I387" i="8" s="1"/>
  <c r="I388" i="8" s="1"/>
  <c r="I389" i="8" s="1"/>
  <c r="I390" i="8" s="1"/>
  <c r="I391" i="8" s="1"/>
  <c r="I392" i="8" s="1"/>
  <c r="I393" i="8" s="1"/>
  <c r="I394" i="8" s="1"/>
  <c r="I395" i="8" s="1"/>
  <c r="I396" i="8" s="1"/>
  <c r="I397" i="8" s="1"/>
  <c r="I398" i="8" s="1"/>
  <c r="I399" i="8" s="1"/>
  <c r="I400" i="8" s="1"/>
  <c r="I401" i="8" s="1"/>
  <c r="I402" i="8" s="1"/>
  <c r="I403" i="8" s="1"/>
  <c r="I404" i="8" s="1"/>
  <c r="I405" i="8" s="1"/>
  <c r="I406" i="8" s="1"/>
  <c r="I407" i="8" s="1"/>
  <c r="I408" i="8" s="1"/>
  <c r="I409" i="8" s="1"/>
  <c r="I410" i="8" s="1"/>
  <c r="I411" i="8" s="1"/>
  <c r="I412" i="8" s="1"/>
  <c r="I413" i="8" s="1"/>
  <c r="I414" i="8" s="1"/>
  <c r="I415" i="8" s="1"/>
  <c r="I416" i="8" s="1"/>
  <c r="I417" i="8" s="1"/>
  <c r="I418" i="8" s="1"/>
  <c r="I419" i="8" s="1"/>
  <c r="I420" i="8" s="1"/>
  <c r="I421" i="8" s="1"/>
  <c r="I422" i="8" s="1"/>
  <c r="I423" i="8" s="1"/>
  <c r="I424" i="8" s="1"/>
  <c r="I425" i="8" s="1"/>
  <c r="I426" i="8" s="1"/>
  <c r="I427" i="8" s="1"/>
  <c r="I428" i="8" s="1"/>
  <c r="I429" i="8" s="1"/>
  <c r="I430" i="8" s="1"/>
  <c r="I431" i="8" s="1"/>
  <c r="I432" i="8" s="1"/>
  <c r="I433" i="8" s="1"/>
  <c r="I434" i="8" s="1"/>
  <c r="I435" i="8" s="1"/>
  <c r="I436" i="8" s="1"/>
  <c r="I437" i="8" s="1"/>
  <c r="I438" i="8" s="1"/>
  <c r="I439" i="8" s="1"/>
  <c r="I440" i="8" s="1"/>
  <c r="I441" i="8" s="1"/>
  <c r="I442" i="8" s="1"/>
  <c r="I443" i="8" s="1"/>
  <c r="I444" i="8" s="1"/>
  <c r="I445" i="8" s="1"/>
  <c r="I446" i="8" s="1"/>
  <c r="I447" i="8" s="1"/>
  <c r="I448" i="8" s="1"/>
  <c r="I449" i="8" s="1"/>
  <c r="I450" i="8" s="1"/>
  <c r="I451" i="8" s="1"/>
  <c r="I452" i="8" s="1"/>
  <c r="I453" i="8" s="1"/>
  <c r="G609" i="8"/>
  <c r="G576" i="8"/>
  <c r="H576" i="8" s="1"/>
  <c r="H564" i="8"/>
  <c r="G616" i="8"/>
  <c r="H616" i="8" s="1"/>
  <c r="H604" i="8"/>
  <c r="G638" i="8"/>
  <c r="G534" i="8"/>
  <c r="H534" i="8" s="1"/>
  <c r="G587" i="8"/>
  <c r="G623" i="8"/>
  <c r="G499" i="8"/>
  <c r="G488" i="8"/>
  <c r="H488" i="8" s="1"/>
  <c r="F613" i="9"/>
  <c r="G622" i="9" s="1"/>
  <c r="F642" i="9"/>
  <c r="G651" i="9" s="1"/>
  <c r="H651" i="9" s="1"/>
  <c r="F599" i="9"/>
  <c r="F580" i="9"/>
  <c r="F488" i="9"/>
  <c r="F539" i="9"/>
  <c r="F465" i="9"/>
  <c r="F529" i="9"/>
  <c r="F460" i="9"/>
  <c r="F553" i="9"/>
  <c r="F565" i="9"/>
  <c r="F478" i="9"/>
  <c r="F559" i="9"/>
  <c r="F581" i="9"/>
  <c r="F594" i="9"/>
  <c r="F308" i="9"/>
  <c r="F466" i="9"/>
  <c r="G475" i="9" s="1"/>
  <c r="H475" i="9" s="1"/>
  <c r="F295" i="9"/>
  <c r="F130" i="9"/>
  <c r="F114" i="9"/>
  <c r="F98" i="9"/>
  <c r="F500" i="9"/>
  <c r="F338" i="9"/>
  <c r="G643" i="8"/>
  <c r="H631" i="8"/>
  <c r="F392" i="9"/>
  <c r="F129" i="9"/>
  <c r="F113" i="9"/>
  <c r="F97" i="9"/>
  <c r="F346" i="9"/>
  <c r="F195" i="9"/>
  <c r="F49" i="9"/>
  <c r="G574" i="8"/>
  <c r="H574" i="8" s="1"/>
  <c r="F225" i="9"/>
  <c r="F145" i="9"/>
  <c r="G612" i="8"/>
  <c r="H612" i="8" s="1"/>
  <c r="F298" i="9"/>
  <c r="F57" i="9"/>
  <c r="G598" i="8"/>
  <c r="H586" i="8"/>
  <c r="F263" i="9"/>
  <c r="G636" i="8"/>
  <c r="H491" i="8"/>
  <c r="G503" i="8"/>
  <c r="G497" i="8"/>
  <c r="H497" i="8" s="1"/>
  <c r="G502" i="8"/>
  <c r="H502" i="8" s="1"/>
  <c r="H499" i="8"/>
  <c r="G511" i="8"/>
  <c r="G519" i="8"/>
  <c r="H515" i="8"/>
  <c r="G527" i="8"/>
  <c r="G535" i="8"/>
  <c r="H535" i="8" s="1"/>
  <c r="H531" i="8"/>
  <c r="G543" i="8"/>
  <c r="G551" i="8"/>
  <c r="H547" i="8"/>
  <c r="G559" i="8"/>
  <c r="H559" i="8" s="1"/>
  <c r="G595" i="8"/>
  <c r="H583" i="8"/>
  <c r="G653" i="8"/>
  <c r="H653" i="8" s="1"/>
  <c r="G661" i="8"/>
  <c r="H661" i="8" s="1"/>
  <c r="G566" i="8"/>
  <c r="H566" i="8" s="1"/>
  <c r="F398" i="9"/>
  <c r="F43" i="9"/>
  <c r="F135" i="9"/>
  <c r="F504" i="9"/>
  <c r="G485" i="8"/>
  <c r="H485" i="8" s="1"/>
  <c r="P448" i="10"/>
  <c r="R447" i="10"/>
  <c r="T447" i="10" s="1"/>
  <c r="U447" i="10" s="1"/>
  <c r="F208" i="9"/>
  <c r="F339" i="9"/>
  <c r="F294" i="9"/>
  <c r="G494" i="8"/>
  <c r="H494" i="8" s="1"/>
  <c r="F265" i="9"/>
  <c r="G564" i="8"/>
  <c r="F143" i="9"/>
  <c r="G498" i="8"/>
  <c r="G593" i="8"/>
  <c r="G116" i="9"/>
  <c r="G582" i="8"/>
  <c r="H582" i="8" s="1"/>
  <c r="G581" i="8"/>
  <c r="H581" i="8" s="1"/>
  <c r="G600" i="8"/>
  <c r="H600" i="8" s="1"/>
  <c r="G620" i="8"/>
  <c r="H620" i="8" s="1"/>
  <c r="G516" i="8"/>
  <c r="G548" i="8"/>
  <c r="H585" i="8"/>
  <c r="G597" i="8"/>
  <c r="H597" i="8" s="1"/>
  <c r="G658" i="8"/>
  <c r="I658" i="8" s="1"/>
  <c r="G473" i="9"/>
  <c r="H473" i="9" s="1"/>
  <c r="G618" i="8"/>
  <c r="H618" i="8" s="1"/>
  <c r="H521" i="8"/>
  <c r="G533" i="8"/>
  <c r="G651" i="8"/>
  <c r="H595" i="8"/>
  <c r="G607" i="8"/>
  <c r="G526" i="8"/>
  <c r="H526" i="8" s="1"/>
  <c r="G542" i="8"/>
  <c r="G652" i="8"/>
  <c r="H656" i="8"/>
  <c r="G469" i="9"/>
  <c r="H469" i="9" s="1"/>
  <c r="G635" i="8"/>
  <c r="H635" i="8" s="1"/>
  <c r="H623" i="8"/>
  <c r="G567" i="8"/>
  <c r="G579" i="8"/>
  <c r="H579" i="8" s="1"/>
  <c r="H567" i="8"/>
  <c r="G577" i="8"/>
  <c r="H577" i="8" s="1"/>
  <c r="H492" i="8"/>
  <c r="G504" i="8"/>
  <c r="H504" i="8" s="1"/>
  <c r="G520" i="8"/>
  <c r="G544" i="8"/>
  <c r="H544" i="8" s="1"/>
  <c r="G603" i="8"/>
  <c r="H603" i="8" s="1"/>
  <c r="G615" i="8"/>
  <c r="G585" i="8"/>
  <c r="F608" i="9"/>
  <c r="F606" i="9"/>
  <c r="F510" i="9"/>
  <c r="F534" i="9"/>
  <c r="F472" i="9"/>
  <c r="F522" i="9"/>
  <c r="F609" i="9"/>
  <c r="F507" i="9"/>
  <c r="F530" i="9"/>
  <c r="F521" i="9"/>
  <c r="F516" i="9"/>
  <c r="G527" i="9" s="1"/>
  <c r="F595" i="9"/>
  <c r="F482" i="9"/>
  <c r="G492" i="9" s="1"/>
  <c r="F527" i="9"/>
  <c r="F578" i="9"/>
  <c r="D328" i="10"/>
  <c r="F327" i="10"/>
  <c r="J327" i="10" s="1"/>
  <c r="N327" i="10" s="1"/>
  <c r="R327" i="10" s="1"/>
  <c r="T327" i="10" s="1"/>
  <c r="U327" i="10" s="1"/>
  <c r="F391" i="9"/>
  <c r="G402" i="9" s="1"/>
  <c r="F291" i="9"/>
  <c r="F126" i="9"/>
  <c r="F110" i="9"/>
  <c r="G645" i="8"/>
  <c r="H645" i="8" s="1"/>
  <c r="F281" i="9"/>
  <c r="F277" i="9"/>
  <c r="H615" i="8"/>
  <c r="G627" i="8"/>
  <c r="H627" i="8" s="1"/>
  <c r="F280" i="9"/>
  <c r="F125" i="9"/>
  <c r="F109" i="9"/>
  <c r="G633" i="8"/>
  <c r="H633" i="8" s="1"/>
  <c r="F306" i="9"/>
  <c r="F179" i="9"/>
  <c r="G631" i="8"/>
  <c r="F567" i="9"/>
  <c r="F169" i="9"/>
  <c r="G179" i="9" s="1"/>
  <c r="F137" i="9"/>
  <c r="F266" i="9"/>
  <c r="F25" i="9"/>
  <c r="H560" i="8"/>
  <c r="G572" i="8"/>
  <c r="F201" i="9"/>
  <c r="G632" i="8"/>
  <c r="H632" i="8" s="1"/>
  <c r="G505" i="8"/>
  <c r="G513" i="8"/>
  <c r="H513" i="8" s="1"/>
  <c r="H509" i="8"/>
  <c r="G521" i="8"/>
  <c r="G529" i="8"/>
  <c r="H529" i="8" s="1"/>
  <c r="G537" i="8"/>
  <c r="H533" i="8"/>
  <c r="G545" i="8"/>
  <c r="H545" i="8" s="1"/>
  <c r="G553" i="8"/>
  <c r="H553" i="8" s="1"/>
  <c r="G561" i="8"/>
  <c r="H561" i="8" s="1"/>
  <c r="G647" i="8"/>
  <c r="H647" i="8" s="1"/>
  <c r="G655" i="8"/>
  <c r="H655" i="8" s="1"/>
  <c r="H643" i="8"/>
  <c r="H651" i="8"/>
  <c r="F272" i="9"/>
  <c r="G642" i="8"/>
  <c r="F340" i="9"/>
  <c r="G348" i="9" s="1"/>
  <c r="G568" i="8"/>
  <c r="H568" i="8" s="1"/>
  <c r="F274" i="9"/>
  <c r="G486" i="8"/>
  <c r="H486" i="8" s="1"/>
  <c r="I287" i="8"/>
  <c r="I288" i="8" s="1"/>
  <c r="I289" i="8" s="1"/>
  <c r="I290" i="8" s="1"/>
  <c r="I291" i="8" s="1"/>
  <c r="I292" i="8" s="1"/>
  <c r="I293" i="8" s="1"/>
  <c r="I294" i="8" s="1"/>
  <c r="I295" i="8" s="1"/>
  <c r="I296" i="8" s="1"/>
  <c r="I297" i="8" s="1"/>
  <c r="I298" i="8" s="1"/>
  <c r="I299" i="8" s="1"/>
  <c r="I300" i="8" s="1"/>
  <c r="I301" i="8" s="1"/>
  <c r="I302" i="8" s="1"/>
  <c r="I303" i="8" s="1"/>
  <c r="I304" i="8" s="1"/>
  <c r="I305" i="8" s="1"/>
  <c r="I306" i="8" s="1"/>
  <c r="I307" i="8" s="1"/>
  <c r="I308" i="8" s="1"/>
  <c r="I309" i="8" s="1"/>
  <c r="F582" i="9"/>
  <c r="F59" i="9"/>
  <c r="G482" i="8"/>
  <c r="H482" i="8" s="1"/>
  <c r="F261" i="9"/>
  <c r="F332" i="9"/>
  <c r="F151" i="9"/>
  <c r="G492" i="8"/>
  <c r="H310" i="8"/>
  <c r="I131" i="8"/>
  <c r="I132" i="8" s="1"/>
  <c r="I133" i="8" s="1"/>
  <c r="I134" i="8" s="1"/>
  <c r="I135" i="8" s="1"/>
  <c r="I136" i="8" s="1"/>
  <c r="I137" i="8" s="1"/>
  <c r="I138" i="8" s="1"/>
  <c r="I139" i="8" s="1"/>
  <c r="I140" i="8" s="1"/>
  <c r="I141" i="8" s="1"/>
  <c r="I142" i="8" s="1"/>
  <c r="I143" i="8" s="1"/>
  <c r="I144" i="8" s="1"/>
  <c r="I145" i="8" s="1"/>
  <c r="I146" i="8" s="1"/>
  <c r="I147" i="8" s="1"/>
  <c r="I148" i="8" s="1"/>
  <c r="I149" i="8" s="1"/>
  <c r="I150" i="8" s="1"/>
  <c r="I151" i="8" s="1"/>
  <c r="I152" i="8" s="1"/>
  <c r="I153" i="8" s="1"/>
  <c r="I154" i="8" s="1"/>
  <c r="I155" i="8" s="1"/>
  <c r="I156" i="8" s="1"/>
  <c r="I157" i="8" s="1"/>
  <c r="I158" i="8" s="1"/>
  <c r="I159" i="8" s="1"/>
  <c r="I160" i="8" s="1"/>
  <c r="I161" i="8" s="1"/>
  <c r="I162" i="8" s="1"/>
  <c r="I163" i="8" s="1"/>
  <c r="I164" i="8" s="1"/>
  <c r="I165" i="8" s="1"/>
  <c r="I166" i="8" s="1"/>
  <c r="I167" i="8" s="1"/>
  <c r="I168" i="8" s="1"/>
  <c r="I169" i="8" s="1"/>
  <c r="I170" i="8" s="1"/>
  <c r="I171" i="8" s="1"/>
  <c r="I172" i="8" s="1"/>
  <c r="I173" i="8" s="1"/>
  <c r="I174" i="8" s="1"/>
  <c r="I175" i="8" s="1"/>
  <c r="G586" i="8"/>
  <c r="G484" i="8"/>
  <c r="H484" i="8" s="1"/>
  <c r="I311" i="8"/>
  <c r="I312" i="8"/>
  <c r="I313" i="8" s="1"/>
  <c r="I314" i="8" s="1"/>
  <c r="I315" i="8" s="1"/>
  <c r="I316" i="8" s="1"/>
  <c r="I317" i="8" s="1"/>
  <c r="I318" i="8" s="1"/>
  <c r="I319" i="8" s="1"/>
  <c r="I320" i="8" s="1"/>
  <c r="I321" i="8" s="1"/>
  <c r="I322" i="8" s="1"/>
  <c r="I323" i="8" s="1"/>
  <c r="I324" i="8" s="1"/>
  <c r="I325" i="8" s="1"/>
  <c r="I326" i="8" s="1"/>
  <c r="I327" i="8" s="1"/>
  <c r="I328" i="8" s="1"/>
  <c r="I329" i="8" s="1"/>
  <c r="I330" i="8" s="1"/>
  <c r="I331" i="8" s="1"/>
  <c r="I332" i="8" s="1"/>
  <c r="I333" i="8" s="1"/>
  <c r="I334" i="8" s="1"/>
  <c r="I335" i="8" s="1"/>
  <c r="I336" i="8" s="1"/>
  <c r="I337" i="8" s="1"/>
  <c r="I338" i="8" s="1"/>
  <c r="I339" i="8" s="1"/>
  <c r="I340" i="8" s="1"/>
  <c r="I341" i="8" s="1"/>
  <c r="I342" i="8" s="1"/>
  <c r="I343" i="8" s="1"/>
  <c r="I344" i="8" s="1"/>
  <c r="I345" i="8" s="1"/>
  <c r="I346" i="8" s="1"/>
  <c r="I347" i="8" s="1"/>
  <c r="I348" i="8" s="1"/>
  <c r="I349" i="8" s="1"/>
  <c r="I350" i="8" s="1"/>
  <c r="I351" i="8" s="1"/>
  <c r="I352" i="8" s="1"/>
  <c r="I353" i="8" s="1"/>
  <c r="I354" i="8" s="1"/>
  <c r="I355" i="8" s="1"/>
  <c r="I356" i="8" s="1"/>
  <c r="I357" i="8" s="1"/>
  <c r="I358" i="8" s="1"/>
  <c r="I359" i="8" s="1"/>
  <c r="I360" i="8" s="1"/>
  <c r="I361" i="8" s="1"/>
  <c r="I362" i="8" s="1"/>
  <c r="I363" i="8" s="1"/>
  <c r="I364" i="8" s="1"/>
  <c r="I365" i="8" s="1"/>
  <c r="I366" i="8" s="1"/>
  <c r="I367" i="8" s="1"/>
  <c r="I368" i="8" s="1"/>
  <c r="I369" i="8" s="1"/>
  <c r="F196" i="9"/>
  <c r="H496" i="8"/>
  <c r="G508" i="8"/>
  <c r="H508" i="8" s="1"/>
  <c r="H520" i="8"/>
  <c r="G532" i="8"/>
  <c r="H532" i="8" s="1"/>
  <c r="G650" i="8"/>
  <c r="H638" i="8"/>
  <c r="G596" i="8"/>
  <c r="G613" i="8"/>
  <c r="H505" i="8"/>
  <c r="G517" i="8"/>
  <c r="H517" i="8" s="1"/>
  <c r="G525" i="8"/>
  <c r="H525" i="8" s="1"/>
  <c r="G541" i="8"/>
  <c r="H541" i="8" s="1"/>
  <c r="H593" i="8"/>
  <c r="G605" i="8"/>
  <c r="H605" i="8" s="1"/>
  <c r="G580" i="8"/>
  <c r="G640" i="8"/>
  <c r="H640" i="8" s="1"/>
  <c r="G590" i="8"/>
  <c r="H590" i="8" s="1"/>
  <c r="G656" i="9"/>
  <c r="H656" i="9" s="1"/>
  <c r="H116" i="9"/>
  <c r="G639" i="8"/>
  <c r="H639" i="8" s="1"/>
  <c r="G107" i="9"/>
  <c r="H498" i="8"/>
  <c r="G510" i="8"/>
  <c r="H510" i="8" s="1"/>
  <c r="G550" i="8"/>
  <c r="I550" i="8" s="1"/>
  <c r="G573" i="8"/>
  <c r="H573" i="8" s="1"/>
  <c r="G501" i="8"/>
  <c r="H501" i="8" s="1"/>
  <c r="G108" i="9"/>
  <c r="G641" i="8"/>
  <c r="H641" i="8" s="1"/>
  <c r="H500" i="8"/>
  <c r="G512" i="8"/>
  <c r="H512" i="8" s="1"/>
  <c r="H524" i="8"/>
  <c r="G536" i="8"/>
  <c r="H536" i="8" s="1"/>
  <c r="G552" i="8"/>
  <c r="H552" i="8" s="1"/>
  <c r="G654" i="8"/>
  <c r="H642" i="8"/>
  <c r="H650" i="8"/>
  <c r="H94" i="8"/>
  <c r="G571" i="8"/>
  <c r="H571" i="8" s="1"/>
  <c r="G491" i="8"/>
  <c r="F646" i="9"/>
  <c r="G647" i="9" s="1"/>
  <c r="H647" i="9" s="1"/>
  <c r="F604" i="9"/>
  <c r="F485" i="9"/>
  <c r="F532" i="9"/>
  <c r="F464" i="9"/>
  <c r="G474" i="9" s="1"/>
  <c r="H474" i="9" s="1"/>
  <c r="F520" i="9"/>
  <c r="F593" i="9"/>
  <c r="F497" i="9"/>
  <c r="G507" i="9" s="1"/>
  <c r="F508" i="9"/>
  <c r="F492" i="9"/>
  <c r="G501" i="9" s="1"/>
  <c r="F503" i="9"/>
  <c r="F592" i="9"/>
  <c r="F459" i="9"/>
  <c r="F487" i="9"/>
  <c r="G487" i="9" s="1"/>
  <c r="F558" i="9"/>
  <c r="F602" i="9"/>
  <c r="F305" i="9"/>
  <c r="F289" i="9"/>
  <c r="F124" i="9"/>
  <c r="F108" i="9"/>
  <c r="G637" i="8"/>
  <c r="H637" i="8" s="1"/>
  <c r="H625" i="8"/>
  <c r="F279" i="9"/>
  <c r="F275" i="9"/>
  <c r="H607" i="8"/>
  <c r="G619" i="8"/>
  <c r="H619" i="8" s="1"/>
  <c r="F269" i="9"/>
  <c r="F123" i="9"/>
  <c r="F107" i="9"/>
  <c r="H613" i="8"/>
  <c r="G625" i="8"/>
  <c r="F284" i="9"/>
  <c r="G294" i="9" s="1"/>
  <c r="F171" i="9"/>
  <c r="F526" i="9"/>
  <c r="F165" i="9"/>
  <c r="F133" i="9"/>
  <c r="G594" i="8"/>
  <c r="H594" i="8" s="1"/>
  <c r="F531" i="9"/>
  <c r="F259" i="9"/>
  <c r="G614" i="8"/>
  <c r="H614" i="8" s="1"/>
  <c r="G570" i="8"/>
  <c r="H570" i="8" s="1"/>
  <c r="F505" i="9"/>
  <c r="F187" i="9"/>
  <c r="G608" i="8"/>
  <c r="H608" i="8" s="1"/>
  <c r="H596" i="8"/>
  <c r="G506" i="8"/>
  <c r="G514" i="8"/>
  <c r="H514" i="8" s="1"/>
  <c r="G522" i="8"/>
  <c r="H522" i="8" s="1"/>
  <c r="H518" i="8"/>
  <c r="G530" i="8"/>
  <c r="H530" i="8" s="1"/>
  <c r="G538" i="8"/>
  <c r="H538" i="8" s="1"/>
  <c r="G546" i="8"/>
  <c r="H546" i="8" s="1"/>
  <c r="H542" i="8"/>
  <c r="G554" i="8"/>
  <c r="H554" i="8" s="1"/>
  <c r="H550" i="8"/>
  <c r="G562" i="8"/>
  <c r="H562" i="8" s="1"/>
  <c r="G648" i="8"/>
  <c r="H636" i="8"/>
  <c r="G656" i="8"/>
  <c r="H644" i="8"/>
  <c r="H652" i="8"/>
  <c r="F214" i="9"/>
  <c r="G601" i="8"/>
  <c r="H601" i="8" s="1"/>
  <c r="G489" i="8"/>
  <c r="H489" i="8" s="1"/>
  <c r="F251" i="9"/>
  <c r="F164" i="9"/>
  <c r="F574" i="9"/>
  <c r="F226" i="9"/>
  <c r="G230" i="9" s="1"/>
  <c r="H230" i="9" s="1"/>
  <c r="G495" i="8"/>
  <c r="G496" i="8"/>
  <c r="G493" i="8"/>
  <c r="H493" i="8" s="1"/>
  <c r="H286" i="8"/>
  <c r="H176" i="8"/>
  <c r="G602" i="8"/>
  <c r="H602" i="8" s="1"/>
  <c r="G649" i="9"/>
  <c r="H649" i="9" s="1"/>
  <c r="G653" i="9"/>
  <c r="H653" i="9" s="1"/>
  <c r="G540" i="8"/>
  <c r="H540" i="8" s="1"/>
  <c r="H654" i="8"/>
  <c r="G611" i="8"/>
  <c r="H611" i="8" s="1"/>
  <c r="G129" i="9"/>
  <c r="G599" i="8"/>
  <c r="H599" i="8" s="1"/>
  <c r="H587" i="8"/>
  <c r="H537" i="8"/>
  <c r="G549" i="8"/>
  <c r="H549" i="8" s="1"/>
  <c r="I62" i="8"/>
  <c r="I63" i="8" s="1"/>
  <c r="I64" i="8" s="1"/>
  <c r="I65" i="8" s="1"/>
  <c r="I66" i="8" s="1"/>
  <c r="I67" i="8" s="1"/>
  <c r="I68" i="8" s="1"/>
  <c r="I69" i="8" s="1"/>
  <c r="I70" i="8" s="1"/>
  <c r="I71" i="8" s="1"/>
  <c r="I72" i="8" s="1"/>
  <c r="I73" i="8" s="1"/>
  <c r="I74" i="8" s="1"/>
  <c r="I75" i="8" s="1"/>
  <c r="I76" i="8" s="1"/>
  <c r="I77" i="8" s="1"/>
  <c r="I78" i="8" s="1"/>
  <c r="I79" i="8" s="1"/>
  <c r="I80" i="8" s="1"/>
  <c r="I81" i="8" s="1"/>
  <c r="I82" i="8" s="1"/>
  <c r="I83" i="8" s="1"/>
  <c r="I84" i="8" s="1"/>
  <c r="I85" i="8" s="1"/>
  <c r="I86" i="8" s="1"/>
  <c r="I87" i="8" s="1"/>
  <c r="I88" i="8" s="1"/>
  <c r="I89" i="8" s="1"/>
  <c r="I90" i="8" s="1"/>
  <c r="I91" i="8" s="1"/>
  <c r="I92" i="8" s="1"/>
  <c r="I93" i="8" s="1"/>
  <c r="G652" i="9"/>
  <c r="H652" i="9" s="1"/>
  <c r="H506" i="8"/>
  <c r="G518" i="8"/>
  <c r="G558" i="8"/>
  <c r="H558" i="8" s="1"/>
  <c r="G660" i="8"/>
  <c r="H660" i="8" s="1"/>
  <c r="H648" i="8"/>
  <c r="G648" i="9"/>
  <c r="H648" i="9" s="1"/>
  <c r="G325" i="9"/>
  <c r="G634" i="8"/>
  <c r="H516" i="8"/>
  <c r="G528" i="8"/>
  <c r="H528" i="8" s="1"/>
  <c r="H548" i="8"/>
  <c r="G560" i="8"/>
  <c r="G500" i="8"/>
  <c r="G624" i="8"/>
  <c r="H624" i="8" s="1"/>
  <c r="G626" i="8"/>
  <c r="H626" i="8" s="1"/>
  <c r="G657" i="9"/>
  <c r="H657" i="9" s="1"/>
  <c r="G650" i="9"/>
  <c r="H650" i="9" s="1"/>
  <c r="F634" i="9"/>
  <c r="F633" i="9"/>
  <c r="F632" i="9"/>
  <c r="F631" i="9"/>
  <c r="F630" i="9"/>
  <c r="F629" i="9"/>
  <c r="F628" i="9"/>
  <c r="F627" i="9"/>
  <c r="F626" i="9"/>
  <c r="F625" i="9"/>
  <c r="F624" i="9"/>
  <c r="F623" i="9"/>
  <c r="F622" i="9"/>
  <c r="F621" i="9"/>
  <c r="F620" i="9"/>
  <c r="F619" i="9"/>
  <c r="F618" i="9"/>
  <c r="F617" i="9"/>
  <c r="F616" i="9"/>
  <c r="F615" i="9"/>
  <c r="F614" i="9"/>
  <c r="F605" i="9"/>
  <c r="F598" i="9"/>
  <c r="G609" i="9" s="1"/>
  <c r="F490" i="9"/>
  <c r="F596" i="9"/>
  <c r="F603" i="9"/>
  <c r="F572" i="9"/>
  <c r="F570" i="9"/>
  <c r="F556" i="9"/>
  <c r="F554" i="9"/>
  <c r="G549" i="9" s="1"/>
  <c r="F506" i="9"/>
  <c r="F453" i="9"/>
  <c r="F449" i="9"/>
  <c r="F445" i="9"/>
  <c r="F441" i="9"/>
  <c r="F437" i="9"/>
  <c r="F433" i="9"/>
  <c r="F429" i="9"/>
  <c r="F425" i="9"/>
  <c r="F421" i="9"/>
  <c r="F417" i="9"/>
  <c r="F413" i="9"/>
  <c r="F409" i="9"/>
  <c r="F405" i="9"/>
  <c r="F600" i="9"/>
  <c r="F564" i="9"/>
  <c r="F562" i="9"/>
  <c r="G573" i="9" s="1"/>
  <c r="H573" i="9" s="1"/>
  <c r="F551" i="9"/>
  <c r="G562" i="9" s="1"/>
  <c r="F535" i="9"/>
  <c r="F511" i="9"/>
  <c r="F402" i="9"/>
  <c r="F394" i="9"/>
  <c r="F386" i="9"/>
  <c r="F385" i="9"/>
  <c r="F384" i="9"/>
  <c r="F383" i="9"/>
  <c r="F382" i="9"/>
  <c r="F381" i="9"/>
  <c r="F380" i="9"/>
  <c r="F379" i="9"/>
  <c r="F378" i="9"/>
  <c r="F377" i="9"/>
  <c r="F376" i="9"/>
  <c r="F375" i="9"/>
  <c r="F374" i="9"/>
  <c r="F373" i="9"/>
  <c r="F372" i="9"/>
  <c r="F371" i="9"/>
  <c r="F591" i="9"/>
  <c r="F587" i="9"/>
  <c r="F583" i="9"/>
  <c r="F579" i="9"/>
  <c r="G589" i="9" s="1"/>
  <c r="H589" i="9" s="1"/>
  <c r="F575" i="9"/>
  <c r="F451" i="9"/>
  <c r="F447" i="9"/>
  <c r="F443" i="9"/>
  <c r="F439" i="9"/>
  <c r="F435" i="9"/>
  <c r="F431" i="9"/>
  <c r="F427" i="9"/>
  <c r="F423" i="9"/>
  <c r="F419" i="9"/>
  <c r="F415" i="9"/>
  <c r="F411" i="9"/>
  <c r="F407" i="9"/>
  <c r="F363" i="9"/>
  <c r="F355" i="9"/>
  <c r="F347" i="9"/>
  <c r="F315" i="9"/>
  <c r="F523" i="9"/>
  <c r="F454" i="9"/>
  <c r="F452" i="9"/>
  <c r="F450" i="9"/>
  <c r="F448" i="9"/>
  <c r="F446" i="9"/>
  <c r="F444" i="9"/>
  <c r="F442" i="9"/>
  <c r="F440" i="9"/>
  <c r="F438" i="9"/>
  <c r="F436" i="9"/>
  <c r="F434" i="9"/>
  <c r="F432" i="9"/>
  <c r="F430" i="9"/>
  <c r="F428" i="9"/>
  <c r="F426" i="9"/>
  <c r="F424" i="9"/>
  <c r="F422" i="9"/>
  <c r="F420" i="9"/>
  <c r="F418" i="9"/>
  <c r="F416" i="9"/>
  <c r="F414" i="9"/>
  <c r="F412" i="9"/>
  <c r="F410" i="9"/>
  <c r="F408" i="9"/>
  <c r="F406" i="9"/>
  <c r="F404" i="9"/>
  <c r="F366" i="9"/>
  <c r="F358" i="9"/>
  <c r="F350" i="9"/>
  <c r="F328" i="9"/>
  <c r="F324" i="9"/>
  <c r="F320" i="9"/>
  <c r="F316" i="9"/>
  <c r="F309" i="9"/>
  <c r="F568" i="9"/>
  <c r="F397" i="9"/>
  <c r="F369" i="9"/>
  <c r="F361" i="9"/>
  <c r="F353" i="9"/>
  <c r="F552" i="9"/>
  <c r="F393" i="9"/>
  <c r="F367" i="9"/>
  <c r="F359" i="9"/>
  <c r="F351" i="9"/>
  <c r="F388" i="9"/>
  <c r="F368" i="9"/>
  <c r="F352" i="9"/>
  <c r="F327" i="9"/>
  <c r="G338" i="9" s="1"/>
  <c r="F323" i="9"/>
  <c r="F541" i="9"/>
  <c r="F370" i="9"/>
  <c r="F356" i="9"/>
  <c r="F354" i="9"/>
  <c r="F343" i="9"/>
  <c r="F319" i="9"/>
  <c r="F317" i="9"/>
  <c r="G324" i="9" s="1"/>
  <c r="F314" i="9"/>
  <c r="F287" i="9"/>
  <c r="F245" i="9"/>
  <c r="F237" i="9"/>
  <c r="G248" i="9" s="1"/>
  <c r="H248" i="9" s="1"/>
  <c r="F229" i="9"/>
  <c r="F221" i="9"/>
  <c r="F213" i="9"/>
  <c r="F205" i="9"/>
  <c r="G211" i="9" s="1"/>
  <c r="F549" i="9"/>
  <c r="F365" i="9"/>
  <c r="F349" i="9"/>
  <c r="F360" i="9"/>
  <c r="F401" i="9"/>
  <c r="F357" i="9"/>
  <c r="F348" i="9"/>
  <c r="F334" i="9"/>
  <c r="G345" i="9" s="1"/>
  <c r="H345" i="9" s="1"/>
  <c r="F321" i="9"/>
  <c r="F243" i="9"/>
  <c r="F94" i="9"/>
  <c r="F86" i="9"/>
  <c r="F78" i="9"/>
  <c r="F70" i="9"/>
  <c r="F62" i="9"/>
  <c r="G73" i="9" s="1"/>
  <c r="F538" i="9"/>
  <c r="G548" i="9" s="1"/>
  <c r="F262" i="9"/>
  <c r="F250" i="9"/>
  <c r="F217" i="9"/>
  <c r="F215" i="9"/>
  <c r="F203" i="9"/>
  <c r="F200" i="9"/>
  <c r="F192" i="9"/>
  <c r="F184" i="9"/>
  <c r="G195" i="9" s="1"/>
  <c r="F176" i="9"/>
  <c r="F168" i="9"/>
  <c r="F160" i="9"/>
  <c r="F152" i="9"/>
  <c r="G159" i="9" s="1"/>
  <c r="H159" i="9" s="1"/>
  <c r="F144" i="9"/>
  <c r="F136" i="9"/>
  <c r="F560" i="9"/>
  <c r="F540" i="9"/>
  <c r="F362" i="9"/>
  <c r="F239" i="9"/>
  <c r="F227" i="9"/>
  <c r="F92" i="9"/>
  <c r="F84" i="9"/>
  <c r="F76" i="9"/>
  <c r="F68" i="9"/>
  <c r="F330" i="9"/>
  <c r="F223" i="9"/>
  <c r="F211" i="9"/>
  <c r="F90" i="9"/>
  <c r="F82" i="9"/>
  <c r="F74" i="9"/>
  <c r="F66" i="9"/>
  <c r="F286" i="9"/>
  <c r="F247" i="9"/>
  <c r="G258" i="9" s="1"/>
  <c r="H258" i="9" s="1"/>
  <c r="F202" i="9"/>
  <c r="F186" i="9"/>
  <c r="F58" i="9"/>
  <c r="F40" i="9"/>
  <c r="G51" i="9" s="1"/>
  <c r="H51" i="9" s="1"/>
  <c r="F26" i="9"/>
  <c r="F249" i="9"/>
  <c r="F235" i="9"/>
  <c r="F233" i="9"/>
  <c r="G244" i="9" s="1"/>
  <c r="H244" i="9" s="1"/>
  <c r="F231" i="9"/>
  <c r="F190" i="9"/>
  <c r="F188" i="9"/>
  <c r="F177" i="9"/>
  <c r="F131" i="9"/>
  <c r="G139" i="9" s="1"/>
  <c r="H139" i="9" s="1"/>
  <c r="F64" i="9"/>
  <c r="F44" i="9"/>
  <c r="F30" i="9"/>
  <c r="G41" i="9" s="1"/>
  <c r="H41" i="9" s="1"/>
  <c r="F544" i="9"/>
  <c r="F335" i="9"/>
  <c r="F270" i="9"/>
  <c r="F72" i="9"/>
  <c r="F48" i="9"/>
  <c r="F34" i="9"/>
  <c r="F548" i="9"/>
  <c r="F502" i="9"/>
  <c r="F254" i="9"/>
  <c r="F194" i="9"/>
  <c r="F178" i="9"/>
  <c r="F174" i="9"/>
  <c r="F170" i="9"/>
  <c r="F166" i="9"/>
  <c r="F162" i="9"/>
  <c r="F158" i="9"/>
  <c r="G169" i="9" s="1"/>
  <c r="F154" i="9"/>
  <c r="F150" i="9"/>
  <c r="F146" i="9"/>
  <c r="F142" i="9"/>
  <c r="G151" i="9" s="1"/>
  <c r="F138" i="9"/>
  <c r="F134" i="9"/>
  <c r="F88" i="9"/>
  <c r="F69" i="9"/>
  <c r="F67" i="9"/>
  <c r="F65" i="9"/>
  <c r="F63" i="9"/>
  <c r="F56" i="9"/>
  <c r="G59" i="9" s="1"/>
  <c r="F42" i="9"/>
  <c r="F24" i="9"/>
  <c r="G35" i="9" s="1"/>
  <c r="H35" i="9" s="1"/>
  <c r="F546" i="9"/>
  <c r="F389" i="9"/>
  <c r="F318" i="9"/>
  <c r="F198" i="9"/>
  <c r="F180" i="9"/>
  <c r="F85" i="9"/>
  <c r="F32" i="9"/>
  <c r="G43" i="9" s="1"/>
  <c r="F325" i="9"/>
  <c r="F400" i="9"/>
  <c r="F234" i="9"/>
  <c r="F87" i="9"/>
  <c r="F80" i="9"/>
  <c r="F77" i="9"/>
  <c r="F60" i="9"/>
  <c r="F54" i="9"/>
  <c r="F364" i="9"/>
  <c r="F38" i="9"/>
  <c r="F307" i="9"/>
  <c r="F93" i="9"/>
  <c r="F91" i="9"/>
  <c r="F89" i="9"/>
  <c r="F36" i="9"/>
  <c r="G25" i="9" s="1"/>
  <c r="F242" i="9"/>
  <c r="F191" i="9"/>
  <c r="F182" i="9"/>
  <c r="F73" i="9"/>
  <c r="F79" i="9"/>
  <c r="F71" i="9"/>
  <c r="F52" i="9"/>
  <c r="F46" i="9"/>
  <c r="F219" i="9"/>
  <c r="F207" i="9"/>
  <c r="G218" i="9" s="1"/>
  <c r="H218" i="9" s="1"/>
  <c r="F81" i="9"/>
  <c r="F28" i="9"/>
  <c r="F209" i="9"/>
  <c r="F83" i="9"/>
  <c r="F75" i="9"/>
  <c r="F311" i="9"/>
  <c r="F50" i="9"/>
  <c r="F477" i="9"/>
  <c r="G485" i="9" s="1"/>
  <c r="F512" i="9"/>
  <c r="F456" i="9"/>
  <c r="G467" i="9" s="1"/>
  <c r="F518" i="9"/>
  <c r="G526" i="9" s="1"/>
  <c r="F585" i="9"/>
  <c r="F493" i="9"/>
  <c r="F494" i="9"/>
  <c r="F479" i="9"/>
  <c r="F501" i="9"/>
  <c r="F584" i="9"/>
  <c r="F395" i="9"/>
  <c r="F467" i="9"/>
  <c r="F545" i="9"/>
  <c r="F557" i="9"/>
  <c r="F303" i="9"/>
  <c r="F285" i="9"/>
  <c r="F122" i="9"/>
  <c r="F106" i="9"/>
  <c r="G629" i="8"/>
  <c r="H629" i="8" s="1"/>
  <c r="F260" i="9"/>
  <c r="F256" i="9"/>
  <c r="G584" i="8"/>
  <c r="H584" i="8" s="1"/>
  <c r="H572" i="8"/>
  <c r="G583" i="8"/>
  <c r="F267" i="9"/>
  <c r="F121" i="9"/>
  <c r="G132" i="9" s="1"/>
  <c r="F105" i="9"/>
  <c r="G114" i="9" s="1"/>
  <c r="G617" i="8"/>
  <c r="H617" i="8" s="1"/>
  <c r="F273" i="9"/>
  <c r="G283" i="9" s="1"/>
  <c r="H283" i="9" s="1"/>
  <c r="F163" i="9"/>
  <c r="F288" i="9"/>
  <c r="F161" i="9"/>
  <c r="F53" i="9"/>
  <c r="G588" i="8"/>
  <c r="H588" i="8" s="1"/>
  <c r="F396" i="9"/>
  <c r="F240" i="9"/>
  <c r="H610" i="8"/>
  <c r="G622" i="8"/>
  <c r="H622" i="8" s="1"/>
  <c r="G563" i="8"/>
  <c r="H563" i="8" s="1"/>
  <c r="H551" i="8"/>
  <c r="F471" i="9"/>
  <c r="G481" i="9" s="1"/>
  <c r="H481" i="9" s="1"/>
  <c r="F185" i="9"/>
  <c r="G592" i="8"/>
  <c r="H592" i="8" s="1"/>
  <c r="H580" i="8"/>
  <c r="H495" i="8"/>
  <c r="G507" i="8"/>
  <c r="H507" i="8" s="1"/>
  <c r="H503" i="8"/>
  <c r="G515" i="8"/>
  <c r="H511" i="8"/>
  <c r="G523" i="8"/>
  <c r="H523" i="8" s="1"/>
  <c r="H519" i="8"/>
  <c r="G531" i="8"/>
  <c r="H527" i="8"/>
  <c r="G539" i="8"/>
  <c r="H539" i="8" s="1"/>
  <c r="G547" i="8"/>
  <c r="H543" i="8"/>
  <c r="G555" i="8"/>
  <c r="H555" i="8" s="1"/>
  <c r="G589" i="8"/>
  <c r="H589" i="8" s="1"/>
  <c r="G649" i="8"/>
  <c r="H649" i="8" s="1"/>
  <c r="G657" i="8"/>
  <c r="H657" i="8" s="1"/>
  <c r="F172" i="9"/>
  <c r="G479" i="8"/>
  <c r="H479" i="8" s="1"/>
  <c r="F238" i="9"/>
  <c r="F216" i="9"/>
  <c r="F132" i="9"/>
  <c r="F241" i="9"/>
  <c r="F304" i="9"/>
  <c r="G606" i="8"/>
  <c r="H606" i="8" s="1"/>
  <c r="F220" i="9"/>
  <c r="H454" i="8"/>
  <c r="N387" i="10"/>
  <c r="R387" i="10" s="1"/>
  <c r="T387" i="10" s="1"/>
  <c r="U387" i="10" s="1"/>
  <c r="L388" i="10"/>
  <c r="G646" i="8"/>
  <c r="H646" i="8" s="1"/>
  <c r="I179" i="8"/>
  <c r="I180" i="8" s="1"/>
  <c r="I181" i="8" s="1"/>
  <c r="I182" i="8" s="1"/>
  <c r="I183" i="8" s="1"/>
  <c r="I184" i="8" s="1"/>
  <c r="I185" i="8" s="1"/>
  <c r="I186" i="8" s="1"/>
  <c r="I187" i="8" s="1"/>
  <c r="I188" i="8" s="1"/>
  <c r="I189" i="8" s="1"/>
  <c r="I190" i="8" s="1"/>
  <c r="I191" i="8" s="1"/>
  <c r="I192" i="8" s="1"/>
  <c r="I193" i="8" s="1"/>
  <c r="I194" i="8" s="1"/>
  <c r="I195" i="8" s="1"/>
  <c r="I196" i="8" s="1"/>
  <c r="I197" i="8" s="1"/>
  <c r="I198" i="8" s="1"/>
  <c r="I199" i="8" s="1"/>
  <c r="I200" i="8" s="1"/>
  <c r="I201" i="8" s="1"/>
  <c r="I202" i="8" s="1"/>
  <c r="I203" i="8" s="1"/>
  <c r="I204" i="8" s="1"/>
  <c r="I205" i="8" s="1"/>
  <c r="I206" i="8" s="1"/>
  <c r="I207" i="8" s="1"/>
  <c r="I208" i="8" s="1"/>
  <c r="I209" i="8" s="1"/>
  <c r="I210" i="8" s="1"/>
  <c r="I211" i="8" s="1"/>
  <c r="I212" i="8" s="1"/>
  <c r="I213" i="8" s="1"/>
  <c r="I214" i="8" s="1"/>
  <c r="I215" i="8" s="1"/>
  <c r="I216" i="8" s="1"/>
  <c r="I217" i="8" s="1"/>
  <c r="I218" i="8" s="1"/>
  <c r="I219" i="8" s="1"/>
  <c r="I220" i="8" s="1"/>
  <c r="I221" i="8" s="1"/>
  <c r="I222" i="8" s="1"/>
  <c r="I223" i="8" s="1"/>
  <c r="I224" i="8" s="1"/>
  <c r="I225" i="8" s="1"/>
  <c r="I226" i="8" s="1"/>
  <c r="I227" i="8" s="1"/>
  <c r="I228" i="8" s="1"/>
  <c r="I229" i="8" s="1"/>
  <c r="I230" i="8" s="1"/>
  <c r="I231" i="8" s="1"/>
  <c r="I232" i="8" s="1"/>
  <c r="I233" i="8" s="1"/>
  <c r="I234" i="8" s="1"/>
  <c r="I235" i="8" s="1"/>
  <c r="I236" i="8" s="1"/>
  <c r="I237" i="8" s="1"/>
  <c r="I238" i="8" s="1"/>
  <c r="I239" i="8" s="1"/>
  <c r="I240" i="8" s="1"/>
  <c r="I241" i="8" s="1"/>
  <c r="I242" i="8" s="1"/>
  <c r="I243" i="8" s="1"/>
  <c r="I244" i="8" s="1"/>
  <c r="I245" i="8" s="1"/>
  <c r="I246" i="8" s="1"/>
  <c r="I247" i="8" s="1"/>
  <c r="I248" i="8" s="1"/>
  <c r="I249" i="8" s="1"/>
  <c r="I250" i="8" s="1"/>
  <c r="I251" i="8" s="1"/>
  <c r="I252" i="8" s="1"/>
  <c r="I253" i="8" s="1"/>
  <c r="I254" i="8" s="1"/>
  <c r="I255" i="8" s="1"/>
  <c r="I256" i="8" s="1"/>
  <c r="I257" i="8" s="1"/>
  <c r="I258" i="8" s="1"/>
  <c r="I259" i="8" s="1"/>
  <c r="I260" i="8" s="1"/>
  <c r="I261" i="8" s="1"/>
  <c r="I262" i="8" s="1"/>
  <c r="I263" i="8" s="1"/>
  <c r="I264" i="8" s="1"/>
  <c r="I265" i="8" s="1"/>
  <c r="I266" i="8" s="1"/>
  <c r="I267" i="8" s="1"/>
  <c r="I268" i="8" s="1"/>
  <c r="I269" i="8" s="1"/>
  <c r="I270" i="8" s="1"/>
  <c r="I271" i="8" s="1"/>
  <c r="I272" i="8" s="1"/>
  <c r="I273" i="8" s="1"/>
  <c r="I274" i="8" s="1"/>
  <c r="I275" i="8" s="1"/>
  <c r="I276" i="8" s="1"/>
  <c r="I277" i="8" s="1"/>
  <c r="I278" i="8" s="1"/>
  <c r="I279" i="8" s="1"/>
  <c r="I280" i="8" s="1"/>
  <c r="I281" i="8" s="1"/>
  <c r="I282" i="8" s="1"/>
  <c r="I283" i="8" s="1"/>
  <c r="I284" i="8" s="1"/>
  <c r="I285" i="8" s="1"/>
  <c r="I177" i="8"/>
  <c r="I178" i="8"/>
  <c r="G487" i="8"/>
  <c r="H487" i="8" s="1"/>
  <c r="G483" i="8"/>
  <c r="H483" i="8" s="1"/>
  <c r="I95" i="8"/>
  <c r="I96" i="8" s="1"/>
  <c r="I97" i="8" s="1"/>
  <c r="I98" i="8" s="1"/>
  <c r="I99" i="8" s="1"/>
  <c r="I100" i="8" s="1"/>
  <c r="I101" i="8" s="1"/>
  <c r="I102" i="8" s="1"/>
  <c r="I103" i="8" s="1"/>
  <c r="I104" i="8" s="1"/>
  <c r="I105" i="8" s="1"/>
  <c r="I106" i="8" s="1"/>
  <c r="I107" i="8" s="1"/>
  <c r="I108" i="8" s="1"/>
  <c r="I109" i="8" s="1"/>
  <c r="I110" i="8" s="1"/>
  <c r="I111" i="8" s="1"/>
  <c r="I112" i="8" s="1"/>
  <c r="I113" i="8" s="1"/>
  <c r="I114" i="8" s="1"/>
  <c r="I115" i="8" s="1"/>
  <c r="I116" i="8" s="1"/>
  <c r="I117" i="8" s="1"/>
  <c r="I118" i="8" s="1"/>
  <c r="I119" i="8" s="1"/>
  <c r="I120" i="8" s="1"/>
  <c r="I121" i="8" s="1"/>
  <c r="I122" i="8" s="1"/>
  <c r="I123" i="8" s="1"/>
  <c r="I124" i="8" s="1"/>
  <c r="I125" i="8" s="1"/>
  <c r="I126" i="8" s="1"/>
  <c r="I127" i="8" s="1"/>
  <c r="I128" i="8" s="1"/>
  <c r="I129" i="8" s="1"/>
  <c r="I110" i="26" l="1"/>
  <c r="O109" i="26"/>
  <c r="AA109" i="26" s="1"/>
  <c r="AM109" i="26" s="1"/>
  <c r="AG130" i="26"/>
  <c r="AM129" i="26"/>
  <c r="AP129" i="26"/>
  <c r="AJ130" i="26"/>
  <c r="N109" i="26"/>
  <c r="Z109" i="26" s="1"/>
  <c r="AL109" i="26" s="1"/>
  <c r="AX109" i="26" s="1"/>
  <c r="B109" i="27" s="1"/>
  <c r="D109" i="27" s="1"/>
  <c r="E109" i="27" s="1"/>
  <c r="G109" i="28" s="1"/>
  <c r="I109" i="28" s="1"/>
  <c r="H110" i="26"/>
  <c r="AL129" i="26"/>
  <c r="AX129" i="26" s="1"/>
  <c r="B129" i="27" s="1"/>
  <c r="D129" i="27" s="1"/>
  <c r="E129" i="27" s="1"/>
  <c r="G129" i="28" s="1"/>
  <c r="I129" i="28" s="1"/>
  <c r="AF130" i="26"/>
  <c r="D161" i="28"/>
  <c r="E163" i="28"/>
  <c r="F163" i="28" s="1"/>
  <c r="P109" i="26"/>
  <c r="AB109" i="26" s="1"/>
  <c r="AN109" i="26" s="1"/>
  <c r="J110" i="26"/>
  <c r="E10" i="29"/>
  <c r="D9" i="29"/>
  <c r="J9" i="29" s="1"/>
  <c r="AH130" i="26"/>
  <c r="AN129" i="26"/>
  <c r="K10" i="30"/>
  <c r="L10" i="30"/>
  <c r="D11" i="30"/>
  <c r="I11" i="30" s="1"/>
  <c r="E12" i="30"/>
  <c r="L11" i="32"/>
  <c r="K11" i="32"/>
  <c r="R109" i="26"/>
  <c r="AD109" i="26" s="1"/>
  <c r="AP109" i="26" s="1"/>
  <c r="L110" i="26"/>
  <c r="Q109" i="26"/>
  <c r="AC109" i="26" s="1"/>
  <c r="AO109" i="26" s="1"/>
  <c r="K110" i="26"/>
  <c r="K8" i="29"/>
  <c r="L8" i="29"/>
  <c r="AI130" i="26"/>
  <c r="AO129" i="26"/>
  <c r="L9" i="31"/>
  <c r="K9" i="31"/>
  <c r="E13" i="32"/>
  <c r="D12" i="32"/>
  <c r="I12" i="32" s="1"/>
  <c r="AR150" i="26"/>
  <c r="AX149" i="26"/>
  <c r="B149" i="27" s="1"/>
  <c r="D149" i="27" s="1"/>
  <c r="E149" i="27" s="1"/>
  <c r="G149" i="28" s="1"/>
  <c r="I149" i="28" s="1"/>
  <c r="E11" i="31"/>
  <c r="D10" i="31"/>
  <c r="I10" i="31" s="1"/>
  <c r="P214" i="17"/>
  <c r="R214" i="17" s="1"/>
  <c r="U214" i="17" s="1"/>
  <c r="O215" i="17"/>
  <c r="G228" i="9"/>
  <c r="H228" i="9" s="1"/>
  <c r="G315" i="9"/>
  <c r="G186" i="9"/>
  <c r="H86" i="9"/>
  <c r="G98" i="9"/>
  <c r="H98" i="9" s="1"/>
  <c r="G428" i="9"/>
  <c r="G389" i="9"/>
  <c r="G641" i="9"/>
  <c r="H641" i="9" s="1"/>
  <c r="G49" i="9"/>
  <c r="H265" i="9"/>
  <c r="G277" i="9"/>
  <c r="G252" i="9"/>
  <c r="H252" i="9" s="1"/>
  <c r="G268" i="9"/>
  <c r="H268" i="9" s="1"/>
  <c r="G505" i="9"/>
  <c r="H505" i="9" s="1"/>
  <c r="G64" i="9"/>
  <c r="H64" i="9" s="1"/>
  <c r="G89" i="9"/>
  <c r="G75" i="9"/>
  <c r="G190" i="9"/>
  <c r="H190" i="9" s="1"/>
  <c r="H270" i="9"/>
  <c r="G282" i="9"/>
  <c r="H282" i="9" s="1"/>
  <c r="G70" i="9"/>
  <c r="G239" i="9"/>
  <c r="G229" i="9"/>
  <c r="H217" i="9"/>
  <c r="H349" i="9"/>
  <c r="G361" i="9"/>
  <c r="G382" i="9"/>
  <c r="G580" i="9"/>
  <c r="G430" i="9"/>
  <c r="H450" i="9"/>
  <c r="G462" i="9"/>
  <c r="H462" i="9" s="1"/>
  <c r="G451" i="9"/>
  <c r="G603" i="9"/>
  <c r="G398" i="9"/>
  <c r="H398" i="9" s="1"/>
  <c r="G445" i="9"/>
  <c r="H445" i="9" s="1"/>
  <c r="G626" i="9"/>
  <c r="H622" i="9"/>
  <c r="G634" i="9"/>
  <c r="I634" i="9" s="1"/>
  <c r="G642" i="9"/>
  <c r="G341" i="9"/>
  <c r="H341" i="9" s="1"/>
  <c r="H107" i="9"/>
  <c r="G119" i="9"/>
  <c r="H119" i="9" s="1"/>
  <c r="G471" i="9"/>
  <c r="G349" i="9"/>
  <c r="G486" i="9"/>
  <c r="H486" i="9" s="1"/>
  <c r="G594" i="9"/>
  <c r="H594" i="9" s="1"/>
  <c r="H25" i="9"/>
  <c r="G37" i="9"/>
  <c r="H37" i="9" s="1"/>
  <c r="G318" i="9"/>
  <c r="H277" i="9"/>
  <c r="G289" i="9"/>
  <c r="G542" i="9"/>
  <c r="H542" i="9" s="1"/>
  <c r="G185" i="9"/>
  <c r="G601" i="9"/>
  <c r="H601" i="9" s="1"/>
  <c r="G45" i="9"/>
  <c r="H45" i="9" s="1"/>
  <c r="G541" i="9"/>
  <c r="H541" i="9" s="1"/>
  <c r="G32" i="9"/>
  <c r="G27" i="9"/>
  <c r="H27" i="9" s="1"/>
  <c r="H396" i="9"/>
  <c r="G408" i="9"/>
  <c r="G272" i="9"/>
  <c r="G557" i="9"/>
  <c r="G597" i="9"/>
  <c r="H597" i="9" s="1"/>
  <c r="H83" i="9"/>
  <c r="G95" i="9"/>
  <c r="H95" i="9" s="1"/>
  <c r="G83" i="9"/>
  <c r="G103" i="9"/>
  <c r="H103" i="9" s="1"/>
  <c r="G92" i="9"/>
  <c r="H92" i="9" s="1"/>
  <c r="H198" i="9"/>
  <c r="G210" i="9"/>
  <c r="H210" i="9" s="1"/>
  <c r="G77" i="9"/>
  <c r="H77" i="9" s="1"/>
  <c r="G162" i="9"/>
  <c r="G206" i="9"/>
  <c r="H206" i="9" s="1"/>
  <c r="H335" i="9"/>
  <c r="G347" i="9"/>
  <c r="G202" i="9"/>
  <c r="H186" i="9"/>
  <c r="G198" i="9"/>
  <c r="G223" i="9"/>
  <c r="H211" i="9"/>
  <c r="H239" i="9"/>
  <c r="G251" i="9"/>
  <c r="G180" i="9"/>
  <c r="G262" i="9"/>
  <c r="G255" i="9"/>
  <c r="H255" i="9" s="1"/>
  <c r="H243" i="9"/>
  <c r="H365" i="9"/>
  <c r="G377" i="9"/>
  <c r="H377" i="9" s="1"/>
  <c r="G299" i="9"/>
  <c r="H299" i="9" s="1"/>
  <c r="G553" i="9"/>
  <c r="G379" i="9"/>
  <c r="H379" i="9" s="1"/>
  <c r="H309" i="9"/>
  <c r="G321" i="9"/>
  <c r="G416" i="9"/>
  <c r="H416" i="9" s="1"/>
  <c r="G432" i="9"/>
  <c r="G448" i="9"/>
  <c r="H448" i="9" s="1"/>
  <c r="G464" i="9"/>
  <c r="H464" i="9" s="1"/>
  <c r="G423" i="9"/>
  <c r="G455" i="9"/>
  <c r="H455" i="9" s="1"/>
  <c r="G383" i="9"/>
  <c r="H383" i="9" s="1"/>
  <c r="G391" i="9"/>
  <c r="H391" i="9" s="1"/>
  <c r="G406" i="9"/>
  <c r="G417" i="9"/>
  <c r="G449" i="9"/>
  <c r="G582" i="9"/>
  <c r="H582" i="9" s="1"/>
  <c r="G627" i="9"/>
  <c r="G635" i="9"/>
  <c r="H635" i="9" s="1"/>
  <c r="G643" i="9"/>
  <c r="H643" i="9" s="1"/>
  <c r="H214" i="9"/>
  <c r="G226" i="9"/>
  <c r="G199" i="9"/>
  <c r="H199" i="9" s="1"/>
  <c r="G145" i="9"/>
  <c r="G135" i="9"/>
  <c r="H135" i="9" s="1"/>
  <c r="H108" i="9"/>
  <c r="G120" i="9"/>
  <c r="H120" i="9" s="1"/>
  <c r="G604" i="9"/>
  <c r="G544" i="9"/>
  <c r="G602" i="9"/>
  <c r="G305" i="9"/>
  <c r="H305" i="9" s="1"/>
  <c r="G525" i="9"/>
  <c r="H525" i="9" s="1"/>
  <c r="I492" i="8"/>
  <c r="I493" i="8" s="1"/>
  <c r="I494" i="8" s="1"/>
  <c r="I495" i="8" s="1"/>
  <c r="I496" i="8" s="1"/>
  <c r="I497" i="8" s="1"/>
  <c r="I498" i="8" s="1"/>
  <c r="I499" i="8" s="1"/>
  <c r="I500" i="8" s="1"/>
  <c r="I501" i="8" s="1"/>
  <c r="I502" i="8" s="1"/>
  <c r="I503" i="8" s="1"/>
  <c r="I504" i="8" s="1"/>
  <c r="I505" i="8" s="1"/>
  <c r="I506" i="8" s="1"/>
  <c r="I507" i="8" s="1"/>
  <c r="I508" i="8" s="1"/>
  <c r="I509" i="8" s="1"/>
  <c r="I510" i="8" s="1"/>
  <c r="I511" i="8" s="1"/>
  <c r="I512" i="8" s="1"/>
  <c r="I513" i="8" s="1"/>
  <c r="I514" i="8" s="1"/>
  <c r="I515" i="8" s="1"/>
  <c r="I516" i="8" s="1"/>
  <c r="I517" i="8" s="1"/>
  <c r="I518" i="8" s="1"/>
  <c r="I519" i="8" s="1"/>
  <c r="I520" i="8" s="1"/>
  <c r="I521" i="8" s="1"/>
  <c r="I522" i="8" s="1"/>
  <c r="I523" i="8" s="1"/>
  <c r="I524" i="8" s="1"/>
  <c r="I525" i="8" s="1"/>
  <c r="I526" i="8" s="1"/>
  <c r="I527" i="8" s="1"/>
  <c r="I528" i="8" s="1"/>
  <c r="I529" i="8" s="1"/>
  <c r="I530" i="8" s="1"/>
  <c r="I531" i="8" s="1"/>
  <c r="I532" i="8" s="1"/>
  <c r="I533" i="8" s="1"/>
  <c r="I534" i="8" s="1"/>
  <c r="I535" i="8" s="1"/>
  <c r="I536" i="8" s="1"/>
  <c r="I537" i="8" s="1"/>
  <c r="I538" i="8" s="1"/>
  <c r="I539" i="8" s="1"/>
  <c r="I540" i="8" s="1"/>
  <c r="I541" i="8" s="1"/>
  <c r="I542" i="8" s="1"/>
  <c r="I543" i="8" s="1"/>
  <c r="I544" i="8" s="1"/>
  <c r="I545" i="8" s="1"/>
  <c r="I546" i="8" s="1"/>
  <c r="I547" i="8" s="1"/>
  <c r="I548" i="8" s="1"/>
  <c r="I549" i="8" s="1"/>
  <c r="I491" i="8"/>
  <c r="G286" i="9"/>
  <c r="I286" i="9" s="1"/>
  <c r="G278" i="9"/>
  <c r="H278" i="9" s="1"/>
  <c r="G293" i="9"/>
  <c r="H293" i="9" s="1"/>
  <c r="D329" i="10"/>
  <c r="F328" i="10"/>
  <c r="J328" i="10" s="1"/>
  <c r="N328" i="10" s="1"/>
  <c r="R328" i="10" s="1"/>
  <c r="T328" i="10" s="1"/>
  <c r="U328" i="10" s="1"/>
  <c r="G519" i="9"/>
  <c r="H519" i="9" s="1"/>
  <c r="H507" i="9"/>
  <c r="G67" i="9"/>
  <c r="G311" i="9"/>
  <c r="H311" i="9" s="1"/>
  <c r="G167" i="9"/>
  <c r="H167" i="9" s="1"/>
  <c r="G306" i="9"/>
  <c r="H306" i="9" s="1"/>
  <c r="H294" i="9"/>
  <c r="H43" i="9"/>
  <c r="G55" i="9"/>
  <c r="H55" i="9" s="1"/>
  <c r="G69" i="9"/>
  <c r="G207" i="9"/>
  <c r="H207" i="9" s="1"/>
  <c r="H195" i="9"/>
  <c r="H338" i="9"/>
  <c r="G350" i="9"/>
  <c r="G606" i="9"/>
  <c r="G477" i="9"/>
  <c r="G308" i="9"/>
  <c r="H308" i="9" s="1"/>
  <c r="G24" i="9"/>
  <c r="H24" i="9" s="1"/>
  <c r="G29" i="9"/>
  <c r="H29" i="9" s="1"/>
  <c r="G313" i="9"/>
  <c r="H313" i="9" s="1"/>
  <c r="G323" i="9"/>
  <c r="G97" i="9"/>
  <c r="H177" i="9"/>
  <c r="G189" i="9"/>
  <c r="H189" i="9" s="1"/>
  <c r="G164" i="9"/>
  <c r="G368" i="9"/>
  <c r="H432" i="9"/>
  <c r="G444" i="9"/>
  <c r="G599" i="9"/>
  <c r="H599" i="9" s="1"/>
  <c r="H587" i="9"/>
  <c r="G617" i="9"/>
  <c r="G533" i="9"/>
  <c r="H533" i="9" s="1"/>
  <c r="G309" i="9"/>
  <c r="G472" i="9"/>
  <c r="H460" i="9"/>
  <c r="H238" i="9"/>
  <c r="G250" i="9"/>
  <c r="H250" i="9" s="1"/>
  <c r="G569" i="9"/>
  <c r="H569" i="9" s="1"/>
  <c r="H557" i="9"/>
  <c r="H75" i="9"/>
  <c r="G87" i="9"/>
  <c r="H89" i="9"/>
  <c r="G101" i="9"/>
  <c r="H101" i="9" s="1"/>
  <c r="H180" i="9"/>
  <c r="G192" i="9"/>
  <c r="G158" i="9"/>
  <c r="G200" i="9"/>
  <c r="G102" i="9"/>
  <c r="H102" i="9" s="1"/>
  <c r="G172" i="9"/>
  <c r="H172" i="9" s="1"/>
  <c r="G106" i="9"/>
  <c r="G257" i="9"/>
  <c r="H257" i="9" s="1"/>
  <c r="G371" i="9"/>
  <c r="H371" i="9" s="1"/>
  <c r="H366" i="9"/>
  <c r="G378" i="9"/>
  <c r="G446" i="9"/>
  <c r="G419" i="9"/>
  <c r="G390" i="9"/>
  <c r="H390" i="9" s="1"/>
  <c r="H378" i="9"/>
  <c r="H600" i="9"/>
  <c r="G612" i="9"/>
  <c r="H612" i="9" s="1"/>
  <c r="G568" i="9"/>
  <c r="H568" i="9" s="1"/>
  <c r="G39" i="9"/>
  <c r="H39" i="9" s="1"/>
  <c r="G256" i="9"/>
  <c r="H256" i="9" s="1"/>
  <c r="G476" i="9"/>
  <c r="H476" i="9" s="1"/>
  <c r="G115" i="9"/>
  <c r="H115" i="9" s="1"/>
  <c r="G620" i="9"/>
  <c r="G147" i="9"/>
  <c r="H147" i="9" s="1"/>
  <c r="I598" i="8"/>
  <c r="H598" i="8"/>
  <c r="H49" i="9"/>
  <c r="G61" i="9"/>
  <c r="G320" i="9"/>
  <c r="G493" i="9"/>
  <c r="H493" i="9" s="1"/>
  <c r="G232" i="9"/>
  <c r="H232" i="9" s="1"/>
  <c r="G184" i="9"/>
  <c r="H185" i="9"/>
  <c r="G197" i="9"/>
  <c r="H197" i="9" s="1"/>
  <c r="H105" i="9"/>
  <c r="G117" i="9"/>
  <c r="H117" i="9" s="1"/>
  <c r="H467" i="9"/>
  <c r="G479" i="9"/>
  <c r="G530" i="9"/>
  <c r="H530" i="9" s="1"/>
  <c r="G221" i="9"/>
  <c r="H221" i="9" s="1"/>
  <c r="H79" i="9"/>
  <c r="G91" i="9"/>
  <c r="H91" i="9" s="1"/>
  <c r="G105" i="9"/>
  <c r="H87" i="9"/>
  <c r="G99" i="9"/>
  <c r="H99" i="9" s="1"/>
  <c r="H318" i="9"/>
  <c r="G330" i="9"/>
  <c r="H67" i="9"/>
  <c r="G79" i="9"/>
  <c r="G166" i="9"/>
  <c r="G266" i="9"/>
  <c r="H266" i="9" s="1"/>
  <c r="H544" i="9"/>
  <c r="G556" i="9"/>
  <c r="H556" i="9" s="1"/>
  <c r="G243" i="9"/>
  <c r="G214" i="9"/>
  <c r="H202" i="9"/>
  <c r="H223" i="9"/>
  <c r="G235" i="9"/>
  <c r="H362" i="9"/>
  <c r="G374" i="9"/>
  <c r="G188" i="9"/>
  <c r="H188" i="9" s="1"/>
  <c r="H262" i="9"/>
  <c r="G274" i="9"/>
  <c r="H274" i="9" s="1"/>
  <c r="H321" i="9"/>
  <c r="G333" i="9"/>
  <c r="H333" i="9" s="1"/>
  <c r="H549" i="9"/>
  <c r="G561" i="9"/>
  <c r="H561" i="9" s="1"/>
  <c r="G326" i="9"/>
  <c r="H326" i="9" s="1"/>
  <c r="H323" i="9"/>
  <c r="G335" i="9"/>
  <c r="G405" i="9"/>
  <c r="H405" i="9" s="1"/>
  <c r="H393" i="9"/>
  <c r="H316" i="9"/>
  <c r="G328" i="9"/>
  <c r="H406" i="9"/>
  <c r="G418" i="9"/>
  <c r="H418" i="9" s="1"/>
  <c r="G434" i="9"/>
  <c r="H434" i="9" s="1"/>
  <c r="G450" i="9"/>
  <c r="H454" i="9"/>
  <c r="G466" i="9"/>
  <c r="G427" i="9"/>
  <c r="G459" i="9"/>
  <c r="H459" i="9" s="1"/>
  <c r="G384" i="9"/>
  <c r="H384" i="9" s="1"/>
  <c r="G392" i="9"/>
  <c r="H392" i="9" s="1"/>
  <c r="G414" i="9"/>
  <c r="H402" i="9"/>
  <c r="G421" i="9"/>
  <c r="G453" i="9"/>
  <c r="H441" i="9"/>
  <c r="H572" i="9"/>
  <c r="G584" i="9"/>
  <c r="G628" i="9"/>
  <c r="G636" i="9"/>
  <c r="H636" i="9" s="1"/>
  <c r="G644" i="9"/>
  <c r="H644" i="9" s="1"/>
  <c r="H632" i="9"/>
  <c r="G127" i="9"/>
  <c r="H127" i="9" s="1"/>
  <c r="G201" i="9"/>
  <c r="G209" i="9"/>
  <c r="H209" i="9" s="1"/>
  <c r="G517" i="9"/>
  <c r="H517" i="9" s="1"/>
  <c r="G177" i="9"/>
  <c r="H269" i="9"/>
  <c r="G281" i="9"/>
  <c r="H281" i="9" s="1"/>
  <c r="G136" i="9"/>
  <c r="G515" i="9"/>
  <c r="H515" i="9" s="1"/>
  <c r="G497" i="9"/>
  <c r="H485" i="9"/>
  <c r="G111" i="9"/>
  <c r="H111" i="9" s="1"/>
  <c r="G581" i="9"/>
  <c r="H581" i="9" s="1"/>
  <c r="G264" i="9"/>
  <c r="H264" i="9" s="1"/>
  <c r="G149" i="9"/>
  <c r="H149" i="9" s="1"/>
  <c r="G590" i="9"/>
  <c r="H590" i="9" s="1"/>
  <c r="G621" i="9"/>
  <c r="H609" i="9"/>
  <c r="G222" i="9"/>
  <c r="H222" i="9" s="1"/>
  <c r="G47" i="9"/>
  <c r="H47" i="9" s="1"/>
  <c r="G351" i="9"/>
  <c r="G410" i="9"/>
  <c r="G310" i="9"/>
  <c r="H298" i="9"/>
  <c r="H346" i="9"/>
  <c r="G358" i="9"/>
  <c r="G512" i="9"/>
  <c r="G593" i="9"/>
  <c r="G551" i="9"/>
  <c r="G28" i="9"/>
  <c r="H28" i="9" s="1"/>
  <c r="G31" i="9"/>
  <c r="H31" i="9" s="1"/>
  <c r="G267" i="9"/>
  <c r="G600" i="9"/>
  <c r="G510" i="9"/>
  <c r="G285" i="9"/>
  <c r="H46" i="9"/>
  <c r="G58" i="9"/>
  <c r="H58" i="9" s="1"/>
  <c r="G154" i="9"/>
  <c r="H154" i="9" s="1"/>
  <c r="G94" i="9"/>
  <c r="I94" i="9" s="1"/>
  <c r="G372" i="9"/>
  <c r="H372" i="9" s="1"/>
  <c r="G409" i="9"/>
  <c r="H409" i="9" s="1"/>
  <c r="H397" i="9"/>
  <c r="G460" i="9"/>
  <c r="G397" i="9"/>
  <c r="G566" i="9"/>
  <c r="H566" i="9" s="1"/>
  <c r="H520" i="9"/>
  <c r="G532" i="9"/>
  <c r="H532" i="9" s="1"/>
  <c r="G559" i="9"/>
  <c r="H559" i="9" s="1"/>
  <c r="H59" i="9"/>
  <c r="G71" i="9"/>
  <c r="H71" i="9" s="1"/>
  <c r="G613" i="9"/>
  <c r="G511" i="9"/>
  <c r="G625" i="9"/>
  <c r="H613" i="9"/>
  <c r="G619" i="9"/>
  <c r="H619" i="9" s="1"/>
  <c r="G269" i="9"/>
  <c r="G40" i="9"/>
  <c r="G246" i="9"/>
  <c r="H246" i="9" s="1"/>
  <c r="H69" i="9"/>
  <c r="G81" i="9"/>
  <c r="H81" i="9" s="1"/>
  <c r="H30" i="9"/>
  <c r="G42" i="9"/>
  <c r="H330" i="9"/>
  <c r="G342" i="9"/>
  <c r="H342" i="9" s="1"/>
  <c r="H184" i="9"/>
  <c r="G196" i="9"/>
  <c r="G217" i="9"/>
  <c r="H327" i="9"/>
  <c r="G339" i="9"/>
  <c r="H339" i="9" s="1"/>
  <c r="H408" i="9"/>
  <c r="G420" i="9"/>
  <c r="H420" i="9" s="1"/>
  <c r="G452" i="9"/>
  <c r="H452" i="9" s="1"/>
  <c r="G463" i="9"/>
  <c r="H463" i="9" s="1"/>
  <c r="H451" i="9"/>
  <c r="H381" i="9"/>
  <c r="G393" i="9"/>
  <c r="G425" i="9"/>
  <c r="G629" i="9"/>
  <c r="H629" i="9" s="1"/>
  <c r="H617" i="9"/>
  <c r="G645" i="9"/>
  <c r="H645" i="9" s="1"/>
  <c r="G171" i="9"/>
  <c r="H171" i="9" s="1"/>
  <c r="G322" i="9"/>
  <c r="H322" i="9" s="1"/>
  <c r="H526" i="9"/>
  <c r="G538" i="9"/>
  <c r="G504" i="9"/>
  <c r="H492" i="9"/>
  <c r="G616" i="9"/>
  <c r="H616" i="9" s="1"/>
  <c r="H604" i="9"/>
  <c r="G470" i="9"/>
  <c r="H470" i="9" s="1"/>
  <c r="G163" i="9"/>
  <c r="H151" i="9"/>
  <c r="H169" i="9"/>
  <c r="G181" i="9"/>
  <c r="H181" i="9" s="1"/>
  <c r="G534" i="9"/>
  <c r="G537" i="9"/>
  <c r="H537" i="9" s="1"/>
  <c r="G495" i="9"/>
  <c r="H495" i="9" s="1"/>
  <c r="G152" i="9"/>
  <c r="H152" i="9" s="1"/>
  <c r="G588" i="9"/>
  <c r="H588" i="9" s="1"/>
  <c r="G220" i="9"/>
  <c r="H220" i="9" s="1"/>
  <c r="G571" i="9"/>
  <c r="H571" i="9" s="1"/>
  <c r="G26" i="9"/>
  <c r="H26" i="9" s="1"/>
  <c r="G357" i="9"/>
  <c r="H357" i="9" s="1"/>
  <c r="G316" i="9"/>
  <c r="G173" i="9"/>
  <c r="H173" i="9" s="1"/>
  <c r="G279" i="9"/>
  <c r="H267" i="9"/>
  <c r="H106" i="9"/>
  <c r="G118" i="9"/>
  <c r="H118" i="9" s="1"/>
  <c r="H584" i="9"/>
  <c r="G596" i="9"/>
  <c r="H512" i="9"/>
  <c r="G524" i="9"/>
  <c r="H524" i="9" s="1"/>
  <c r="G93" i="9"/>
  <c r="H93" i="9" s="1"/>
  <c r="G194" i="9"/>
  <c r="H194" i="9" s="1"/>
  <c r="G50" i="9"/>
  <c r="G412" i="9"/>
  <c r="G558" i="9"/>
  <c r="H88" i="9"/>
  <c r="G100" i="9"/>
  <c r="H100" i="9" s="1"/>
  <c r="G174" i="9"/>
  <c r="H174" i="9" s="1"/>
  <c r="H162" i="9"/>
  <c r="H548" i="9"/>
  <c r="G560" i="9"/>
  <c r="G56" i="9"/>
  <c r="G247" i="9"/>
  <c r="H247" i="9" s="1"/>
  <c r="H235" i="9"/>
  <c r="H286" i="9"/>
  <c r="G298" i="9"/>
  <c r="G80" i="9"/>
  <c r="H80" i="9" s="1"/>
  <c r="G572" i="9"/>
  <c r="H560" i="9"/>
  <c r="H192" i="9"/>
  <c r="G204" i="9"/>
  <c r="H204" i="9" s="1"/>
  <c r="G74" i="9"/>
  <c r="H348" i="9"/>
  <c r="G360" i="9"/>
  <c r="H360" i="9" s="1"/>
  <c r="G225" i="9"/>
  <c r="G331" i="9"/>
  <c r="H331" i="9" s="1"/>
  <c r="G364" i="9"/>
  <c r="G365" i="9"/>
  <c r="H324" i="9"/>
  <c r="G336" i="9"/>
  <c r="H336" i="9" s="1"/>
  <c r="H410" i="9"/>
  <c r="G422" i="9"/>
  <c r="H422" i="9" s="1"/>
  <c r="G438" i="9"/>
  <c r="H438" i="9" s="1"/>
  <c r="G454" i="9"/>
  <c r="I454" i="9" s="1"/>
  <c r="H315" i="9"/>
  <c r="G327" i="9"/>
  <c r="G435" i="9"/>
  <c r="H435" i="9" s="1"/>
  <c r="H423" i="9"/>
  <c r="G587" i="9"/>
  <c r="G386" i="9"/>
  <c r="H386" i="9" s="1"/>
  <c r="H374" i="9"/>
  <c r="G394" i="9"/>
  <c r="H394" i="9" s="1"/>
  <c r="H382" i="9"/>
  <c r="G547" i="9"/>
  <c r="H547" i="9" s="1"/>
  <c r="G429" i="9"/>
  <c r="H417" i="9"/>
  <c r="G461" i="9"/>
  <c r="H461" i="9" s="1"/>
  <c r="H449" i="9"/>
  <c r="H596" i="9"/>
  <c r="G608" i="9"/>
  <c r="H608" i="9" s="1"/>
  <c r="G630" i="9"/>
  <c r="H630" i="9" s="1"/>
  <c r="H618" i="9"/>
  <c r="G638" i="9"/>
  <c r="H638" i="9" s="1"/>
  <c r="H626" i="9"/>
  <c r="G646" i="9"/>
  <c r="H634" i="9"/>
  <c r="G234" i="9"/>
  <c r="H234" i="9" s="1"/>
  <c r="G555" i="9"/>
  <c r="H555" i="9" s="1"/>
  <c r="G57" i="9"/>
  <c r="H57" i="9" s="1"/>
  <c r="H574" i="9"/>
  <c r="G586" i="9"/>
  <c r="H586" i="9" s="1"/>
  <c r="G183" i="9"/>
  <c r="H183" i="9" s="1"/>
  <c r="G317" i="9"/>
  <c r="G520" i="9"/>
  <c r="G658" i="9"/>
  <c r="I658" i="9" s="1"/>
  <c r="H646" i="9"/>
  <c r="G598" i="9"/>
  <c r="I598" i="9" s="1"/>
  <c r="G344" i="9"/>
  <c r="H344" i="9" s="1"/>
  <c r="G579" i="9"/>
  <c r="G137" i="9"/>
  <c r="H137" i="9" s="1"/>
  <c r="G122" i="9"/>
  <c r="G494" i="9"/>
  <c r="G484" i="9"/>
  <c r="H484" i="9" s="1"/>
  <c r="H472" i="9"/>
  <c r="G205" i="9"/>
  <c r="H205" i="9" s="1"/>
  <c r="G312" i="9"/>
  <c r="H312" i="9" s="1"/>
  <c r="G112" i="9"/>
  <c r="H112" i="9" s="1"/>
  <c r="G113" i="9"/>
  <c r="H113" i="9" s="1"/>
  <c r="G334" i="9"/>
  <c r="G157" i="9"/>
  <c r="H157" i="9" s="1"/>
  <c r="H145" i="9"/>
  <c r="G125" i="9"/>
  <c r="H125" i="9" s="1"/>
  <c r="H114" i="9"/>
  <c r="G126" i="9"/>
  <c r="G490" i="9"/>
  <c r="I490" i="9" s="1"/>
  <c r="H580" i="9"/>
  <c r="G592" i="9"/>
  <c r="H592" i="9" s="1"/>
  <c r="G30" i="9"/>
  <c r="I455" i="8"/>
  <c r="I456" i="8" s="1"/>
  <c r="I457" i="8" s="1"/>
  <c r="I458" i="8" s="1"/>
  <c r="I459" i="8" s="1"/>
  <c r="I460" i="8" s="1"/>
  <c r="I461" i="8" s="1"/>
  <c r="I462" i="8" s="1"/>
  <c r="I463" i="8" s="1"/>
  <c r="I464" i="8" s="1"/>
  <c r="I465" i="8" s="1"/>
  <c r="I466" i="8" s="1"/>
  <c r="I467" i="8" s="1"/>
  <c r="I468" i="8" s="1"/>
  <c r="I469" i="8" s="1"/>
  <c r="I470" i="8" s="1"/>
  <c r="I471" i="8" s="1"/>
  <c r="I472" i="8" s="1"/>
  <c r="I473" i="8" s="1"/>
  <c r="I474" i="8" s="1"/>
  <c r="I475" i="8" s="1"/>
  <c r="I476" i="8" s="1"/>
  <c r="I477" i="8" s="1"/>
  <c r="I478" i="8" s="1"/>
  <c r="I479" i="8" s="1"/>
  <c r="I480" i="8" s="1"/>
  <c r="I481" i="8" s="1"/>
  <c r="I482" i="8" s="1"/>
  <c r="I483" i="8" s="1"/>
  <c r="I484" i="8" s="1"/>
  <c r="I485" i="8" s="1"/>
  <c r="I486" i="8" s="1"/>
  <c r="I487" i="8" s="1"/>
  <c r="I488" i="8" s="1"/>
  <c r="I489" i="8" s="1"/>
  <c r="G72" i="9"/>
  <c r="H72" i="9" s="1"/>
  <c r="G84" i="9"/>
  <c r="G104" i="9"/>
  <c r="H104" i="9" s="1"/>
  <c r="G249" i="9"/>
  <c r="H249" i="9" s="1"/>
  <c r="H358" i="9"/>
  <c r="G370" i="9"/>
  <c r="I370" i="9" s="1"/>
  <c r="G447" i="9"/>
  <c r="H447" i="9" s="1"/>
  <c r="G576" i="9"/>
  <c r="H576" i="9" s="1"/>
  <c r="G633" i="9"/>
  <c r="H633" i="9" s="1"/>
  <c r="H621" i="9"/>
  <c r="G153" i="9"/>
  <c r="H153" i="9" s="1"/>
  <c r="G270" i="9"/>
  <c r="G276" i="9"/>
  <c r="H276" i="9" s="1"/>
  <c r="G242" i="9"/>
  <c r="G65" i="9"/>
  <c r="H65" i="9" s="1"/>
  <c r="H121" i="9"/>
  <c r="G133" i="9"/>
  <c r="H133" i="9" s="1"/>
  <c r="G468" i="9"/>
  <c r="H468" i="9" s="1"/>
  <c r="H73" i="9"/>
  <c r="G85" i="9"/>
  <c r="H85" i="9" s="1"/>
  <c r="H389" i="9"/>
  <c r="G401" i="9"/>
  <c r="H401" i="9" s="1"/>
  <c r="H502" i="9"/>
  <c r="G514" i="9"/>
  <c r="H514" i="9" s="1"/>
  <c r="G259" i="9"/>
  <c r="G552" i="9"/>
  <c r="H334" i="9"/>
  <c r="G346" i="9"/>
  <c r="I346" i="9" s="1"/>
  <c r="H317" i="9"/>
  <c r="G329" i="9"/>
  <c r="H329" i="9" s="1"/>
  <c r="H320" i="9"/>
  <c r="G332" i="9"/>
  <c r="H332" i="9" s="1"/>
  <c r="G436" i="9"/>
  <c r="H436" i="9" s="1"/>
  <c r="G535" i="9"/>
  <c r="H535" i="9" s="1"/>
  <c r="G385" i="9"/>
  <c r="H385" i="9" s="1"/>
  <c r="H373" i="9"/>
  <c r="H511" i="9"/>
  <c r="G523" i="9"/>
  <c r="H523" i="9" s="1"/>
  <c r="G615" i="9"/>
  <c r="H615" i="9" s="1"/>
  <c r="H603" i="9"/>
  <c r="G637" i="9"/>
  <c r="H637" i="9" s="1"/>
  <c r="H625" i="9"/>
  <c r="I634" i="8"/>
  <c r="H634" i="8"/>
  <c r="G399" i="9"/>
  <c r="H399" i="9" s="1"/>
  <c r="G545" i="9"/>
  <c r="H545" i="9" s="1"/>
  <c r="G536" i="9"/>
  <c r="H536" i="9" s="1"/>
  <c r="H97" i="9"/>
  <c r="G109" i="9"/>
  <c r="G500" i="9"/>
  <c r="H500" i="9" s="1"/>
  <c r="H488" i="9"/>
  <c r="G304" i="9"/>
  <c r="H304" i="9" s="1"/>
  <c r="G623" i="9"/>
  <c r="H623" i="9" s="1"/>
  <c r="G253" i="9"/>
  <c r="H253" i="9" s="1"/>
  <c r="G300" i="9"/>
  <c r="H300" i="9" s="1"/>
  <c r="H122" i="9"/>
  <c r="G134" i="9"/>
  <c r="H501" i="9"/>
  <c r="G513" i="9"/>
  <c r="H513" i="9" s="1"/>
  <c r="G489" i="9"/>
  <c r="H489" i="9" s="1"/>
  <c r="H477" i="9"/>
  <c r="G219" i="9"/>
  <c r="G203" i="9"/>
  <c r="H203" i="9" s="1"/>
  <c r="H364" i="9"/>
  <c r="G376" i="9"/>
  <c r="H325" i="9"/>
  <c r="G337" i="9"/>
  <c r="H337" i="9" s="1"/>
  <c r="G36" i="9"/>
  <c r="G146" i="9"/>
  <c r="H146" i="9" s="1"/>
  <c r="H134" i="9"/>
  <c r="H166" i="9"/>
  <c r="G178" i="9"/>
  <c r="H178" i="9" s="1"/>
  <c r="G46" i="9"/>
  <c r="G76" i="9"/>
  <c r="H76" i="9" s="1"/>
  <c r="G261" i="9"/>
  <c r="H261" i="9" s="1"/>
  <c r="G78" i="9"/>
  <c r="G88" i="9"/>
  <c r="G148" i="9"/>
  <c r="H148" i="9" s="1"/>
  <c r="H136" i="9"/>
  <c r="H200" i="9"/>
  <c r="G212" i="9"/>
  <c r="H212" i="9" s="1"/>
  <c r="H70" i="9"/>
  <c r="G82" i="9"/>
  <c r="H82" i="9" s="1"/>
  <c r="G369" i="9"/>
  <c r="G233" i="9"/>
  <c r="H343" i="9"/>
  <c r="G355" i="9"/>
  <c r="H355" i="9" s="1"/>
  <c r="H368" i="9"/>
  <c r="G380" i="9"/>
  <c r="H380" i="9" s="1"/>
  <c r="H361" i="9"/>
  <c r="G373" i="9"/>
  <c r="H328" i="9"/>
  <c r="G340" i="9"/>
  <c r="H412" i="9"/>
  <c r="G424" i="9"/>
  <c r="H424" i="9" s="1"/>
  <c r="H428" i="9"/>
  <c r="G440" i="9"/>
  <c r="H440" i="9" s="1"/>
  <c r="G456" i="9"/>
  <c r="H456" i="9" s="1"/>
  <c r="H444" i="9"/>
  <c r="H347" i="9"/>
  <c r="G359" i="9"/>
  <c r="H359" i="9" s="1"/>
  <c r="G439" i="9"/>
  <c r="H439" i="9" s="1"/>
  <c r="H427" i="9"/>
  <c r="H579" i="9"/>
  <c r="G591" i="9"/>
  <c r="H591" i="9" s="1"/>
  <c r="G387" i="9"/>
  <c r="H387" i="9" s="1"/>
  <c r="G395" i="9"/>
  <c r="G563" i="9"/>
  <c r="H563" i="9" s="1"/>
  <c r="H551" i="9"/>
  <c r="G433" i="9"/>
  <c r="H433" i="9" s="1"/>
  <c r="H421" i="9"/>
  <c r="G465" i="9"/>
  <c r="H465" i="9" s="1"/>
  <c r="H453" i="9"/>
  <c r="G502" i="9"/>
  <c r="H490" i="9"/>
  <c r="G631" i="9"/>
  <c r="H631" i="9" s="1"/>
  <c r="G639" i="9"/>
  <c r="H639" i="9" s="1"/>
  <c r="H627" i="9"/>
  <c r="G265" i="9"/>
  <c r="G521" i="9"/>
  <c r="H521" i="9" s="1"/>
  <c r="G176" i="9"/>
  <c r="I176" i="9" s="1"/>
  <c r="H164" i="9"/>
  <c r="H284" i="9"/>
  <c r="G296" i="9"/>
  <c r="H296" i="9" s="1"/>
  <c r="G287" i="9"/>
  <c r="H287" i="9" s="1"/>
  <c r="G614" i="9"/>
  <c r="H614" i="9" s="1"/>
  <c r="H602" i="9"/>
  <c r="G509" i="9"/>
  <c r="H509" i="9" s="1"/>
  <c r="H497" i="9"/>
  <c r="G508" i="9"/>
  <c r="H508" i="9" s="1"/>
  <c r="G354" i="9"/>
  <c r="H354" i="9" s="1"/>
  <c r="G529" i="9"/>
  <c r="H529" i="9" s="1"/>
  <c r="G302" i="9"/>
  <c r="H302" i="9" s="1"/>
  <c r="G480" i="9"/>
  <c r="H480" i="9" s="1"/>
  <c r="G482" i="9"/>
  <c r="H482" i="9" s="1"/>
  <c r="G288" i="9"/>
  <c r="H288" i="9" s="1"/>
  <c r="G295" i="9"/>
  <c r="G273" i="9"/>
  <c r="H273" i="9" s="1"/>
  <c r="H272" i="9"/>
  <c r="G284" i="9"/>
  <c r="G213" i="9"/>
  <c r="H213" i="9" s="1"/>
  <c r="H201" i="9"/>
  <c r="G292" i="9"/>
  <c r="H292" i="9" s="1"/>
  <c r="H126" i="9"/>
  <c r="G138" i="9"/>
  <c r="H138" i="9" s="1"/>
  <c r="G607" i="9"/>
  <c r="H607" i="9" s="1"/>
  <c r="H534" i="9"/>
  <c r="G546" i="9"/>
  <c r="H546" i="9" s="1"/>
  <c r="G415" i="9"/>
  <c r="H415" i="9" s="1"/>
  <c r="G123" i="9"/>
  <c r="H123" i="9" s="1"/>
  <c r="G540" i="9"/>
  <c r="H540" i="9" s="1"/>
  <c r="G655" i="9"/>
  <c r="H655" i="9" s="1"/>
  <c r="G583" i="9"/>
  <c r="G554" i="9"/>
  <c r="H554" i="9" s="1"/>
  <c r="G155" i="9"/>
  <c r="H155" i="9" s="1"/>
  <c r="P449" i="10"/>
  <c r="R448" i="10"/>
  <c r="T448" i="10" s="1"/>
  <c r="U448" i="10" s="1"/>
  <c r="G237" i="9"/>
  <c r="H237" i="9" s="1"/>
  <c r="H225" i="9"/>
  <c r="H129" i="9"/>
  <c r="G141" i="9"/>
  <c r="H141" i="9" s="1"/>
  <c r="G142" i="9"/>
  <c r="H142" i="9" s="1"/>
  <c r="G577" i="9"/>
  <c r="H577" i="9" s="1"/>
  <c r="G611" i="9"/>
  <c r="H611" i="9" s="1"/>
  <c r="G34" i="9"/>
  <c r="H34" i="9" s="1"/>
  <c r="G193" i="9"/>
  <c r="H193" i="9" s="1"/>
  <c r="G131" i="9"/>
  <c r="H131" i="9" s="1"/>
  <c r="G63" i="9"/>
  <c r="H63" i="9" s="1"/>
  <c r="N388" i="10"/>
  <c r="R388" i="10" s="1"/>
  <c r="T388" i="10" s="1"/>
  <c r="U388" i="10" s="1"/>
  <c r="L389" i="10"/>
  <c r="G506" i="9"/>
  <c r="H494" i="9"/>
  <c r="H36" i="9"/>
  <c r="G48" i="9"/>
  <c r="G68" i="9"/>
  <c r="H68" i="9" s="1"/>
  <c r="H56" i="9"/>
  <c r="H40" i="9"/>
  <c r="G52" i="9"/>
  <c r="H52" i="9" s="1"/>
  <c r="G227" i="9"/>
  <c r="H227" i="9" s="1"/>
  <c r="H351" i="9"/>
  <c r="G363" i="9"/>
  <c r="H363" i="9" s="1"/>
  <c r="G375" i="9"/>
  <c r="H375" i="9" s="1"/>
  <c r="G441" i="9"/>
  <c r="H429" i="9"/>
  <c r="G224" i="9"/>
  <c r="H224" i="9" s="1"/>
  <c r="H531" i="9"/>
  <c r="G543" i="9"/>
  <c r="H543" i="9" s="1"/>
  <c r="G499" i="9"/>
  <c r="H499" i="9" s="1"/>
  <c r="H487" i="9"/>
  <c r="G314" i="9"/>
  <c r="H314" i="9" s="1"/>
  <c r="G531" i="9"/>
  <c r="G53" i="9"/>
  <c r="H53" i="9" s="1"/>
  <c r="H179" i="9"/>
  <c r="G191" i="9"/>
  <c r="H191" i="9" s="1"/>
  <c r="G403" i="9"/>
  <c r="H403" i="9" s="1"/>
  <c r="H606" i="9"/>
  <c r="G618" i="9"/>
  <c r="G161" i="9"/>
  <c r="H161" i="9" s="1"/>
  <c r="H504" i="9"/>
  <c r="G516" i="9"/>
  <c r="H466" i="9"/>
  <c r="G478" i="9"/>
  <c r="H478" i="9" s="1"/>
  <c r="G567" i="9"/>
  <c r="H567" i="9" s="1"/>
  <c r="G130" i="9"/>
  <c r="I130" i="9" s="1"/>
  <c r="G483" i="9"/>
  <c r="H483" i="9" s="1"/>
  <c r="H471" i="9"/>
  <c r="G407" i="9"/>
  <c r="H407" i="9" s="1"/>
  <c r="H395" i="9"/>
  <c r="G319" i="9"/>
  <c r="H319" i="9" s="1"/>
  <c r="H307" i="9"/>
  <c r="G170" i="9"/>
  <c r="H158" i="9"/>
  <c r="G245" i="9"/>
  <c r="H245" i="9" s="1"/>
  <c r="H233" i="9"/>
  <c r="H538" i="9"/>
  <c r="G550" i="9"/>
  <c r="G564" i="9"/>
  <c r="H564" i="9" s="1"/>
  <c r="H552" i="9"/>
  <c r="G431" i="9"/>
  <c r="H419" i="9"/>
  <c r="G457" i="9"/>
  <c r="H457" i="9" s="1"/>
  <c r="G343" i="9"/>
  <c r="G238" i="9"/>
  <c r="H226" i="9"/>
  <c r="H289" i="9"/>
  <c r="G301" i="9"/>
  <c r="H301" i="9" s="1"/>
  <c r="G160" i="9"/>
  <c r="H160" i="9" s="1"/>
  <c r="G240" i="9"/>
  <c r="H240" i="9" s="1"/>
  <c r="H340" i="9"/>
  <c r="G352" i="9"/>
  <c r="H352" i="9" s="1"/>
  <c r="H109" i="9"/>
  <c r="G121" i="9"/>
  <c r="H527" i="9"/>
  <c r="G539" i="9"/>
  <c r="H539" i="9" s="1"/>
  <c r="G124" i="9"/>
  <c r="H124" i="9" s="1"/>
  <c r="G624" i="9"/>
  <c r="H624" i="9" s="1"/>
  <c r="G585" i="9"/>
  <c r="H585" i="9" s="1"/>
  <c r="G110" i="9"/>
  <c r="H110" i="9" s="1"/>
  <c r="G187" i="9"/>
  <c r="H187" i="9" s="1"/>
  <c r="G33" i="9"/>
  <c r="H33" i="9" s="1"/>
  <c r="G290" i="9"/>
  <c r="H290" i="9" s="1"/>
  <c r="G144" i="9"/>
  <c r="H144" i="9" s="1"/>
  <c r="H132" i="9"/>
  <c r="G175" i="9"/>
  <c r="H175" i="9" s="1"/>
  <c r="H163" i="9"/>
  <c r="H285" i="9"/>
  <c r="G297" i="9"/>
  <c r="H297" i="9" s="1"/>
  <c r="G491" i="9"/>
  <c r="H491" i="9" s="1"/>
  <c r="H479" i="9"/>
  <c r="G62" i="9"/>
  <c r="H62" i="9" s="1"/>
  <c r="H50" i="9"/>
  <c r="G231" i="9"/>
  <c r="H231" i="9" s="1"/>
  <c r="H219" i="9"/>
  <c r="H242" i="9"/>
  <c r="G254" i="9"/>
  <c r="H254" i="9" s="1"/>
  <c r="G66" i="9"/>
  <c r="H66" i="9" s="1"/>
  <c r="H54" i="9"/>
  <c r="H32" i="9"/>
  <c r="G44" i="9"/>
  <c r="H44" i="9" s="1"/>
  <c r="H42" i="9"/>
  <c r="G54" i="9"/>
  <c r="G150" i="9"/>
  <c r="H150" i="9" s="1"/>
  <c r="G182" i="9"/>
  <c r="H182" i="9" s="1"/>
  <c r="H170" i="9"/>
  <c r="H48" i="9"/>
  <c r="G60" i="9"/>
  <c r="H60" i="9" s="1"/>
  <c r="G143" i="9"/>
  <c r="H143" i="9" s="1"/>
  <c r="G38" i="9"/>
  <c r="H38" i="9" s="1"/>
  <c r="H74" i="9"/>
  <c r="G86" i="9"/>
  <c r="H84" i="9"/>
  <c r="G96" i="9"/>
  <c r="H96" i="9" s="1"/>
  <c r="G156" i="9"/>
  <c r="H156" i="9" s="1"/>
  <c r="G215" i="9"/>
  <c r="H215" i="9" s="1"/>
  <c r="H78" i="9"/>
  <c r="G90" i="9"/>
  <c r="H90" i="9" s="1"/>
  <c r="G413" i="9"/>
  <c r="H413" i="9" s="1"/>
  <c r="G241" i="9"/>
  <c r="H241" i="9" s="1"/>
  <c r="H229" i="9"/>
  <c r="G366" i="9"/>
  <c r="G400" i="9"/>
  <c r="H400" i="9" s="1"/>
  <c r="H388" i="9"/>
  <c r="H369" i="9"/>
  <c r="G381" i="9"/>
  <c r="H350" i="9"/>
  <c r="G362" i="9"/>
  <c r="H414" i="9"/>
  <c r="G426" i="9"/>
  <c r="H426" i="9" s="1"/>
  <c r="H430" i="9"/>
  <c r="G442" i="9"/>
  <c r="H442" i="9" s="1"/>
  <c r="H446" i="9"/>
  <c r="G458" i="9"/>
  <c r="H458" i="9" s="1"/>
  <c r="G367" i="9"/>
  <c r="H367" i="9" s="1"/>
  <c r="G443" i="9"/>
  <c r="H443" i="9" s="1"/>
  <c r="H431" i="9"/>
  <c r="H583" i="9"/>
  <c r="G595" i="9"/>
  <c r="H595" i="9" s="1"/>
  <c r="G388" i="9"/>
  <c r="H376" i="9"/>
  <c r="G396" i="9"/>
  <c r="G574" i="9"/>
  <c r="H562" i="9"/>
  <c r="G437" i="9"/>
  <c r="H437" i="9" s="1"/>
  <c r="H425" i="9"/>
  <c r="G518" i="9"/>
  <c r="H518" i="9" s="1"/>
  <c r="H506" i="9"/>
  <c r="H598" i="9"/>
  <c r="G610" i="9"/>
  <c r="H610" i="9" s="1"/>
  <c r="G632" i="9"/>
  <c r="H620" i="9"/>
  <c r="G640" i="9"/>
  <c r="H640" i="9" s="1"/>
  <c r="H628" i="9"/>
  <c r="G140" i="9"/>
  <c r="H140" i="9" s="1"/>
  <c r="G165" i="9"/>
  <c r="H165" i="9" s="1"/>
  <c r="G488" i="9"/>
  <c r="G263" i="9"/>
  <c r="H251" i="9"/>
  <c r="G271" i="9"/>
  <c r="H271" i="9" s="1"/>
  <c r="H259" i="9"/>
  <c r="G291" i="9"/>
  <c r="H291" i="9" s="1"/>
  <c r="H279" i="9"/>
  <c r="G570" i="9"/>
  <c r="H570" i="9" s="1"/>
  <c r="H558" i="9"/>
  <c r="G605" i="9"/>
  <c r="H605" i="9" s="1"/>
  <c r="H593" i="9"/>
  <c r="G575" i="9"/>
  <c r="H575" i="9" s="1"/>
  <c r="G128" i="9"/>
  <c r="H128" i="9" s="1"/>
  <c r="G503" i="9"/>
  <c r="H503" i="9" s="1"/>
  <c r="G353" i="9"/>
  <c r="H353" i="9" s="1"/>
  <c r="H196" i="9"/>
  <c r="G208" i="9"/>
  <c r="H208" i="9" s="1"/>
  <c r="G303" i="9"/>
  <c r="H303" i="9" s="1"/>
  <c r="H516" i="9"/>
  <c r="G528" i="9"/>
  <c r="H528" i="9" s="1"/>
  <c r="H510" i="9"/>
  <c r="G522" i="9"/>
  <c r="H522" i="9" s="1"/>
  <c r="G280" i="9"/>
  <c r="H280" i="9" s="1"/>
  <c r="G578" i="9"/>
  <c r="H578" i="9" s="1"/>
  <c r="G236" i="9"/>
  <c r="H236" i="9" s="1"/>
  <c r="G496" i="9"/>
  <c r="H496" i="9" s="1"/>
  <c r="G275" i="9"/>
  <c r="H275" i="9" s="1"/>
  <c r="H263" i="9"/>
  <c r="G404" i="9"/>
  <c r="H404" i="9" s="1"/>
  <c r="G307" i="9"/>
  <c r="H295" i="9"/>
  <c r="H553" i="9"/>
  <c r="G565" i="9"/>
  <c r="H565" i="9" s="1"/>
  <c r="G654" i="9"/>
  <c r="H654" i="9" s="1"/>
  <c r="H642" i="9"/>
  <c r="G356" i="9"/>
  <c r="H356" i="9" s="1"/>
  <c r="G23" i="9"/>
  <c r="H23" i="9" s="1"/>
  <c r="G216" i="9"/>
  <c r="H216" i="9" s="1"/>
  <c r="G260" i="9"/>
  <c r="H260" i="9" s="1"/>
  <c r="G411" i="9"/>
  <c r="H411" i="9" s="1"/>
  <c r="G168" i="9"/>
  <c r="H168" i="9" s="1"/>
  <c r="G498" i="9"/>
  <c r="H498" i="9" s="1"/>
  <c r="E14" i="32" l="1"/>
  <c r="D13" i="32"/>
  <c r="I13" i="32" s="1"/>
  <c r="AP130" i="26"/>
  <c r="AJ131" i="26"/>
  <c r="E162" i="28"/>
  <c r="F162" i="28" s="1"/>
  <c r="D160" i="28"/>
  <c r="L10" i="31"/>
  <c r="K10" i="31"/>
  <c r="AN130" i="26"/>
  <c r="AH131" i="26"/>
  <c r="R110" i="26"/>
  <c r="AD110" i="26" s="1"/>
  <c r="AP110" i="26" s="1"/>
  <c r="L111" i="26"/>
  <c r="D11" i="31"/>
  <c r="I11" i="31" s="1"/>
  <c r="E12" i="31"/>
  <c r="AI131" i="26"/>
  <c r="AO130" i="26"/>
  <c r="K9" i="29"/>
  <c r="L9" i="29"/>
  <c r="AG131" i="26"/>
  <c r="AM130" i="26"/>
  <c r="D10" i="29"/>
  <c r="J10" i="29" s="1"/>
  <c r="E11" i="29"/>
  <c r="AF131" i="26"/>
  <c r="AL130" i="26"/>
  <c r="AX130" i="26" s="1"/>
  <c r="B130" i="27" s="1"/>
  <c r="D130" i="27" s="1"/>
  <c r="E130" i="27" s="1"/>
  <c r="G130" i="28" s="1"/>
  <c r="I130" i="28" s="1"/>
  <c r="AR151" i="26"/>
  <c r="AX150" i="26"/>
  <c r="B150" i="27" s="1"/>
  <c r="D150" i="27" s="1"/>
  <c r="E150" i="27" s="1"/>
  <c r="G150" i="28" s="1"/>
  <c r="I150" i="28" s="1"/>
  <c r="E13" i="30"/>
  <c r="D12" i="30"/>
  <c r="I12" i="30" s="1"/>
  <c r="P110" i="26"/>
  <c r="AB110" i="26" s="1"/>
  <c r="AN110" i="26" s="1"/>
  <c r="J111" i="26"/>
  <c r="L12" i="32"/>
  <c r="K12" i="32"/>
  <c r="Q110" i="26"/>
  <c r="AC110" i="26" s="1"/>
  <c r="AO110" i="26" s="1"/>
  <c r="K111" i="26"/>
  <c r="L11" i="30"/>
  <c r="K11" i="30"/>
  <c r="N110" i="26"/>
  <c r="Z110" i="26" s="1"/>
  <c r="AL110" i="26" s="1"/>
  <c r="AX110" i="26" s="1"/>
  <c r="B110" i="27" s="1"/>
  <c r="D110" i="27" s="1"/>
  <c r="E110" i="27" s="1"/>
  <c r="G110" i="28" s="1"/>
  <c r="I110" i="28" s="1"/>
  <c r="H111" i="26"/>
  <c r="I111" i="26"/>
  <c r="O110" i="26"/>
  <c r="AA110" i="26" s="1"/>
  <c r="AM110" i="26" s="1"/>
  <c r="O216" i="17"/>
  <c r="P215" i="17"/>
  <c r="R215" i="17" s="1"/>
  <c r="U215" i="17" s="1"/>
  <c r="I599" i="8"/>
  <c r="I600" i="8" s="1"/>
  <c r="I601" i="8" s="1"/>
  <c r="I602" i="8" s="1"/>
  <c r="I603" i="8" s="1"/>
  <c r="I604" i="8" s="1"/>
  <c r="I605" i="8" s="1"/>
  <c r="I606" i="8" s="1"/>
  <c r="I607" i="8" s="1"/>
  <c r="I608" i="8" s="1"/>
  <c r="I609" i="8" s="1"/>
  <c r="I610" i="8" s="1"/>
  <c r="I611" i="8" s="1"/>
  <c r="I612" i="8" s="1"/>
  <c r="I613" i="8" s="1"/>
  <c r="I614" i="8" s="1"/>
  <c r="I615" i="8" s="1"/>
  <c r="I616" i="8" s="1"/>
  <c r="I617" i="8" s="1"/>
  <c r="I618" i="8" s="1"/>
  <c r="I619" i="8" s="1"/>
  <c r="I620" i="8" s="1"/>
  <c r="I621" i="8" s="1"/>
  <c r="I622" i="8" s="1"/>
  <c r="I623" i="8" s="1"/>
  <c r="I624" i="8" s="1"/>
  <c r="I625" i="8" s="1"/>
  <c r="I626" i="8" s="1"/>
  <c r="I627" i="8" s="1"/>
  <c r="I628" i="8" s="1"/>
  <c r="I629" i="8" s="1"/>
  <c r="I630" i="8" s="1"/>
  <c r="I631" i="8" s="1"/>
  <c r="I632" i="8" s="1"/>
  <c r="I633" i="8" s="1"/>
  <c r="I550" i="9"/>
  <c r="H550" i="9"/>
  <c r="I635" i="8"/>
  <c r="I636" i="8" s="1"/>
  <c r="I637" i="8" s="1"/>
  <c r="I638" i="8" s="1"/>
  <c r="I639" i="8" s="1"/>
  <c r="I640" i="8" s="1"/>
  <c r="I641" i="8" s="1"/>
  <c r="I642" i="8" s="1"/>
  <c r="I643" i="8" s="1"/>
  <c r="I644" i="8" s="1"/>
  <c r="I645" i="8" s="1"/>
  <c r="I646" i="8" s="1"/>
  <c r="I647" i="8" s="1"/>
  <c r="I648" i="8" s="1"/>
  <c r="I649" i="8" s="1"/>
  <c r="I650" i="8" s="1"/>
  <c r="I651" i="8" s="1"/>
  <c r="I652" i="8" s="1"/>
  <c r="I653" i="8" s="1"/>
  <c r="I654" i="8" s="1"/>
  <c r="I655" i="8" s="1"/>
  <c r="I656" i="8" s="1"/>
  <c r="I657" i="8" s="1"/>
  <c r="I310" i="9"/>
  <c r="H310" i="9"/>
  <c r="N389" i="10"/>
  <c r="R389" i="10" s="1"/>
  <c r="T389" i="10" s="1"/>
  <c r="U389" i="10" s="1"/>
  <c r="L390" i="10"/>
  <c r="I132" i="9"/>
  <c r="I133" i="9" s="1"/>
  <c r="I134" i="9" s="1"/>
  <c r="I135" i="9" s="1"/>
  <c r="I136" i="9" s="1"/>
  <c r="I137" i="9" s="1"/>
  <c r="I138" i="9" s="1"/>
  <c r="I139" i="9" s="1"/>
  <c r="I140" i="9" s="1"/>
  <c r="I141" i="9" s="1"/>
  <c r="I142" i="9" s="1"/>
  <c r="I143" i="9" s="1"/>
  <c r="I144" i="9" s="1"/>
  <c r="I145" i="9" s="1"/>
  <c r="I146" i="9" s="1"/>
  <c r="I147" i="9" s="1"/>
  <c r="I148" i="9" s="1"/>
  <c r="I149" i="9" s="1"/>
  <c r="I150" i="9" s="1"/>
  <c r="I151" i="9" s="1"/>
  <c r="I152" i="9" s="1"/>
  <c r="I153" i="9" s="1"/>
  <c r="I154" i="9" s="1"/>
  <c r="I155" i="9" s="1"/>
  <c r="I156" i="9" s="1"/>
  <c r="I157" i="9" s="1"/>
  <c r="I158" i="9" s="1"/>
  <c r="I159" i="9" s="1"/>
  <c r="I160" i="9" s="1"/>
  <c r="I161" i="9" s="1"/>
  <c r="I162" i="9" s="1"/>
  <c r="I163" i="9" s="1"/>
  <c r="I164" i="9" s="1"/>
  <c r="I165" i="9" s="1"/>
  <c r="I166" i="9" s="1"/>
  <c r="I167" i="9" s="1"/>
  <c r="I168" i="9" s="1"/>
  <c r="I169" i="9" s="1"/>
  <c r="I170" i="9" s="1"/>
  <c r="I171" i="9" s="1"/>
  <c r="I172" i="9" s="1"/>
  <c r="I173" i="9" s="1"/>
  <c r="I174" i="9" s="1"/>
  <c r="I175" i="9" s="1"/>
  <c r="I131" i="9"/>
  <c r="I551" i="8"/>
  <c r="I552" i="8" s="1"/>
  <c r="I553" i="8" s="1"/>
  <c r="I554" i="8" s="1"/>
  <c r="I555" i="8" s="1"/>
  <c r="I556" i="8" s="1"/>
  <c r="I557" i="8" s="1"/>
  <c r="I558" i="8" s="1"/>
  <c r="I559" i="8" s="1"/>
  <c r="I560" i="8" s="1"/>
  <c r="I561" i="8" s="1"/>
  <c r="I562" i="8" s="1"/>
  <c r="I563" i="8" s="1"/>
  <c r="I564" i="8" s="1"/>
  <c r="I565" i="8" s="1"/>
  <c r="I566" i="8" s="1"/>
  <c r="I567" i="8" s="1"/>
  <c r="I568" i="8" s="1"/>
  <c r="I569" i="8" s="1"/>
  <c r="I570" i="8" s="1"/>
  <c r="I571" i="8" s="1"/>
  <c r="I572" i="8" s="1"/>
  <c r="I573" i="8" s="1"/>
  <c r="I574" i="8" s="1"/>
  <c r="I575" i="8" s="1"/>
  <c r="I576" i="8" s="1"/>
  <c r="I577" i="8" s="1"/>
  <c r="I578" i="8" s="1"/>
  <c r="I579" i="8" s="1"/>
  <c r="I580" i="8" s="1"/>
  <c r="I581" i="8" s="1"/>
  <c r="I582" i="8" s="1"/>
  <c r="I583" i="8" s="1"/>
  <c r="I584" i="8" s="1"/>
  <c r="I585" i="8" s="1"/>
  <c r="I586" i="8" s="1"/>
  <c r="I587" i="8" s="1"/>
  <c r="I588" i="8" s="1"/>
  <c r="I589" i="8" s="1"/>
  <c r="I590" i="8" s="1"/>
  <c r="I591" i="8" s="1"/>
  <c r="I592" i="8" s="1"/>
  <c r="I593" i="8" s="1"/>
  <c r="I594" i="8" s="1"/>
  <c r="I595" i="8" s="1"/>
  <c r="I596" i="8" s="1"/>
  <c r="I597" i="8" s="1"/>
  <c r="I177" i="9"/>
  <c r="I178" i="9" s="1"/>
  <c r="I179" i="9" s="1"/>
  <c r="I180" i="9" s="1"/>
  <c r="I181" i="9" s="1"/>
  <c r="I182" i="9" s="1"/>
  <c r="I183" i="9" s="1"/>
  <c r="I184" i="9" s="1"/>
  <c r="I185" i="9" s="1"/>
  <c r="I186" i="9" s="1"/>
  <c r="I187" i="9" s="1"/>
  <c r="I188" i="9" s="1"/>
  <c r="I189" i="9" s="1"/>
  <c r="I190" i="9" s="1"/>
  <c r="I191" i="9" s="1"/>
  <c r="I192" i="9" s="1"/>
  <c r="I193" i="9" s="1"/>
  <c r="I194" i="9" s="1"/>
  <c r="I195" i="9" s="1"/>
  <c r="I196" i="9" s="1"/>
  <c r="I197" i="9" s="1"/>
  <c r="I198" i="9" s="1"/>
  <c r="I199" i="9" s="1"/>
  <c r="I200" i="9" s="1"/>
  <c r="I201" i="9" s="1"/>
  <c r="I202" i="9" s="1"/>
  <c r="I203" i="9" s="1"/>
  <c r="I204" i="9" s="1"/>
  <c r="I205" i="9" s="1"/>
  <c r="I206" i="9" s="1"/>
  <c r="I207" i="9" s="1"/>
  <c r="I208" i="9" s="1"/>
  <c r="I209" i="9" s="1"/>
  <c r="I210" i="9" s="1"/>
  <c r="I211" i="9" s="1"/>
  <c r="I212" i="9" s="1"/>
  <c r="I213" i="9" s="1"/>
  <c r="I214" i="9" s="1"/>
  <c r="I215" i="9" s="1"/>
  <c r="I216" i="9" s="1"/>
  <c r="I217" i="9" s="1"/>
  <c r="I218" i="9" s="1"/>
  <c r="I219" i="9" s="1"/>
  <c r="I220" i="9" s="1"/>
  <c r="I221" i="9" s="1"/>
  <c r="I222" i="9" s="1"/>
  <c r="I223" i="9" s="1"/>
  <c r="I224" i="9" s="1"/>
  <c r="I225" i="9" s="1"/>
  <c r="I226" i="9" s="1"/>
  <c r="I227" i="9" s="1"/>
  <c r="I228" i="9" s="1"/>
  <c r="I229" i="9" s="1"/>
  <c r="I230" i="9" s="1"/>
  <c r="I231" i="9" s="1"/>
  <c r="I232" i="9" s="1"/>
  <c r="I233" i="9" s="1"/>
  <c r="I234" i="9" s="1"/>
  <c r="I235" i="9" s="1"/>
  <c r="I236" i="9" s="1"/>
  <c r="I237" i="9" s="1"/>
  <c r="I238" i="9" s="1"/>
  <c r="I239" i="9" s="1"/>
  <c r="I240" i="9" s="1"/>
  <c r="I241" i="9" s="1"/>
  <c r="I242" i="9" s="1"/>
  <c r="I243" i="9" s="1"/>
  <c r="I244" i="9" s="1"/>
  <c r="I245" i="9" s="1"/>
  <c r="I246" i="9" s="1"/>
  <c r="I247" i="9" s="1"/>
  <c r="I248" i="9" s="1"/>
  <c r="I249" i="9" s="1"/>
  <c r="I250" i="9" s="1"/>
  <c r="I251" i="9" s="1"/>
  <c r="I252" i="9" s="1"/>
  <c r="I253" i="9" s="1"/>
  <c r="I254" i="9" s="1"/>
  <c r="I255" i="9" s="1"/>
  <c r="I256" i="9" s="1"/>
  <c r="I257" i="9" s="1"/>
  <c r="I258" i="9" s="1"/>
  <c r="I259" i="9" s="1"/>
  <c r="I260" i="9" s="1"/>
  <c r="I261" i="9" s="1"/>
  <c r="I262" i="9" s="1"/>
  <c r="I263" i="9" s="1"/>
  <c r="I264" i="9" s="1"/>
  <c r="I265" i="9" s="1"/>
  <c r="I266" i="9" s="1"/>
  <c r="I267" i="9" s="1"/>
  <c r="I268" i="9" s="1"/>
  <c r="I269" i="9" s="1"/>
  <c r="I270" i="9" s="1"/>
  <c r="I271" i="9" s="1"/>
  <c r="I272" i="9" s="1"/>
  <c r="I273" i="9" s="1"/>
  <c r="I274" i="9" s="1"/>
  <c r="I275" i="9" s="1"/>
  <c r="I276" i="9" s="1"/>
  <c r="I277" i="9" s="1"/>
  <c r="I278" i="9" s="1"/>
  <c r="I279" i="9" s="1"/>
  <c r="I280" i="9" s="1"/>
  <c r="I281" i="9" s="1"/>
  <c r="I282" i="9" s="1"/>
  <c r="I283" i="9" s="1"/>
  <c r="I284" i="9" s="1"/>
  <c r="I285" i="9" s="1"/>
  <c r="I599" i="9"/>
  <c r="I600" i="9" s="1"/>
  <c r="I601" i="9" s="1"/>
  <c r="I602" i="9" s="1"/>
  <c r="I603" i="9" s="1"/>
  <c r="I604" i="9" s="1"/>
  <c r="I605" i="9" s="1"/>
  <c r="I606" i="9" s="1"/>
  <c r="I607" i="9" s="1"/>
  <c r="I608" i="9" s="1"/>
  <c r="I609" i="9" s="1"/>
  <c r="I610" i="9" s="1"/>
  <c r="I611" i="9" s="1"/>
  <c r="I612" i="9" s="1"/>
  <c r="I613" i="9" s="1"/>
  <c r="I614" i="9" s="1"/>
  <c r="I615" i="9" s="1"/>
  <c r="I616" i="9" s="1"/>
  <c r="I617" i="9" s="1"/>
  <c r="I618" i="9" s="1"/>
  <c r="I619" i="9" s="1"/>
  <c r="I620" i="9" s="1"/>
  <c r="I621" i="9" s="1"/>
  <c r="I622" i="9" s="1"/>
  <c r="I623" i="9" s="1"/>
  <c r="I624" i="9" s="1"/>
  <c r="I625" i="9" s="1"/>
  <c r="I626" i="9" s="1"/>
  <c r="I627" i="9" s="1"/>
  <c r="I628" i="9" s="1"/>
  <c r="I629" i="9" s="1"/>
  <c r="I630" i="9" s="1"/>
  <c r="I631" i="9" s="1"/>
  <c r="I632" i="9" s="1"/>
  <c r="I633" i="9" s="1"/>
  <c r="I635" i="9"/>
  <c r="I636" i="9" s="1"/>
  <c r="I637" i="9" s="1"/>
  <c r="I638" i="9" s="1"/>
  <c r="I639" i="9" s="1"/>
  <c r="I640" i="9" s="1"/>
  <c r="I641" i="9" s="1"/>
  <c r="I642" i="9" s="1"/>
  <c r="I643" i="9" s="1"/>
  <c r="I644" i="9" s="1"/>
  <c r="I645" i="9" s="1"/>
  <c r="I646" i="9" s="1"/>
  <c r="I647" i="9" s="1"/>
  <c r="I648" i="9" s="1"/>
  <c r="I649" i="9" s="1"/>
  <c r="I650" i="9" s="1"/>
  <c r="I651" i="9" s="1"/>
  <c r="I652" i="9" s="1"/>
  <c r="I653" i="9" s="1"/>
  <c r="I654" i="9" s="1"/>
  <c r="I655" i="9" s="1"/>
  <c r="I656" i="9" s="1"/>
  <c r="I657" i="9" s="1"/>
  <c r="I311" i="9"/>
  <c r="I312" i="9"/>
  <c r="I313" i="9" s="1"/>
  <c r="I314" i="9" s="1"/>
  <c r="I315" i="9" s="1"/>
  <c r="I316" i="9" s="1"/>
  <c r="I317" i="9" s="1"/>
  <c r="I318" i="9" s="1"/>
  <c r="I319" i="9" s="1"/>
  <c r="I320" i="9" s="1"/>
  <c r="I321" i="9" s="1"/>
  <c r="I322" i="9" s="1"/>
  <c r="I323" i="9" s="1"/>
  <c r="I324" i="9" s="1"/>
  <c r="I325" i="9" s="1"/>
  <c r="I326" i="9" s="1"/>
  <c r="I327" i="9" s="1"/>
  <c r="I328" i="9" s="1"/>
  <c r="I329" i="9" s="1"/>
  <c r="I330" i="9" s="1"/>
  <c r="I331" i="9" s="1"/>
  <c r="I332" i="9" s="1"/>
  <c r="I333" i="9" s="1"/>
  <c r="I334" i="9" s="1"/>
  <c r="I335" i="9" s="1"/>
  <c r="I336" i="9" s="1"/>
  <c r="I337" i="9" s="1"/>
  <c r="I338" i="9" s="1"/>
  <c r="I339" i="9" s="1"/>
  <c r="I340" i="9" s="1"/>
  <c r="I341" i="9" s="1"/>
  <c r="I342" i="9" s="1"/>
  <c r="I343" i="9" s="1"/>
  <c r="I344" i="9" s="1"/>
  <c r="I345" i="9" s="1"/>
  <c r="R449" i="10"/>
  <c r="T449" i="10" s="1"/>
  <c r="U449" i="10" s="1"/>
  <c r="P450" i="10"/>
  <c r="I371" i="9"/>
  <c r="I372" i="9" s="1"/>
  <c r="I373" i="9" s="1"/>
  <c r="I374" i="9" s="1"/>
  <c r="I375" i="9" s="1"/>
  <c r="I376" i="9" s="1"/>
  <c r="I377" i="9" s="1"/>
  <c r="I378" i="9" s="1"/>
  <c r="I379" i="9" s="1"/>
  <c r="I380" i="9" s="1"/>
  <c r="I381" i="9" s="1"/>
  <c r="I382" i="9" s="1"/>
  <c r="I383" i="9" s="1"/>
  <c r="I384" i="9" s="1"/>
  <c r="I385" i="9" s="1"/>
  <c r="I386" i="9" s="1"/>
  <c r="I387" i="9" s="1"/>
  <c r="I388" i="9" s="1"/>
  <c r="I389" i="9" s="1"/>
  <c r="I390" i="9" s="1"/>
  <c r="I391" i="9" s="1"/>
  <c r="I392" i="9" s="1"/>
  <c r="I393" i="9" s="1"/>
  <c r="I394" i="9" s="1"/>
  <c r="I395" i="9" s="1"/>
  <c r="I396" i="9" s="1"/>
  <c r="I397" i="9" s="1"/>
  <c r="I398" i="9" s="1"/>
  <c r="I399" i="9" s="1"/>
  <c r="I400" i="9" s="1"/>
  <c r="I401" i="9" s="1"/>
  <c r="I402" i="9" s="1"/>
  <c r="I403" i="9" s="1"/>
  <c r="I404" i="9" s="1"/>
  <c r="I405" i="9" s="1"/>
  <c r="I406" i="9" s="1"/>
  <c r="I407" i="9" s="1"/>
  <c r="I408" i="9" s="1"/>
  <c r="I409" i="9" s="1"/>
  <c r="I410" i="9" s="1"/>
  <c r="I411" i="9" s="1"/>
  <c r="I412" i="9" s="1"/>
  <c r="I413" i="9" s="1"/>
  <c r="I414" i="9" s="1"/>
  <c r="I415" i="9" s="1"/>
  <c r="I416" i="9" s="1"/>
  <c r="I417" i="9" s="1"/>
  <c r="I418" i="9" s="1"/>
  <c r="I419" i="9" s="1"/>
  <c r="I420" i="9" s="1"/>
  <c r="I421" i="9" s="1"/>
  <c r="I422" i="9" s="1"/>
  <c r="I423" i="9" s="1"/>
  <c r="I424" i="9" s="1"/>
  <c r="I425" i="9" s="1"/>
  <c r="I426" i="9" s="1"/>
  <c r="I427" i="9" s="1"/>
  <c r="I428" i="9" s="1"/>
  <c r="I429" i="9" s="1"/>
  <c r="I430" i="9" s="1"/>
  <c r="I431" i="9" s="1"/>
  <c r="I432" i="9" s="1"/>
  <c r="I433" i="9" s="1"/>
  <c r="I434" i="9" s="1"/>
  <c r="I435" i="9" s="1"/>
  <c r="I436" i="9" s="1"/>
  <c r="I437" i="9" s="1"/>
  <c r="I438" i="9" s="1"/>
  <c r="I439" i="9" s="1"/>
  <c r="I440" i="9" s="1"/>
  <c r="I441" i="9" s="1"/>
  <c r="I442" i="9" s="1"/>
  <c r="I443" i="9" s="1"/>
  <c r="I444" i="9" s="1"/>
  <c r="I445" i="9" s="1"/>
  <c r="I446" i="9" s="1"/>
  <c r="I447" i="9" s="1"/>
  <c r="I448" i="9" s="1"/>
  <c r="I449" i="9" s="1"/>
  <c r="I450" i="9" s="1"/>
  <c r="I451" i="9" s="1"/>
  <c r="I452" i="9" s="1"/>
  <c r="I453" i="9" s="1"/>
  <c r="I62" i="9"/>
  <c r="I349" i="9"/>
  <c r="I350" i="9" s="1"/>
  <c r="I351" i="9" s="1"/>
  <c r="I352" i="9" s="1"/>
  <c r="I353" i="9" s="1"/>
  <c r="I354" i="9" s="1"/>
  <c r="I355" i="9" s="1"/>
  <c r="I356" i="9" s="1"/>
  <c r="I357" i="9" s="1"/>
  <c r="I358" i="9" s="1"/>
  <c r="I359" i="9" s="1"/>
  <c r="I360" i="9" s="1"/>
  <c r="I361" i="9" s="1"/>
  <c r="I362" i="9" s="1"/>
  <c r="I363" i="9" s="1"/>
  <c r="I364" i="9" s="1"/>
  <c r="I365" i="9" s="1"/>
  <c r="I366" i="9" s="1"/>
  <c r="I367" i="9" s="1"/>
  <c r="I368" i="9" s="1"/>
  <c r="I369" i="9" s="1"/>
  <c r="I348" i="9"/>
  <c r="I347" i="9"/>
  <c r="I455" i="9"/>
  <c r="I456" i="9" s="1"/>
  <c r="I457" i="9" s="1"/>
  <c r="I458" i="9" s="1"/>
  <c r="I459" i="9" s="1"/>
  <c r="I460" i="9" s="1"/>
  <c r="I461" i="9" s="1"/>
  <c r="I462" i="9" s="1"/>
  <c r="I463" i="9" s="1"/>
  <c r="I464" i="9" s="1"/>
  <c r="I465" i="9" s="1"/>
  <c r="I466" i="9" s="1"/>
  <c r="I467" i="9" s="1"/>
  <c r="I468" i="9" s="1"/>
  <c r="I469" i="9" s="1"/>
  <c r="I470" i="9" s="1"/>
  <c r="I471" i="9" s="1"/>
  <c r="I472" i="9" s="1"/>
  <c r="I473" i="9" s="1"/>
  <c r="I474" i="9" s="1"/>
  <c r="I475" i="9" s="1"/>
  <c r="I476" i="9" s="1"/>
  <c r="I477" i="9" s="1"/>
  <c r="I478" i="9" s="1"/>
  <c r="I479" i="9" s="1"/>
  <c r="I480" i="9" s="1"/>
  <c r="I481" i="9" s="1"/>
  <c r="I482" i="9" s="1"/>
  <c r="I483" i="9" s="1"/>
  <c r="I484" i="9" s="1"/>
  <c r="I485" i="9" s="1"/>
  <c r="I486" i="9" s="1"/>
  <c r="I487" i="9" s="1"/>
  <c r="I488" i="9" s="1"/>
  <c r="I489" i="9" s="1"/>
  <c r="I61" i="9"/>
  <c r="H61" i="9"/>
  <c r="I97" i="9"/>
  <c r="I98" i="9" s="1"/>
  <c r="I99" i="9" s="1"/>
  <c r="I100" i="9" s="1"/>
  <c r="I101" i="9" s="1"/>
  <c r="I102" i="9" s="1"/>
  <c r="I103" i="9" s="1"/>
  <c r="I104" i="9" s="1"/>
  <c r="I105" i="9" s="1"/>
  <c r="I106" i="9" s="1"/>
  <c r="I107" i="9" s="1"/>
  <c r="I108" i="9" s="1"/>
  <c r="I109" i="9" s="1"/>
  <c r="I110" i="9" s="1"/>
  <c r="I111" i="9" s="1"/>
  <c r="I112" i="9" s="1"/>
  <c r="I113" i="9" s="1"/>
  <c r="I114" i="9" s="1"/>
  <c r="I115" i="9" s="1"/>
  <c r="I116" i="9" s="1"/>
  <c r="I117" i="9" s="1"/>
  <c r="I118" i="9" s="1"/>
  <c r="I119" i="9" s="1"/>
  <c r="I120" i="9" s="1"/>
  <c r="I121" i="9" s="1"/>
  <c r="I122" i="9" s="1"/>
  <c r="I123" i="9" s="1"/>
  <c r="I124" i="9" s="1"/>
  <c r="I125" i="9" s="1"/>
  <c r="I126" i="9" s="1"/>
  <c r="I127" i="9" s="1"/>
  <c r="I128" i="9" s="1"/>
  <c r="I129" i="9" s="1"/>
  <c r="I96" i="9"/>
  <c r="I95" i="9"/>
  <c r="H130" i="9"/>
  <c r="I553" i="9"/>
  <c r="I554" i="9" s="1"/>
  <c r="I555" i="9" s="1"/>
  <c r="I556" i="9" s="1"/>
  <c r="I557" i="9" s="1"/>
  <c r="I558" i="9" s="1"/>
  <c r="I559" i="9" s="1"/>
  <c r="I560" i="9" s="1"/>
  <c r="I561" i="9" s="1"/>
  <c r="I562" i="9" s="1"/>
  <c r="I563" i="9" s="1"/>
  <c r="I564" i="9" s="1"/>
  <c r="I565" i="9" s="1"/>
  <c r="I566" i="9" s="1"/>
  <c r="I567" i="9" s="1"/>
  <c r="I568" i="9" s="1"/>
  <c r="I569" i="9" s="1"/>
  <c r="I570" i="9" s="1"/>
  <c r="I571" i="9" s="1"/>
  <c r="I572" i="9" s="1"/>
  <c r="I573" i="9" s="1"/>
  <c r="I574" i="9" s="1"/>
  <c r="I575" i="9" s="1"/>
  <c r="I576" i="9" s="1"/>
  <c r="I577" i="9" s="1"/>
  <c r="I578" i="9" s="1"/>
  <c r="I579" i="9" s="1"/>
  <c r="I580" i="9" s="1"/>
  <c r="I581" i="9" s="1"/>
  <c r="I582" i="9" s="1"/>
  <c r="I583" i="9" s="1"/>
  <c r="I584" i="9" s="1"/>
  <c r="I585" i="9" s="1"/>
  <c r="I586" i="9" s="1"/>
  <c r="I587" i="9" s="1"/>
  <c r="I588" i="9" s="1"/>
  <c r="I589" i="9" s="1"/>
  <c r="I590" i="9" s="1"/>
  <c r="I591" i="9" s="1"/>
  <c r="I592" i="9" s="1"/>
  <c r="I593" i="9" s="1"/>
  <c r="I594" i="9" s="1"/>
  <c r="I595" i="9" s="1"/>
  <c r="I596" i="9" s="1"/>
  <c r="I597" i="9" s="1"/>
  <c r="I552" i="9"/>
  <c r="I551" i="9"/>
  <c r="H176" i="9"/>
  <c r="H94" i="9"/>
  <c r="F329" i="10"/>
  <c r="J329" i="10" s="1"/>
  <c r="N329" i="10" s="1"/>
  <c r="R329" i="10" s="1"/>
  <c r="T329" i="10" s="1"/>
  <c r="U329" i="10" s="1"/>
  <c r="D330" i="10"/>
  <c r="H370" i="9"/>
  <c r="L10" i="29" l="1"/>
  <c r="K10" i="29"/>
  <c r="D12" i="31"/>
  <c r="I12" i="31" s="1"/>
  <c r="E13" i="31"/>
  <c r="D159" i="28"/>
  <c r="E161" i="28"/>
  <c r="F161" i="28" s="1"/>
  <c r="L12" i="30"/>
  <c r="K12" i="30"/>
  <c r="K11" i="31"/>
  <c r="L11" i="31"/>
  <c r="AG132" i="26"/>
  <c r="AM131" i="26"/>
  <c r="AP131" i="26"/>
  <c r="AJ132" i="26"/>
  <c r="R111" i="26"/>
  <c r="AD111" i="26" s="1"/>
  <c r="AP111" i="26" s="1"/>
  <c r="L112" i="26"/>
  <c r="AR152" i="26"/>
  <c r="AX151" i="26"/>
  <c r="B151" i="27" s="1"/>
  <c r="D151" i="27" s="1"/>
  <c r="E151" i="27" s="1"/>
  <c r="G151" i="28" s="1"/>
  <c r="I151" i="28" s="1"/>
  <c r="AN131" i="26"/>
  <c r="AH132" i="26"/>
  <c r="D13" i="30"/>
  <c r="I13" i="30" s="1"/>
  <c r="E14" i="30"/>
  <c r="I112" i="26"/>
  <c r="O111" i="26"/>
  <c r="AA111" i="26" s="1"/>
  <c r="AM111" i="26" s="1"/>
  <c r="Q111" i="26"/>
  <c r="AC111" i="26" s="1"/>
  <c r="AO111" i="26" s="1"/>
  <c r="K112" i="26"/>
  <c r="N111" i="26"/>
  <c r="Z111" i="26" s="1"/>
  <c r="AL111" i="26" s="1"/>
  <c r="AX111" i="26" s="1"/>
  <c r="B111" i="27" s="1"/>
  <c r="D111" i="27" s="1"/>
  <c r="E111" i="27" s="1"/>
  <c r="G111" i="28" s="1"/>
  <c r="I111" i="28" s="1"/>
  <c r="H112" i="26"/>
  <c r="AL131" i="26"/>
  <c r="AX131" i="26" s="1"/>
  <c r="B131" i="27" s="1"/>
  <c r="D131" i="27" s="1"/>
  <c r="E131" i="27" s="1"/>
  <c r="G131" i="28" s="1"/>
  <c r="I131" i="28" s="1"/>
  <c r="AF132" i="26"/>
  <c r="K13" i="32"/>
  <c r="L13" i="32"/>
  <c r="P111" i="26"/>
  <c r="AB111" i="26" s="1"/>
  <c r="AN111" i="26" s="1"/>
  <c r="J112" i="26"/>
  <c r="E12" i="29"/>
  <c r="D11" i="29"/>
  <c r="J11" i="29" s="1"/>
  <c r="AO131" i="26"/>
  <c r="AI132" i="26"/>
  <c r="E15" i="32"/>
  <c r="D14" i="32"/>
  <c r="I14" i="32" s="1"/>
  <c r="O217" i="17"/>
  <c r="P216" i="17"/>
  <c r="R216" i="17" s="1"/>
  <c r="U216" i="17" s="1"/>
  <c r="I63" i="9"/>
  <c r="I64" i="9"/>
  <c r="I65" i="9" s="1"/>
  <c r="I66" i="9" s="1"/>
  <c r="I67" i="9" s="1"/>
  <c r="I68" i="9" s="1"/>
  <c r="I69" i="9" s="1"/>
  <c r="I70" i="9" s="1"/>
  <c r="I71" i="9" s="1"/>
  <c r="I72" i="9" s="1"/>
  <c r="I73" i="9" s="1"/>
  <c r="I74" i="9" s="1"/>
  <c r="I75" i="9" s="1"/>
  <c r="I76" i="9" s="1"/>
  <c r="I77" i="9" s="1"/>
  <c r="I78" i="9" s="1"/>
  <c r="I79" i="9" s="1"/>
  <c r="I80" i="9" s="1"/>
  <c r="I81" i="9" s="1"/>
  <c r="I82" i="9" s="1"/>
  <c r="I83" i="9" s="1"/>
  <c r="I84" i="9" s="1"/>
  <c r="I85" i="9" s="1"/>
  <c r="I86" i="9" s="1"/>
  <c r="I87" i="9" s="1"/>
  <c r="I88" i="9" s="1"/>
  <c r="I89" i="9" s="1"/>
  <c r="I90" i="9" s="1"/>
  <c r="I91" i="9" s="1"/>
  <c r="I92" i="9" s="1"/>
  <c r="I93" i="9" s="1"/>
  <c r="N390" i="10"/>
  <c r="R390" i="10" s="1"/>
  <c r="T390" i="10" s="1"/>
  <c r="U390" i="10" s="1"/>
  <c r="L391" i="10"/>
  <c r="I492" i="9"/>
  <c r="I493" i="9"/>
  <c r="I494" i="9" s="1"/>
  <c r="I495" i="9" s="1"/>
  <c r="I496" i="9" s="1"/>
  <c r="I497" i="9" s="1"/>
  <c r="I498" i="9" s="1"/>
  <c r="I499" i="9" s="1"/>
  <c r="I500" i="9" s="1"/>
  <c r="I501" i="9" s="1"/>
  <c r="I502" i="9" s="1"/>
  <c r="I503" i="9" s="1"/>
  <c r="I504" i="9" s="1"/>
  <c r="I505" i="9" s="1"/>
  <c r="I506" i="9" s="1"/>
  <c r="I507" i="9" s="1"/>
  <c r="I508" i="9" s="1"/>
  <c r="I509" i="9" s="1"/>
  <c r="I510" i="9" s="1"/>
  <c r="I511" i="9" s="1"/>
  <c r="I512" i="9" s="1"/>
  <c r="I513" i="9" s="1"/>
  <c r="I514" i="9" s="1"/>
  <c r="I515" i="9" s="1"/>
  <c r="I516" i="9" s="1"/>
  <c r="I517" i="9" s="1"/>
  <c r="I518" i="9" s="1"/>
  <c r="I519" i="9" s="1"/>
  <c r="I520" i="9" s="1"/>
  <c r="I521" i="9" s="1"/>
  <c r="I522" i="9" s="1"/>
  <c r="I523" i="9" s="1"/>
  <c r="I524" i="9" s="1"/>
  <c r="I525" i="9" s="1"/>
  <c r="I526" i="9" s="1"/>
  <c r="I527" i="9" s="1"/>
  <c r="I528" i="9" s="1"/>
  <c r="I529" i="9" s="1"/>
  <c r="I530" i="9" s="1"/>
  <c r="I531" i="9" s="1"/>
  <c r="I532" i="9" s="1"/>
  <c r="I533" i="9" s="1"/>
  <c r="I534" i="9" s="1"/>
  <c r="I535" i="9" s="1"/>
  <c r="I536" i="9" s="1"/>
  <c r="I537" i="9" s="1"/>
  <c r="I538" i="9" s="1"/>
  <c r="I539" i="9" s="1"/>
  <c r="I540" i="9" s="1"/>
  <c r="I541" i="9" s="1"/>
  <c r="I542" i="9" s="1"/>
  <c r="I543" i="9" s="1"/>
  <c r="I544" i="9" s="1"/>
  <c r="I545" i="9" s="1"/>
  <c r="I546" i="9" s="1"/>
  <c r="I547" i="9" s="1"/>
  <c r="I548" i="9" s="1"/>
  <c r="I549" i="9" s="1"/>
  <c r="I491" i="9"/>
  <c r="D331" i="10"/>
  <c r="F330" i="10"/>
  <c r="J330" i="10" s="1"/>
  <c r="N330" i="10" s="1"/>
  <c r="R330" i="10" s="1"/>
  <c r="T330" i="10" s="1"/>
  <c r="U330" i="10" s="1"/>
  <c r="R450" i="10"/>
  <c r="T450" i="10" s="1"/>
  <c r="U450" i="10" s="1"/>
  <c r="P451" i="10"/>
  <c r="I287" i="9"/>
  <c r="I288" i="9" s="1"/>
  <c r="I289" i="9" s="1"/>
  <c r="I290" i="9" s="1"/>
  <c r="I291" i="9" s="1"/>
  <c r="I292" i="9" s="1"/>
  <c r="I293" i="9" s="1"/>
  <c r="I294" i="9" s="1"/>
  <c r="I295" i="9" s="1"/>
  <c r="I296" i="9" s="1"/>
  <c r="I297" i="9" s="1"/>
  <c r="I298" i="9" s="1"/>
  <c r="I299" i="9" s="1"/>
  <c r="I300" i="9" s="1"/>
  <c r="I301" i="9" s="1"/>
  <c r="I302" i="9" s="1"/>
  <c r="I303" i="9" s="1"/>
  <c r="I304" i="9" s="1"/>
  <c r="I305" i="9" s="1"/>
  <c r="I306" i="9" s="1"/>
  <c r="I307" i="9" s="1"/>
  <c r="I308" i="9" s="1"/>
  <c r="I309" i="9" s="1"/>
  <c r="D14" i="30" l="1"/>
  <c r="I14" i="30" s="1"/>
  <c r="E15" i="30"/>
  <c r="AJ133" i="26"/>
  <c r="AP132" i="26"/>
  <c r="E13" i="29"/>
  <c r="D12" i="29"/>
  <c r="J12" i="29" s="1"/>
  <c r="N112" i="26"/>
  <c r="Z112" i="26" s="1"/>
  <c r="AL112" i="26" s="1"/>
  <c r="AX112" i="26" s="1"/>
  <c r="B112" i="27" s="1"/>
  <c r="D112" i="27" s="1"/>
  <c r="E112" i="27" s="1"/>
  <c r="G112" i="28" s="1"/>
  <c r="I112" i="28" s="1"/>
  <c r="H113" i="26"/>
  <c r="K13" i="30"/>
  <c r="L13" i="30"/>
  <c r="AN132" i="26"/>
  <c r="AH133" i="26"/>
  <c r="E160" i="28"/>
  <c r="F160" i="28" s="1"/>
  <c r="D158" i="28"/>
  <c r="K11" i="29"/>
  <c r="L11" i="29"/>
  <c r="D13" i="31"/>
  <c r="I13" i="31" s="1"/>
  <c r="E14" i="31"/>
  <c r="K113" i="26"/>
  <c r="Q112" i="26"/>
  <c r="AC112" i="26" s="1"/>
  <c r="AO112" i="26" s="1"/>
  <c r="AM132" i="26"/>
  <c r="AG133" i="26"/>
  <c r="E16" i="32"/>
  <c r="D15" i="32"/>
  <c r="I15" i="32" s="1"/>
  <c r="AR153" i="26"/>
  <c r="AX152" i="26"/>
  <c r="B152" i="27" s="1"/>
  <c r="D152" i="27" s="1"/>
  <c r="E152" i="27" s="1"/>
  <c r="G152" i="28" s="1"/>
  <c r="I152" i="28" s="1"/>
  <c r="K12" i="31"/>
  <c r="L12" i="31"/>
  <c r="P112" i="26"/>
  <c r="AB112" i="26" s="1"/>
  <c r="AN112" i="26" s="1"/>
  <c r="J113" i="26"/>
  <c r="L14" i="32"/>
  <c r="K14" i="32"/>
  <c r="AI133" i="26"/>
  <c r="AO132" i="26"/>
  <c r="R112" i="26"/>
  <c r="AD112" i="26" s="1"/>
  <c r="AP112" i="26" s="1"/>
  <c r="L113" i="26"/>
  <c r="AL132" i="26"/>
  <c r="AX132" i="26" s="1"/>
  <c r="B132" i="27" s="1"/>
  <c r="D132" i="27" s="1"/>
  <c r="E132" i="27" s="1"/>
  <c r="G132" i="28" s="1"/>
  <c r="I132" i="28" s="1"/>
  <c r="AF133" i="26"/>
  <c r="I113" i="26"/>
  <c r="O112" i="26"/>
  <c r="AA112" i="26" s="1"/>
  <c r="AM112" i="26" s="1"/>
  <c r="O218" i="17"/>
  <c r="P217" i="17"/>
  <c r="R217" i="17" s="1"/>
  <c r="U217" i="17" s="1"/>
  <c r="D332" i="10"/>
  <c r="F331" i="10"/>
  <c r="J331" i="10" s="1"/>
  <c r="N331" i="10" s="1"/>
  <c r="R331" i="10" s="1"/>
  <c r="T331" i="10" s="1"/>
  <c r="U331" i="10" s="1"/>
  <c r="N391" i="10"/>
  <c r="R391" i="10" s="1"/>
  <c r="T391" i="10" s="1"/>
  <c r="U391" i="10" s="1"/>
  <c r="L392" i="10"/>
  <c r="R451" i="10"/>
  <c r="T451" i="10" s="1"/>
  <c r="U451" i="10" s="1"/>
  <c r="P452" i="10"/>
  <c r="K114" i="26" l="1"/>
  <c r="Q113" i="26"/>
  <c r="AC113" i="26" s="1"/>
  <c r="AO113" i="26" s="1"/>
  <c r="L12" i="29"/>
  <c r="K12" i="29"/>
  <c r="AR154" i="26"/>
  <c r="AX153" i="26"/>
  <c r="B153" i="27" s="1"/>
  <c r="D153" i="27" s="1"/>
  <c r="E153" i="27" s="1"/>
  <c r="G153" i="28" s="1"/>
  <c r="I153" i="28" s="1"/>
  <c r="D13" i="29"/>
  <c r="J13" i="29" s="1"/>
  <c r="E14" i="29"/>
  <c r="L13" i="31"/>
  <c r="K13" i="31"/>
  <c r="AP133" i="26"/>
  <c r="AJ134" i="26"/>
  <c r="AH134" i="26"/>
  <c r="AN133" i="26"/>
  <c r="L15" i="32"/>
  <c r="K15" i="32"/>
  <c r="I114" i="26"/>
  <c r="O113" i="26"/>
  <c r="AA113" i="26" s="1"/>
  <c r="AM113" i="26" s="1"/>
  <c r="D16" i="32"/>
  <c r="I16" i="32" s="1"/>
  <c r="E17" i="32"/>
  <c r="E16" i="30"/>
  <c r="D15" i="30"/>
  <c r="I15" i="30" s="1"/>
  <c r="R113" i="26"/>
  <c r="AD113" i="26" s="1"/>
  <c r="AP113" i="26" s="1"/>
  <c r="L114" i="26"/>
  <c r="E159" i="28"/>
  <c r="F159" i="28" s="1"/>
  <c r="D157" i="28"/>
  <c r="AI134" i="26"/>
  <c r="AO133" i="26"/>
  <c r="E15" i="31"/>
  <c r="D14" i="31"/>
  <c r="I14" i="31" s="1"/>
  <c r="AL133" i="26"/>
  <c r="AX133" i="26" s="1"/>
  <c r="B133" i="27" s="1"/>
  <c r="D133" i="27" s="1"/>
  <c r="E133" i="27" s="1"/>
  <c r="G133" i="28" s="1"/>
  <c r="I133" i="28" s="1"/>
  <c r="AF134" i="26"/>
  <c r="P113" i="26"/>
  <c r="AB113" i="26" s="1"/>
  <c r="AN113" i="26" s="1"/>
  <c r="J114" i="26"/>
  <c r="AG134" i="26"/>
  <c r="AM133" i="26"/>
  <c r="K14" i="30"/>
  <c r="L14" i="30"/>
  <c r="N113" i="26"/>
  <c r="Z113" i="26" s="1"/>
  <c r="AL113" i="26" s="1"/>
  <c r="AX113" i="26" s="1"/>
  <c r="B113" i="27" s="1"/>
  <c r="D113" i="27" s="1"/>
  <c r="E113" i="27" s="1"/>
  <c r="G113" i="28" s="1"/>
  <c r="I113" i="28" s="1"/>
  <c r="H114" i="26"/>
  <c r="O219" i="17"/>
  <c r="P218" i="17"/>
  <c r="R218" i="17" s="1"/>
  <c r="U218" i="17" s="1"/>
  <c r="P453" i="10"/>
  <c r="R452" i="10"/>
  <c r="T452" i="10" s="1"/>
  <c r="U452" i="10" s="1"/>
  <c r="N392" i="10"/>
  <c r="R392" i="10" s="1"/>
  <c r="T392" i="10" s="1"/>
  <c r="U392" i="10" s="1"/>
  <c r="L393" i="10"/>
  <c r="D333" i="10"/>
  <c r="F332" i="10"/>
  <c r="J332" i="10" s="1"/>
  <c r="N332" i="10" s="1"/>
  <c r="R332" i="10" s="1"/>
  <c r="T332" i="10" s="1"/>
  <c r="U332" i="10" s="1"/>
  <c r="E16" i="31" l="1"/>
  <c r="D15" i="31"/>
  <c r="I15" i="31" s="1"/>
  <c r="D16" i="30"/>
  <c r="I16" i="30" s="1"/>
  <c r="E17" i="30"/>
  <c r="AN134" i="26"/>
  <c r="AH135" i="26"/>
  <c r="AG135" i="26"/>
  <c r="AM134" i="26"/>
  <c r="AI135" i="26"/>
  <c r="AO134" i="26"/>
  <c r="D17" i="32"/>
  <c r="I17" i="32" s="1"/>
  <c r="E18" i="32"/>
  <c r="P114" i="26"/>
  <c r="AB114" i="26" s="1"/>
  <c r="AN114" i="26" s="1"/>
  <c r="J115" i="26"/>
  <c r="L15" i="30"/>
  <c r="K15" i="30"/>
  <c r="E158" i="28"/>
  <c r="F158" i="28" s="1"/>
  <c r="D156" i="28"/>
  <c r="AR155" i="26"/>
  <c r="AX154" i="26"/>
  <c r="B154" i="27" s="1"/>
  <c r="D154" i="27" s="1"/>
  <c r="E154" i="27" s="1"/>
  <c r="G154" i="28" s="1"/>
  <c r="I154" i="28" s="1"/>
  <c r="N114" i="26"/>
  <c r="Z114" i="26" s="1"/>
  <c r="AL114" i="26" s="1"/>
  <c r="AX114" i="26" s="1"/>
  <c r="B114" i="27" s="1"/>
  <c r="D114" i="27" s="1"/>
  <c r="E114" i="27" s="1"/>
  <c r="G114" i="28" s="1"/>
  <c r="I114" i="28" s="1"/>
  <c r="H115" i="26"/>
  <c r="AF135" i="26"/>
  <c r="AL134" i="26"/>
  <c r="AX134" i="26" s="1"/>
  <c r="B134" i="27" s="1"/>
  <c r="D134" i="27" s="1"/>
  <c r="E134" i="27" s="1"/>
  <c r="G134" i="28" s="1"/>
  <c r="I134" i="28" s="1"/>
  <c r="I115" i="26"/>
  <c r="O114" i="26"/>
  <c r="AA114" i="26" s="1"/>
  <c r="AM114" i="26" s="1"/>
  <c r="R114" i="26"/>
  <c r="AD114" i="26" s="1"/>
  <c r="AP114" i="26" s="1"/>
  <c r="L115" i="26"/>
  <c r="L16" i="32"/>
  <c r="K16" i="32"/>
  <c r="AP134" i="26"/>
  <c r="AJ135" i="26"/>
  <c r="L14" i="31"/>
  <c r="K14" i="31"/>
  <c r="E15" i="29"/>
  <c r="D14" i="29"/>
  <c r="J14" i="29" s="1"/>
  <c r="Q114" i="26"/>
  <c r="AC114" i="26" s="1"/>
  <c r="AO114" i="26" s="1"/>
  <c r="K115" i="26"/>
  <c r="K13" i="29"/>
  <c r="L13" i="29"/>
  <c r="O220" i="17"/>
  <c r="P220" i="17" s="1"/>
  <c r="R220" i="17" s="1"/>
  <c r="U220" i="17" s="1"/>
  <c r="P219" i="17"/>
  <c r="R219" i="17" s="1"/>
  <c r="U219" i="17" s="1"/>
  <c r="N393" i="10"/>
  <c r="R393" i="10" s="1"/>
  <c r="T393" i="10" s="1"/>
  <c r="U393" i="10" s="1"/>
  <c r="L394" i="10"/>
  <c r="D334" i="10"/>
  <c r="F333" i="10"/>
  <c r="J333" i="10" s="1"/>
  <c r="N333" i="10" s="1"/>
  <c r="R333" i="10" s="1"/>
  <c r="T333" i="10" s="1"/>
  <c r="U333" i="10" s="1"/>
  <c r="R453" i="10"/>
  <c r="T453" i="10" s="1"/>
  <c r="U453" i="10" s="1"/>
  <c r="P454" i="10"/>
  <c r="K14" i="29" l="1"/>
  <c r="L14" i="29"/>
  <c r="R115" i="26"/>
  <c r="AD115" i="26" s="1"/>
  <c r="AP115" i="26" s="1"/>
  <c r="L116" i="26"/>
  <c r="N115" i="26"/>
  <c r="Z115" i="26" s="1"/>
  <c r="AL115" i="26" s="1"/>
  <c r="AX115" i="26" s="1"/>
  <c r="B115" i="27" s="1"/>
  <c r="D115" i="27" s="1"/>
  <c r="E115" i="27" s="1"/>
  <c r="G115" i="28" s="1"/>
  <c r="I115" i="28" s="1"/>
  <c r="H116" i="26"/>
  <c r="D15" i="29"/>
  <c r="J15" i="29" s="1"/>
  <c r="E16" i="29"/>
  <c r="J116" i="26"/>
  <c r="P115" i="26"/>
  <c r="AB115" i="26" s="1"/>
  <c r="AN115" i="26" s="1"/>
  <c r="AG136" i="26"/>
  <c r="AM135" i="26"/>
  <c r="L15" i="31"/>
  <c r="K15" i="31"/>
  <c r="AN135" i="26"/>
  <c r="AH136" i="26"/>
  <c r="AR156" i="26"/>
  <c r="AX155" i="26"/>
  <c r="B155" i="27" s="1"/>
  <c r="D155" i="27" s="1"/>
  <c r="E155" i="27" s="1"/>
  <c r="G155" i="28" s="1"/>
  <c r="I155" i="28" s="1"/>
  <c r="AP135" i="26"/>
  <c r="AJ136" i="26"/>
  <c r="D18" i="32"/>
  <c r="I18" i="32" s="1"/>
  <c r="E19" i="32"/>
  <c r="E18" i="30"/>
  <c r="D17" i="30"/>
  <c r="I17" i="30" s="1"/>
  <c r="AL135" i="26"/>
  <c r="AX135" i="26" s="1"/>
  <c r="B135" i="27" s="1"/>
  <c r="D135" i="27" s="1"/>
  <c r="E135" i="27" s="1"/>
  <c r="G135" i="28" s="1"/>
  <c r="I135" i="28" s="1"/>
  <c r="AF136" i="26"/>
  <c r="E17" i="31"/>
  <c r="D16" i="31"/>
  <c r="I16" i="31" s="1"/>
  <c r="I116" i="26"/>
  <c r="O115" i="26"/>
  <c r="AA115" i="26" s="1"/>
  <c r="AM115" i="26" s="1"/>
  <c r="D155" i="28"/>
  <c r="E157" i="28"/>
  <c r="F157" i="28" s="1"/>
  <c r="L17" i="32"/>
  <c r="K17" i="32"/>
  <c r="L16" i="30"/>
  <c r="K16" i="30"/>
  <c r="Q115" i="26"/>
  <c r="AC115" i="26" s="1"/>
  <c r="AO115" i="26" s="1"/>
  <c r="K116" i="26"/>
  <c r="AO135" i="26"/>
  <c r="AI136" i="26"/>
  <c r="P455" i="10"/>
  <c r="R454" i="10"/>
  <c r="T454" i="10" s="1"/>
  <c r="U454" i="10" s="1"/>
  <c r="D335" i="10"/>
  <c r="F334" i="10"/>
  <c r="J334" i="10" s="1"/>
  <c r="N334" i="10" s="1"/>
  <c r="R334" i="10" s="1"/>
  <c r="T334" i="10" s="1"/>
  <c r="U334" i="10" s="1"/>
  <c r="N394" i="10"/>
  <c r="R394" i="10" s="1"/>
  <c r="T394" i="10" s="1"/>
  <c r="U394" i="10" s="1"/>
  <c r="L395" i="10"/>
  <c r="E20" i="32" l="1"/>
  <c r="D19" i="32"/>
  <c r="I19" i="32" s="1"/>
  <c r="E17" i="29"/>
  <c r="D16" i="29"/>
  <c r="J16" i="29" s="1"/>
  <c r="I117" i="26"/>
  <c r="O116" i="26"/>
  <c r="AA116" i="26" s="1"/>
  <c r="AM116" i="26" s="1"/>
  <c r="L18" i="32"/>
  <c r="K18" i="32"/>
  <c r="L15" i="29"/>
  <c r="K15" i="29"/>
  <c r="AJ137" i="26"/>
  <c r="AP136" i="26"/>
  <c r="L17" i="30"/>
  <c r="K17" i="30"/>
  <c r="K16" i="31"/>
  <c r="L16" i="31"/>
  <c r="N116" i="26"/>
  <c r="Z116" i="26" s="1"/>
  <c r="AL116" i="26" s="1"/>
  <c r="AX116" i="26" s="1"/>
  <c r="B116" i="27" s="1"/>
  <c r="D116" i="27" s="1"/>
  <c r="E116" i="27" s="1"/>
  <c r="G116" i="28" s="1"/>
  <c r="I116" i="28" s="1"/>
  <c r="H117" i="26"/>
  <c r="E18" i="31"/>
  <c r="D17" i="31"/>
  <c r="I17" i="31" s="1"/>
  <c r="AI137" i="26"/>
  <c r="AO136" i="26"/>
  <c r="AL136" i="26"/>
  <c r="AX136" i="26" s="1"/>
  <c r="B136" i="27" s="1"/>
  <c r="D136" i="27" s="1"/>
  <c r="E136" i="27" s="1"/>
  <c r="G136" i="28" s="1"/>
  <c r="I136" i="28" s="1"/>
  <c r="AF137" i="26"/>
  <c r="AM136" i="26"/>
  <c r="AG137" i="26"/>
  <c r="R116" i="26"/>
  <c r="AD116" i="26" s="1"/>
  <c r="AP116" i="26" s="1"/>
  <c r="L117" i="26"/>
  <c r="AR157" i="26"/>
  <c r="AX156" i="26"/>
  <c r="B156" i="27" s="1"/>
  <c r="D156" i="27" s="1"/>
  <c r="E156" i="27" s="1"/>
  <c r="G156" i="28" s="1"/>
  <c r="K117" i="26"/>
  <c r="Q116" i="26"/>
  <c r="AC116" i="26" s="1"/>
  <c r="AO116" i="26" s="1"/>
  <c r="AN136" i="26"/>
  <c r="AH137" i="26"/>
  <c r="P116" i="26"/>
  <c r="AB116" i="26" s="1"/>
  <c r="AN116" i="26" s="1"/>
  <c r="J117" i="26"/>
  <c r="E156" i="28"/>
  <c r="F156" i="28" s="1"/>
  <c r="J155" i="28"/>
  <c r="D154" i="28"/>
  <c r="E19" i="30"/>
  <c r="D18" i="30"/>
  <c r="I18" i="30" s="1"/>
  <c r="N395" i="10"/>
  <c r="R395" i="10" s="1"/>
  <c r="T395" i="10" s="1"/>
  <c r="U395" i="10" s="1"/>
  <c r="L396" i="10"/>
  <c r="D336" i="10"/>
  <c r="F335" i="10"/>
  <c r="J335" i="10" s="1"/>
  <c r="N335" i="10" s="1"/>
  <c r="R335" i="10" s="1"/>
  <c r="T335" i="10" s="1"/>
  <c r="U335" i="10" s="1"/>
  <c r="P456" i="10"/>
  <c r="R455" i="10"/>
  <c r="T455" i="10" s="1"/>
  <c r="U455" i="10" s="1"/>
  <c r="AR158" i="26" l="1"/>
  <c r="AX157" i="26"/>
  <c r="B157" i="27" s="1"/>
  <c r="D157" i="27" s="1"/>
  <c r="E157" i="27" s="1"/>
  <c r="G157" i="28" s="1"/>
  <c r="P117" i="26"/>
  <c r="AB117" i="26" s="1"/>
  <c r="AN117" i="26" s="1"/>
  <c r="J118" i="26"/>
  <c r="J154" i="28"/>
  <c r="D153" i="28"/>
  <c r="E155" i="28"/>
  <c r="F155" i="28" s="1"/>
  <c r="AH138" i="26"/>
  <c r="AN137" i="26"/>
  <c r="L17" i="31"/>
  <c r="K17" i="31"/>
  <c r="I118" i="26"/>
  <c r="O117" i="26"/>
  <c r="AA117" i="26" s="1"/>
  <c r="AM117" i="26" s="1"/>
  <c r="R117" i="26"/>
  <c r="AD117" i="26" s="1"/>
  <c r="AP117" i="26" s="1"/>
  <c r="L118" i="26"/>
  <c r="AI138" i="26"/>
  <c r="AO137" i="26"/>
  <c r="E19" i="31"/>
  <c r="D18" i="31"/>
  <c r="I18" i="31" s="1"/>
  <c r="L16" i="29"/>
  <c r="K16" i="29"/>
  <c r="K18" i="30"/>
  <c r="L18" i="30"/>
  <c r="AG138" i="26"/>
  <c r="AM137" i="26"/>
  <c r="D19" i="30"/>
  <c r="I19" i="30" s="1"/>
  <c r="E20" i="30"/>
  <c r="N117" i="26"/>
  <c r="Z117" i="26" s="1"/>
  <c r="AL117" i="26" s="1"/>
  <c r="AX117" i="26" s="1"/>
  <c r="B117" i="27" s="1"/>
  <c r="D117" i="27" s="1"/>
  <c r="E117" i="27" s="1"/>
  <c r="G117" i="28" s="1"/>
  <c r="I117" i="28" s="1"/>
  <c r="H118" i="26"/>
  <c r="AP137" i="26"/>
  <c r="AJ138" i="26"/>
  <c r="E18" i="29"/>
  <c r="D17" i="29"/>
  <c r="J17" i="29" s="1"/>
  <c r="Q117" i="26"/>
  <c r="AC117" i="26" s="1"/>
  <c r="AO117" i="26" s="1"/>
  <c r="K118" i="26"/>
  <c r="L19" i="32"/>
  <c r="K19" i="32"/>
  <c r="I156" i="28"/>
  <c r="J156" i="28"/>
  <c r="AL137" i="26"/>
  <c r="AX137" i="26" s="1"/>
  <c r="B137" i="27" s="1"/>
  <c r="D137" i="27" s="1"/>
  <c r="E137" i="27" s="1"/>
  <c r="G137" i="28" s="1"/>
  <c r="I137" i="28" s="1"/>
  <c r="AF138" i="26"/>
  <c r="E21" i="32"/>
  <c r="D20" i="32"/>
  <c r="I20" i="32" s="1"/>
  <c r="P457" i="10"/>
  <c r="R456" i="10"/>
  <c r="T456" i="10" s="1"/>
  <c r="U456" i="10" s="1"/>
  <c r="D337" i="10"/>
  <c r="F336" i="10"/>
  <c r="J336" i="10" s="1"/>
  <c r="N336" i="10" s="1"/>
  <c r="R336" i="10" s="1"/>
  <c r="T336" i="10" s="1"/>
  <c r="U336" i="10" s="1"/>
  <c r="N396" i="10"/>
  <c r="R396" i="10" s="1"/>
  <c r="T396" i="10" s="1"/>
  <c r="U396" i="10" s="1"/>
  <c r="L397" i="10"/>
  <c r="L20" i="32" l="1"/>
  <c r="K20" i="32"/>
  <c r="AP138" i="26"/>
  <c r="AJ139" i="26"/>
  <c r="R118" i="26"/>
  <c r="AD118" i="26" s="1"/>
  <c r="AP118" i="26" s="1"/>
  <c r="L119" i="26"/>
  <c r="N118" i="26"/>
  <c r="Z118" i="26" s="1"/>
  <c r="AL118" i="26" s="1"/>
  <c r="AX118" i="26" s="1"/>
  <c r="B118" i="27" s="1"/>
  <c r="D118" i="27" s="1"/>
  <c r="E118" i="27" s="1"/>
  <c r="G118" i="28" s="1"/>
  <c r="I118" i="28" s="1"/>
  <c r="H119" i="26"/>
  <c r="J153" i="28"/>
  <c r="H154" i="28" s="1"/>
  <c r="M154" i="28" s="1"/>
  <c r="N154" i="28" s="1"/>
  <c r="E154" i="28"/>
  <c r="F154" i="28" s="1"/>
  <c r="D152" i="28"/>
  <c r="AF139" i="26"/>
  <c r="AL138" i="26"/>
  <c r="AX138" i="26" s="1"/>
  <c r="B138" i="27" s="1"/>
  <c r="D138" i="27" s="1"/>
  <c r="E138" i="27" s="1"/>
  <c r="G138" i="28" s="1"/>
  <c r="I138" i="28" s="1"/>
  <c r="Q118" i="26"/>
  <c r="AC118" i="26" s="1"/>
  <c r="AO118" i="26" s="1"/>
  <c r="K119" i="26"/>
  <c r="E21" i="30"/>
  <c r="D20" i="30"/>
  <c r="I20" i="30" s="1"/>
  <c r="L18" i="31"/>
  <c r="K18" i="31"/>
  <c r="I119" i="26"/>
  <c r="O118" i="26"/>
  <c r="AA118" i="26" s="1"/>
  <c r="AM118" i="26" s="1"/>
  <c r="P118" i="26"/>
  <c r="AB118" i="26" s="1"/>
  <c r="AN118" i="26" s="1"/>
  <c r="J119" i="26"/>
  <c r="H156" i="28"/>
  <c r="L19" i="30"/>
  <c r="K19" i="30"/>
  <c r="D19" i="31"/>
  <c r="I19" i="31" s="1"/>
  <c r="E20" i="31"/>
  <c r="E22" i="32"/>
  <c r="D21" i="32"/>
  <c r="I21" i="32" s="1"/>
  <c r="AN138" i="26"/>
  <c r="AH139" i="26"/>
  <c r="K17" i="29"/>
  <c r="L17" i="29"/>
  <c r="I157" i="28"/>
  <c r="J157" i="28"/>
  <c r="H155" i="28"/>
  <c r="M155" i="28" s="1"/>
  <c r="N155" i="28" s="1"/>
  <c r="E19" i="29"/>
  <c r="D18" i="29"/>
  <c r="J18" i="29" s="1"/>
  <c r="AG139" i="26"/>
  <c r="AM138" i="26"/>
  <c r="AI139" i="26"/>
  <c r="AO138" i="26"/>
  <c r="AX158" i="26"/>
  <c r="B158" i="27" s="1"/>
  <c r="D158" i="27" s="1"/>
  <c r="E158" i="27" s="1"/>
  <c r="G158" i="28" s="1"/>
  <c r="AR159" i="26"/>
  <c r="N397" i="10"/>
  <c r="R397" i="10" s="1"/>
  <c r="T397" i="10" s="1"/>
  <c r="U397" i="10" s="1"/>
  <c r="L398" i="10"/>
  <c r="D338" i="10"/>
  <c r="F337" i="10"/>
  <c r="J337" i="10" s="1"/>
  <c r="N337" i="10" s="1"/>
  <c r="R337" i="10" s="1"/>
  <c r="T337" i="10" s="1"/>
  <c r="U337" i="10" s="1"/>
  <c r="R457" i="10"/>
  <c r="T457" i="10" s="1"/>
  <c r="U457" i="10" s="1"/>
  <c r="P458" i="10"/>
  <c r="K120" i="26" l="1"/>
  <c r="Q119" i="26"/>
  <c r="AC119" i="26" s="1"/>
  <c r="AO119" i="26" s="1"/>
  <c r="K19" i="31"/>
  <c r="L19" i="31"/>
  <c r="R119" i="26"/>
  <c r="AD119" i="26" s="1"/>
  <c r="AP119" i="26" s="1"/>
  <c r="L120" i="26"/>
  <c r="L18" i="29"/>
  <c r="K18" i="29"/>
  <c r="AN139" i="26"/>
  <c r="AH140" i="26"/>
  <c r="M156" i="28"/>
  <c r="N156" i="28" s="1"/>
  <c r="K156" i="28"/>
  <c r="L156" i="28" s="1"/>
  <c r="L20" i="30"/>
  <c r="K20" i="30"/>
  <c r="D21" i="30"/>
  <c r="I21" i="30" s="1"/>
  <c r="E22" i="30"/>
  <c r="AL139" i="26"/>
  <c r="AX139" i="26" s="1"/>
  <c r="B139" i="27" s="1"/>
  <c r="D139" i="27" s="1"/>
  <c r="E139" i="27" s="1"/>
  <c r="G139" i="28" s="1"/>
  <c r="I139" i="28" s="1"/>
  <c r="AF140" i="26"/>
  <c r="AP139" i="26"/>
  <c r="AJ140" i="26"/>
  <c r="AO139" i="26"/>
  <c r="AI140" i="26"/>
  <c r="K21" i="32"/>
  <c r="L21" i="32"/>
  <c r="J120" i="26"/>
  <c r="P119" i="26"/>
  <c r="AB119" i="26" s="1"/>
  <c r="AN119" i="26" s="1"/>
  <c r="D151" i="28"/>
  <c r="E153" i="28"/>
  <c r="F153" i="28" s="1"/>
  <c r="J152" i="28"/>
  <c r="I120" i="26"/>
  <c r="O119" i="26"/>
  <c r="AA119" i="26" s="1"/>
  <c r="AM119" i="26" s="1"/>
  <c r="E20" i="29"/>
  <c r="D19" i="29"/>
  <c r="J19" i="29" s="1"/>
  <c r="AR160" i="26"/>
  <c r="AX159" i="26"/>
  <c r="B159" i="27" s="1"/>
  <c r="D159" i="27" s="1"/>
  <c r="E159" i="27" s="1"/>
  <c r="G159" i="28" s="1"/>
  <c r="N119" i="26"/>
  <c r="Z119" i="26" s="1"/>
  <c r="AL119" i="26" s="1"/>
  <c r="AX119" i="26" s="1"/>
  <c r="B119" i="27" s="1"/>
  <c r="D119" i="27" s="1"/>
  <c r="E119" i="27" s="1"/>
  <c r="G119" i="28" s="1"/>
  <c r="I119" i="28" s="1"/>
  <c r="H120" i="26"/>
  <c r="AG140" i="26"/>
  <c r="AM139" i="26"/>
  <c r="I158" i="28"/>
  <c r="J158" i="28"/>
  <c r="H157" i="28"/>
  <c r="E23" i="32"/>
  <c r="D22" i="32"/>
  <c r="I22" i="32" s="1"/>
  <c r="D20" i="31"/>
  <c r="I20" i="31" s="1"/>
  <c r="E21" i="31"/>
  <c r="K155" i="28"/>
  <c r="L155" i="28" s="1"/>
  <c r="K154" i="28"/>
  <c r="L154" i="28" s="1"/>
  <c r="H153" i="28"/>
  <c r="M153" i="28" s="1"/>
  <c r="N153" i="28" s="1"/>
  <c r="R458" i="10"/>
  <c r="T458" i="10" s="1"/>
  <c r="U458" i="10" s="1"/>
  <c r="P459" i="10"/>
  <c r="D339" i="10"/>
  <c r="F338" i="10"/>
  <c r="J338" i="10" s="1"/>
  <c r="N338" i="10" s="1"/>
  <c r="R338" i="10" s="1"/>
  <c r="T338" i="10" s="1"/>
  <c r="U338" i="10" s="1"/>
  <c r="N398" i="10"/>
  <c r="R398" i="10" s="1"/>
  <c r="T398" i="10" s="1"/>
  <c r="U398" i="10" s="1"/>
  <c r="L399" i="10"/>
  <c r="K22" i="32" l="1"/>
  <c r="L22" i="32"/>
  <c r="N120" i="26"/>
  <c r="Z120" i="26" s="1"/>
  <c r="AL120" i="26" s="1"/>
  <c r="AX120" i="26" s="1"/>
  <c r="B120" i="27" s="1"/>
  <c r="D120" i="27" s="1"/>
  <c r="E120" i="27" s="1"/>
  <c r="G120" i="28" s="1"/>
  <c r="I120" i="28" s="1"/>
  <c r="H121" i="26"/>
  <c r="K153" i="28"/>
  <c r="L153" i="28" s="1"/>
  <c r="R120" i="26"/>
  <c r="AD120" i="26" s="1"/>
  <c r="AP120" i="26" s="1"/>
  <c r="L121" i="26"/>
  <c r="AM140" i="26"/>
  <c r="AG141" i="26"/>
  <c r="E24" i="32"/>
  <c r="D23" i="32"/>
  <c r="I23" i="32" s="1"/>
  <c r="AJ141" i="26"/>
  <c r="AP140" i="26"/>
  <c r="I159" i="28"/>
  <c r="J159" i="28"/>
  <c r="J151" i="28"/>
  <c r="H152" i="28" s="1"/>
  <c r="M152" i="28" s="1"/>
  <c r="N152" i="28" s="1"/>
  <c r="E152" i="28"/>
  <c r="F152" i="28" s="1"/>
  <c r="D150" i="28"/>
  <c r="M157" i="28"/>
  <c r="N157" i="28" s="1"/>
  <c r="K157" i="28"/>
  <c r="L157" i="28" s="1"/>
  <c r="AR161" i="26"/>
  <c r="AX160" i="26"/>
  <c r="B160" i="27" s="1"/>
  <c r="D160" i="27" s="1"/>
  <c r="E160" i="27" s="1"/>
  <c r="G160" i="28" s="1"/>
  <c r="AL140" i="26"/>
  <c r="AX140" i="26" s="1"/>
  <c r="B140" i="27" s="1"/>
  <c r="D140" i="27" s="1"/>
  <c r="E140" i="27" s="1"/>
  <c r="G140" i="28" s="1"/>
  <c r="I140" i="28" s="1"/>
  <c r="AF141" i="26"/>
  <c r="AN140" i="26"/>
  <c r="AH141" i="26"/>
  <c r="I121" i="26"/>
  <c r="O120" i="26"/>
  <c r="AA120" i="26" s="1"/>
  <c r="AM120" i="26" s="1"/>
  <c r="H158" i="28"/>
  <c r="D21" i="31"/>
  <c r="I21" i="31" s="1"/>
  <c r="E22" i="31"/>
  <c r="AI141" i="26"/>
  <c r="AO140" i="26"/>
  <c r="L19" i="29"/>
  <c r="K19" i="29"/>
  <c r="P120" i="26"/>
  <c r="AB120" i="26" s="1"/>
  <c r="AN120" i="26" s="1"/>
  <c r="J121" i="26"/>
  <c r="D20" i="29"/>
  <c r="J20" i="29" s="1"/>
  <c r="E21" i="29"/>
  <c r="D22" i="30"/>
  <c r="I22" i="30" s="1"/>
  <c r="E23" i="30"/>
  <c r="L20" i="31"/>
  <c r="K20" i="31"/>
  <c r="K21" i="30"/>
  <c r="L21" i="30"/>
  <c r="K121" i="26"/>
  <c r="Q120" i="26"/>
  <c r="AC120" i="26" s="1"/>
  <c r="AO120" i="26" s="1"/>
  <c r="N399" i="10"/>
  <c r="R399" i="10" s="1"/>
  <c r="T399" i="10" s="1"/>
  <c r="U399" i="10" s="1"/>
  <c r="L400" i="10"/>
  <c r="D340" i="10"/>
  <c r="F339" i="10"/>
  <c r="J339" i="10" s="1"/>
  <c r="N339" i="10" s="1"/>
  <c r="R339" i="10" s="1"/>
  <c r="T339" i="10" s="1"/>
  <c r="U339" i="10" s="1"/>
  <c r="R459" i="10"/>
  <c r="T459" i="10" s="1"/>
  <c r="U459" i="10" s="1"/>
  <c r="P460" i="10"/>
  <c r="AR162" i="26" l="1"/>
  <c r="AX161" i="26"/>
  <c r="B161" i="27" s="1"/>
  <c r="D161" i="27" s="1"/>
  <c r="E161" i="27" s="1"/>
  <c r="G161" i="28" s="1"/>
  <c r="E24" i="30"/>
  <c r="D23" i="30"/>
  <c r="I23" i="30" s="1"/>
  <c r="I122" i="26"/>
  <c r="O121" i="26"/>
  <c r="AA121" i="26" s="1"/>
  <c r="AM121" i="26" s="1"/>
  <c r="R121" i="26"/>
  <c r="AD121" i="26" s="1"/>
  <c r="AP121" i="26" s="1"/>
  <c r="L122" i="26"/>
  <c r="K22" i="30"/>
  <c r="L22" i="30"/>
  <c r="AH142" i="26"/>
  <c r="AN141" i="26"/>
  <c r="AP141" i="26"/>
  <c r="AJ142" i="26"/>
  <c r="E151" i="28"/>
  <c r="F151" i="28" s="1"/>
  <c r="D149" i="28"/>
  <c r="J150" i="28"/>
  <c r="L23" i="32"/>
  <c r="K23" i="32"/>
  <c r="N121" i="26"/>
  <c r="Z121" i="26" s="1"/>
  <c r="AL121" i="26" s="1"/>
  <c r="AX121" i="26" s="1"/>
  <c r="B121" i="27" s="1"/>
  <c r="D121" i="27" s="1"/>
  <c r="E121" i="27" s="1"/>
  <c r="G121" i="28" s="1"/>
  <c r="I121" i="28" s="1"/>
  <c r="H122" i="26"/>
  <c r="I160" i="28"/>
  <c r="J160" i="28"/>
  <c r="E22" i="29"/>
  <c r="D21" i="29"/>
  <c r="J21" i="29" s="1"/>
  <c r="AI142" i="26"/>
  <c r="AO141" i="26"/>
  <c r="Q121" i="26"/>
  <c r="AC121" i="26" s="1"/>
  <c r="AO121" i="26" s="1"/>
  <c r="K122" i="26"/>
  <c r="E23" i="31"/>
  <c r="D22" i="31"/>
  <c r="I22" i="31" s="1"/>
  <c r="L21" i="31"/>
  <c r="K21" i="31"/>
  <c r="AL141" i="26"/>
  <c r="AX141" i="26" s="1"/>
  <c r="B141" i="27" s="1"/>
  <c r="D141" i="27" s="1"/>
  <c r="E141" i="27" s="1"/>
  <c r="G141" i="28" s="1"/>
  <c r="I141" i="28" s="1"/>
  <c r="AF142" i="26"/>
  <c r="H151" i="28"/>
  <c r="M151" i="28" s="1"/>
  <c r="N151" i="28" s="1"/>
  <c r="K152" i="28"/>
  <c r="L152" i="28" s="1"/>
  <c r="AG142" i="26"/>
  <c r="AM141" i="26"/>
  <c r="L20" i="29"/>
  <c r="K20" i="29"/>
  <c r="E25" i="32"/>
  <c r="D24" i="32"/>
  <c r="I24" i="32" s="1"/>
  <c r="P121" i="26"/>
  <c r="AB121" i="26" s="1"/>
  <c r="AN121" i="26" s="1"/>
  <c r="J122" i="26"/>
  <c r="M158" i="28"/>
  <c r="N158" i="28" s="1"/>
  <c r="K158" i="28"/>
  <c r="L158" i="28" s="1"/>
  <c r="H159" i="28"/>
  <c r="R460" i="10"/>
  <c r="T460" i="10" s="1"/>
  <c r="U460" i="10" s="1"/>
  <c r="P461" i="10"/>
  <c r="D341" i="10"/>
  <c r="F340" i="10"/>
  <c r="J340" i="10" s="1"/>
  <c r="N340" i="10" s="1"/>
  <c r="R340" i="10" s="1"/>
  <c r="T340" i="10" s="1"/>
  <c r="U340" i="10" s="1"/>
  <c r="N400" i="10"/>
  <c r="R400" i="10" s="1"/>
  <c r="T400" i="10" s="1"/>
  <c r="U400" i="10" s="1"/>
  <c r="L401" i="10"/>
  <c r="E24" i="31" l="1"/>
  <c r="D23" i="31"/>
  <c r="I23" i="31" s="1"/>
  <c r="P122" i="26"/>
  <c r="AB122" i="26" s="1"/>
  <c r="AN122" i="26" s="1"/>
  <c r="J123" i="26"/>
  <c r="Q122" i="26"/>
  <c r="AC122" i="26" s="1"/>
  <c r="AO122" i="26" s="1"/>
  <c r="K123" i="26"/>
  <c r="AP142" i="26"/>
  <c r="AJ143" i="26"/>
  <c r="AG143" i="26"/>
  <c r="AM142" i="26"/>
  <c r="N122" i="26"/>
  <c r="Z122" i="26" s="1"/>
  <c r="AL122" i="26" s="1"/>
  <c r="AX122" i="26" s="1"/>
  <c r="B122" i="27" s="1"/>
  <c r="D122" i="27" s="1"/>
  <c r="E122" i="27" s="1"/>
  <c r="G122" i="28" s="1"/>
  <c r="I122" i="28" s="1"/>
  <c r="H123" i="26"/>
  <c r="I123" i="26"/>
  <c r="O122" i="26"/>
  <c r="AA122" i="26" s="1"/>
  <c r="AM122" i="26" s="1"/>
  <c r="L23" i="30"/>
  <c r="K23" i="30"/>
  <c r="AI143" i="26"/>
  <c r="AO142" i="26"/>
  <c r="AN142" i="26"/>
  <c r="AH143" i="26"/>
  <c r="D24" i="30"/>
  <c r="I24" i="30" s="1"/>
  <c r="E25" i="30"/>
  <c r="AF143" i="26"/>
  <c r="AL142" i="26"/>
  <c r="AX142" i="26" s="1"/>
  <c r="B142" i="27" s="1"/>
  <c r="D142" i="27" s="1"/>
  <c r="E142" i="27" s="1"/>
  <c r="G142" i="28" s="1"/>
  <c r="I142" i="28" s="1"/>
  <c r="L21" i="29"/>
  <c r="K21" i="29"/>
  <c r="L24" i="32"/>
  <c r="K24" i="32"/>
  <c r="E26" i="32"/>
  <c r="D25" i="32"/>
  <c r="I25" i="32" s="1"/>
  <c r="D22" i="29"/>
  <c r="J22" i="29" s="1"/>
  <c r="E23" i="29"/>
  <c r="K151" i="28"/>
  <c r="L151" i="28" s="1"/>
  <c r="I161" i="28"/>
  <c r="J161" i="28"/>
  <c r="M159" i="28"/>
  <c r="N159" i="28" s="1"/>
  <c r="K159" i="28"/>
  <c r="L159" i="28" s="1"/>
  <c r="L22" i="31"/>
  <c r="K22" i="31"/>
  <c r="H160" i="28"/>
  <c r="J149" i="28"/>
  <c r="D148" i="28"/>
  <c r="E150" i="28"/>
  <c r="F150" i="28" s="1"/>
  <c r="R122" i="26"/>
  <c r="AD122" i="26" s="1"/>
  <c r="AP122" i="26" s="1"/>
  <c r="L123" i="26"/>
  <c r="AR163" i="26"/>
  <c r="AX162" i="26"/>
  <c r="B162" i="27" s="1"/>
  <c r="D162" i="27" s="1"/>
  <c r="E162" i="27" s="1"/>
  <c r="G162" i="28" s="1"/>
  <c r="N401" i="10"/>
  <c r="R401" i="10" s="1"/>
  <c r="T401" i="10" s="1"/>
  <c r="U401" i="10" s="1"/>
  <c r="L402" i="10"/>
  <c r="F341" i="10"/>
  <c r="J341" i="10" s="1"/>
  <c r="N341" i="10" s="1"/>
  <c r="R341" i="10" s="1"/>
  <c r="T341" i="10" s="1"/>
  <c r="U341" i="10" s="1"/>
  <c r="D342" i="10"/>
  <c r="R461" i="10"/>
  <c r="T461" i="10" s="1"/>
  <c r="U461" i="10" s="1"/>
  <c r="P462" i="10"/>
  <c r="E26" i="30" l="1"/>
  <c r="D25" i="30"/>
  <c r="I25" i="30" s="1"/>
  <c r="D147" i="28"/>
  <c r="E149" i="28"/>
  <c r="F149" i="28" s="1"/>
  <c r="J148" i="28"/>
  <c r="H149" i="28" s="1"/>
  <c r="M149" i="28" s="1"/>
  <c r="N149" i="28" s="1"/>
  <c r="D26" i="32"/>
  <c r="I26" i="32" s="1"/>
  <c r="E27" i="32"/>
  <c r="L24" i="30"/>
  <c r="K24" i="30"/>
  <c r="L25" i="32"/>
  <c r="K25" i="32"/>
  <c r="AN143" i="26"/>
  <c r="AH144" i="26"/>
  <c r="AH145" i="26" s="1"/>
  <c r="AH146" i="26" s="1"/>
  <c r="AH147" i="26" s="1"/>
  <c r="AH148" i="26" s="1"/>
  <c r="AH149" i="26" s="1"/>
  <c r="AH150" i="26" s="1"/>
  <c r="AH151" i="26" s="1"/>
  <c r="AH152" i="26" s="1"/>
  <c r="AH153" i="26" s="1"/>
  <c r="AH154" i="26" s="1"/>
  <c r="AH155" i="26" s="1"/>
  <c r="AH156" i="26" s="1"/>
  <c r="AH157" i="26" s="1"/>
  <c r="AH158" i="26" s="1"/>
  <c r="AH159" i="26" s="1"/>
  <c r="AH160" i="26" s="1"/>
  <c r="AH161" i="26" s="1"/>
  <c r="AH162" i="26" s="1"/>
  <c r="AH163" i="26" s="1"/>
  <c r="AH164" i="26" s="1"/>
  <c r="AH165" i="26" s="1"/>
  <c r="AH166" i="26" s="1"/>
  <c r="AH167" i="26" s="1"/>
  <c r="AH168" i="26" s="1"/>
  <c r="AH169" i="26" s="1"/>
  <c r="AH170" i="26" s="1"/>
  <c r="AH171" i="26" s="1"/>
  <c r="AH172" i="26" s="1"/>
  <c r="AH173" i="26" s="1"/>
  <c r="AH174" i="26" s="1"/>
  <c r="AH175" i="26" s="1"/>
  <c r="AH176" i="26" s="1"/>
  <c r="AH177" i="26" s="1"/>
  <c r="AH178" i="26" s="1"/>
  <c r="AH179" i="26" s="1"/>
  <c r="AH180" i="26" s="1"/>
  <c r="AH181" i="26" s="1"/>
  <c r="AH182" i="26" s="1"/>
  <c r="AH183" i="26" s="1"/>
  <c r="AH184" i="26" s="1"/>
  <c r="AH185" i="26" s="1"/>
  <c r="AH186" i="26" s="1"/>
  <c r="AH187" i="26" s="1"/>
  <c r="AH188" i="26" s="1"/>
  <c r="AH189" i="26" s="1"/>
  <c r="AH190" i="26" s="1"/>
  <c r="AH191" i="26" s="1"/>
  <c r="AH192" i="26" s="1"/>
  <c r="AH193" i="26" s="1"/>
  <c r="AH194" i="26" s="1"/>
  <c r="AH195" i="26" s="1"/>
  <c r="AH196" i="26" s="1"/>
  <c r="AH197" i="26" s="1"/>
  <c r="AH198" i="26" s="1"/>
  <c r="AH199" i="26" s="1"/>
  <c r="AH200" i="26" s="1"/>
  <c r="AH201" i="26" s="1"/>
  <c r="AH202" i="26" s="1"/>
  <c r="AH203" i="26" s="1"/>
  <c r="AH204" i="26" s="1"/>
  <c r="AH205" i="26" s="1"/>
  <c r="AH206" i="26" s="1"/>
  <c r="AH207" i="26" s="1"/>
  <c r="Q123" i="26"/>
  <c r="AC123" i="26" s="1"/>
  <c r="AO123" i="26" s="1"/>
  <c r="K124" i="26"/>
  <c r="K125" i="26" s="1"/>
  <c r="K126" i="26" s="1"/>
  <c r="K127" i="26" s="1"/>
  <c r="K128" i="26" s="1"/>
  <c r="K129" i="26" s="1"/>
  <c r="K130" i="26" s="1"/>
  <c r="K131" i="26" s="1"/>
  <c r="K132" i="26" s="1"/>
  <c r="K133" i="26" s="1"/>
  <c r="K134" i="26" s="1"/>
  <c r="K135" i="26" s="1"/>
  <c r="K136" i="26" s="1"/>
  <c r="K137" i="26" s="1"/>
  <c r="K138" i="26" s="1"/>
  <c r="K139" i="26" s="1"/>
  <c r="K140" i="26" s="1"/>
  <c r="K141" i="26" s="1"/>
  <c r="K142" i="26" s="1"/>
  <c r="K143" i="26" s="1"/>
  <c r="K144" i="26" s="1"/>
  <c r="K145" i="26" s="1"/>
  <c r="K146" i="26" s="1"/>
  <c r="K147" i="26" s="1"/>
  <c r="K148" i="26" s="1"/>
  <c r="K149" i="26" s="1"/>
  <c r="K150" i="26" s="1"/>
  <c r="K151" i="26" s="1"/>
  <c r="K152" i="26" s="1"/>
  <c r="K153" i="26" s="1"/>
  <c r="K154" i="26" s="1"/>
  <c r="K155" i="26" s="1"/>
  <c r="K156" i="26" s="1"/>
  <c r="K157" i="26" s="1"/>
  <c r="K158" i="26" s="1"/>
  <c r="K159" i="26" s="1"/>
  <c r="K160" i="26" s="1"/>
  <c r="K161" i="26" s="1"/>
  <c r="K162" i="26" s="1"/>
  <c r="K163" i="26" s="1"/>
  <c r="K164" i="26" s="1"/>
  <c r="K165" i="26" s="1"/>
  <c r="K166" i="26" s="1"/>
  <c r="K167" i="26" s="1"/>
  <c r="K168" i="26" s="1"/>
  <c r="K169" i="26" s="1"/>
  <c r="K170" i="26" s="1"/>
  <c r="K171" i="26" s="1"/>
  <c r="K172" i="26" s="1"/>
  <c r="K173" i="26" s="1"/>
  <c r="K174" i="26" s="1"/>
  <c r="K175" i="26" s="1"/>
  <c r="K176" i="26" s="1"/>
  <c r="K177" i="26" s="1"/>
  <c r="K178" i="26" s="1"/>
  <c r="K179" i="26" s="1"/>
  <c r="K180" i="26" s="1"/>
  <c r="K181" i="26" s="1"/>
  <c r="K182" i="26" s="1"/>
  <c r="K183" i="26" s="1"/>
  <c r="K184" i="26" s="1"/>
  <c r="K185" i="26" s="1"/>
  <c r="K186" i="26" s="1"/>
  <c r="K187" i="26" s="1"/>
  <c r="K188" i="26" s="1"/>
  <c r="K189" i="26" s="1"/>
  <c r="K190" i="26" s="1"/>
  <c r="K191" i="26" s="1"/>
  <c r="K192" i="26" s="1"/>
  <c r="K193" i="26" s="1"/>
  <c r="K194" i="26" s="1"/>
  <c r="K195" i="26" s="1"/>
  <c r="K196" i="26" s="1"/>
  <c r="K197" i="26" s="1"/>
  <c r="K198" i="26" s="1"/>
  <c r="K199" i="26" s="1"/>
  <c r="K200" i="26" s="1"/>
  <c r="K201" i="26" s="1"/>
  <c r="K202" i="26" s="1"/>
  <c r="K203" i="26" s="1"/>
  <c r="K204" i="26" s="1"/>
  <c r="K205" i="26" s="1"/>
  <c r="K206" i="26" s="1"/>
  <c r="K207" i="26" s="1"/>
  <c r="AP143" i="26"/>
  <c r="AJ144" i="26"/>
  <c r="AJ145" i="26" s="1"/>
  <c r="AJ146" i="26" s="1"/>
  <c r="AJ147" i="26" s="1"/>
  <c r="AJ148" i="26" s="1"/>
  <c r="AJ149" i="26" s="1"/>
  <c r="AJ150" i="26" s="1"/>
  <c r="AJ151" i="26" s="1"/>
  <c r="AJ152" i="26" s="1"/>
  <c r="AJ153" i="26" s="1"/>
  <c r="AJ154" i="26" s="1"/>
  <c r="AJ155" i="26" s="1"/>
  <c r="AJ156" i="26" s="1"/>
  <c r="AJ157" i="26" s="1"/>
  <c r="AJ158" i="26" s="1"/>
  <c r="AJ159" i="26" s="1"/>
  <c r="AJ160" i="26" s="1"/>
  <c r="AJ161" i="26" s="1"/>
  <c r="AJ162" i="26" s="1"/>
  <c r="AJ163" i="26" s="1"/>
  <c r="AJ164" i="26" s="1"/>
  <c r="AJ165" i="26" s="1"/>
  <c r="AJ166" i="26" s="1"/>
  <c r="AJ167" i="26" s="1"/>
  <c r="AJ168" i="26" s="1"/>
  <c r="AJ169" i="26" s="1"/>
  <c r="AJ170" i="26" s="1"/>
  <c r="AJ171" i="26" s="1"/>
  <c r="AJ172" i="26" s="1"/>
  <c r="AJ173" i="26" s="1"/>
  <c r="AJ174" i="26" s="1"/>
  <c r="AJ175" i="26" s="1"/>
  <c r="AJ176" i="26" s="1"/>
  <c r="AJ177" i="26" s="1"/>
  <c r="AJ178" i="26" s="1"/>
  <c r="AJ179" i="26" s="1"/>
  <c r="AJ180" i="26" s="1"/>
  <c r="AJ181" i="26" s="1"/>
  <c r="AJ182" i="26" s="1"/>
  <c r="AJ183" i="26" s="1"/>
  <c r="AJ184" i="26" s="1"/>
  <c r="AJ185" i="26" s="1"/>
  <c r="AJ186" i="26" s="1"/>
  <c r="AJ187" i="26" s="1"/>
  <c r="AJ188" i="26" s="1"/>
  <c r="AJ189" i="26" s="1"/>
  <c r="AJ190" i="26" s="1"/>
  <c r="AJ191" i="26" s="1"/>
  <c r="AJ192" i="26" s="1"/>
  <c r="AJ193" i="26" s="1"/>
  <c r="AJ194" i="26" s="1"/>
  <c r="AJ195" i="26" s="1"/>
  <c r="AJ196" i="26" s="1"/>
  <c r="AJ197" i="26" s="1"/>
  <c r="AJ198" i="26" s="1"/>
  <c r="AJ199" i="26" s="1"/>
  <c r="AJ200" i="26" s="1"/>
  <c r="AJ201" i="26" s="1"/>
  <c r="AJ202" i="26" s="1"/>
  <c r="AJ203" i="26" s="1"/>
  <c r="AJ204" i="26" s="1"/>
  <c r="AJ205" i="26" s="1"/>
  <c r="AJ206" i="26" s="1"/>
  <c r="AJ207" i="26" s="1"/>
  <c r="H161" i="28"/>
  <c r="I124" i="26"/>
  <c r="I125" i="26" s="1"/>
  <c r="I126" i="26" s="1"/>
  <c r="I127" i="26" s="1"/>
  <c r="I128" i="26" s="1"/>
  <c r="I129" i="26" s="1"/>
  <c r="I130" i="26" s="1"/>
  <c r="I131" i="26" s="1"/>
  <c r="I132" i="26" s="1"/>
  <c r="I133" i="26" s="1"/>
  <c r="I134" i="26" s="1"/>
  <c r="I135" i="26" s="1"/>
  <c r="I136" i="26" s="1"/>
  <c r="I137" i="26" s="1"/>
  <c r="I138" i="26" s="1"/>
  <c r="I139" i="26" s="1"/>
  <c r="I140" i="26" s="1"/>
  <c r="I141" i="26" s="1"/>
  <c r="I142" i="26" s="1"/>
  <c r="I143" i="26" s="1"/>
  <c r="I144" i="26" s="1"/>
  <c r="I145" i="26" s="1"/>
  <c r="I146" i="26" s="1"/>
  <c r="I147" i="26" s="1"/>
  <c r="I148" i="26" s="1"/>
  <c r="I149" i="26" s="1"/>
  <c r="I150" i="26" s="1"/>
  <c r="I151" i="26" s="1"/>
  <c r="I152" i="26" s="1"/>
  <c r="I153" i="26" s="1"/>
  <c r="I154" i="26" s="1"/>
  <c r="I155" i="26" s="1"/>
  <c r="I156" i="26" s="1"/>
  <c r="I157" i="26" s="1"/>
  <c r="I158" i="26" s="1"/>
  <c r="I159" i="26" s="1"/>
  <c r="I160" i="26" s="1"/>
  <c r="I161" i="26" s="1"/>
  <c r="I162" i="26" s="1"/>
  <c r="I163" i="26" s="1"/>
  <c r="I164" i="26" s="1"/>
  <c r="I165" i="26" s="1"/>
  <c r="I166" i="26" s="1"/>
  <c r="I167" i="26" s="1"/>
  <c r="I168" i="26" s="1"/>
  <c r="I169" i="26" s="1"/>
  <c r="I170" i="26" s="1"/>
  <c r="I171" i="26" s="1"/>
  <c r="I172" i="26" s="1"/>
  <c r="I173" i="26" s="1"/>
  <c r="I174" i="26" s="1"/>
  <c r="I175" i="26" s="1"/>
  <c r="I176" i="26" s="1"/>
  <c r="I177" i="26" s="1"/>
  <c r="I178" i="26" s="1"/>
  <c r="I179" i="26" s="1"/>
  <c r="I180" i="26" s="1"/>
  <c r="I181" i="26" s="1"/>
  <c r="I182" i="26" s="1"/>
  <c r="I183" i="26" s="1"/>
  <c r="I184" i="26" s="1"/>
  <c r="I185" i="26" s="1"/>
  <c r="I186" i="26" s="1"/>
  <c r="I187" i="26" s="1"/>
  <c r="I188" i="26" s="1"/>
  <c r="I189" i="26" s="1"/>
  <c r="I190" i="26" s="1"/>
  <c r="I191" i="26" s="1"/>
  <c r="I192" i="26" s="1"/>
  <c r="I193" i="26" s="1"/>
  <c r="I194" i="26" s="1"/>
  <c r="I195" i="26" s="1"/>
  <c r="I196" i="26" s="1"/>
  <c r="I197" i="26" s="1"/>
  <c r="I198" i="26" s="1"/>
  <c r="I199" i="26" s="1"/>
  <c r="I200" i="26" s="1"/>
  <c r="I201" i="26" s="1"/>
  <c r="I202" i="26" s="1"/>
  <c r="I203" i="26" s="1"/>
  <c r="I204" i="26" s="1"/>
  <c r="I205" i="26" s="1"/>
  <c r="I206" i="26" s="1"/>
  <c r="I207" i="26" s="1"/>
  <c r="O123" i="26"/>
  <c r="AA123" i="26" s="1"/>
  <c r="AM123" i="26" s="1"/>
  <c r="I162" i="28"/>
  <c r="J162" i="28"/>
  <c r="M160" i="28"/>
  <c r="N160" i="28" s="1"/>
  <c r="K160" i="28"/>
  <c r="L160" i="28" s="1"/>
  <c r="H150" i="28"/>
  <c r="M150" i="28" s="1"/>
  <c r="N150" i="28" s="1"/>
  <c r="N123" i="26"/>
  <c r="Z123" i="26" s="1"/>
  <c r="AL123" i="26" s="1"/>
  <c r="AX123" i="26" s="1"/>
  <c r="B123" i="27" s="1"/>
  <c r="D123" i="27" s="1"/>
  <c r="E123" i="27" s="1"/>
  <c r="G123" i="28" s="1"/>
  <c r="I123" i="28" s="1"/>
  <c r="H124" i="26"/>
  <c r="H125" i="26" s="1"/>
  <c r="H126" i="26" s="1"/>
  <c r="H127" i="26" s="1"/>
  <c r="H128" i="26" s="1"/>
  <c r="H129" i="26" s="1"/>
  <c r="H130" i="26" s="1"/>
  <c r="H131" i="26" s="1"/>
  <c r="H132" i="26" s="1"/>
  <c r="H133" i="26" s="1"/>
  <c r="H134" i="26" s="1"/>
  <c r="H135" i="26" s="1"/>
  <c r="H136" i="26" s="1"/>
  <c r="H137" i="26" s="1"/>
  <c r="H138" i="26" s="1"/>
  <c r="H139" i="26" s="1"/>
  <c r="H140" i="26" s="1"/>
  <c r="H141" i="26" s="1"/>
  <c r="H142" i="26" s="1"/>
  <c r="H143" i="26" s="1"/>
  <c r="H144" i="26" s="1"/>
  <c r="H145" i="26" s="1"/>
  <c r="H146" i="26" s="1"/>
  <c r="H147" i="26" s="1"/>
  <c r="H148" i="26" s="1"/>
  <c r="H149" i="26" s="1"/>
  <c r="H150" i="26" s="1"/>
  <c r="H151" i="26" s="1"/>
  <c r="H152" i="26" s="1"/>
  <c r="H153" i="26" s="1"/>
  <c r="H154" i="26" s="1"/>
  <c r="H155" i="26" s="1"/>
  <c r="H156" i="26" s="1"/>
  <c r="H157" i="26" s="1"/>
  <c r="H158" i="26" s="1"/>
  <c r="H159" i="26" s="1"/>
  <c r="H160" i="26" s="1"/>
  <c r="H161" i="26" s="1"/>
  <c r="H162" i="26" s="1"/>
  <c r="H163" i="26" s="1"/>
  <c r="H164" i="26" s="1"/>
  <c r="H165" i="26" s="1"/>
  <c r="H166" i="26" s="1"/>
  <c r="H167" i="26" s="1"/>
  <c r="H168" i="26" s="1"/>
  <c r="H169" i="26" s="1"/>
  <c r="H170" i="26" s="1"/>
  <c r="H171" i="26" s="1"/>
  <c r="H172" i="26" s="1"/>
  <c r="H173" i="26" s="1"/>
  <c r="H174" i="26" s="1"/>
  <c r="H175" i="26" s="1"/>
  <c r="H176" i="26" s="1"/>
  <c r="H177" i="26" s="1"/>
  <c r="H178" i="26" s="1"/>
  <c r="H179" i="26" s="1"/>
  <c r="H180" i="26" s="1"/>
  <c r="H181" i="26" s="1"/>
  <c r="H182" i="26" s="1"/>
  <c r="H183" i="26" s="1"/>
  <c r="H184" i="26" s="1"/>
  <c r="H185" i="26" s="1"/>
  <c r="H186" i="26" s="1"/>
  <c r="H187" i="26" s="1"/>
  <c r="H188" i="26" s="1"/>
  <c r="H189" i="26" s="1"/>
  <c r="H190" i="26" s="1"/>
  <c r="H191" i="26" s="1"/>
  <c r="H192" i="26" s="1"/>
  <c r="H193" i="26" s="1"/>
  <c r="H194" i="26" s="1"/>
  <c r="H195" i="26" s="1"/>
  <c r="H196" i="26" s="1"/>
  <c r="H197" i="26" s="1"/>
  <c r="H198" i="26" s="1"/>
  <c r="H199" i="26" s="1"/>
  <c r="H200" i="26" s="1"/>
  <c r="H201" i="26" s="1"/>
  <c r="H202" i="26" s="1"/>
  <c r="H203" i="26" s="1"/>
  <c r="H204" i="26" s="1"/>
  <c r="H205" i="26" s="1"/>
  <c r="H206" i="26" s="1"/>
  <c r="H207" i="26" s="1"/>
  <c r="J124" i="26"/>
  <c r="J125" i="26" s="1"/>
  <c r="J126" i="26" s="1"/>
  <c r="J127" i="26" s="1"/>
  <c r="J128" i="26" s="1"/>
  <c r="J129" i="26" s="1"/>
  <c r="J130" i="26" s="1"/>
  <c r="J131" i="26" s="1"/>
  <c r="J132" i="26" s="1"/>
  <c r="J133" i="26" s="1"/>
  <c r="J134" i="26" s="1"/>
  <c r="J135" i="26" s="1"/>
  <c r="J136" i="26" s="1"/>
  <c r="J137" i="26" s="1"/>
  <c r="J138" i="26" s="1"/>
  <c r="J139" i="26" s="1"/>
  <c r="J140" i="26" s="1"/>
  <c r="J141" i="26" s="1"/>
  <c r="J142" i="26" s="1"/>
  <c r="J143" i="26" s="1"/>
  <c r="J144" i="26" s="1"/>
  <c r="J145" i="26" s="1"/>
  <c r="J146" i="26" s="1"/>
  <c r="J147" i="26" s="1"/>
  <c r="J148" i="26" s="1"/>
  <c r="J149" i="26" s="1"/>
  <c r="J150" i="26" s="1"/>
  <c r="J151" i="26" s="1"/>
  <c r="J152" i="26" s="1"/>
  <c r="J153" i="26" s="1"/>
  <c r="J154" i="26" s="1"/>
  <c r="J155" i="26" s="1"/>
  <c r="J156" i="26" s="1"/>
  <c r="J157" i="26" s="1"/>
  <c r="J158" i="26" s="1"/>
  <c r="J159" i="26" s="1"/>
  <c r="J160" i="26" s="1"/>
  <c r="J161" i="26" s="1"/>
  <c r="J162" i="26" s="1"/>
  <c r="J163" i="26" s="1"/>
  <c r="J164" i="26" s="1"/>
  <c r="J165" i="26" s="1"/>
  <c r="J166" i="26" s="1"/>
  <c r="J167" i="26" s="1"/>
  <c r="J168" i="26" s="1"/>
  <c r="J169" i="26" s="1"/>
  <c r="J170" i="26" s="1"/>
  <c r="J171" i="26" s="1"/>
  <c r="J172" i="26" s="1"/>
  <c r="J173" i="26" s="1"/>
  <c r="J174" i="26" s="1"/>
  <c r="J175" i="26" s="1"/>
  <c r="J176" i="26" s="1"/>
  <c r="J177" i="26" s="1"/>
  <c r="J178" i="26" s="1"/>
  <c r="J179" i="26" s="1"/>
  <c r="J180" i="26" s="1"/>
  <c r="J181" i="26" s="1"/>
  <c r="J182" i="26" s="1"/>
  <c r="J183" i="26" s="1"/>
  <c r="J184" i="26" s="1"/>
  <c r="J185" i="26" s="1"/>
  <c r="J186" i="26" s="1"/>
  <c r="J187" i="26" s="1"/>
  <c r="J188" i="26" s="1"/>
  <c r="J189" i="26" s="1"/>
  <c r="J190" i="26" s="1"/>
  <c r="J191" i="26" s="1"/>
  <c r="J192" i="26" s="1"/>
  <c r="J193" i="26" s="1"/>
  <c r="J194" i="26" s="1"/>
  <c r="J195" i="26" s="1"/>
  <c r="J196" i="26" s="1"/>
  <c r="J197" i="26" s="1"/>
  <c r="J198" i="26" s="1"/>
  <c r="J199" i="26" s="1"/>
  <c r="J200" i="26" s="1"/>
  <c r="J201" i="26" s="1"/>
  <c r="J202" i="26" s="1"/>
  <c r="J203" i="26" s="1"/>
  <c r="J204" i="26" s="1"/>
  <c r="J205" i="26" s="1"/>
  <c r="J206" i="26" s="1"/>
  <c r="J207" i="26" s="1"/>
  <c r="P123" i="26"/>
  <c r="AB123" i="26" s="1"/>
  <c r="AN123" i="26" s="1"/>
  <c r="AR164" i="26"/>
  <c r="AX163" i="26"/>
  <c r="B163" i="27" s="1"/>
  <c r="D163" i="27" s="1"/>
  <c r="E163" i="27" s="1"/>
  <c r="G163" i="28" s="1"/>
  <c r="AO143" i="26"/>
  <c r="AI144" i="26"/>
  <c r="AI145" i="26" s="1"/>
  <c r="AI146" i="26" s="1"/>
  <c r="AI147" i="26" s="1"/>
  <c r="AI148" i="26" s="1"/>
  <c r="AI149" i="26" s="1"/>
  <c r="AI150" i="26" s="1"/>
  <c r="AI151" i="26" s="1"/>
  <c r="AI152" i="26" s="1"/>
  <c r="AI153" i="26" s="1"/>
  <c r="AI154" i="26" s="1"/>
  <c r="AI155" i="26" s="1"/>
  <c r="AI156" i="26" s="1"/>
  <c r="AI157" i="26" s="1"/>
  <c r="AI158" i="26" s="1"/>
  <c r="AI159" i="26" s="1"/>
  <c r="AI160" i="26" s="1"/>
  <c r="AI161" i="26" s="1"/>
  <c r="AI162" i="26" s="1"/>
  <c r="AI163" i="26" s="1"/>
  <c r="AI164" i="26" s="1"/>
  <c r="AI165" i="26" s="1"/>
  <c r="AI166" i="26" s="1"/>
  <c r="AI167" i="26" s="1"/>
  <c r="AI168" i="26" s="1"/>
  <c r="AI169" i="26" s="1"/>
  <c r="AI170" i="26" s="1"/>
  <c r="AI171" i="26" s="1"/>
  <c r="AI172" i="26" s="1"/>
  <c r="AI173" i="26" s="1"/>
  <c r="AI174" i="26" s="1"/>
  <c r="AI175" i="26" s="1"/>
  <c r="AI176" i="26" s="1"/>
  <c r="AI177" i="26" s="1"/>
  <c r="AI178" i="26" s="1"/>
  <c r="AI179" i="26" s="1"/>
  <c r="AI180" i="26" s="1"/>
  <c r="AI181" i="26" s="1"/>
  <c r="AI182" i="26" s="1"/>
  <c r="AI183" i="26" s="1"/>
  <c r="AI184" i="26" s="1"/>
  <c r="AI185" i="26" s="1"/>
  <c r="AI186" i="26" s="1"/>
  <c r="AI187" i="26" s="1"/>
  <c r="AI188" i="26" s="1"/>
  <c r="AI189" i="26" s="1"/>
  <c r="AI190" i="26" s="1"/>
  <c r="AI191" i="26" s="1"/>
  <c r="AI192" i="26" s="1"/>
  <c r="AI193" i="26" s="1"/>
  <c r="AI194" i="26" s="1"/>
  <c r="AI195" i="26" s="1"/>
  <c r="AI196" i="26" s="1"/>
  <c r="AI197" i="26" s="1"/>
  <c r="AI198" i="26" s="1"/>
  <c r="AI199" i="26" s="1"/>
  <c r="AI200" i="26" s="1"/>
  <c r="AI201" i="26" s="1"/>
  <c r="AI202" i="26" s="1"/>
  <c r="AI203" i="26" s="1"/>
  <c r="AI204" i="26" s="1"/>
  <c r="AI205" i="26" s="1"/>
  <c r="AI206" i="26" s="1"/>
  <c r="AI207" i="26" s="1"/>
  <c r="R123" i="26"/>
  <c r="AD123" i="26" s="1"/>
  <c r="AP123" i="26" s="1"/>
  <c r="L124" i="26"/>
  <c r="L125" i="26" s="1"/>
  <c r="L126" i="26" s="1"/>
  <c r="L127" i="26" s="1"/>
  <c r="L128" i="26" s="1"/>
  <c r="L129" i="26" s="1"/>
  <c r="L130" i="26" s="1"/>
  <c r="L131" i="26" s="1"/>
  <c r="L132" i="26" s="1"/>
  <c r="L133" i="26" s="1"/>
  <c r="L134" i="26" s="1"/>
  <c r="L135" i="26" s="1"/>
  <c r="L136" i="26" s="1"/>
  <c r="L137" i="26" s="1"/>
  <c r="L138" i="26" s="1"/>
  <c r="L139" i="26" s="1"/>
  <c r="L140" i="26" s="1"/>
  <c r="L141" i="26" s="1"/>
  <c r="L142" i="26" s="1"/>
  <c r="L143" i="26" s="1"/>
  <c r="L144" i="26" s="1"/>
  <c r="L145" i="26" s="1"/>
  <c r="L146" i="26" s="1"/>
  <c r="L147" i="26" s="1"/>
  <c r="L148" i="26" s="1"/>
  <c r="L149" i="26" s="1"/>
  <c r="L150" i="26" s="1"/>
  <c r="L151" i="26" s="1"/>
  <c r="L152" i="26" s="1"/>
  <c r="L153" i="26" s="1"/>
  <c r="L154" i="26" s="1"/>
  <c r="L155" i="26" s="1"/>
  <c r="L156" i="26" s="1"/>
  <c r="L157" i="26" s="1"/>
  <c r="L158" i="26" s="1"/>
  <c r="L159" i="26" s="1"/>
  <c r="L160" i="26" s="1"/>
  <c r="L161" i="26" s="1"/>
  <c r="L162" i="26" s="1"/>
  <c r="L163" i="26" s="1"/>
  <c r="L164" i="26" s="1"/>
  <c r="L165" i="26" s="1"/>
  <c r="L166" i="26" s="1"/>
  <c r="L167" i="26" s="1"/>
  <c r="L168" i="26" s="1"/>
  <c r="L169" i="26" s="1"/>
  <c r="L170" i="26" s="1"/>
  <c r="L171" i="26" s="1"/>
  <c r="L172" i="26" s="1"/>
  <c r="L173" i="26" s="1"/>
  <c r="L174" i="26" s="1"/>
  <c r="L175" i="26" s="1"/>
  <c r="L176" i="26" s="1"/>
  <c r="L177" i="26" s="1"/>
  <c r="L178" i="26" s="1"/>
  <c r="L179" i="26" s="1"/>
  <c r="L180" i="26" s="1"/>
  <c r="L181" i="26" s="1"/>
  <c r="L182" i="26" s="1"/>
  <c r="L183" i="26" s="1"/>
  <c r="L184" i="26" s="1"/>
  <c r="L185" i="26" s="1"/>
  <c r="L186" i="26" s="1"/>
  <c r="L187" i="26" s="1"/>
  <c r="L188" i="26" s="1"/>
  <c r="L189" i="26" s="1"/>
  <c r="L190" i="26" s="1"/>
  <c r="L191" i="26" s="1"/>
  <c r="L192" i="26" s="1"/>
  <c r="L193" i="26" s="1"/>
  <c r="L194" i="26" s="1"/>
  <c r="L195" i="26" s="1"/>
  <c r="L196" i="26" s="1"/>
  <c r="L197" i="26" s="1"/>
  <c r="L198" i="26" s="1"/>
  <c r="L199" i="26" s="1"/>
  <c r="L200" i="26" s="1"/>
  <c r="L201" i="26" s="1"/>
  <c r="L202" i="26" s="1"/>
  <c r="L203" i="26" s="1"/>
  <c r="L204" i="26" s="1"/>
  <c r="L205" i="26" s="1"/>
  <c r="L206" i="26" s="1"/>
  <c r="L207" i="26" s="1"/>
  <c r="D23" i="29"/>
  <c r="J23" i="29" s="1"/>
  <c r="E24" i="29"/>
  <c r="L23" i="31"/>
  <c r="K23" i="31"/>
  <c r="K22" i="29"/>
  <c r="L22" i="29"/>
  <c r="AL143" i="26"/>
  <c r="AX143" i="26" s="1"/>
  <c r="B143" i="27" s="1"/>
  <c r="D143" i="27" s="1"/>
  <c r="E143" i="27" s="1"/>
  <c r="G143" i="28" s="1"/>
  <c r="I143" i="28" s="1"/>
  <c r="AF144" i="26"/>
  <c r="AF145" i="26" s="1"/>
  <c r="AF146" i="26" s="1"/>
  <c r="AF147" i="26" s="1"/>
  <c r="AF148" i="26" s="1"/>
  <c r="AF149" i="26" s="1"/>
  <c r="AF150" i="26" s="1"/>
  <c r="AF151" i="26" s="1"/>
  <c r="AF152" i="26" s="1"/>
  <c r="AF153" i="26" s="1"/>
  <c r="AF154" i="26" s="1"/>
  <c r="AF155" i="26" s="1"/>
  <c r="AF156" i="26" s="1"/>
  <c r="AF157" i="26" s="1"/>
  <c r="AF158" i="26" s="1"/>
  <c r="AF159" i="26" s="1"/>
  <c r="AF160" i="26" s="1"/>
  <c r="AF161" i="26" s="1"/>
  <c r="AF162" i="26" s="1"/>
  <c r="AF163" i="26" s="1"/>
  <c r="AF164" i="26" s="1"/>
  <c r="AF165" i="26" s="1"/>
  <c r="AF166" i="26" s="1"/>
  <c r="AF167" i="26" s="1"/>
  <c r="AF168" i="26" s="1"/>
  <c r="AF169" i="26" s="1"/>
  <c r="AF170" i="26" s="1"/>
  <c r="AF171" i="26" s="1"/>
  <c r="AF172" i="26" s="1"/>
  <c r="AF173" i="26" s="1"/>
  <c r="AF174" i="26" s="1"/>
  <c r="AF175" i="26" s="1"/>
  <c r="AF176" i="26" s="1"/>
  <c r="AF177" i="26" s="1"/>
  <c r="AF178" i="26" s="1"/>
  <c r="AF179" i="26" s="1"/>
  <c r="AF180" i="26" s="1"/>
  <c r="AF181" i="26" s="1"/>
  <c r="AF182" i="26" s="1"/>
  <c r="AF183" i="26" s="1"/>
  <c r="AF184" i="26" s="1"/>
  <c r="AF185" i="26" s="1"/>
  <c r="AF186" i="26" s="1"/>
  <c r="AF187" i="26" s="1"/>
  <c r="AF188" i="26" s="1"/>
  <c r="AF189" i="26" s="1"/>
  <c r="AF190" i="26" s="1"/>
  <c r="AF191" i="26" s="1"/>
  <c r="AF192" i="26" s="1"/>
  <c r="AF193" i="26" s="1"/>
  <c r="AF194" i="26" s="1"/>
  <c r="AF195" i="26" s="1"/>
  <c r="AF196" i="26" s="1"/>
  <c r="AF197" i="26" s="1"/>
  <c r="AF198" i="26" s="1"/>
  <c r="AF199" i="26" s="1"/>
  <c r="AF200" i="26" s="1"/>
  <c r="AF201" i="26" s="1"/>
  <c r="AF202" i="26" s="1"/>
  <c r="AF203" i="26" s="1"/>
  <c r="AF204" i="26" s="1"/>
  <c r="AF205" i="26" s="1"/>
  <c r="AF206" i="26" s="1"/>
  <c r="AF207" i="26" s="1"/>
  <c r="AG144" i="26"/>
  <c r="AG145" i="26" s="1"/>
  <c r="AG146" i="26" s="1"/>
  <c r="AG147" i="26" s="1"/>
  <c r="AG148" i="26" s="1"/>
  <c r="AG149" i="26" s="1"/>
  <c r="AG150" i="26" s="1"/>
  <c r="AG151" i="26" s="1"/>
  <c r="AG152" i="26" s="1"/>
  <c r="AG153" i="26" s="1"/>
  <c r="AG154" i="26" s="1"/>
  <c r="AG155" i="26" s="1"/>
  <c r="AG156" i="26" s="1"/>
  <c r="AG157" i="26" s="1"/>
  <c r="AG158" i="26" s="1"/>
  <c r="AG159" i="26" s="1"/>
  <c r="AG160" i="26" s="1"/>
  <c r="AG161" i="26" s="1"/>
  <c r="AG162" i="26" s="1"/>
  <c r="AG163" i="26" s="1"/>
  <c r="AG164" i="26" s="1"/>
  <c r="AG165" i="26" s="1"/>
  <c r="AG166" i="26" s="1"/>
  <c r="AG167" i="26" s="1"/>
  <c r="AG168" i="26" s="1"/>
  <c r="AG169" i="26" s="1"/>
  <c r="AG170" i="26" s="1"/>
  <c r="AG171" i="26" s="1"/>
  <c r="AG172" i="26" s="1"/>
  <c r="AG173" i="26" s="1"/>
  <c r="AG174" i="26" s="1"/>
  <c r="AG175" i="26" s="1"/>
  <c r="AG176" i="26" s="1"/>
  <c r="AG177" i="26" s="1"/>
  <c r="AG178" i="26" s="1"/>
  <c r="AG179" i="26" s="1"/>
  <c r="AG180" i="26" s="1"/>
  <c r="AG181" i="26" s="1"/>
  <c r="AG182" i="26" s="1"/>
  <c r="AG183" i="26" s="1"/>
  <c r="AG184" i="26" s="1"/>
  <c r="AG185" i="26" s="1"/>
  <c r="AG186" i="26" s="1"/>
  <c r="AG187" i="26" s="1"/>
  <c r="AG188" i="26" s="1"/>
  <c r="AG189" i="26" s="1"/>
  <c r="AG190" i="26" s="1"/>
  <c r="AG191" i="26" s="1"/>
  <c r="AG192" i="26" s="1"/>
  <c r="AG193" i="26" s="1"/>
  <c r="AG194" i="26" s="1"/>
  <c r="AG195" i="26" s="1"/>
  <c r="AG196" i="26" s="1"/>
  <c r="AG197" i="26" s="1"/>
  <c r="AG198" i="26" s="1"/>
  <c r="AG199" i="26" s="1"/>
  <c r="AG200" i="26" s="1"/>
  <c r="AG201" i="26" s="1"/>
  <c r="AG202" i="26" s="1"/>
  <c r="AG203" i="26" s="1"/>
  <c r="AG204" i="26" s="1"/>
  <c r="AG205" i="26" s="1"/>
  <c r="AG206" i="26" s="1"/>
  <c r="AG207" i="26" s="1"/>
  <c r="AM143" i="26"/>
  <c r="E25" i="31"/>
  <c r="D24" i="31"/>
  <c r="I24" i="31" s="1"/>
  <c r="P463" i="10"/>
  <c r="R462" i="10"/>
  <c r="T462" i="10" s="1"/>
  <c r="U462" i="10" s="1"/>
  <c r="D343" i="10"/>
  <c r="F342" i="10"/>
  <c r="J342" i="10" s="1"/>
  <c r="N342" i="10" s="1"/>
  <c r="R342" i="10" s="1"/>
  <c r="T342" i="10" s="1"/>
  <c r="U342" i="10" s="1"/>
  <c r="N402" i="10"/>
  <c r="R402" i="10" s="1"/>
  <c r="T402" i="10" s="1"/>
  <c r="U402" i="10" s="1"/>
  <c r="L403" i="10"/>
  <c r="AR165" i="26" l="1"/>
  <c r="AX164" i="26"/>
  <c r="B164" i="27" s="1"/>
  <c r="D164" i="27" s="1"/>
  <c r="E164" i="27" s="1"/>
  <c r="G164" i="28" s="1"/>
  <c r="E28" i="32"/>
  <c r="D27" i="32"/>
  <c r="I27" i="32" s="1"/>
  <c r="H162" i="28"/>
  <c r="K150" i="28"/>
  <c r="L150" i="28" s="1"/>
  <c r="K149" i="28"/>
  <c r="L149" i="28" s="1"/>
  <c r="E25" i="29"/>
  <c r="D24" i="29"/>
  <c r="J24" i="29" s="1"/>
  <c r="L26" i="32"/>
  <c r="K26" i="32"/>
  <c r="K24" i="31"/>
  <c r="L24" i="31"/>
  <c r="E26" i="31"/>
  <c r="D25" i="31"/>
  <c r="I25" i="31" s="1"/>
  <c r="M161" i="28"/>
  <c r="N161" i="28" s="1"/>
  <c r="K161" i="28"/>
  <c r="L161" i="28" s="1"/>
  <c r="I163" i="28"/>
  <c r="J163" i="28"/>
  <c r="E148" i="28"/>
  <c r="F148" i="28" s="1"/>
  <c r="J147" i="28"/>
  <c r="H148" i="28" s="1"/>
  <c r="M148" i="28" s="1"/>
  <c r="N148" i="28" s="1"/>
  <c r="D146" i="28"/>
  <c r="L25" i="30"/>
  <c r="K25" i="30"/>
  <c r="L23" i="29"/>
  <c r="K23" i="29"/>
  <c r="E27" i="30"/>
  <c r="D26" i="30"/>
  <c r="I26" i="30" s="1"/>
  <c r="N403" i="10"/>
  <c r="R403" i="10" s="1"/>
  <c r="T403" i="10" s="1"/>
  <c r="U403" i="10" s="1"/>
  <c r="L404" i="10"/>
  <c r="D344" i="10"/>
  <c r="F343" i="10"/>
  <c r="J343" i="10" s="1"/>
  <c r="N343" i="10" s="1"/>
  <c r="R343" i="10" s="1"/>
  <c r="T343" i="10" s="1"/>
  <c r="U343" i="10" s="1"/>
  <c r="P464" i="10"/>
  <c r="R463" i="10"/>
  <c r="T463" i="10" s="1"/>
  <c r="U463" i="10" s="1"/>
  <c r="D27" i="30" l="1"/>
  <c r="I27" i="30" s="1"/>
  <c r="E28" i="30"/>
  <c r="H163" i="28"/>
  <c r="M162" i="28"/>
  <c r="N162" i="28" s="1"/>
  <c r="K162" i="28"/>
  <c r="L162" i="28" s="1"/>
  <c r="L27" i="32"/>
  <c r="K27" i="32"/>
  <c r="L25" i="31"/>
  <c r="K25" i="31"/>
  <c r="E26" i="29"/>
  <c r="D25" i="29"/>
  <c r="J25" i="29" s="1"/>
  <c r="E29" i="32"/>
  <c r="D28" i="32"/>
  <c r="I28" i="32" s="1"/>
  <c r="E27" i="31"/>
  <c r="D26" i="31"/>
  <c r="I26" i="31" s="1"/>
  <c r="I164" i="28"/>
  <c r="J164" i="28"/>
  <c r="L24" i="29"/>
  <c r="K24" i="29"/>
  <c r="J146" i="28"/>
  <c r="D145" i="28"/>
  <c r="E147" i="28"/>
  <c r="F147" i="28" s="1"/>
  <c r="K26" i="30"/>
  <c r="L26" i="30"/>
  <c r="K148" i="28"/>
  <c r="L148" i="28" s="1"/>
  <c r="AR166" i="26"/>
  <c r="AX165" i="26"/>
  <c r="B165" i="27" s="1"/>
  <c r="D165" i="27" s="1"/>
  <c r="E165" i="27" s="1"/>
  <c r="G165" i="28" s="1"/>
  <c r="P465" i="10"/>
  <c r="R464" i="10"/>
  <c r="T464" i="10" s="1"/>
  <c r="U464" i="10" s="1"/>
  <c r="D345" i="10"/>
  <c r="F344" i="10"/>
  <c r="J344" i="10" s="1"/>
  <c r="N344" i="10" s="1"/>
  <c r="R344" i="10" s="1"/>
  <c r="T344" i="10" s="1"/>
  <c r="U344" i="10" s="1"/>
  <c r="N404" i="10"/>
  <c r="R404" i="10" s="1"/>
  <c r="T404" i="10" s="1"/>
  <c r="U404" i="10" s="1"/>
  <c r="L405" i="10"/>
  <c r="J145" i="28" l="1"/>
  <c r="H146" i="28" s="1"/>
  <c r="M146" i="28" s="1"/>
  <c r="N146" i="28" s="1"/>
  <c r="E146" i="28"/>
  <c r="F146" i="28" s="1"/>
  <c r="D144" i="28"/>
  <c r="L28" i="32"/>
  <c r="K28" i="32"/>
  <c r="D29" i="32"/>
  <c r="I29" i="32" s="1"/>
  <c r="E30" i="32"/>
  <c r="L25" i="29"/>
  <c r="K25" i="29"/>
  <c r="D27" i="31"/>
  <c r="I27" i="31" s="1"/>
  <c r="E28" i="31"/>
  <c r="M163" i="28"/>
  <c r="N163" i="28" s="1"/>
  <c r="K163" i="28"/>
  <c r="L163" i="28" s="1"/>
  <c r="I165" i="28"/>
  <c r="J165" i="28"/>
  <c r="AR167" i="26"/>
  <c r="AX166" i="26"/>
  <c r="B166" i="27" s="1"/>
  <c r="D166" i="27" s="1"/>
  <c r="E166" i="27" s="1"/>
  <c r="G166" i="28" s="1"/>
  <c r="E27" i="29"/>
  <c r="D26" i="29"/>
  <c r="J26" i="29" s="1"/>
  <c r="H147" i="28"/>
  <c r="M147" i="28" s="1"/>
  <c r="N147" i="28" s="1"/>
  <c r="H164" i="28"/>
  <c r="D28" i="30"/>
  <c r="I28" i="30" s="1"/>
  <c r="E29" i="30"/>
  <c r="L26" i="31"/>
  <c r="K26" i="31"/>
  <c r="L27" i="30"/>
  <c r="K27" i="30"/>
  <c r="N405" i="10"/>
  <c r="R405" i="10" s="1"/>
  <c r="T405" i="10" s="1"/>
  <c r="U405" i="10" s="1"/>
  <c r="L406" i="10"/>
  <c r="F345" i="10"/>
  <c r="J345" i="10" s="1"/>
  <c r="N345" i="10" s="1"/>
  <c r="R345" i="10" s="1"/>
  <c r="T345" i="10" s="1"/>
  <c r="U345" i="10" s="1"/>
  <c r="D346" i="10"/>
  <c r="R465" i="10"/>
  <c r="T465" i="10" s="1"/>
  <c r="U465" i="10" s="1"/>
  <c r="P466" i="10"/>
  <c r="M164" i="28" l="1"/>
  <c r="N164" i="28" s="1"/>
  <c r="K164" i="28"/>
  <c r="L164" i="28" s="1"/>
  <c r="D30" i="32"/>
  <c r="I30" i="32" s="1"/>
  <c r="E31" i="32"/>
  <c r="L29" i="32"/>
  <c r="K29" i="32"/>
  <c r="L26" i="29"/>
  <c r="K26" i="29"/>
  <c r="D28" i="31"/>
  <c r="I28" i="31" s="1"/>
  <c r="E29" i="31"/>
  <c r="I166" i="28"/>
  <c r="J166" i="28"/>
  <c r="D143" i="28"/>
  <c r="E145" i="28"/>
  <c r="F145" i="28" s="1"/>
  <c r="J144" i="28"/>
  <c r="E28" i="29"/>
  <c r="D27" i="29"/>
  <c r="J27" i="29" s="1"/>
  <c r="E30" i="30"/>
  <c r="D29" i="30"/>
  <c r="I29" i="30" s="1"/>
  <c r="AX167" i="26"/>
  <c r="B167" i="27" s="1"/>
  <c r="D167" i="27" s="1"/>
  <c r="E167" i="27" s="1"/>
  <c r="G167" i="28" s="1"/>
  <c r="AR168" i="26"/>
  <c r="AR169" i="26" s="1"/>
  <c r="AR170" i="26" s="1"/>
  <c r="AR171" i="26" s="1"/>
  <c r="AR172" i="26" s="1"/>
  <c r="AR173" i="26" s="1"/>
  <c r="AR174" i="26" s="1"/>
  <c r="AR175" i="26" s="1"/>
  <c r="AR176" i="26" s="1"/>
  <c r="AR177" i="26" s="1"/>
  <c r="AR178" i="26" s="1"/>
  <c r="AR179" i="26" s="1"/>
  <c r="AR180" i="26" s="1"/>
  <c r="AR181" i="26" s="1"/>
  <c r="AR182" i="26" s="1"/>
  <c r="AR183" i="26" s="1"/>
  <c r="AR184" i="26" s="1"/>
  <c r="AR185" i="26" s="1"/>
  <c r="AR186" i="26" s="1"/>
  <c r="AR187" i="26" s="1"/>
  <c r="AR188" i="26" s="1"/>
  <c r="AR189" i="26" s="1"/>
  <c r="AR190" i="26" s="1"/>
  <c r="AR191" i="26" s="1"/>
  <c r="AR192" i="26" s="1"/>
  <c r="AR193" i="26" s="1"/>
  <c r="AR194" i="26" s="1"/>
  <c r="AR195" i="26" s="1"/>
  <c r="AR196" i="26" s="1"/>
  <c r="AR197" i="26" s="1"/>
  <c r="AR198" i="26" s="1"/>
  <c r="AR199" i="26" s="1"/>
  <c r="AR200" i="26" s="1"/>
  <c r="AR201" i="26" s="1"/>
  <c r="AR202" i="26" s="1"/>
  <c r="AR203" i="26" s="1"/>
  <c r="AR204" i="26" s="1"/>
  <c r="AR205" i="26" s="1"/>
  <c r="AR206" i="26" s="1"/>
  <c r="AR207" i="26" s="1"/>
  <c r="K27" i="31"/>
  <c r="L27" i="31"/>
  <c r="L28" i="30"/>
  <c r="K28" i="30"/>
  <c r="H165" i="28"/>
  <c r="K147" i="28"/>
  <c r="L147" i="28" s="1"/>
  <c r="K146" i="28"/>
  <c r="L146" i="28" s="1"/>
  <c r="R466" i="10"/>
  <c r="T466" i="10" s="1"/>
  <c r="U466" i="10" s="1"/>
  <c r="P467" i="10"/>
  <c r="D347" i="10"/>
  <c r="F346" i="10"/>
  <c r="J346" i="10" s="1"/>
  <c r="N346" i="10" s="1"/>
  <c r="R346" i="10" s="1"/>
  <c r="T346" i="10" s="1"/>
  <c r="U346" i="10" s="1"/>
  <c r="N406" i="10"/>
  <c r="R406" i="10" s="1"/>
  <c r="T406" i="10" s="1"/>
  <c r="U406" i="10" s="1"/>
  <c r="L407" i="10"/>
  <c r="H145" i="28" l="1"/>
  <c r="M145" i="28" s="1"/>
  <c r="N145" i="28" s="1"/>
  <c r="I167" i="28"/>
  <c r="J167" i="28"/>
  <c r="H166" i="28"/>
  <c r="E32" i="32"/>
  <c r="D31" i="32"/>
  <c r="I31" i="32" s="1"/>
  <c r="J143" i="28"/>
  <c r="E144" i="28"/>
  <c r="F144" i="28" s="1"/>
  <c r="D142" i="28"/>
  <c r="L29" i="30"/>
  <c r="K29" i="30"/>
  <c r="M165" i="28"/>
  <c r="N165" i="28" s="1"/>
  <c r="K165" i="28"/>
  <c r="L165" i="28" s="1"/>
  <c r="D30" i="30"/>
  <c r="I30" i="30" s="1"/>
  <c r="E31" i="30"/>
  <c r="K30" i="32"/>
  <c r="L30" i="32"/>
  <c r="L27" i="29"/>
  <c r="K27" i="29"/>
  <c r="E30" i="31"/>
  <c r="D29" i="31"/>
  <c r="I29" i="31" s="1"/>
  <c r="D28" i="29"/>
  <c r="J28" i="29" s="1"/>
  <c r="E29" i="29"/>
  <c r="K28" i="31"/>
  <c r="L28" i="31"/>
  <c r="N407" i="10"/>
  <c r="R407" i="10" s="1"/>
  <c r="T407" i="10" s="1"/>
  <c r="U407" i="10" s="1"/>
  <c r="L408" i="10"/>
  <c r="D348" i="10"/>
  <c r="F347" i="10"/>
  <c r="J347" i="10" s="1"/>
  <c r="N347" i="10" s="1"/>
  <c r="R347" i="10" s="1"/>
  <c r="T347" i="10" s="1"/>
  <c r="U347" i="10" s="1"/>
  <c r="R467" i="10"/>
  <c r="T467" i="10" s="1"/>
  <c r="U467" i="10" s="1"/>
  <c r="P468" i="10"/>
  <c r="K145" i="28" l="1"/>
  <c r="L145" i="28" s="1"/>
  <c r="M166" i="28"/>
  <c r="N166" i="28" s="1"/>
  <c r="K166" i="28"/>
  <c r="L166" i="28" s="1"/>
  <c r="D141" i="28"/>
  <c r="E143" i="28"/>
  <c r="F143" i="28" s="1"/>
  <c r="J142" i="28"/>
  <c r="H167" i="28"/>
  <c r="H168" i="28"/>
  <c r="M168" i="28" s="1"/>
  <c r="N168" i="28" s="1"/>
  <c r="E31" i="31"/>
  <c r="D30" i="31"/>
  <c r="I30" i="31" s="1"/>
  <c r="E30" i="29"/>
  <c r="D29" i="29"/>
  <c r="J29" i="29" s="1"/>
  <c r="D31" i="30"/>
  <c r="I31" i="30" s="1"/>
  <c r="E32" i="30"/>
  <c r="H143" i="28"/>
  <c r="M143" i="28" s="1"/>
  <c r="N143" i="28" s="1"/>
  <c r="K30" i="30"/>
  <c r="L30" i="30"/>
  <c r="L28" i="29"/>
  <c r="K28" i="29"/>
  <c r="L31" i="32"/>
  <c r="K31" i="32"/>
  <c r="L29" i="31"/>
  <c r="K29" i="31"/>
  <c r="E33" i="32"/>
  <c r="D32" i="32"/>
  <c r="I32" i="32" s="1"/>
  <c r="H144" i="28"/>
  <c r="M144" i="28" s="1"/>
  <c r="N144" i="28" s="1"/>
  <c r="D349" i="10"/>
  <c r="F348" i="10"/>
  <c r="J348" i="10" s="1"/>
  <c r="N348" i="10" s="1"/>
  <c r="R348" i="10" s="1"/>
  <c r="T348" i="10" s="1"/>
  <c r="U348" i="10" s="1"/>
  <c r="P469" i="10"/>
  <c r="R468" i="10"/>
  <c r="T468" i="10" s="1"/>
  <c r="U468" i="10" s="1"/>
  <c r="N408" i="10"/>
  <c r="R408" i="10" s="1"/>
  <c r="T408" i="10" s="1"/>
  <c r="U408" i="10" s="1"/>
  <c r="L409" i="10"/>
  <c r="E33" i="30" l="1"/>
  <c r="D32" i="30"/>
  <c r="I32" i="30" s="1"/>
  <c r="K168" i="28"/>
  <c r="L168" i="28" s="1"/>
  <c r="M167" i="28"/>
  <c r="N167" i="28" s="1"/>
  <c r="K167" i="28"/>
  <c r="L167" i="28" s="1"/>
  <c r="L29" i="29"/>
  <c r="K29" i="29"/>
  <c r="K143" i="28"/>
  <c r="L143" i="28" s="1"/>
  <c r="L31" i="30"/>
  <c r="K31" i="30"/>
  <c r="D30" i="29"/>
  <c r="J30" i="29" s="1"/>
  <c r="E31" i="29"/>
  <c r="L32" i="32"/>
  <c r="K32" i="32"/>
  <c r="L30" i="31"/>
  <c r="K30" i="31"/>
  <c r="J141" i="28"/>
  <c r="D140" i="28"/>
  <c r="E142" i="28"/>
  <c r="F142" i="28" s="1"/>
  <c r="D33" i="32"/>
  <c r="I33" i="32" s="1"/>
  <c r="E34" i="32"/>
  <c r="E32" i="31"/>
  <c r="D31" i="31"/>
  <c r="I31" i="31" s="1"/>
  <c r="K144" i="28"/>
  <c r="L144" i="28" s="1"/>
  <c r="N409" i="10"/>
  <c r="R409" i="10" s="1"/>
  <c r="T409" i="10" s="1"/>
  <c r="U409" i="10" s="1"/>
  <c r="L410" i="10"/>
  <c r="R469" i="10"/>
  <c r="T469" i="10" s="1"/>
  <c r="U469" i="10" s="1"/>
  <c r="P470" i="10"/>
  <c r="F349" i="10"/>
  <c r="J349" i="10" s="1"/>
  <c r="N349" i="10" s="1"/>
  <c r="R349" i="10" s="1"/>
  <c r="T349" i="10" s="1"/>
  <c r="U349" i="10" s="1"/>
  <c r="D350" i="10"/>
  <c r="L31" i="31" l="1"/>
  <c r="K31" i="31"/>
  <c r="E33" i="31"/>
  <c r="D32" i="31"/>
  <c r="I32" i="31" s="1"/>
  <c r="D34" i="32"/>
  <c r="I34" i="32" s="1"/>
  <c r="E35" i="32"/>
  <c r="L33" i="32"/>
  <c r="K33" i="32"/>
  <c r="D31" i="29"/>
  <c r="J31" i="29" s="1"/>
  <c r="E32" i="29"/>
  <c r="K30" i="29"/>
  <c r="L30" i="29"/>
  <c r="D139" i="28"/>
  <c r="J140" i="28"/>
  <c r="E141" i="28"/>
  <c r="F141" i="28" s="1"/>
  <c r="H141" i="28"/>
  <c r="M141" i="28" s="1"/>
  <c r="N141" i="28" s="1"/>
  <c r="K32" i="30"/>
  <c r="L32" i="30"/>
  <c r="H142" i="28"/>
  <c r="M142" i="28" s="1"/>
  <c r="N142" i="28" s="1"/>
  <c r="D33" i="30"/>
  <c r="I33" i="30" s="1"/>
  <c r="E34" i="30"/>
  <c r="D351" i="10"/>
  <c r="F350" i="10"/>
  <c r="J350" i="10" s="1"/>
  <c r="N350" i="10" s="1"/>
  <c r="R350" i="10" s="1"/>
  <c r="T350" i="10" s="1"/>
  <c r="U350" i="10" s="1"/>
  <c r="N410" i="10"/>
  <c r="R410" i="10" s="1"/>
  <c r="T410" i="10" s="1"/>
  <c r="U410" i="10" s="1"/>
  <c r="L411" i="10"/>
  <c r="P471" i="10"/>
  <c r="R470" i="10"/>
  <c r="T470" i="10" s="1"/>
  <c r="U470" i="10" s="1"/>
  <c r="K33" i="30" l="1"/>
  <c r="L33" i="30"/>
  <c r="E140" i="28"/>
  <c r="F140" i="28" s="1"/>
  <c r="J139" i="28"/>
  <c r="D138" i="28"/>
  <c r="K34" i="32"/>
  <c r="L34" i="32"/>
  <c r="K32" i="31"/>
  <c r="L32" i="31"/>
  <c r="E35" i="30"/>
  <c r="D34" i="30"/>
  <c r="I34" i="30" s="1"/>
  <c r="D35" i="32"/>
  <c r="I35" i="32" s="1"/>
  <c r="E36" i="32"/>
  <c r="E34" i="31"/>
  <c r="D33" i="31"/>
  <c r="I33" i="31" s="1"/>
  <c r="K141" i="28"/>
  <c r="L141" i="28" s="1"/>
  <c r="E33" i="29"/>
  <c r="D32" i="29"/>
  <c r="J32" i="29" s="1"/>
  <c r="K142" i="28"/>
  <c r="L142" i="28" s="1"/>
  <c r="L31" i="29"/>
  <c r="K31" i="29"/>
  <c r="N411" i="10"/>
  <c r="R411" i="10" s="1"/>
  <c r="T411" i="10" s="1"/>
  <c r="U411" i="10" s="1"/>
  <c r="L412" i="10"/>
  <c r="P472" i="10"/>
  <c r="R471" i="10"/>
  <c r="T471" i="10" s="1"/>
  <c r="U471" i="10" s="1"/>
  <c r="D352" i="10"/>
  <c r="F351" i="10"/>
  <c r="J351" i="10" s="1"/>
  <c r="N351" i="10" s="1"/>
  <c r="R351" i="10" s="1"/>
  <c r="T351" i="10" s="1"/>
  <c r="U351" i="10" s="1"/>
  <c r="L33" i="31" l="1"/>
  <c r="K33" i="31"/>
  <c r="E37" i="32"/>
  <c r="D36" i="32"/>
  <c r="I36" i="32" s="1"/>
  <c r="J138" i="28"/>
  <c r="D137" i="28"/>
  <c r="E139" i="28"/>
  <c r="F139" i="28" s="1"/>
  <c r="L35" i="32"/>
  <c r="K35" i="32"/>
  <c r="L34" i="30"/>
  <c r="K34" i="30"/>
  <c r="E35" i="31"/>
  <c r="D34" i="31"/>
  <c r="I34" i="31" s="1"/>
  <c r="K32" i="29"/>
  <c r="L32" i="29"/>
  <c r="E34" i="29"/>
  <c r="D33" i="29"/>
  <c r="J33" i="29" s="1"/>
  <c r="E36" i="30"/>
  <c r="D35" i="30"/>
  <c r="I35" i="30" s="1"/>
  <c r="H140" i="28"/>
  <c r="M140" i="28" s="1"/>
  <c r="N140" i="28" s="1"/>
  <c r="D353" i="10"/>
  <c r="F352" i="10"/>
  <c r="J352" i="10" s="1"/>
  <c r="N352" i="10" s="1"/>
  <c r="R352" i="10" s="1"/>
  <c r="T352" i="10" s="1"/>
  <c r="U352" i="10" s="1"/>
  <c r="P473" i="10"/>
  <c r="R472" i="10"/>
  <c r="T472" i="10" s="1"/>
  <c r="U472" i="10" s="1"/>
  <c r="L413" i="10"/>
  <c r="N412" i="10"/>
  <c r="R412" i="10" s="1"/>
  <c r="T412" i="10" s="1"/>
  <c r="U412" i="10" s="1"/>
  <c r="J137" i="28" l="1"/>
  <c r="H138" i="28" s="1"/>
  <c r="M138" i="28" s="1"/>
  <c r="N138" i="28" s="1"/>
  <c r="E138" i="28"/>
  <c r="F138" i="28" s="1"/>
  <c r="D136" i="28"/>
  <c r="K139" i="28"/>
  <c r="L139" i="28" s="1"/>
  <c r="L36" i="32"/>
  <c r="K36" i="32"/>
  <c r="L34" i="31"/>
  <c r="K34" i="31"/>
  <c r="K33" i="29"/>
  <c r="L33" i="29"/>
  <c r="K140" i="28"/>
  <c r="L140" i="28" s="1"/>
  <c r="E38" i="32"/>
  <c r="D37" i="32"/>
  <c r="I37" i="32" s="1"/>
  <c r="D35" i="31"/>
  <c r="I35" i="31" s="1"/>
  <c r="E36" i="31"/>
  <c r="D36" i="30"/>
  <c r="I36" i="30" s="1"/>
  <c r="E37" i="30"/>
  <c r="H139" i="28"/>
  <c r="M139" i="28" s="1"/>
  <c r="N139" i="28" s="1"/>
  <c r="K35" i="30"/>
  <c r="L35" i="30"/>
  <c r="D34" i="29"/>
  <c r="J34" i="29" s="1"/>
  <c r="E35" i="29"/>
  <c r="L414" i="10"/>
  <c r="N413" i="10"/>
  <c r="R413" i="10" s="1"/>
  <c r="T413" i="10" s="1"/>
  <c r="U413" i="10" s="1"/>
  <c r="R473" i="10"/>
  <c r="T473" i="10" s="1"/>
  <c r="U473" i="10" s="1"/>
  <c r="P474" i="10"/>
  <c r="F353" i="10"/>
  <c r="J353" i="10" s="1"/>
  <c r="N353" i="10" s="1"/>
  <c r="R353" i="10" s="1"/>
  <c r="T353" i="10" s="1"/>
  <c r="U353" i="10" s="1"/>
  <c r="D354" i="10"/>
  <c r="L37" i="32" l="1"/>
  <c r="K37" i="32"/>
  <c r="D36" i="31"/>
  <c r="I36" i="31" s="1"/>
  <c r="E37" i="31"/>
  <c r="E36" i="29"/>
  <c r="D35" i="29"/>
  <c r="J35" i="29" s="1"/>
  <c r="E39" i="32"/>
  <c r="D38" i="32"/>
  <c r="I38" i="32" s="1"/>
  <c r="L34" i="29"/>
  <c r="K34" i="29"/>
  <c r="D135" i="28"/>
  <c r="E137" i="28"/>
  <c r="F137" i="28" s="1"/>
  <c r="J136" i="28"/>
  <c r="L35" i="31"/>
  <c r="K35" i="31"/>
  <c r="E38" i="30"/>
  <c r="D37" i="30"/>
  <c r="I37" i="30" s="1"/>
  <c r="L36" i="30"/>
  <c r="K36" i="30"/>
  <c r="K138" i="28"/>
  <c r="L138" i="28" s="1"/>
  <c r="H137" i="28"/>
  <c r="M137" i="28" s="1"/>
  <c r="N137" i="28" s="1"/>
  <c r="D355" i="10"/>
  <c r="F354" i="10"/>
  <c r="J354" i="10" s="1"/>
  <c r="N354" i="10" s="1"/>
  <c r="R354" i="10" s="1"/>
  <c r="T354" i="10" s="1"/>
  <c r="U354" i="10" s="1"/>
  <c r="R474" i="10"/>
  <c r="T474" i="10" s="1"/>
  <c r="U474" i="10" s="1"/>
  <c r="P475" i="10"/>
  <c r="L415" i="10"/>
  <c r="N414" i="10"/>
  <c r="R414" i="10" s="1"/>
  <c r="T414" i="10" s="1"/>
  <c r="U414" i="10" s="1"/>
  <c r="E40" i="32" l="1"/>
  <c r="D39" i="32"/>
  <c r="I39" i="32" s="1"/>
  <c r="L35" i="29"/>
  <c r="K35" i="29"/>
  <c r="K137" i="28"/>
  <c r="L137" i="28" s="1"/>
  <c r="D36" i="29"/>
  <c r="J36" i="29" s="1"/>
  <c r="E37" i="29"/>
  <c r="D37" i="31"/>
  <c r="I37" i="31" s="1"/>
  <c r="E38" i="31"/>
  <c r="D38" i="30"/>
  <c r="I38" i="30" s="1"/>
  <c r="E39" i="30"/>
  <c r="K36" i="31"/>
  <c r="L36" i="31"/>
  <c r="J135" i="28"/>
  <c r="H136" i="28" s="1"/>
  <c r="M136" i="28" s="1"/>
  <c r="N136" i="28" s="1"/>
  <c r="E136" i="28"/>
  <c r="F136" i="28" s="1"/>
  <c r="D134" i="28"/>
  <c r="K38" i="32"/>
  <c r="L38" i="32"/>
  <c r="L37" i="30"/>
  <c r="K37" i="30"/>
  <c r="P476" i="10"/>
  <c r="R475" i="10"/>
  <c r="T475" i="10" s="1"/>
  <c r="U475" i="10" s="1"/>
  <c r="N415" i="10"/>
  <c r="R415" i="10" s="1"/>
  <c r="T415" i="10" s="1"/>
  <c r="U415" i="10" s="1"/>
  <c r="L416" i="10"/>
  <c r="D356" i="10"/>
  <c r="F355" i="10"/>
  <c r="J355" i="10" s="1"/>
  <c r="N355" i="10" s="1"/>
  <c r="R355" i="10" s="1"/>
  <c r="T355" i="10" s="1"/>
  <c r="U355" i="10" s="1"/>
  <c r="L36" i="29" l="1"/>
  <c r="K36" i="29"/>
  <c r="K136" i="28"/>
  <c r="L136" i="28" s="1"/>
  <c r="K38" i="30"/>
  <c r="L38" i="30"/>
  <c r="E40" i="30"/>
  <c r="D39" i="30"/>
  <c r="I39" i="30" s="1"/>
  <c r="E39" i="31"/>
  <c r="D38" i="31"/>
  <c r="I38" i="31" s="1"/>
  <c r="L39" i="32"/>
  <c r="K39" i="32"/>
  <c r="E38" i="29"/>
  <c r="D37" i="29"/>
  <c r="J37" i="29" s="1"/>
  <c r="E135" i="28"/>
  <c r="F135" i="28" s="1"/>
  <c r="D133" i="28"/>
  <c r="J134" i="28"/>
  <c r="H135" i="28" s="1"/>
  <c r="M135" i="28" s="1"/>
  <c r="N135" i="28" s="1"/>
  <c r="L37" i="31"/>
  <c r="K37" i="31"/>
  <c r="E41" i="32"/>
  <c r="D40" i="32"/>
  <c r="I40" i="32" s="1"/>
  <c r="R476" i="10"/>
  <c r="T476" i="10" s="1"/>
  <c r="U476" i="10" s="1"/>
  <c r="P477" i="10"/>
  <c r="D357" i="10"/>
  <c r="F356" i="10"/>
  <c r="J356" i="10" s="1"/>
  <c r="N356" i="10" s="1"/>
  <c r="R356" i="10" s="1"/>
  <c r="T356" i="10" s="1"/>
  <c r="U356" i="10" s="1"/>
  <c r="L417" i="10"/>
  <c r="N416" i="10"/>
  <c r="R416" i="10" s="1"/>
  <c r="T416" i="10" s="1"/>
  <c r="U416" i="10" s="1"/>
  <c r="E41" i="30" l="1"/>
  <c r="D40" i="30"/>
  <c r="I40" i="30" s="1"/>
  <c r="L37" i="29"/>
  <c r="K37" i="29"/>
  <c r="J133" i="28"/>
  <c r="D132" i="28"/>
  <c r="E134" i="28"/>
  <c r="F134" i="28" s="1"/>
  <c r="D38" i="29"/>
  <c r="J38" i="29" s="1"/>
  <c r="E39" i="29"/>
  <c r="L40" i="32"/>
  <c r="K40" i="32"/>
  <c r="L38" i="31"/>
  <c r="K38" i="31"/>
  <c r="L39" i="30"/>
  <c r="K39" i="30"/>
  <c r="D41" i="32"/>
  <c r="I41" i="32" s="1"/>
  <c r="E42" i="32"/>
  <c r="K135" i="28"/>
  <c r="L135" i="28" s="1"/>
  <c r="E40" i="31"/>
  <c r="D39" i="31"/>
  <c r="I39" i="31" s="1"/>
  <c r="L418" i="10"/>
  <c r="N417" i="10"/>
  <c r="R417" i="10" s="1"/>
  <c r="T417" i="10" s="1"/>
  <c r="U417" i="10" s="1"/>
  <c r="D358" i="10"/>
  <c r="F357" i="10"/>
  <c r="J357" i="10" s="1"/>
  <c r="N357" i="10" s="1"/>
  <c r="R357" i="10" s="1"/>
  <c r="T357" i="10" s="1"/>
  <c r="U357" i="10" s="1"/>
  <c r="R477" i="10"/>
  <c r="T477" i="10" s="1"/>
  <c r="U477" i="10" s="1"/>
  <c r="P478" i="10"/>
  <c r="K38" i="29" l="1"/>
  <c r="L38" i="29"/>
  <c r="L39" i="31"/>
  <c r="K39" i="31"/>
  <c r="H133" i="28"/>
  <c r="M133" i="28" s="1"/>
  <c r="N133" i="28" s="1"/>
  <c r="L41" i="32"/>
  <c r="K41" i="32"/>
  <c r="H134" i="28"/>
  <c r="M134" i="28" s="1"/>
  <c r="N134" i="28" s="1"/>
  <c r="D131" i="28"/>
  <c r="J132" i="28"/>
  <c r="E133" i="28"/>
  <c r="F133" i="28" s="1"/>
  <c r="K40" i="30"/>
  <c r="L40" i="30"/>
  <c r="E41" i="31"/>
  <c r="D40" i="31"/>
  <c r="I40" i="31" s="1"/>
  <c r="D42" i="32"/>
  <c r="I42" i="32" s="1"/>
  <c r="E43" i="32"/>
  <c r="D39" i="29"/>
  <c r="J39" i="29" s="1"/>
  <c r="E40" i="29"/>
  <c r="D41" i="30"/>
  <c r="I41" i="30" s="1"/>
  <c r="E42" i="30"/>
  <c r="P479" i="10"/>
  <c r="R478" i="10"/>
  <c r="T478" i="10" s="1"/>
  <c r="U478" i="10" s="1"/>
  <c r="D359" i="10"/>
  <c r="F358" i="10"/>
  <c r="J358" i="10" s="1"/>
  <c r="N358" i="10" s="1"/>
  <c r="R358" i="10" s="1"/>
  <c r="T358" i="10" s="1"/>
  <c r="U358" i="10" s="1"/>
  <c r="L419" i="10"/>
  <c r="N418" i="10"/>
  <c r="R418" i="10" s="1"/>
  <c r="T418" i="10" s="1"/>
  <c r="U418" i="10" s="1"/>
  <c r="K134" i="28" l="1"/>
  <c r="L134" i="28" s="1"/>
  <c r="E42" i="31"/>
  <c r="D41" i="31"/>
  <c r="I41" i="31" s="1"/>
  <c r="E43" i="30"/>
  <c r="D42" i="30"/>
  <c r="I42" i="30" s="1"/>
  <c r="L39" i="29"/>
  <c r="K39" i="29"/>
  <c r="K133" i="28"/>
  <c r="L133" i="28" s="1"/>
  <c r="K40" i="31"/>
  <c r="L40" i="31"/>
  <c r="E41" i="29"/>
  <c r="D40" i="29"/>
  <c r="J40" i="29" s="1"/>
  <c r="D43" i="32"/>
  <c r="I43" i="32" s="1"/>
  <c r="E44" i="32"/>
  <c r="E132" i="28"/>
  <c r="F132" i="28" s="1"/>
  <c r="J131" i="28"/>
  <c r="H132" i="28" s="1"/>
  <c r="M132" i="28" s="1"/>
  <c r="N132" i="28" s="1"/>
  <c r="D130" i="28"/>
  <c r="L41" i="30"/>
  <c r="K41" i="30"/>
  <c r="L42" i="32"/>
  <c r="K42" i="32"/>
  <c r="L420" i="10"/>
  <c r="N419" i="10"/>
  <c r="R419" i="10" s="1"/>
  <c r="T419" i="10" s="1"/>
  <c r="U419" i="10" s="1"/>
  <c r="D360" i="10"/>
  <c r="F359" i="10"/>
  <c r="J359" i="10" s="1"/>
  <c r="N359" i="10" s="1"/>
  <c r="R359" i="10" s="1"/>
  <c r="T359" i="10" s="1"/>
  <c r="U359" i="10" s="1"/>
  <c r="P480" i="10"/>
  <c r="R479" i="10"/>
  <c r="T479" i="10" s="1"/>
  <c r="U479" i="10" s="1"/>
  <c r="L42" i="30" l="1"/>
  <c r="K42" i="30"/>
  <c r="E45" i="32"/>
  <c r="D44" i="32"/>
  <c r="I44" i="32" s="1"/>
  <c r="E42" i="29"/>
  <c r="D41" i="29"/>
  <c r="J41" i="29" s="1"/>
  <c r="E44" i="30"/>
  <c r="D43" i="30"/>
  <c r="I43" i="30" s="1"/>
  <c r="L43" i="32"/>
  <c r="K43" i="32"/>
  <c r="L41" i="31"/>
  <c r="K41" i="31"/>
  <c r="H131" i="28"/>
  <c r="M131" i="28" s="1"/>
  <c r="N131" i="28" s="1"/>
  <c r="K132" i="28"/>
  <c r="L132" i="28" s="1"/>
  <c r="L40" i="29"/>
  <c r="K40" i="29"/>
  <c r="J130" i="28"/>
  <c r="D129" i="28"/>
  <c r="E131" i="28"/>
  <c r="F131" i="28" s="1"/>
  <c r="E43" i="31"/>
  <c r="D42" i="31"/>
  <c r="I42" i="31" s="1"/>
  <c r="P481" i="10"/>
  <c r="R480" i="10"/>
  <c r="T480" i="10" s="1"/>
  <c r="U480" i="10" s="1"/>
  <c r="L421" i="10"/>
  <c r="N420" i="10"/>
  <c r="R420" i="10" s="1"/>
  <c r="T420" i="10" s="1"/>
  <c r="U420" i="10" s="1"/>
  <c r="D361" i="10"/>
  <c r="F360" i="10"/>
  <c r="J360" i="10" s="1"/>
  <c r="N360" i="10" s="1"/>
  <c r="R360" i="10" s="1"/>
  <c r="T360" i="10" s="1"/>
  <c r="U360" i="10" s="1"/>
  <c r="D44" i="30" l="1"/>
  <c r="I44" i="30" s="1"/>
  <c r="E45" i="30"/>
  <c r="E43" i="29"/>
  <c r="D42" i="29"/>
  <c r="J42" i="29" s="1"/>
  <c r="L44" i="32"/>
  <c r="K44" i="32"/>
  <c r="K41" i="29"/>
  <c r="L41" i="29"/>
  <c r="E46" i="32"/>
  <c r="D45" i="32"/>
  <c r="I45" i="32" s="1"/>
  <c r="D43" i="31"/>
  <c r="I43" i="31" s="1"/>
  <c r="E44" i="31"/>
  <c r="L43" i="30"/>
  <c r="K43" i="30"/>
  <c r="L42" i="31"/>
  <c r="K42" i="31"/>
  <c r="J129" i="28"/>
  <c r="H130" i="28" s="1"/>
  <c r="M130" i="28" s="1"/>
  <c r="N130" i="28" s="1"/>
  <c r="E130" i="28"/>
  <c r="F130" i="28" s="1"/>
  <c r="D128" i="28"/>
  <c r="K131" i="28"/>
  <c r="L131" i="28" s="1"/>
  <c r="D362" i="10"/>
  <c r="F361" i="10"/>
  <c r="J361" i="10" s="1"/>
  <c r="N361" i="10" s="1"/>
  <c r="R361" i="10" s="1"/>
  <c r="T361" i="10" s="1"/>
  <c r="U361" i="10" s="1"/>
  <c r="L422" i="10"/>
  <c r="N421" i="10"/>
  <c r="R421" i="10" s="1"/>
  <c r="T421" i="10" s="1"/>
  <c r="U421" i="10" s="1"/>
  <c r="R481" i="10"/>
  <c r="T481" i="10" s="1"/>
  <c r="U481" i="10" s="1"/>
  <c r="P482" i="10"/>
  <c r="L42" i="29" l="1"/>
  <c r="K42" i="29"/>
  <c r="K43" i="31"/>
  <c r="L43" i="31"/>
  <c r="E44" i="29"/>
  <c r="D43" i="29"/>
  <c r="J43" i="29" s="1"/>
  <c r="D44" i="31"/>
  <c r="I44" i="31" s="1"/>
  <c r="E45" i="31"/>
  <c r="L45" i="32"/>
  <c r="K45" i="32"/>
  <c r="E46" i="30"/>
  <c r="D45" i="30"/>
  <c r="I45" i="30" s="1"/>
  <c r="D127" i="28"/>
  <c r="E129" i="28"/>
  <c r="F129" i="28" s="1"/>
  <c r="J128" i="28"/>
  <c r="K130" i="28"/>
  <c r="L130" i="28" s="1"/>
  <c r="E47" i="32"/>
  <c r="D46" i="32"/>
  <c r="I46" i="32" s="1"/>
  <c r="K44" i="30"/>
  <c r="L44" i="30"/>
  <c r="R482" i="10"/>
  <c r="T482" i="10" s="1"/>
  <c r="U482" i="10" s="1"/>
  <c r="P483" i="10"/>
  <c r="L423" i="10"/>
  <c r="N422" i="10"/>
  <c r="R422" i="10" s="1"/>
  <c r="T422" i="10" s="1"/>
  <c r="U422" i="10" s="1"/>
  <c r="D363" i="10"/>
  <c r="F362" i="10"/>
  <c r="J362" i="10" s="1"/>
  <c r="N362" i="10" s="1"/>
  <c r="R362" i="10" s="1"/>
  <c r="T362" i="10" s="1"/>
  <c r="U362" i="10" s="1"/>
  <c r="K44" i="31" l="1"/>
  <c r="L44" i="31"/>
  <c r="L43" i="29"/>
  <c r="K43" i="29"/>
  <c r="D44" i="29"/>
  <c r="J44" i="29" s="1"/>
  <c r="E45" i="29"/>
  <c r="L45" i="30"/>
  <c r="K45" i="30"/>
  <c r="D46" i="30"/>
  <c r="I46" i="30" s="1"/>
  <c r="E47" i="30"/>
  <c r="D45" i="31"/>
  <c r="I45" i="31" s="1"/>
  <c r="E46" i="31"/>
  <c r="J127" i="28"/>
  <c r="E128" i="28"/>
  <c r="F128" i="28" s="1"/>
  <c r="D126" i="28"/>
  <c r="E48" i="32"/>
  <c r="D47" i="32"/>
  <c r="I47" i="32" s="1"/>
  <c r="K46" i="32"/>
  <c r="L46" i="32"/>
  <c r="H129" i="28"/>
  <c r="M129" i="28" s="1"/>
  <c r="N129" i="28" s="1"/>
  <c r="L424" i="10"/>
  <c r="N423" i="10"/>
  <c r="R423" i="10" s="1"/>
  <c r="T423" i="10" s="1"/>
  <c r="U423" i="10" s="1"/>
  <c r="D364" i="10"/>
  <c r="F363" i="10"/>
  <c r="J363" i="10" s="1"/>
  <c r="N363" i="10" s="1"/>
  <c r="R363" i="10" s="1"/>
  <c r="T363" i="10" s="1"/>
  <c r="U363" i="10" s="1"/>
  <c r="R483" i="10"/>
  <c r="T483" i="10" s="1"/>
  <c r="U483" i="10" s="1"/>
  <c r="P484" i="10"/>
  <c r="E47" i="31" l="1"/>
  <c r="D46" i="31"/>
  <c r="I46" i="31" s="1"/>
  <c r="D45" i="29"/>
  <c r="J45" i="29" s="1"/>
  <c r="E46" i="29"/>
  <c r="L44" i="29"/>
  <c r="K44" i="29"/>
  <c r="L46" i="30"/>
  <c r="K46" i="30"/>
  <c r="L45" i="31"/>
  <c r="K45" i="31"/>
  <c r="E48" i="30"/>
  <c r="D47" i="30"/>
  <c r="I47" i="30" s="1"/>
  <c r="E49" i="32"/>
  <c r="D48" i="32"/>
  <c r="I48" i="32" s="1"/>
  <c r="K129" i="28"/>
  <c r="L129" i="28" s="1"/>
  <c r="H127" i="28"/>
  <c r="M127" i="28" s="1"/>
  <c r="N127" i="28" s="1"/>
  <c r="L47" i="32"/>
  <c r="K47" i="32"/>
  <c r="D125" i="28"/>
  <c r="E127" i="28"/>
  <c r="F127" i="28" s="1"/>
  <c r="J126" i="28"/>
  <c r="H128" i="28"/>
  <c r="M128" i="28" s="1"/>
  <c r="N128" i="28" s="1"/>
  <c r="R484" i="10"/>
  <c r="T484" i="10" s="1"/>
  <c r="U484" i="10" s="1"/>
  <c r="P485" i="10"/>
  <c r="D365" i="10"/>
  <c r="F364" i="10"/>
  <c r="J364" i="10" s="1"/>
  <c r="N364" i="10" s="1"/>
  <c r="R364" i="10" s="1"/>
  <c r="T364" i="10" s="1"/>
  <c r="U364" i="10" s="1"/>
  <c r="L425" i="10"/>
  <c r="N424" i="10"/>
  <c r="R424" i="10" s="1"/>
  <c r="T424" i="10" s="1"/>
  <c r="U424" i="10" s="1"/>
  <c r="D49" i="32" l="1"/>
  <c r="I49" i="32" s="1"/>
  <c r="E50" i="32"/>
  <c r="J125" i="28"/>
  <c r="D124" i="28"/>
  <c r="E126" i="28"/>
  <c r="F126" i="28" s="1"/>
  <c r="E47" i="29"/>
  <c r="D46" i="29"/>
  <c r="J46" i="29" s="1"/>
  <c r="L48" i="32"/>
  <c r="K48" i="32"/>
  <c r="L45" i="29"/>
  <c r="K45" i="29"/>
  <c r="K127" i="28"/>
  <c r="L127" i="28" s="1"/>
  <c r="H126" i="28"/>
  <c r="M126" i="28" s="1"/>
  <c r="N126" i="28" s="1"/>
  <c r="L46" i="31"/>
  <c r="K46" i="31"/>
  <c r="L47" i="30"/>
  <c r="K47" i="30"/>
  <c r="E49" i="30"/>
  <c r="D48" i="30"/>
  <c r="I48" i="30" s="1"/>
  <c r="K128" i="28"/>
  <c r="L128" i="28" s="1"/>
  <c r="E48" i="31"/>
  <c r="D47" i="31"/>
  <c r="I47" i="31" s="1"/>
  <c r="L426" i="10"/>
  <c r="N425" i="10"/>
  <c r="R425" i="10" s="1"/>
  <c r="T425" i="10" s="1"/>
  <c r="U425" i="10" s="1"/>
  <c r="R485" i="10"/>
  <c r="T485" i="10" s="1"/>
  <c r="U485" i="10" s="1"/>
  <c r="P486" i="10"/>
  <c r="D366" i="10"/>
  <c r="F365" i="10"/>
  <c r="J365" i="10" s="1"/>
  <c r="N365" i="10" s="1"/>
  <c r="R365" i="10" s="1"/>
  <c r="T365" i="10" s="1"/>
  <c r="U365" i="10" s="1"/>
  <c r="K46" i="29" l="1"/>
  <c r="L46" i="29"/>
  <c r="D47" i="29"/>
  <c r="J47" i="29" s="1"/>
  <c r="E48" i="29"/>
  <c r="L47" i="31"/>
  <c r="K47" i="31"/>
  <c r="D123" i="28"/>
  <c r="J124" i="28"/>
  <c r="E125" i="28"/>
  <c r="F125" i="28" s="1"/>
  <c r="K48" i="30"/>
  <c r="L48" i="30"/>
  <c r="K126" i="28"/>
  <c r="L126" i="28" s="1"/>
  <c r="E49" i="31"/>
  <c r="D48" i="31"/>
  <c r="I48" i="31" s="1"/>
  <c r="D49" i="30"/>
  <c r="I49" i="30" s="1"/>
  <c r="E50" i="30"/>
  <c r="D50" i="32"/>
  <c r="I50" i="32" s="1"/>
  <c r="E51" i="32"/>
  <c r="L49" i="32"/>
  <c r="K49" i="32"/>
  <c r="D367" i="10"/>
  <c r="F366" i="10"/>
  <c r="J366" i="10" s="1"/>
  <c r="N366" i="10" s="1"/>
  <c r="R366" i="10" s="1"/>
  <c r="T366" i="10" s="1"/>
  <c r="U366" i="10" s="1"/>
  <c r="P487" i="10"/>
  <c r="R486" i="10"/>
  <c r="T486" i="10" s="1"/>
  <c r="U486" i="10" s="1"/>
  <c r="L427" i="10"/>
  <c r="N426" i="10"/>
  <c r="R426" i="10" s="1"/>
  <c r="T426" i="10" s="1"/>
  <c r="U426" i="10" s="1"/>
  <c r="E124" i="28" l="1"/>
  <c r="F124" i="28" s="1"/>
  <c r="J123" i="28"/>
  <c r="D122" i="28"/>
  <c r="H124" i="28"/>
  <c r="M124" i="28" s="1"/>
  <c r="N124" i="28" s="1"/>
  <c r="L49" i="30"/>
  <c r="K49" i="30"/>
  <c r="H125" i="28"/>
  <c r="M125" i="28" s="1"/>
  <c r="N125" i="28" s="1"/>
  <c r="E49" i="29"/>
  <c r="D48" i="29"/>
  <c r="J48" i="29" s="1"/>
  <c r="E50" i="31"/>
  <c r="D49" i="31"/>
  <c r="I49" i="31" s="1"/>
  <c r="L47" i="29"/>
  <c r="K47" i="29"/>
  <c r="L50" i="32"/>
  <c r="K50" i="32"/>
  <c r="K48" i="31"/>
  <c r="L48" i="31"/>
  <c r="D51" i="32"/>
  <c r="I51" i="32" s="1"/>
  <c r="E52" i="32"/>
  <c r="E51" i="30"/>
  <c r="D50" i="30"/>
  <c r="I50" i="30" s="1"/>
  <c r="L428" i="10"/>
  <c r="N427" i="10"/>
  <c r="R427" i="10" s="1"/>
  <c r="T427" i="10" s="1"/>
  <c r="U427" i="10" s="1"/>
  <c r="P488" i="10"/>
  <c r="R487" i="10"/>
  <c r="T487" i="10" s="1"/>
  <c r="U487" i="10" s="1"/>
  <c r="D368" i="10"/>
  <c r="F367" i="10"/>
  <c r="J367" i="10" s="1"/>
  <c r="N367" i="10" s="1"/>
  <c r="R367" i="10" s="1"/>
  <c r="T367" i="10" s="1"/>
  <c r="U367" i="10" s="1"/>
  <c r="D51" i="30" l="1"/>
  <c r="I51" i="30" s="1"/>
  <c r="E52" i="30"/>
  <c r="K125" i="28"/>
  <c r="L125" i="28" s="1"/>
  <c r="L49" i="31"/>
  <c r="K49" i="31"/>
  <c r="E51" i="31"/>
  <c r="D50" i="31"/>
  <c r="I50" i="31" s="1"/>
  <c r="J122" i="28"/>
  <c r="D121" i="28"/>
  <c r="E123" i="28"/>
  <c r="F123" i="28" s="1"/>
  <c r="L50" i="30"/>
  <c r="K50" i="30"/>
  <c r="E53" i="32"/>
  <c r="D52" i="32"/>
  <c r="I52" i="32" s="1"/>
  <c r="K48" i="29"/>
  <c r="L48" i="29"/>
  <c r="K124" i="28"/>
  <c r="L124" i="28" s="1"/>
  <c r="L51" i="32"/>
  <c r="K51" i="32"/>
  <c r="E50" i="29"/>
  <c r="D49" i="29"/>
  <c r="J49" i="29" s="1"/>
  <c r="D369" i="10"/>
  <c r="F368" i="10"/>
  <c r="J368" i="10" s="1"/>
  <c r="N368" i="10" s="1"/>
  <c r="R368" i="10" s="1"/>
  <c r="T368" i="10" s="1"/>
  <c r="U368" i="10" s="1"/>
  <c r="P489" i="10"/>
  <c r="R488" i="10"/>
  <c r="T488" i="10" s="1"/>
  <c r="U488" i="10" s="1"/>
  <c r="L429" i="10"/>
  <c r="N428" i="10"/>
  <c r="R428" i="10" s="1"/>
  <c r="T428" i="10" s="1"/>
  <c r="U428" i="10" s="1"/>
  <c r="L50" i="31" l="1"/>
  <c r="K50" i="31"/>
  <c r="D51" i="31"/>
  <c r="I51" i="31" s="1"/>
  <c r="E52" i="31"/>
  <c r="L49" i="29"/>
  <c r="K49" i="29"/>
  <c r="H122" i="28"/>
  <c r="M122" i="28" s="1"/>
  <c r="N122" i="28" s="1"/>
  <c r="E51" i="29"/>
  <c r="D50" i="29"/>
  <c r="J50" i="29" s="1"/>
  <c r="L52" i="32"/>
  <c r="K52" i="32"/>
  <c r="D52" i="30"/>
  <c r="I52" i="30" s="1"/>
  <c r="E53" i="30"/>
  <c r="E54" i="32"/>
  <c r="D53" i="32"/>
  <c r="I53" i="32" s="1"/>
  <c r="H123" i="28"/>
  <c r="M123" i="28" s="1"/>
  <c r="N123" i="28" s="1"/>
  <c r="J121" i="28"/>
  <c r="E122" i="28"/>
  <c r="F122" i="28" s="1"/>
  <c r="D120" i="28"/>
  <c r="K51" i="30"/>
  <c r="L51" i="30"/>
  <c r="L430" i="10"/>
  <c r="N429" i="10"/>
  <c r="R429" i="10" s="1"/>
  <c r="T429" i="10" s="1"/>
  <c r="U429" i="10" s="1"/>
  <c r="R489" i="10"/>
  <c r="T489" i="10" s="1"/>
  <c r="U489" i="10" s="1"/>
  <c r="P490" i="10"/>
  <c r="D370" i="10"/>
  <c r="F369" i="10"/>
  <c r="J369" i="10" s="1"/>
  <c r="N369" i="10" s="1"/>
  <c r="R369" i="10" s="1"/>
  <c r="T369" i="10" s="1"/>
  <c r="U369" i="10" s="1"/>
  <c r="K123" i="28" l="1"/>
  <c r="L123" i="28" s="1"/>
  <c r="L52" i="30"/>
  <c r="K52" i="30"/>
  <c r="E55" i="32"/>
  <c r="D54" i="32"/>
  <c r="I54" i="32" s="1"/>
  <c r="D52" i="31"/>
  <c r="I52" i="31" s="1"/>
  <c r="E53" i="31"/>
  <c r="K51" i="31"/>
  <c r="L51" i="31"/>
  <c r="L53" i="32"/>
  <c r="K53" i="32"/>
  <c r="D119" i="28"/>
  <c r="E121" i="28"/>
  <c r="F121" i="28" s="1"/>
  <c r="J120" i="28"/>
  <c r="K122" i="28"/>
  <c r="L122" i="28" s="1"/>
  <c r="H121" i="28"/>
  <c r="M121" i="28" s="1"/>
  <c r="N121" i="28" s="1"/>
  <c r="L50" i="29"/>
  <c r="K50" i="29"/>
  <c r="E54" i="30"/>
  <c r="D53" i="30"/>
  <c r="I53" i="30" s="1"/>
  <c r="E52" i="29"/>
  <c r="D51" i="29"/>
  <c r="J51" i="29" s="1"/>
  <c r="D371" i="10"/>
  <c r="F370" i="10"/>
  <c r="J370" i="10" s="1"/>
  <c r="N370" i="10" s="1"/>
  <c r="R370" i="10" s="1"/>
  <c r="T370" i="10" s="1"/>
  <c r="U370" i="10" s="1"/>
  <c r="R490" i="10"/>
  <c r="T490" i="10" s="1"/>
  <c r="U490" i="10" s="1"/>
  <c r="P491" i="10"/>
  <c r="L431" i="10"/>
  <c r="N430" i="10"/>
  <c r="R430" i="10" s="1"/>
  <c r="T430" i="10" s="1"/>
  <c r="U430" i="10" s="1"/>
  <c r="D53" i="31" l="1"/>
  <c r="I53" i="31" s="1"/>
  <c r="E54" i="31"/>
  <c r="L52" i="31"/>
  <c r="K52" i="31"/>
  <c r="K54" i="32"/>
  <c r="L54" i="32"/>
  <c r="H120" i="28"/>
  <c r="M120" i="28" s="1"/>
  <c r="N120" i="28" s="1"/>
  <c r="K121" i="28"/>
  <c r="L121" i="28" s="1"/>
  <c r="D52" i="29"/>
  <c r="J52" i="29" s="1"/>
  <c r="E53" i="29"/>
  <c r="J119" i="28"/>
  <c r="E120" i="28"/>
  <c r="F120" i="28" s="1"/>
  <c r="D118" i="28"/>
  <c r="E56" i="32"/>
  <c r="D55" i="32"/>
  <c r="I55" i="32" s="1"/>
  <c r="L51" i="29"/>
  <c r="K51" i="29"/>
  <c r="D54" i="30"/>
  <c r="I54" i="30" s="1"/>
  <c r="E55" i="30"/>
  <c r="L53" i="30"/>
  <c r="K53" i="30"/>
  <c r="L432" i="10"/>
  <c r="N431" i="10"/>
  <c r="R431" i="10" s="1"/>
  <c r="T431" i="10" s="1"/>
  <c r="U431" i="10" s="1"/>
  <c r="R491" i="10"/>
  <c r="T491" i="10" s="1"/>
  <c r="U491" i="10" s="1"/>
  <c r="P492" i="10"/>
  <c r="D372" i="10"/>
  <c r="F371" i="10"/>
  <c r="J371" i="10" s="1"/>
  <c r="N371" i="10" s="1"/>
  <c r="R371" i="10" s="1"/>
  <c r="T371" i="10" s="1"/>
  <c r="U371" i="10" s="1"/>
  <c r="E57" i="32" l="1"/>
  <c r="D56" i="32"/>
  <c r="I56" i="32" s="1"/>
  <c r="E119" i="28"/>
  <c r="F119" i="28" s="1"/>
  <c r="D117" i="28"/>
  <c r="J118" i="28"/>
  <c r="D55" i="30"/>
  <c r="I55" i="30" s="1"/>
  <c r="E56" i="30"/>
  <c r="H119" i="28"/>
  <c r="M119" i="28" s="1"/>
  <c r="N119" i="28" s="1"/>
  <c r="K120" i="28"/>
  <c r="L120" i="28" s="1"/>
  <c r="L54" i="30"/>
  <c r="K54" i="30"/>
  <c r="E54" i="29"/>
  <c r="D53" i="29"/>
  <c r="J53" i="29" s="1"/>
  <c r="E55" i="31"/>
  <c r="D54" i="31"/>
  <c r="I54" i="31" s="1"/>
  <c r="L55" i="32"/>
  <c r="K55" i="32"/>
  <c r="L52" i="29"/>
  <c r="K52" i="29"/>
  <c r="L53" i="31"/>
  <c r="K53" i="31"/>
  <c r="R492" i="10"/>
  <c r="T492" i="10" s="1"/>
  <c r="U492" i="10" s="1"/>
  <c r="P493" i="10"/>
  <c r="D373" i="10"/>
  <c r="F372" i="10"/>
  <c r="J372" i="10" s="1"/>
  <c r="N372" i="10" s="1"/>
  <c r="R372" i="10" s="1"/>
  <c r="T372" i="10" s="1"/>
  <c r="U372" i="10" s="1"/>
  <c r="L433" i="10"/>
  <c r="N432" i="10"/>
  <c r="R432" i="10" s="1"/>
  <c r="T432" i="10" s="1"/>
  <c r="U432" i="10" s="1"/>
  <c r="E57" i="30" l="1"/>
  <c r="D56" i="30"/>
  <c r="I56" i="30" s="1"/>
  <c r="K119" i="28"/>
  <c r="L119" i="28" s="1"/>
  <c r="L54" i="31"/>
  <c r="K54" i="31"/>
  <c r="J117" i="28"/>
  <c r="H118" i="28" s="1"/>
  <c r="M118" i="28" s="1"/>
  <c r="N118" i="28" s="1"/>
  <c r="D116" i="28"/>
  <c r="E118" i="28"/>
  <c r="F118" i="28" s="1"/>
  <c r="E56" i="31"/>
  <c r="D55" i="31"/>
  <c r="I55" i="31" s="1"/>
  <c r="D54" i="29"/>
  <c r="J54" i="29" s="1"/>
  <c r="E55" i="29"/>
  <c r="L55" i="30"/>
  <c r="K55" i="30"/>
  <c r="L56" i="32"/>
  <c r="K56" i="32"/>
  <c r="L53" i="29"/>
  <c r="K53" i="29"/>
  <c r="D57" i="32"/>
  <c r="I57" i="32" s="1"/>
  <c r="E58" i="32"/>
  <c r="L434" i="10"/>
  <c r="N433" i="10"/>
  <c r="R433" i="10" s="1"/>
  <c r="T433" i="10" s="1"/>
  <c r="U433" i="10" s="1"/>
  <c r="F373" i="10"/>
  <c r="J373" i="10" s="1"/>
  <c r="N373" i="10" s="1"/>
  <c r="R373" i="10" s="1"/>
  <c r="T373" i="10" s="1"/>
  <c r="U373" i="10" s="1"/>
  <c r="D374" i="10"/>
  <c r="R493" i="10"/>
  <c r="T493" i="10" s="1"/>
  <c r="U493" i="10" s="1"/>
  <c r="P494" i="10"/>
  <c r="K118" i="28" l="1"/>
  <c r="L118" i="28" s="1"/>
  <c r="D58" i="32"/>
  <c r="I58" i="32" s="1"/>
  <c r="E59" i="32"/>
  <c r="D55" i="29"/>
  <c r="J55" i="29" s="1"/>
  <c r="E56" i="29"/>
  <c r="L55" i="31"/>
  <c r="K55" i="31"/>
  <c r="D115" i="28"/>
  <c r="E117" i="28"/>
  <c r="F117" i="28" s="1"/>
  <c r="J116" i="28"/>
  <c r="K54" i="29"/>
  <c r="L54" i="29"/>
  <c r="E57" i="31"/>
  <c r="D56" i="31"/>
  <c r="I56" i="31" s="1"/>
  <c r="K56" i="30"/>
  <c r="L56" i="30"/>
  <c r="L57" i="32"/>
  <c r="K57" i="32"/>
  <c r="D57" i="30"/>
  <c r="I57" i="30" s="1"/>
  <c r="E58" i="30"/>
  <c r="R494" i="10"/>
  <c r="T494" i="10" s="1"/>
  <c r="U494" i="10" s="1"/>
  <c r="P495" i="10"/>
  <c r="D375" i="10"/>
  <c r="F374" i="10"/>
  <c r="J374" i="10" s="1"/>
  <c r="N374" i="10" s="1"/>
  <c r="R374" i="10" s="1"/>
  <c r="T374" i="10" s="1"/>
  <c r="U374" i="10" s="1"/>
  <c r="L435" i="10"/>
  <c r="N434" i="10"/>
  <c r="R434" i="10" s="1"/>
  <c r="T434" i="10" s="1"/>
  <c r="U434" i="10" s="1"/>
  <c r="K56" i="31" l="1"/>
  <c r="L56" i="31"/>
  <c r="L55" i="29"/>
  <c r="K55" i="29"/>
  <c r="E58" i="31"/>
  <c r="D57" i="31"/>
  <c r="I57" i="31" s="1"/>
  <c r="L58" i="32"/>
  <c r="K58" i="32"/>
  <c r="E57" i="29"/>
  <c r="D56" i="29"/>
  <c r="J56" i="29" s="1"/>
  <c r="E59" i="30"/>
  <c r="D58" i="30"/>
  <c r="I58" i="30" s="1"/>
  <c r="L57" i="30"/>
  <c r="K57" i="30"/>
  <c r="D59" i="32"/>
  <c r="I59" i="32" s="1"/>
  <c r="E60" i="32"/>
  <c r="E116" i="28"/>
  <c r="F116" i="28" s="1"/>
  <c r="J115" i="28"/>
  <c r="D114" i="28"/>
  <c r="H117" i="28"/>
  <c r="M117" i="28" s="1"/>
  <c r="N117" i="28" s="1"/>
  <c r="D376" i="10"/>
  <c r="F375" i="10"/>
  <c r="J375" i="10" s="1"/>
  <c r="N375" i="10" s="1"/>
  <c r="R375" i="10" s="1"/>
  <c r="T375" i="10" s="1"/>
  <c r="U375" i="10" s="1"/>
  <c r="L436" i="10"/>
  <c r="N435" i="10"/>
  <c r="R435" i="10" s="1"/>
  <c r="T435" i="10" s="1"/>
  <c r="U435" i="10" s="1"/>
  <c r="P496" i="10"/>
  <c r="R495" i="10"/>
  <c r="T495" i="10" s="1"/>
  <c r="U495" i="10" s="1"/>
  <c r="L59" i="32" l="1"/>
  <c r="K59" i="32"/>
  <c r="E61" i="32"/>
  <c r="D60" i="32"/>
  <c r="I60" i="32" s="1"/>
  <c r="L58" i="30"/>
  <c r="K58" i="30"/>
  <c r="E60" i="30"/>
  <c r="D59" i="30"/>
  <c r="I59" i="30" s="1"/>
  <c r="J114" i="28"/>
  <c r="H115" i="28" s="1"/>
  <c r="M115" i="28" s="1"/>
  <c r="N115" i="28" s="1"/>
  <c r="D113" i="28"/>
  <c r="E115" i="28"/>
  <c r="F115" i="28" s="1"/>
  <c r="H116" i="28"/>
  <c r="M116" i="28" s="1"/>
  <c r="N116" i="28" s="1"/>
  <c r="L57" i="31"/>
  <c r="K57" i="31"/>
  <c r="E59" i="31"/>
  <c r="D58" i="31"/>
  <c r="I58" i="31" s="1"/>
  <c r="L56" i="29"/>
  <c r="K56" i="29"/>
  <c r="K117" i="28"/>
  <c r="L117" i="28" s="1"/>
  <c r="E58" i="29"/>
  <c r="D57" i="29"/>
  <c r="J57" i="29" s="1"/>
  <c r="P497" i="10"/>
  <c r="R496" i="10"/>
  <c r="T496" i="10" s="1"/>
  <c r="U496" i="10" s="1"/>
  <c r="L437" i="10"/>
  <c r="N436" i="10"/>
  <c r="R436" i="10" s="1"/>
  <c r="T436" i="10" s="1"/>
  <c r="U436" i="10" s="1"/>
  <c r="D377" i="10"/>
  <c r="F376" i="10"/>
  <c r="J376" i="10" s="1"/>
  <c r="N376" i="10" s="1"/>
  <c r="R376" i="10" s="1"/>
  <c r="T376" i="10" s="1"/>
  <c r="U376" i="10" s="1"/>
  <c r="L57" i="29" l="1"/>
  <c r="K57" i="29"/>
  <c r="D60" i="30"/>
  <c r="I60" i="30" s="1"/>
  <c r="E61" i="30"/>
  <c r="E59" i="29"/>
  <c r="D58" i="29"/>
  <c r="J58" i="29" s="1"/>
  <c r="L60" i="32"/>
  <c r="K60" i="32"/>
  <c r="K116" i="28"/>
  <c r="L116" i="28" s="1"/>
  <c r="E62" i="32"/>
  <c r="D61" i="32"/>
  <c r="I61" i="32" s="1"/>
  <c r="L58" i="31"/>
  <c r="K58" i="31"/>
  <c r="J113" i="28"/>
  <c r="H114" i="28" s="1"/>
  <c r="M114" i="28" s="1"/>
  <c r="N114" i="28" s="1"/>
  <c r="E114" i="28"/>
  <c r="F114" i="28" s="1"/>
  <c r="D112" i="28"/>
  <c r="L59" i="30"/>
  <c r="K59" i="30"/>
  <c r="D59" i="31"/>
  <c r="I59" i="31" s="1"/>
  <c r="E60" i="31"/>
  <c r="K115" i="28"/>
  <c r="L115" i="28" s="1"/>
  <c r="D378" i="10"/>
  <c r="F377" i="10"/>
  <c r="J377" i="10" s="1"/>
  <c r="N377" i="10" s="1"/>
  <c r="R377" i="10" s="1"/>
  <c r="T377" i="10" s="1"/>
  <c r="U377" i="10" s="1"/>
  <c r="L438" i="10"/>
  <c r="N437" i="10"/>
  <c r="R437" i="10" s="1"/>
  <c r="T437" i="10" s="1"/>
  <c r="U437" i="10" s="1"/>
  <c r="R497" i="10"/>
  <c r="T497" i="10" s="1"/>
  <c r="U497" i="10" s="1"/>
  <c r="P498" i="10"/>
  <c r="D111" i="28" l="1"/>
  <c r="E113" i="28"/>
  <c r="F113" i="28" s="1"/>
  <c r="J112" i="28"/>
  <c r="E60" i="29"/>
  <c r="D59" i="29"/>
  <c r="J59" i="29" s="1"/>
  <c r="E62" i="30"/>
  <c r="D61" i="30"/>
  <c r="I61" i="30" s="1"/>
  <c r="L58" i="29"/>
  <c r="K58" i="29"/>
  <c r="L61" i="32"/>
  <c r="K61" i="32"/>
  <c r="L60" i="30"/>
  <c r="K60" i="30"/>
  <c r="K114" i="28"/>
  <c r="L114" i="28" s="1"/>
  <c r="H113" i="28"/>
  <c r="M113" i="28" s="1"/>
  <c r="N113" i="28" s="1"/>
  <c r="D60" i="31"/>
  <c r="I60" i="31" s="1"/>
  <c r="E61" i="31"/>
  <c r="K59" i="31"/>
  <c r="L59" i="31"/>
  <c r="E63" i="32"/>
  <c r="D62" i="32"/>
  <c r="I62" i="32" s="1"/>
  <c r="R498" i="10"/>
  <c r="T498" i="10" s="1"/>
  <c r="U498" i="10" s="1"/>
  <c r="P499" i="10"/>
  <c r="L439" i="10"/>
  <c r="N438" i="10"/>
  <c r="R438" i="10" s="1"/>
  <c r="T438" i="10" s="1"/>
  <c r="U438" i="10" s="1"/>
  <c r="D379" i="10"/>
  <c r="F378" i="10"/>
  <c r="J378" i="10" s="1"/>
  <c r="N378" i="10" s="1"/>
  <c r="R378" i="10" s="1"/>
  <c r="T378" i="10" s="1"/>
  <c r="U378" i="10" s="1"/>
  <c r="L61" i="30" l="1"/>
  <c r="K61" i="30"/>
  <c r="D62" i="30"/>
  <c r="I62" i="30" s="1"/>
  <c r="E63" i="30"/>
  <c r="D60" i="29"/>
  <c r="J60" i="29" s="1"/>
  <c r="E61" i="29"/>
  <c r="K113" i="28"/>
  <c r="L113" i="28" s="1"/>
  <c r="K62" i="32"/>
  <c r="L62" i="32"/>
  <c r="K60" i="31"/>
  <c r="L60" i="31"/>
  <c r="L59" i="29"/>
  <c r="K59" i="29"/>
  <c r="E64" i="32"/>
  <c r="D63" i="32"/>
  <c r="I63" i="32" s="1"/>
  <c r="E62" i="31"/>
  <c r="D61" i="31"/>
  <c r="I61" i="31" s="1"/>
  <c r="J111" i="28"/>
  <c r="H112" i="28" s="1"/>
  <c r="M112" i="28" s="1"/>
  <c r="N112" i="28" s="1"/>
  <c r="E112" i="28"/>
  <c r="F112" i="28" s="1"/>
  <c r="D110" i="28"/>
  <c r="D380" i="10"/>
  <c r="F379" i="10"/>
  <c r="J379" i="10" s="1"/>
  <c r="N379" i="10" s="1"/>
  <c r="R379" i="10" s="1"/>
  <c r="T379" i="10" s="1"/>
  <c r="U379" i="10" s="1"/>
  <c r="R499" i="10"/>
  <c r="T499" i="10" s="1"/>
  <c r="U499" i="10" s="1"/>
  <c r="P500" i="10"/>
  <c r="L440" i="10"/>
  <c r="N439" i="10"/>
  <c r="R439" i="10" s="1"/>
  <c r="T439" i="10" s="1"/>
  <c r="U439" i="10" s="1"/>
  <c r="L63" i="32" l="1"/>
  <c r="K63" i="32"/>
  <c r="E63" i="31"/>
  <c r="D62" i="31"/>
  <c r="I62" i="31" s="1"/>
  <c r="E65" i="32"/>
  <c r="D64" i="32"/>
  <c r="I64" i="32" s="1"/>
  <c r="D109" i="28"/>
  <c r="E111" i="28"/>
  <c r="F111" i="28" s="1"/>
  <c r="J110" i="28"/>
  <c r="H111" i="28" s="1"/>
  <c r="M111" i="28" s="1"/>
  <c r="N111" i="28" s="1"/>
  <c r="E64" i="30"/>
  <c r="D63" i="30"/>
  <c r="I63" i="30" s="1"/>
  <c r="E62" i="29"/>
  <c r="D61" i="29"/>
  <c r="J61" i="29" s="1"/>
  <c r="K112" i="28"/>
  <c r="L112" i="28" s="1"/>
  <c r="K62" i="30"/>
  <c r="L62" i="30"/>
  <c r="K60" i="29"/>
  <c r="L60" i="29"/>
  <c r="L61" i="31"/>
  <c r="K61" i="31"/>
  <c r="L441" i="10"/>
  <c r="N440" i="10"/>
  <c r="R440" i="10" s="1"/>
  <c r="T440" i="10" s="1"/>
  <c r="U440" i="10" s="1"/>
  <c r="R500" i="10"/>
  <c r="T500" i="10" s="1"/>
  <c r="U500" i="10" s="1"/>
  <c r="P501" i="10"/>
  <c r="D381" i="10"/>
  <c r="F380" i="10"/>
  <c r="J380" i="10" s="1"/>
  <c r="N380" i="10" s="1"/>
  <c r="R380" i="10" s="1"/>
  <c r="T380" i="10" s="1"/>
  <c r="U380" i="10" s="1"/>
  <c r="J109" i="28" l="1"/>
  <c r="D108" i="28"/>
  <c r="E110" i="28"/>
  <c r="F110" i="28" s="1"/>
  <c r="L62" i="31"/>
  <c r="K62" i="31"/>
  <c r="L63" i="30"/>
  <c r="K63" i="30"/>
  <c r="E64" i="31"/>
  <c r="D63" i="31"/>
  <c r="I63" i="31" s="1"/>
  <c r="L64" i="32"/>
  <c r="K64" i="32"/>
  <c r="D65" i="32"/>
  <c r="I65" i="32" s="1"/>
  <c r="E66" i="32"/>
  <c r="E65" i="30"/>
  <c r="D64" i="30"/>
  <c r="I64" i="30" s="1"/>
  <c r="L61" i="29"/>
  <c r="K61" i="29"/>
  <c r="D62" i="29"/>
  <c r="J62" i="29" s="1"/>
  <c r="E63" i="29"/>
  <c r="K111" i="28"/>
  <c r="L111" i="28" s="1"/>
  <c r="H110" i="28"/>
  <c r="M110" i="28" s="1"/>
  <c r="N110" i="28" s="1"/>
  <c r="D382" i="10"/>
  <c r="F381" i="10"/>
  <c r="J381" i="10" s="1"/>
  <c r="N381" i="10" s="1"/>
  <c r="R381" i="10" s="1"/>
  <c r="T381" i="10" s="1"/>
  <c r="U381" i="10" s="1"/>
  <c r="R501" i="10"/>
  <c r="T501" i="10" s="1"/>
  <c r="U501" i="10" s="1"/>
  <c r="P502" i="10"/>
  <c r="L442" i="10"/>
  <c r="N441" i="10"/>
  <c r="R441" i="10" s="1"/>
  <c r="T441" i="10" s="1"/>
  <c r="U441" i="10" s="1"/>
  <c r="K64" i="30" l="1"/>
  <c r="L64" i="30"/>
  <c r="L65" i="32"/>
  <c r="K65" i="32"/>
  <c r="D63" i="29"/>
  <c r="J63" i="29" s="1"/>
  <c r="E64" i="29"/>
  <c r="D65" i="30"/>
  <c r="I65" i="30" s="1"/>
  <c r="E66" i="30"/>
  <c r="K62" i="29"/>
  <c r="L62" i="29"/>
  <c r="D107" i="28"/>
  <c r="J108" i="28"/>
  <c r="H109" i="28" s="1"/>
  <c r="M109" i="28" s="1"/>
  <c r="N109" i="28" s="1"/>
  <c r="E109" i="28"/>
  <c r="F109" i="28" s="1"/>
  <c r="E65" i="31"/>
  <c r="D64" i="31"/>
  <c r="I64" i="31" s="1"/>
  <c r="D66" i="32"/>
  <c r="I66" i="32" s="1"/>
  <c r="E67" i="32"/>
  <c r="L63" i="31"/>
  <c r="K63" i="31"/>
  <c r="K110" i="28"/>
  <c r="L110" i="28" s="1"/>
  <c r="L443" i="10"/>
  <c r="N442" i="10"/>
  <c r="R442" i="10" s="1"/>
  <c r="T442" i="10" s="1"/>
  <c r="U442" i="10" s="1"/>
  <c r="R502" i="10"/>
  <c r="T502" i="10" s="1"/>
  <c r="U502" i="10" s="1"/>
  <c r="P503" i="10"/>
  <c r="D383" i="10"/>
  <c r="F382" i="10"/>
  <c r="J382" i="10" s="1"/>
  <c r="N382" i="10" s="1"/>
  <c r="R382" i="10" s="1"/>
  <c r="T382" i="10" s="1"/>
  <c r="U382" i="10" s="1"/>
  <c r="K65" i="30" l="1"/>
  <c r="L65" i="30"/>
  <c r="K64" i="31"/>
  <c r="L64" i="31"/>
  <c r="E66" i="31"/>
  <c r="D65" i="31"/>
  <c r="I65" i="31" s="1"/>
  <c r="E108" i="28"/>
  <c r="F108" i="28" s="1"/>
  <c r="J107" i="28"/>
  <c r="D106" i="28"/>
  <c r="L66" i="32"/>
  <c r="K66" i="32"/>
  <c r="E67" i="30"/>
  <c r="D66" i="30"/>
  <c r="I66" i="30" s="1"/>
  <c r="E65" i="29"/>
  <c r="D64" i="29"/>
  <c r="J64" i="29" s="1"/>
  <c r="K109" i="28"/>
  <c r="L109" i="28" s="1"/>
  <c r="L63" i="29"/>
  <c r="K63" i="29"/>
  <c r="E68" i="32"/>
  <c r="D67" i="32"/>
  <c r="I67" i="32" s="1"/>
  <c r="P504" i="10"/>
  <c r="R503" i="10"/>
  <c r="T503" i="10" s="1"/>
  <c r="U503" i="10" s="1"/>
  <c r="D384" i="10"/>
  <c r="F383" i="10"/>
  <c r="J383" i="10" s="1"/>
  <c r="N383" i="10" s="1"/>
  <c r="R383" i="10" s="1"/>
  <c r="T383" i="10" s="1"/>
  <c r="U383" i="10" s="1"/>
  <c r="L444" i="10"/>
  <c r="N443" i="10"/>
  <c r="R443" i="10" s="1"/>
  <c r="T443" i="10" s="1"/>
  <c r="U443" i="10" s="1"/>
  <c r="L64" i="29" l="1"/>
  <c r="K64" i="29"/>
  <c r="E67" i="31"/>
  <c r="D66" i="31"/>
  <c r="I66" i="31" s="1"/>
  <c r="H107" i="28"/>
  <c r="M107" i="28" s="1"/>
  <c r="N107" i="28" s="1"/>
  <c r="K108" i="28"/>
  <c r="L108" i="28" s="1"/>
  <c r="D65" i="29"/>
  <c r="J65" i="29" s="1"/>
  <c r="E66" i="29"/>
  <c r="L67" i="32"/>
  <c r="K67" i="32"/>
  <c r="E68" i="30"/>
  <c r="D67" i="30"/>
  <c r="I67" i="30" s="1"/>
  <c r="L65" i="31"/>
  <c r="K65" i="31"/>
  <c r="D68" i="32"/>
  <c r="I68" i="32" s="1"/>
  <c r="E69" i="32"/>
  <c r="L66" i="30"/>
  <c r="K66" i="30"/>
  <c r="H108" i="28"/>
  <c r="M108" i="28" s="1"/>
  <c r="N108" i="28" s="1"/>
  <c r="J106" i="28"/>
  <c r="D105" i="28"/>
  <c r="E107" i="28"/>
  <c r="F107" i="28" s="1"/>
  <c r="P505" i="10"/>
  <c r="R504" i="10"/>
  <c r="T504" i="10" s="1"/>
  <c r="U504" i="10" s="1"/>
  <c r="L445" i="10"/>
  <c r="N444" i="10"/>
  <c r="R444" i="10" s="1"/>
  <c r="T444" i="10" s="1"/>
  <c r="U444" i="10" s="1"/>
  <c r="F384" i="10"/>
  <c r="J384" i="10" s="1"/>
  <c r="N384" i="10" s="1"/>
  <c r="R384" i="10" s="1"/>
  <c r="T384" i="10" s="1"/>
  <c r="U384" i="10" s="1"/>
  <c r="D385" i="10"/>
  <c r="L65" i="29" l="1"/>
  <c r="K65" i="29"/>
  <c r="L68" i="32"/>
  <c r="K68" i="32"/>
  <c r="L66" i="31"/>
  <c r="K66" i="31"/>
  <c r="J105" i="28"/>
  <c r="E106" i="28"/>
  <c r="F106" i="28" s="1"/>
  <c r="D104" i="28"/>
  <c r="D68" i="30"/>
  <c r="I68" i="30" s="1"/>
  <c r="E69" i="30"/>
  <c r="D67" i="31"/>
  <c r="I67" i="31" s="1"/>
  <c r="E68" i="31"/>
  <c r="E67" i="29"/>
  <c r="D66" i="29"/>
  <c r="J66" i="29" s="1"/>
  <c r="H106" i="28"/>
  <c r="M106" i="28" s="1"/>
  <c r="N106" i="28" s="1"/>
  <c r="K107" i="28"/>
  <c r="L107" i="28" s="1"/>
  <c r="D69" i="32"/>
  <c r="I69" i="32" s="1"/>
  <c r="E70" i="32"/>
  <c r="L67" i="30"/>
  <c r="K67" i="30"/>
  <c r="D386" i="10"/>
  <c r="D387" i="10" s="1"/>
  <c r="D388" i="10" s="1"/>
  <c r="D389" i="10" s="1"/>
  <c r="D390" i="10" s="1"/>
  <c r="D391" i="10" s="1"/>
  <c r="D392" i="10" s="1"/>
  <c r="D393" i="10" s="1"/>
  <c r="D394" i="10" s="1"/>
  <c r="D395" i="10" s="1"/>
  <c r="D396" i="10" s="1"/>
  <c r="D397" i="10" s="1"/>
  <c r="D398" i="10" s="1"/>
  <c r="D399" i="10" s="1"/>
  <c r="D400" i="10" s="1"/>
  <c r="D401" i="10" s="1"/>
  <c r="D402" i="10" s="1"/>
  <c r="D403" i="10" s="1"/>
  <c r="D404" i="10" s="1"/>
  <c r="D405" i="10" s="1"/>
  <c r="D406" i="10" s="1"/>
  <c r="D407" i="10" s="1"/>
  <c r="D408" i="10" s="1"/>
  <c r="D409" i="10" s="1"/>
  <c r="D410" i="10" s="1"/>
  <c r="D411" i="10" s="1"/>
  <c r="D412" i="10" s="1"/>
  <c r="D413" i="10" s="1"/>
  <c r="D414" i="10" s="1"/>
  <c r="D415" i="10" s="1"/>
  <c r="D416" i="10" s="1"/>
  <c r="D417" i="10" s="1"/>
  <c r="D418" i="10" s="1"/>
  <c r="D419" i="10" s="1"/>
  <c r="D420" i="10" s="1"/>
  <c r="D421" i="10" s="1"/>
  <c r="D422" i="10" s="1"/>
  <c r="D423" i="10" s="1"/>
  <c r="D424" i="10" s="1"/>
  <c r="D425" i="10" s="1"/>
  <c r="D426" i="10" s="1"/>
  <c r="D427" i="10" s="1"/>
  <c r="D428" i="10" s="1"/>
  <c r="D429" i="10" s="1"/>
  <c r="D430" i="10" s="1"/>
  <c r="D431" i="10" s="1"/>
  <c r="D432" i="10" s="1"/>
  <c r="D433" i="10" s="1"/>
  <c r="D434" i="10" s="1"/>
  <c r="D435" i="10" s="1"/>
  <c r="D436" i="10" s="1"/>
  <c r="D437" i="10" s="1"/>
  <c r="D438" i="10" s="1"/>
  <c r="D439" i="10" s="1"/>
  <c r="D440" i="10" s="1"/>
  <c r="D441" i="10" s="1"/>
  <c r="D442" i="10" s="1"/>
  <c r="D443" i="10" s="1"/>
  <c r="D444" i="10" s="1"/>
  <c r="D445" i="10" s="1"/>
  <c r="D446" i="10" s="1"/>
  <c r="D447" i="10" s="1"/>
  <c r="D448" i="10" s="1"/>
  <c r="D449" i="10" s="1"/>
  <c r="D450" i="10" s="1"/>
  <c r="D451" i="10" s="1"/>
  <c r="D452" i="10" s="1"/>
  <c r="D453" i="10" s="1"/>
  <c r="D454" i="10" s="1"/>
  <c r="D455" i="10" s="1"/>
  <c r="D456" i="10" s="1"/>
  <c r="D457" i="10" s="1"/>
  <c r="D458" i="10" s="1"/>
  <c r="D459" i="10" s="1"/>
  <c r="D460" i="10" s="1"/>
  <c r="D461" i="10" s="1"/>
  <c r="D462" i="10" s="1"/>
  <c r="D463" i="10" s="1"/>
  <c r="D464" i="10" s="1"/>
  <c r="D465" i="10" s="1"/>
  <c r="D466" i="10" s="1"/>
  <c r="D467" i="10" s="1"/>
  <c r="D468" i="10" s="1"/>
  <c r="D469" i="10" s="1"/>
  <c r="D470" i="10" s="1"/>
  <c r="D471" i="10" s="1"/>
  <c r="D472" i="10" s="1"/>
  <c r="D473" i="10" s="1"/>
  <c r="D474" i="10" s="1"/>
  <c r="D475" i="10" s="1"/>
  <c r="D476" i="10" s="1"/>
  <c r="D477" i="10" s="1"/>
  <c r="D478" i="10" s="1"/>
  <c r="D479" i="10" s="1"/>
  <c r="D480" i="10" s="1"/>
  <c r="D481" i="10" s="1"/>
  <c r="D482" i="10" s="1"/>
  <c r="D483" i="10" s="1"/>
  <c r="D484" i="10" s="1"/>
  <c r="D485" i="10" s="1"/>
  <c r="D486" i="10" s="1"/>
  <c r="D487" i="10" s="1"/>
  <c r="D488" i="10" s="1"/>
  <c r="D489" i="10" s="1"/>
  <c r="D490" i="10" s="1"/>
  <c r="D491" i="10" s="1"/>
  <c r="D492" i="10" s="1"/>
  <c r="D493" i="10" s="1"/>
  <c r="D494" i="10" s="1"/>
  <c r="D495" i="10" s="1"/>
  <c r="D496" i="10" s="1"/>
  <c r="D497" i="10" s="1"/>
  <c r="D498" i="10" s="1"/>
  <c r="D499" i="10" s="1"/>
  <c r="D500" i="10" s="1"/>
  <c r="D501" i="10" s="1"/>
  <c r="D502" i="10" s="1"/>
  <c r="D503" i="10" s="1"/>
  <c r="D504" i="10" s="1"/>
  <c r="D505" i="10" s="1"/>
  <c r="D506" i="10" s="1"/>
  <c r="D507" i="10" s="1"/>
  <c r="D508" i="10" s="1"/>
  <c r="D509" i="10" s="1"/>
  <c r="D510" i="10" s="1"/>
  <c r="D511" i="10" s="1"/>
  <c r="D512" i="10" s="1"/>
  <c r="D513" i="10" s="1"/>
  <c r="D514" i="10" s="1"/>
  <c r="D515" i="10" s="1"/>
  <c r="D516" i="10" s="1"/>
  <c r="D517" i="10" s="1"/>
  <c r="D518" i="10" s="1"/>
  <c r="D519" i="10" s="1"/>
  <c r="D520" i="10" s="1"/>
  <c r="D521" i="10" s="1"/>
  <c r="D522" i="10" s="1"/>
  <c r="D523" i="10" s="1"/>
  <c r="D524" i="10" s="1"/>
  <c r="D525" i="10" s="1"/>
  <c r="D526" i="10" s="1"/>
  <c r="D527" i="10" s="1"/>
  <c r="D528" i="10" s="1"/>
  <c r="D529" i="10" s="1"/>
  <c r="D530" i="10" s="1"/>
  <c r="D531" i="10" s="1"/>
  <c r="D532" i="10" s="1"/>
  <c r="D533" i="10" s="1"/>
  <c r="D534" i="10" s="1"/>
  <c r="D535" i="10" s="1"/>
  <c r="D536" i="10" s="1"/>
  <c r="D537" i="10" s="1"/>
  <c r="D538" i="10" s="1"/>
  <c r="D539" i="10" s="1"/>
  <c r="D540" i="10" s="1"/>
  <c r="D541" i="10" s="1"/>
  <c r="D542" i="10" s="1"/>
  <c r="D543" i="10" s="1"/>
  <c r="D544" i="10" s="1"/>
  <c r="D545" i="10" s="1"/>
  <c r="D546" i="10" s="1"/>
  <c r="D547" i="10" s="1"/>
  <c r="D548" i="10" s="1"/>
  <c r="D549" i="10" s="1"/>
  <c r="D550" i="10" s="1"/>
  <c r="D551" i="10" s="1"/>
  <c r="D552" i="10" s="1"/>
  <c r="D553" i="10" s="1"/>
  <c r="D554" i="10" s="1"/>
  <c r="D555" i="10" s="1"/>
  <c r="D556" i="10" s="1"/>
  <c r="D557" i="10" s="1"/>
  <c r="D558" i="10" s="1"/>
  <c r="D559" i="10" s="1"/>
  <c r="D560" i="10" s="1"/>
  <c r="D561" i="10" s="1"/>
  <c r="D562" i="10" s="1"/>
  <c r="D563" i="10" s="1"/>
  <c r="D564" i="10" s="1"/>
  <c r="D565" i="10" s="1"/>
  <c r="D566" i="10" s="1"/>
  <c r="D567" i="10" s="1"/>
  <c r="D568" i="10" s="1"/>
  <c r="D569" i="10" s="1"/>
  <c r="D570" i="10" s="1"/>
  <c r="D571" i="10" s="1"/>
  <c r="D572" i="10" s="1"/>
  <c r="D573" i="10" s="1"/>
  <c r="D574" i="10" s="1"/>
  <c r="D575" i="10" s="1"/>
  <c r="D576" i="10" s="1"/>
  <c r="D577" i="10" s="1"/>
  <c r="D578" i="10" s="1"/>
  <c r="D579" i="10" s="1"/>
  <c r="D580" i="10" s="1"/>
  <c r="D581" i="10" s="1"/>
  <c r="D582" i="10" s="1"/>
  <c r="D583" i="10" s="1"/>
  <c r="D584" i="10" s="1"/>
  <c r="D585" i="10" s="1"/>
  <c r="D586" i="10" s="1"/>
  <c r="D587" i="10" s="1"/>
  <c r="D588" i="10" s="1"/>
  <c r="D589" i="10" s="1"/>
  <c r="D590" i="10" s="1"/>
  <c r="D591" i="10" s="1"/>
  <c r="D592" i="10" s="1"/>
  <c r="D593" i="10" s="1"/>
  <c r="D594" i="10" s="1"/>
  <c r="D595" i="10" s="1"/>
  <c r="D596" i="10" s="1"/>
  <c r="D597" i="10" s="1"/>
  <c r="D598" i="10" s="1"/>
  <c r="D599" i="10" s="1"/>
  <c r="D600" i="10" s="1"/>
  <c r="D601" i="10" s="1"/>
  <c r="D602" i="10" s="1"/>
  <c r="D603" i="10" s="1"/>
  <c r="D604" i="10" s="1"/>
  <c r="D605" i="10" s="1"/>
  <c r="D606" i="10" s="1"/>
  <c r="D607" i="10" s="1"/>
  <c r="D608" i="10" s="1"/>
  <c r="D609" i="10" s="1"/>
  <c r="D610" i="10" s="1"/>
  <c r="D611" i="10" s="1"/>
  <c r="D612" i="10" s="1"/>
  <c r="D613" i="10" s="1"/>
  <c r="D614" i="10" s="1"/>
  <c r="D615" i="10" s="1"/>
  <c r="D616" i="10" s="1"/>
  <c r="D617" i="10" s="1"/>
  <c r="D618" i="10" s="1"/>
  <c r="D619" i="10" s="1"/>
  <c r="D620" i="10" s="1"/>
  <c r="D621" i="10" s="1"/>
  <c r="D622" i="10" s="1"/>
  <c r="D623" i="10" s="1"/>
  <c r="D624" i="10" s="1"/>
  <c r="D625" i="10" s="1"/>
  <c r="D626" i="10" s="1"/>
  <c r="D627" i="10" s="1"/>
  <c r="D628" i="10" s="1"/>
  <c r="D629" i="10" s="1"/>
  <c r="D630" i="10" s="1"/>
  <c r="D631" i="10" s="1"/>
  <c r="D632" i="10" s="1"/>
  <c r="D633" i="10" s="1"/>
  <c r="D634" i="10" s="1"/>
  <c r="D635" i="10" s="1"/>
  <c r="D636" i="10" s="1"/>
  <c r="D637" i="10" s="1"/>
  <c r="D638" i="10" s="1"/>
  <c r="D639" i="10" s="1"/>
  <c r="D640" i="10" s="1"/>
  <c r="D641" i="10" s="1"/>
  <c r="D642" i="10" s="1"/>
  <c r="D643" i="10" s="1"/>
  <c r="D644" i="10" s="1"/>
  <c r="D645" i="10" s="1"/>
  <c r="D646" i="10" s="1"/>
  <c r="D647" i="10" s="1"/>
  <c r="D648" i="10" s="1"/>
  <c r="D649" i="10" s="1"/>
  <c r="D650" i="10" s="1"/>
  <c r="D651" i="10" s="1"/>
  <c r="D652" i="10" s="1"/>
  <c r="D653" i="10" s="1"/>
  <c r="D654" i="10" s="1"/>
  <c r="D655" i="10" s="1"/>
  <c r="D656" i="10" s="1"/>
  <c r="D657" i="10" s="1"/>
  <c r="D658" i="10" s="1"/>
  <c r="D659" i="10" s="1"/>
  <c r="D660" i="10" s="1"/>
  <c r="D661" i="10" s="1"/>
  <c r="F385" i="10"/>
  <c r="J385" i="10" s="1"/>
  <c r="N385" i="10" s="1"/>
  <c r="R385" i="10" s="1"/>
  <c r="T385" i="10" s="1"/>
  <c r="U385" i="10" s="1"/>
  <c r="L446" i="10"/>
  <c r="L447" i="10" s="1"/>
  <c r="L448" i="10" s="1"/>
  <c r="L449" i="10" s="1"/>
  <c r="L450" i="10" s="1"/>
  <c r="L451" i="10" s="1"/>
  <c r="L452" i="10" s="1"/>
  <c r="L453" i="10" s="1"/>
  <c r="L454" i="10" s="1"/>
  <c r="L455" i="10" s="1"/>
  <c r="L456" i="10" s="1"/>
  <c r="L457" i="10" s="1"/>
  <c r="L458" i="10" s="1"/>
  <c r="L459" i="10" s="1"/>
  <c r="L460" i="10" s="1"/>
  <c r="L461" i="10" s="1"/>
  <c r="L462" i="10" s="1"/>
  <c r="L463" i="10" s="1"/>
  <c r="L464" i="10" s="1"/>
  <c r="L465" i="10" s="1"/>
  <c r="L466" i="10" s="1"/>
  <c r="L467" i="10" s="1"/>
  <c r="L468" i="10" s="1"/>
  <c r="L469" i="10" s="1"/>
  <c r="L470" i="10" s="1"/>
  <c r="L471" i="10" s="1"/>
  <c r="L472" i="10" s="1"/>
  <c r="L473" i="10" s="1"/>
  <c r="L474" i="10" s="1"/>
  <c r="L475" i="10" s="1"/>
  <c r="L476" i="10" s="1"/>
  <c r="L477" i="10" s="1"/>
  <c r="L478" i="10" s="1"/>
  <c r="L479" i="10" s="1"/>
  <c r="L480" i="10" s="1"/>
  <c r="L481" i="10" s="1"/>
  <c r="L482" i="10" s="1"/>
  <c r="L483" i="10" s="1"/>
  <c r="L484" i="10" s="1"/>
  <c r="L485" i="10" s="1"/>
  <c r="L486" i="10" s="1"/>
  <c r="L487" i="10" s="1"/>
  <c r="L488" i="10" s="1"/>
  <c r="L489" i="10" s="1"/>
  <c r="L490" i="10" s="1"/>
  <c r="L491" i="10" s="1"/>
  <c r="L492" i="10" s="1"/>
  <c r="L493" i="10" s="1"/>
  <c r="L494" i="10" s="1"/>
  <c r="L495" i="10" s="1"/>
  <c r="L496" i="10" s="1"/>
  <c r="L497" i="10" s="1"/>
  <c r="L498" i="10" s="1"/>
  <c r="L499" i="10" s="1"/>
  <c r="L500" i="10" s="1"/>
  <c r="L501" i="10" s="1"/>
  <c r="L502" i="10" s="1"/>
  <c r="L503" i="10" s="1"/>
  <c r="L504" i="10" s="1"/>
  <c r="L505" i="10" s="1"/>
  <c r="L506" i="10" s="1"/>
  <c r="L507" i="10" s="1"/>
  <c r="L508" i="10" s="1"/>
  <c r="L509" i="10" s="1"/>
  <c r="L510" i="10" s="1"/>
  <c r="L511" i="10" s="1"/>
  <c r="L512" i="10" s="1"/>
  <c r="L513" i="10" s="1"/>
  <c r="L514" i="10" s="1"/>
  <c r="L515" i="10" s="1"/>
  <c r="L516" i="10" s="1"/>
  <c r="L517" i="10" s="1"/>
  <c r="L518" i="10" s="1"/>
  <c r="L519" i="10" s="1"/>
  <c r="L520" i="10" s="1"/>
  <c r="L521" i="10" s="1"/>
  <c r="L522" i="10" s="1"/>
  <c r="L523" i="10" s="1"/>
  <c r="L524" i="10" s="1"/>
  <c r="L525" i="10" s="1"/>
  <c r="L526" i="10" s="1"/>
  <c r="L527" i="10" s="1"/>
  <c r="L528" i="10" s="1"/>
  <c r="L529" i="10" s="1"/>
  <c r="L530" i="10" s="1"/>
  <c r="L531" i="10" s="1"/>
  <c r="L532" i="10" s="1"/>
  <c r="L533" i="10" s="1"/>
  <c r="L534" i="10" s="1"/>
  <c r="L535" i="10" s="1"/>
  <c r="L536" i="10" s="1"/>
  <c r="L537" i="10" s="1"/>
  <c r="L538" i="10" s="1"/>
  <c r="L539" i="10" s="1"/>
  <c r="L540" i="10" s="1"/>
  <c r="L541" i="10" s="1"/>
  <c r="L542" i="10" s="1"/>
  <c r="L543" i="10" s="1"/>
  <c r="L544" i="10" s="1"/>
  <c r="L545" i="10" s="1"/>
  <c r="L546" i="10" s="1"/>
  <c r="L547" i="10" s="1"/>
  <c r="L548" i="10" s="1"/>
  <c r="L549" i="10" s="1"/>
  <c r="L550" i="10" s="1"/>
  <c r="L551" i="10" s="1"/>
  <c r="L552" i="10" s="1"/>
  <c r="L553" i="10" s="1"/>
  <c r="L554" i="10" s="1"/>
  <c r="L555" i="10" s="1"/>
  <c r="L556" i="10" s="1"/>
  <c r="L557" i="10" s="1"/>
  <c r="L558" i="10" s="1"/>
  <c r="L559" i="10" s="1"/>
  <c r="L560" i="10" s="1"/>
  <c r="L561" i="10" s="1"/>
  <c r="L562" i="10" s="1"/>
  <c r="L563" i="10" s="1"/>
  <c r="L564" i="10" s="1"/>
  <c r="L565" i="10" s="1"/>
  <c r="L566" i="10" s="1"/>
  <c r="L567" i="10" s="1"/>
  <c r="L568" i="10" s="1"/>
  <c r="L569" i="10" s="1"/>
  <c r="L570" i="10" s="1"/>
  <c r="L571" i="10" s="1"/>
  <c r="L572" i="10" s="1"/>
  <c r="L573" i="10" s="1"/>
  <c r="L574" i="10" s="1"/>
  <c r="L575" i="10" s="1"/>
  <c r="L576" i="10" s="1"/>
  <c r="L577" i="10" s="1"/>
  <c r="L578" i="10" s="1"/>
  <c r="L579" i="10" s="1"/>
  <c r="L580" i="10" s="1"/>
  <c r="L581" i="10" s="1"/>
  <c r="L582" i="10" s="1"/>
  <c r="L583" i="10" s="1"/>
  <c r="L584" i="10" s="1"/>
  <c r="L585" i="10" s="1"/>
  <c r="L586" i="10" s="1"/>
  <c r="L587" i="10" s="1"/>
  <c r="L588" i="10" s="1"/>
  <c r="L589" i="10" s="1"/>
  <c r="L590" i="10" s="1"/>
  <c r="L591" i="10" s="1"/>
  <c r="L592" i="10" s="1"/>
  <c r="L593" i="10" s="1"/>
  <c r="L594" i="10" s="1"/>
  <c r="L595" i="10" s="1"/>
  <c r="L596" i="10" s="1"/>
  <c r="L597" i="10" s="1"/>
  <c r="L598" i="10" s="1"/>
  <c r="L599" i="10" s="1"/>
  <c r="L600" i="10" s="1"/>
  <c r="L601" i="10" s="1"/>
  <c r="L602" i="10" s="1"/>
  <c r="L603" i="10" s="1"/>
  <c r="L604" i="10" s="1"/>
  <c r="L605" i="10" s="1"/>
  <c r="L606" i="10" s="1"/>
  <c r="L607" i="10" s="1"/>
  <c r="L608" i="10" s="1"/>
  <c r="L609" i="10" s="1"/>
  <c r="L610" i="10" s="1"/>
  <c r="L611" i="10" s="1"/>
  <c r="L612" i="10" s="1"/>
  <c r="L613" i="10" s="1"/>
  <c r="L614" i="10" s="1"/>
  <c r="L615" i="10" s="1"/>
  <c r="L616" i="10" s="1"/>
  <c r="L617" i="10" s="1"/>
  <c r="L618" i="10" s="1"/>
  <c r="L619" i="10" s="1"/>
  <c r="L620" i="10" s="1"/>
  <c r="L621" i="10" s="1"/>
  <c r="L622" i="10" s="1"/>
  <c r="L623" i="10" s="1"/>
  <c r="L624" i="10" s="1"/>
  <c r="L625" i="10" s="1"/>
  <c r="L626" i="10" s="1"/>
  <c r="L627" i="10" s="1"/>
  <c r="L628" i="10" s="1"/>
  <c r="L629" i="10" s="1"/>
  <c r="L630" i="10" s="1"/>
  <c r="L631" i="10" s="1"/>
  <c r="L632" i="10" s="1"/>
  <c r="L633" i="10" s="1"/>
  <c r="L634" i="10" s="1"/>
  <c r="L635" i="10" s="1"/>
  <c r="L636" i="10" s="1"/>
  <c r="L637" i="10" s="1"/>
  <c r="L638" i="10" s="1"/>
  <c r="L639" i="10" s="1"/>
  <c r="L640" i="10" s="1"/>
  <c r="L641" i="10" s="1"/>
  <c r="L642" i="10" s="1"/>
  <c r="L643" i="10" s="1"/>
  <c r="L644" i="10" s="1"/>
  <c r="L645" i="10" s="1"/>
  <c r="L646" i="10" s="1"/>
  <c r="L647" i="10" s="1"/>
  <c r="L648" i="10" s="1"/>
  <c r="L649" i="10" s="1"/>
  <c r="L650" i="10" s="1"/>
  <c r="L651" i="10" s="1"/>
  <c r="L652" i="10" s="1"/>
  <c r="L653" i="10" s="1"/>
  <c r="L654" i="10" s="1"/>
  <c r="L655" i="10" s="1"/>
  <c r="L656" i="10" s="1"/>
  <c r="L657" i="10" s="1"/>
  <c r="L658" i="10" s="1"/>
  <c r="L659" i="10" s="1"/>
  <c r="L660" i="10" s="1"/>
  <c r="L661" i="10" s="1"/>
  <c r="N445" i="10"/>
  <c r="R445" i="10" s="1"/>
  <c r="T445" i="10" s="1"/>
  <c r="U445" i="10" s="1"/>
  <c r="R505" i="10"/>
  <c r="T505" i="10" s="1"/>
  <c r="U505" i="10" s="1"/>
  <c r="P506" i="10"/>
  <c r="L66" i="29" l="1"/>
  <c r="K66" i="29"/>
  <c r="K106" i="28"/>
  <c r="L106" i="28" s="1"/>
  <c r="E68" i="29"/>
  <c r="D67" i="29"/>
  <c r="J67" i="29" s="1"/>
  <c r="L67" i="31"/>
  <c r="K67" i="31"/>
  <c r="E71" i="32"/>
  <c r="D70" i="32"/>
  <c r="I70" i="32" s="1"/>
  <c r="E70" i="30"/>
  <c r="D69" i="30"/>
  <c r="I69" i="30" s="1"/>
  <c r="D68" i="31"/>
  <c r="I68" i="31" s="1"/>
  <c r="E69" i="31"/>
  <c r="L68" i="30"/>
  <c r="K68" i="30"/>
  <c r="L69" i="32"/>
  <c r="K69" i="32"/>
  <c r="D103" i="28"/>
  <c r="E105" i="28"/>
  <c r="F105" i="28" s="1"/>
  <c r="J104" i="28"/>
  <c r="H105" i="28" s="1"/>
  <c r="M105" i="28" s="1"/>
  <c r="N105" i="28" s="1"/>
  <c r="R506" i="10"/>
  <c r="T506" i="10" s="1"/>
  <c r="U506" i="10" s="1"/>
  <c r="P507" i="10"/>
  <c r="K68" i="31" l="1"/>
  <c r="L68" i="31"/>
  <c r="K67" i="29"/>
  <c r="L67" i="29"/>
  <c r="K105" i="28"/>
  <c r="L105" i="28" s="1"/>
  <c r="J103" i="28"/>
  <c r="E104" i="28"/>
  <c r="F104" i="28" s="1"/>
  <c r="D102" i="28"/>
  <c r="D70" i="30"/>
  <c r="I70" i="30" s="1"/>
  <c r="E71" i="30"/>
  <c r="D69" i="31"/>
  <c r="I69" i="31" s="1"/>
  <c r="E70" i="31"/>
  <c r="D68" i="29"/>
  <c r="J68" i="29" s="1"/>
  <c r="E69" i="29"/>
  <c r="L70" i="32"/>
  <c r="K70" i="32"/>
  <c r="L69" i="30"/>
  <c r="K69" i="30"/>
  <c r="E72" i="32"/>
  <c r="D71" i="32"/>
  <c r="I71" i="32" s="1"/>
  <c r="R507" i="10"/>
  <c r="T507" i="10" s="1"/>
  <c r="U507" i="10" s="1"/>
  <c r="P508" i="10"/>
  <c r="E70" i="29" l="1"/>
  <c r="D69" i="29"/>
  <c r="J69" i="29" s="1"/>
  <c r="L71" i="32"/>
  <c r="K71" i="32"/>
  <c r="L69" i="31"/>
  <c r="K69" i="31"/>
  <c r="H104" i="28"/>
  <c r="M104" i="28" s="1"/>
  <c r="N104" i="28" s="1"/>
  <c r="E72" i="30"/>
  <c r="D71" i="30"/>
  <c r="I71" i="30" s="1"/>
  <c r="L70" i="30"/>
  <c r="K70" i="30"/>
  <c r="L68" i="29"/>
  <c r="K68" i="29"/>
  <c r="E71" i="31"/>
  <c r="D70" i="31"/>
  <c r="I70" i="31" s="1"/>
  <c r="E73" i="32"/>
  <c r="D72" i="32"/>
  <c r="I72" i="32" s="1"/>
  <c r="E103" i="28"/>
  <c r="F103" i="28" s="1"/>
  <c r="D101" i="28"/>
  <c r="J102" i="28"/>
  <c r="R508" i="10"/>
  <c r="T508" i="10" s="1"/>
  <c r="U508" i="10" s="1"/>
  <c r="P509" i="10"/>
  <c r="K104" i="28" l="1"/>
  <c r="L104" i="28" s="1"/>
  <c r="L71" i="30"/>
  <c r="K71" i="30"/>
  <c r="H103" i="28"/>
  <c r="M103" i="28" s="1"/>
  <c r="N103" i="28" s="1"/>
  <c r="L72" i="32"/>
  <c r="K72" i="32"/>
  <c r="E74" i="32"/>
  <c r="D73" i="32"/>
  <c r="I73" i="32" s="1"/>
  <c r="E73" i="30"/>
  <c r="D72" i="30"/>
  <c r="I72" i="30" s="1"/>
  <c r="L69" i="29"/>
  <c r="K69" i="29"/>
  <c r="E72" i="31"/>
  <c r="D71" i="31"/>
  <c r="I71" i="31" s="1"/>
  <c r="J101" i="28"/>
  <c r="H102" i="28" s="1"/>
  <c r="M102" i="28" s="1"/>
  <c r="N102" i="28" s="1"/>
  <c r="D100" i="28"/>
  <c r="E102" i="28"/>
  <c r="F102" i="28" s="1"/>
  <c r="L70" i="31"/>
  <c r="K70" i="31"/>
  <c r="D70" i="29"/>
  <c r="J70" i="29" s="1"/>
  <c r="E71" i="29"/>
  <c r="R509" i="10"/>
  <c r="T509" i="10" s="1"/>
  <c r="U509" i="10" s="1"/>
  <c r="P510" i="10"/>
  <c r="L71" i="31" l="1"/>
  <c r="K71" i="31"/>
  <c r="E73" i="31"/>
  <c r="D72" i="31"/>
  <c r="I72" i="31" s="1"/>
  <c r="E75" i="32"/>
  <c r="D74" i="32"/>
  <c r="I74" i="32" s="1"/>
  <c r="K72" i="30"/>
  <c r="L72" i="30"/>
  <c r="L70" i="29"/>
  <c r="K70" i="29"/>
  <c r="D73" i="30"/>
  <c r="I73" i="30" s="1"/>
  <c r="E74" i="30"/>
  <c r="H101" i="28"/>
  <c r="M101" i="28" s="1"/>
  <c r="N101" i="28" s="1"/>
  <c r="K102" i="28"/>
  <c r="L102" i="28" s="1"/>
  <c r="D71" i="29"/>
  <c r="J71" i="29" s="1"/>
  <c r="E72" i="29"/>
  <c r="D99" i="28"/>
  <c r="J100" i="28"/>
  <c r="E101" i="28"/>
  <c r="F101" i="28" s="1"/>
  <c r="K73" i="32"/>
  <c r="L73" i="32"/>
  <c r="K103" i="28"/>
  <c r="L103" i="28" s="1"/>
  <c r="P511" i="10"/>
  <c r="R510" i="10"/>
  <c r="T510" i="10" s="1"/>
  <c r="U510" i="10" s="1"/>
  <c r="D72" i="29" l="1"/>
  <c r="J72" i="29" s="1"/>
  <c r="E73" i="29"/>
  <c r="L71" i="29"/>
  <c r="K71" i="29"/>
  <c r="K72" i="31"/>
  <c r="L72" i="31"/>
  <c r="L73" i="30"/>
  <c r="K73" i="30"/>
  <c r="E74" i="31"/>
  <c r="D73" i="31"/>
  <c r="I73" i="31" s="1"/>
  <c r="E76" i="32"/>
  <c r="D75" i="32"/>
  <c r="I75" i="32" s="1"/>
  <c r="E75" i="30"/>
  <c r="D74" i="30"/>
  <c r="I74" i="30" s="1"/>
  <c r="K101" i="28"/>
  <c r="L101" i="28" s="1"/>
  <c r="H100" i="28"/>
  <c r="M100" i="28" s="1"/>
  <c r="N100" i="28" s="1"/>
  <c r="L74" i="32"/>
  <c r="K74" i="32"/>
  <c r="E100" i="28"/>
  <c r="F100" i="28" s="1"/>
  <c r="J99" i="28"/>
  <c r="D98" i="28"/>
  <c r="P512" i="10"/>
  <c r="R511" i="10"/>
  <c r="T511" i="10" s="1"/>
  <c r="U511" i="10" s="1"/>
  <c r="E76" i="30" l="1"/>
  <c r="D75" i="30"/>
  <c r="I75" i="30" s="1"/>
  <c r="L75" i="32"/>
  <c r="K75" i="32"/>
  <c r="E77" i="32"/>
  <c r="D76" i="32"/>
  <c r="I76" i="32" s="1"/>
  <c r="L73" i="31"/>
  <c r="K73" i="31"/>
  <c r="E74" i="29"/>
  <c r="D73" i="29"/>
  <c r="J73" i="29" s="1"/>
  <c r="L74" i="30"/>
  <c r="K74" i="30"/>
  <c r="J98" i="28"/>
  <c r="D97" i="28"/>
  <c r="E99" i="28"/>
  <c r="F99" i="28" s="1"/>
  <c r="H99" i="28"/>
  <c r="M99" i="28" s="1"/>
  <c r="N99" i="28" s="1"/>
  <c r="K100" i="28"/>
  <c r="L100" i="28" s="1"/>
  <c r="E75" i="31"/>
  <c r="D74" i="31"/>
  <c r="I74" i="31" s="1"/>
  <c r="L72" i="29"/>
  <c r="K72" i="29"/>
  <c r="P513" i="10"/>
  <c r="R512" i="10"/>
  <c r="T512" i="10" s="1"/>
  <c r="U512" i="10" s="1"/>
  <c r="J97" i="28" l="1"/>
  <c r="H98" i="28" s="1"/>
  <c r="M98" i="28" s="1"/>
  <c r="N98" i="28" s="1"/>
  <c r="E98" i="28"/>
  <c r="F98" i="28" s="1"/>
  <c r="D96" i="28"/>
  <c r="K99" i="28"/>
  <c r="L99" i="28" s="1"/>
  <c r="E78" i="32"/>
  <c r="D77" i="32"/>
  <c r="I77" i="32" s="1"/>
  <c r="L74" i="31"/>
  <c r="K74" i="31"/>
  <c r="D75" i="31"/>
  <c r="I75" i="31" s="1"/>
  <c r="E76" i="31"/>
  <c r="L75" i="30"/>
  <c r="K75" i="30"/>
  <c r="L76" i="32"/>
  <c r="K76" i="32"/>
  <c r="L73" i="29"/>
  <c r="K73" i="29"/>
  <c r="E75" i="29"/>
  <c r="D74" i="29"/>
  <c r="J74" i="29" s="1"/>
  <c r="D76" i="30"/>
  <c r="I76" i="30" s="1"/>
  <c r="E77" i="30"/>
  <c r="R513" i="10"/>
  <c r="T513" i="10" s="1"/>
  <c r="U513" i="10" s="1"/>
  <c r="P514" i="10"/>
  <c r="L77" i="32" l="1"/>
  <c r="K77" i="32"/>
  <c r="D78" i="32"/>
  <c r="I78" i="32" s="1"/>
  <c r="E79" i="32"/>
  <c r="E78" i="30"/>
  <c r="D77" i="30"/>
  <c r="I77" i="30" s="1"/>
  <c r="L74" i="29"/>
  <c r="K74" i="29"/>
  <c r="D76" i="31"/>
  <c r="I76" i="31" s="1"/>
  <c r="E77" i="31"/>
  <c r="D95" i="28"/>
  <c r="E97" i="28"/>
  <c r="F97" i="28" s="1"/>
  <c r="J96" i="28"/>
  <c r="D75" i="29"/>
  <c r="J75" i="29" s="1"/>
  <c r="E76" i="29"/>
  <c r="K76" i="30"/>
  <c r="L76" i="30"/>
  <c r="K75" i="31"/>
  <c r="L75" i="31"/>
  <c r="K98" i="28"/>
  <c r="L98" i="28" s="1"/>
  <c r="R514" i="10"/>
  <c r="T514" i="10" s="1"/>
  <c r="U514" i="10" s="1"/>
  <c r="P515" i="10"/>
  <c r="L77" i="30" l="1"/>
  <c r="K77" i="30"/>
  <c r="D78" i="30"/>
  <c r="I78" i="30" s="1"/>
  <c r="E79" i="30"/>
  <c r="L75" i="29"/>
  <c r="K75" i="29"/>
  <c r="D79" i="32"/>
  <c r="I79" i="32" s="1"/>
  <c r="E80" i="32"/>
  <c r="L78" i="32"/>
  <c r="K78" i="32"/>
  <c r="E77" i="29"/>
  <c r="D76" i="29"/>
  <c r="J76" i="29" s="1"/>
  <c r="J95" i="28"/>
  <c r="E96" i="28"/>
  <c r="F96" i="28" s="1"/>
  <c r="D94" i="28"/>
  <c r="D77" i="31"/>
  <c r="I77" i="31" s="1"/>
  <c r="E78" i="31"/>
  <c r="H97" i="28"/>
  <c r="M97" i="28" s="1"/>
  <c r="N97" i="28" s="1"/>
  <c r="K76" i="31"/>
  <c r="L76" i="31"/>
  <c r="R515" i="10"/>
  <c r="T515" i="10" s="1"/>
  <c r="U515" i="10" s="1"/>
  <c r="P516" i="10"/>
  <c r="K97" i="28" l="1"/>
  <c r="L97" i="28" s="1"/>
  <c r="E80" i="30"/>
  <c r="D79" i="30"/>
  <c r="I79" i="30" s="1"/>
  <c r="L78" i="30"/>
  <c r="K78" i="30"/>
  <c r="E79" i="31"/>
  <c r="D78" i="31"/>
  <c r="I78" i="31" s="1"/>
  <c r="H96" i="28"/>
  <c r="M96" i="28" s="1"/>
  <c r="N96" i="28" s="1"/>
  <c r="L77" i="31"/>
  <c r="K77" i="31"/>
  <c r="D80" i="32"/>
  <c r="I80" i="32" s="1"/>
  <c r="E81" i="32"/>
  <c r="K76" i="29"/>
  <c r="L76" i="29"/>
  <c r="E78" i="29"/>
  <c r="D77" i="29"/>
  <c r="J77" i="29" s="1"/>
  <c r="D93" i="28"/>
  <c r="E95" i="28"/>
  <c r="F95" i="28" s="1"/>
  <c r="J94" i="28"/>
  <c r="L79" i="32"/>
  <c r="K79" i="32"/>
  <c r="R516" i="10"/>
  <c r="T516" i="10" s="1"/>
  <c r="U516" i="10" s="1"/>
  <c r="P517" i="10"/>
  <c r="D79" i="31" l="1"/>
  <c r="I79" i="31" s="1"/>
  <c r="E80" i="31"/>
  <c r="L78" i="31"/>
  <c r="K78" i="31"/>
  <c r="D78" i="29"/>
  <c r="J78" i="29" s="1"/>
  <c r="E79" i="29"/>
  <c r="E82" i="32"/>
  <c r="D81" i="32"/>
  <c r="I81" i="32" s="1"/>
  <c r="L79" i="30"/>
  <c r="K79" i="30"/>
  <c r="E81" i="30"/>
  <c r="D80" i="30"/>
  <c r="I80" i="30" s="1"/>
  <c r="L80" i="32"/>
  <c r="K80" i="32"/>
  <c r="J93" i="28"/>
  <c r="H94" i="28" s="1"/>
  <c r="M94" i="28" s="1"/>
  <c r="N94" i="28" s="1"/>
  <c r="D92" i="28"/>
  <c r="E94" i="28"/>
  <c r="F94" i="28" s="1"/>
  <c r="K96" i="28"/>
  <c r="L96" i="28" s="1"/>
  <c r="K77" i="29"/>
  <c r="L77" i="29"/>
  <c r="H95" i="28"/>
  <c r="M95" i="28" s="1"/>
  <c r="N95" i="28" s="1"/>
  <c r="R517" i="10"/>
  <c r="T517" i="10" s="1"/>
  <c r="U517" i="10" s="1"/>
  <c r="P518" i="10"/>
  <c r="P519" i="10" s="1"/>
  <c r="P520" i="10" s="1"/>
  <c r="P521" i="10" s="1"/>
  <c r="P522" i="10" s="1"/>
  <c r="P523" i="10" s="1"/>
  <c r="P524" i="10" s="1"/>
  <c r="P525" i="10" s="1"/>
  <c r="P526" i="10" s="1"/>
  <c r="P527" i="10" s="1"/>
  <c r="P528" i="10" s="1"/>
  <c r="P529" i="10" s="1"/>
  <c r="P530" i="10" s="1"/>
  <c r="P531" i="10" s="1"/>
  <c r="P532" i="10" s="1"/>
  <c r="P533" i="10" s="1"/>
  <c r="P534" i="10" s="1"/>
  <c r="P535" i="10" s="1"/>
  <c r="P536" i="10" s="1"/>
  <c r="P537" i="10" s="1"/>
  <c r="P538" i="10" s="1"/>
  <c r="P539" i="10" s="1"/>
  <c r="P540" i="10" s="1"/>
  <c r="P541" i="10" s="1"/>
  <c r="P542" i="10" s="1"/>
  <c r="P543" i="10" s="1"/>
  <c r="P544" i="10" s="1"/>
  <c r="P545" i="10" s="1"/>
  <c r="P546" i="10" s="1"/>
  <c r="P547" i="10" s="1"/>
  <c r="P548" i="10" s="1"/>
  <c r="P549" i="10" s="1"/>
  <c r="P550" i="10" s="1"/>
  <c r="P551" i="10" s="1"/>
  <c r="P552" i="10" s="1"/>
  <c r="P553" i="10" s="1"/>
  <c r="P554" i="10" s="1"/>
  <c r="P555" i="10" s="1"/>
  <c r="P556" i="10" s="1"/>
  <c r="P557" i="10" s="1"/>
  <c r="P558" i="10" s="1"/>
  <c r="P559" i="10" s="1"/>
  <c r="P560" i="10" s="1"/>
  <c r="P561" i="10" s="1"/>
  <c r="P562" i="10" s="1"/>
  <c r="P563" i="10" s="1"/>
  <c r="P564" i="10" s="1"/>
  <c r="P565" i="10" s="1"/>
  <c r="P566" i="10" s="1"/>
  <c r="P567" i="10" s="1"/>
  <c r="P568" i="10" s="1"/>
  <c r="P569" i="10" s="1"/>
  <c r="P570" i="10" s="1"/>
  <c r="P571" i="10" s="1"/>
  <c r="P572" i="10" s="1"/>
  <c r="P573" i="10" s="1"/>
  <c r="P574" i="10" s="1"/>
  <c r="P575" i="10" s="1"/>
  <c r="P576" i="10" s="1"/>
  <c r="P577" i="10" s="1"/>
  <c r="P578" i="10" s="1"/>
  <c r="P579" i="10" s="1"/>
  <c r="P580" i="10" s="1"/>
  <c r="P581" i="10" s="1"/>
  <c r="P582" i="10" s="1"/>
  <c r="P583" i="10" s="1"/>
  <c r="P584" i="10" s="1"/>
  <c r="P585" i="10" s="1"/>
  <c r="P586" i="10" s="1"/>
  <c r="P587" i="10" s="1"/>
  <c r="P588" i="10" s="1"/>
  <c r="P589" i="10" s="1"/>
  <c r="P590" i="10" s="1"/>
  <c r="P591" i="10" s="1"/>
  <c r="P592" i="10" s="1"/>
  <c r="P593" i="10" s="1"/>
  <c r="P594" i="10" s="1"/>
  <c r="P595" i="10" s="1"/>
  <c r="P596" i="10" s="1"/>
  <c r="P597" i="10" s="1"/>
  <c r="P598" i="10" s="1"/>
  <c r="P599" i="10" s="1"/>
  <c r="P600" i="10" s="1"/>
  <c r="P601" i="10" s="1"/>
  <c r="P602" i="10" s="1"/>
  <c r="P603" i="10" s="1"/>
  <c r="P604" i="10" s="1"/>
  <c r="P605" i="10" s="1"/>
  <c r="P606" i="10" s="1"/>
  <c r="P607" i="10" s="1"/>
  <c r="P608" i="10" s="1"/>
  <c r="P609" i="10" s="1"/>
  <c r="P610" i="10" s="1"/>
  <c r="P611" i="10" s="1"/>
  <c r="P612" i="10" s="1"/>
  <c r="P613" i="10" s="1"/>
  <c r="P614" i="10" s="1"/>
  <c r="P615" i="10" s="1"/>
  <c r="P616" i="10" s="1"/>
  <c r="P617" i="10" s="1"/>
  <c r="P618" i="10" s="1"/>
  <c r="P619" i="10" s="1"/>
  <c r="P620" i="10" s="1"/>
  <c r="P621" i="10" s="1"/>
  <c r="P622" i="10" s="1"/>
  <c r="P623" i="10" s="1"/>
  <c r="P624" i="10" s="1"/>
  <c r="P625" i="10" s="1"/>
  <c r="P626" i="10" s="1"/>
  <c r="P627" i="10" s="1"/>
  <c r="P628" i="10" s="1"/>
  <c r="P629" i="10" s="1"/>
  <c r="P630" i="10" s="1"/>
  <c r="P631" i="10" s="1"/>
  <c r="P632" i="10" s="1"/>
  <c r="P633" i="10" s="1"/>
  <c r="P634" i="10" s="1"/>
  <c r="P635" i="10" s="1"/>
  <c r="P636" i="10" s="1"/>
  <c r="P637" i="10" s="1"/>
  <c r="P638" i="10" s="1"/>
  <c r="P639" i="10" s="1"/>
  <c r="P640" i="10" s="1"/>
  <c r="P641" i="10" s="1"/>
  <c r="P642" i="10" s="1"/>
  <c r="P643" i="10" s="1"/>
  <c r="P644" i="10" s="1"/>
  <c r="P645" i="10" s="1"/>
  <c r="P646" i="10" s="1"/>
  <c r="P647" i="10" s="1"/>
  <c r="P648" i="10" s="1"/>
  <c r="P649" i="10" s="1"/>
  <c r="P650" i="10" s="1"/>
  <c r="P651" i="10" s="1"/>
  <c r="P652" i="10" s="1"/>
  <c r="P653" i="10" s="1"/>
  <c r="P654" i="10" s="1"/>
  <c r="P655" i="10" s="1"/>
  <c r="P656" i="10" s="1"/>
  <c r="P657" i="10" s="1"/>
  <c r="P658" i="10" s="1"/>
  <c r="P659" i="10" s="1"/>
  <c r="P660" i="10" s="1"/>
  <c r="P661" i="10" s="1"/>
  <c r="L81" i="32" l="1"/>
  <c r="K81" i="32"/>
  <c r="E83" i="32"/>
  <c r="D82" i="32"/>
  <c r="I82" i="32" s="1"/>
  <c r="K80" i="30"/>
  <c r="L80" i="30"/>
  <c r="E80" i="29"/>
  <c r="D79" i="29"/>
  <c r="J79" i="29" s="1"/>
  <c r="K78" i="29"/>
  <c r="L78" i="29"/>
  <c r="D81" i="30"/>
  <c r="I81" i="30" s="1"/>
  <c r="E82" i="30"/>
  <c r="K95" i="28"/>
  <c r="L95" i="28" s="1"/>
  <c r="D91" i="28"/>
  <c r="J92" i="28"/>
  <c r="E93" i="28"/>
  <c r="F93" i="28" s="1"/>
  <c r="E81" i="31"/>
  <c r="D80" i="31"/>
  <c r="I80" i="31" s="1"/>
  <c r="K94" i="28"/>
  <c r="L94" i="28" s="1"/>
  <c r="L79" i="31"/>
  <c r="K79" i="31"/>
  <c r="K110" i="7"/>
  <c r="K111" i="7" s="1"/>
  <c r="K112" i="7" s="1"/>
  <c r="K113" i="7" s="1"/>
  <c r="K114" i="7" s="1"/>
  <c r="K115" i="7" s="1"/>
  <c r="K116" i="7" s="1"/>
  <c r="K117" i="7" s="1"/>
  <c r="K118" i="7" s="1"/>
  <c r="K119" i="7" s="1"/>
  <c r="K120" i="7" s="1"/>
  <c r="K121" i="7" s="1"/>
  <c r="K122" i="7" s="1"/>
  <c r="K123" i="7" s="1"/>
  <c r="K124" i="7" s="1"/>
  <c r="K125" i="7" s="1"/>
  <c r="K126" i="7" s="1"/>
  <c r="K127" i="7" s="1"/>
  <c r="K128" i="7" s="1"/>
  <c r="K129" i="7" s="1"/>
  <c r="K130" i="7" s="1"/>
  <c r="K131" i="7" s="1"/>
  <c r="K132" i="7" s="1"/>
  <c r="K133" i="7" s="1"/>
  <c r="K134" i="7" s="1"/>
  <c r="K135" i="7" s="1"/>
  <c r="K136" i="7" s="1"/>
  <c r="K137" i="7" s="1"/>
  <c r="K138" i="7" s="1"/>
  <c r="K139" i="7" s="1"/>
  <c r="K140" i="7" s="1"/>
  <c r="K141" i="7" s="1"/>
  <c r="K142" i="7" s="1"/>
  <c r="K143" i="7" s="1"/>
  <c r="K144" i="7" s="1"/>
  <c r="K145" i="7" s="1"/>
  <c r="K146" i="7" s="1"/>
  <c r="K147" i="7" s="1"/>
  <c r="K148" i="7" s="1"/>
  <c r="K149" i="7" s="1"/>
  <c r="K150" i="7" s="1"/>
  <c r="K151" i="7" s="1"/>
  <c r="K152" i="7" s="1"/>
  <c r="K153" i="7" s="1"/>
  <c r="K154" i="7" s="1"/>
  <c r="K155" i="7" s="1"/>
  <c r="K156" i="7" s="1"/>
  <c r="K157" i="7" s="1"/>
  <c r="K158" i="7" s="1"/>
  <c r="K159" i="7" s="1"/>
  <c r="K160" i="7" s="1"/>
  <c r="K161" i="7" s="1"/>
  <c r="K162" i="7" s="1"/>
  <c r="K163" i="7" s="1"/>
  <c r="K164" i="7" s="1"/>
  <c r="K165" i="7" s="1"/>
  <c r="K166" i="7" s="1"/>
  <c r="K167" i="7" s="1"/>
  <c r="K168" i="7" s="1"/>
  <c r="K169" i="7" s="1"/>
  <c r="K170" i="7" s="1"/>
  <c r="K171" i="7" s="1"/>
  <c r="K172" i="7" s="1"/>
  <c r="K173" i="7" s="1"/>
  <c r="K174" i="7" s="1"/>
  <c r="K175" i="7" s="1"/>
  <c r="K176" i="7" s="1"/>
  <c r="K177" i="7" s="1"/>
  <c r="K178" i="7" s="1"/>
  <c r="K179" i="7" s="1"/>
  <c r="K180" i="7" s="1"/>
  <c r="K181" i="7" s="1"/>
  <c r="K182" i="7" s="1"/>
  <c r="K183" i="7" s="1"/>
  <c r="K184" i="7" s="1"/>
  <c r="K185" i="7" s="1"/>
  <c r="K186" i="7" s="1"/>
  <c r="K187" i="7" s="1"/>
  <c r="K188" i="7" s="1"/>
  <c r="K189" i="7" s="1"/>
  <c r="K190" i="7" s="1"/>
  <c r="K191" i="7" s="1"/>
  <c r="K192" i="7" s="1"/>
  <c r="K193" i="7" s="1"/>
  <c r="K194" i="7" s="1"/>
  <c r="K195" i="7" s="1"/>
  <c r="K196" i="7" s="1"/>
  <c r="K197" i="7" s="1"/>
  <c r="K198" i="7" s="1"/>
  <c r="K199" i="7" s="1"/>
  <c r="K200" i="7" s="1"/>
  <c r="K201" i="7" s="1"/>
  <c r="K202" i="7" s="1"/>
  <c r="K203" i="7" s="1"/>
  <c r="K204" i="7" s="1"/>
  <c r="K205" i="7" s="1"/>
  <c r="K206" i="7" s="1"/>
  <c r="K207" i="7" s="1"/>
  <c r="K208" i="7" s="1"/>
  <c r="K209" i="7" s="1"/>
  <c r="K210" i="7" s="1"/>
  <c r="K211" i="7" s="1"/>
  <c r="K212" i="7" s="1"/>
  <c r="K213" i="7" s="1"/>
  <c r="K214" i="7" s="1"/>
  <c r="K215" i="7" s="1"/>
  <c r="K216" i="7" s="1"/>
  <c r="K217" i="7" s="1"/>
  <c r="K218" i="7" s="1"/>
  <c r="K219" i="7" s="1"/>
  <c r="K220" i="7" s="1"/>
  <c r="K221" i="7" s="1"/>
  <c r="K222" i="7" s="1"/>
  <c r="K223" i="7" s="1"/>
  <c r="K224" i="7" s="1"/>
  <c r="K225" i="7" s="1"/>
  <c r="K226" i="7" s="1"/>
  <c r="K227" i="7" s="1"/>
  <c r="K228" i="7" s="1"/>
  <c r="K229" i="7" s="1"/>
  <c r="K230" i="7" s="1"/>
  <c r="K231" i="7" s="1"/>
  <c r="K232" i="7" s="1"/>
  <c r="K233" i="7" s="1"/>
  <c r="K234" i="7" s="1"/>
  <c r="K235" i="7" s="1"/>
  <c r="K236" i="7" s="1"/>
  <c r="K237" i="7" s="1"/>
  <c r="K238" i="7" s="1"/>
  <c r="K239" i="7" s="1"/>
  <c r="K240" i="7" s="1"/>
  <c r="K241" i="7" s="1"/>
  <c r="K242" i="7" s="1"/>
  <c r="K243" i="7" s="1"/>
  <c r="K244" i="7" s="1"/>
  <c r="K245" i="7" s="1"/>
  <c r="K246" i="7" s="1"/>
  <c r="K247" i="7" s="1"/>
  <c r="K248" i="7" s="1"/>
  <c r="K249" i="7" s="1"/>
  <c r="K250" i="7" s="1"/>
  <c r="K251" i="7" s="1"/>
  <c r="K252" i="7" s="1"/>
  <c r="K253" i="7" s="1"/>
  <c r="K254" i="7" s="1"/>
  <c r="K255" i="7" s="1"/>
  <c r="K256" i="7" s="1"/>
  <c r="K257" i="7" s="1"/>
  <c r="K258" i="7" s="1"/>
  <c r="K259" i="7" s="1"/>
  <c r="K260" i="7" s="1"/>
  <c r="K261" i="7" s="1"/>
  <c r="K262" i="7" s="1"/>
  <c r="K263" i="7" s="1"/>
  <c r="K264" i="7" s="1"/>
  <c r="K265" i="7" s="1"/>
  <c r="K266" i="7" s="1"/>
  <c r="K267" i="7" s="1"/>
  <c r="K268" i="7" s="1"/>
  <c r="K269" i="7" s="1"/>
  <c r="K270" i="7" s="1"/>
  <c r="K271" i="7" s="1"/>
  <c r="K272" i="7" s="1"/>
  <c r="K273" i="7" s="1"/>
  <c r="K274" i="7" s="1"/>
  <c r="R5" i="6"/>
  <c r="Q5" i="6"/>
  <c r="S5" i="6" s="1"/>
  <c r="P5" i="6"/>
  <c r="M5" i="6"/>
  <c r="O5" i="6" s="1"/>
  <c r="L5" i="6"/>
  <c r="N5" i="6" s="1"/>
  <c r="Q45" i="6"/>
  <c r="S45" i="6" s="1"/>
  <c r="P45" i="6"/>
  <c r="R45" i="6" s="1"/>
  <c r="Q44" i="6"/>
  <c r="S44" i="6" s="1"/>
  <c r="P44" i="6"/>
  <c r="Q43" i="6"/>
  <c r="P43" i="6"/>
  <c r="Q42" i="6"/>
  <c r="P42" i="6"/>
  <c r="R42" i="6" s="1"/>
  <c r="Q41" i="6"/>
  <c r="S41" i="6" s="1"/>
  <c r="P41" i="6"/>
  <c r="Q40" i="6"/>
  <c r="S40" i="6" s="1"/>
  <c r="P40" i="6"/>
  <c r="Q39" i="6"/>
  <c r="P39" i="6"/>
  <c r="Q38" i="6"/>
  <c r="S38" i="6" s="1"/>
  <c r="P38" i="6"/>
  <c r="R38" i="6" s="1"/>
  <c r="Q37" i="6"/>
  <c r="P37" i="6"/>
  <c r="R37" i="6" s="1"/>
  <c r="Q36" i="6"/>
  <c r="P36" i="6"/>
  <c r="Q35" i="6"/>
  <c r="P35" i="6"/>
  <c r="Q34" i="6"/>
  <c r="P34" i="6"/>
  <c r="R34" i="6" s="1"/>
  <c r="Q33" i="6"/>
  <c r="P33" i="6"/>
  <c r="R33" i="6" s="1"/>
  <c r="Q32" i="6"/>
  <c r="S32" i="6" s="1"/>
  <c r="P32" i="6"/>
  <c r="Q31" i="6"/>
  <c r="P31" i="6"/>
  <c r="Q30" i="6"/>
  <c r="S30" i="6" s="1"/>
  <c r="P30" i="6"/>
  <c r="R30" i="6" s="1"/>
  <c r="Q29" i="6"/>
  <c r="S29" i="6" s="1"/>
  <c r="P29" i="6"/>
  <c r="R29" i="6" s="1"/>
  <c r="Q28" i="6"/>
  <c r="S28" i="6" s="1"/>
  <c r="P28" i="6"/>
  <c r="Q27" i="6"/>
  <c r="P27" i="6"/>
  <c r="Q26" i="6"/>
  <c r="P26" i="6"/>
  <c r="R26" i="6" s="1"/>
  <c r="Q25" i="6"/>
  <c r="S25" i="6" s="1"/>
  <c r="P25" i="6"/>
  <c r="Q24" i="6"/>
  <c r="S24" i="6" s="1"/>
  <c r="P24" i="6"/>
  <c r="Q23" i="6"/>
  <c r="P23" i="6"/>
  <c r="Q22" i="6"/>
  <c r="S22" i="6" s="1"/>
  <c r="P22" i="6"/>
  <c r="R22" i="6" s="1"/>
  <c r="Q21" i="6"/>
  <c r="S21" i="6" s="1"/>
  <c r="P21" i="6"/>
  <c r="Q20" i="6"/>
  <c r="S20" i="6" s="1"/>
  <c r="P20" i="6"/>
  <c r="Q19" i="6"/>
  <c r="P19" i="6"/>
  <c r="Q18" i="6"/>
  <c r="P18" i="6"/>
  <c r="R18" i="6" s="1"/>
  <c r="Q17" i="6"/>
  <c r="P17" i="6"/>
  <c r="R17" i="6" s="1"/>
  <c r="Q16" i="6"/>
  <c r="S16" i="6" s="1"/>
  <c r="P16" i="6"/>
  <c r="Q15" i="6"/>
  <c r="P15" i="6"/>
  <c r="Q14" i="6"/>
  <c r="P14" i="6"/>
  <c r="R14" i="6" s="1"/>
  <c r="Q13" i="6"/>
  <c r="S13" i="6" s="1"/>
  <c r="P13" i="6"/>
  <c r="Q12" i="6"/>
  <c r="S12" i="6" s="1"/>
  <c r="P12" i="6"/>
  <c r="Q11" i="6"/>
  <c r="P11" i="6"/>
  <c r="Q10" i="6"/>
  <c r="S10" i="6" s="1"/>
  <c r="P10" i="6"/>
  <c r="R10" i="6" s="1"/>
  <c r="Q9" i="6"/>
  <c r="S9" i="6" s="1"/>
  <c r="P9" i="6"/>
  <c r="R9" i="6" s="1"/>
  <c r="Q8" i="6"/>
  <c r="S8" i="6" s="1"/>
  <c r="P8" i="6"/>
  <c r="Q7" i="6"/>
  <c r="P7" i="6"/>
  <c r="Q6" i="6"/>
  <c r="P6" i="6"/>
  <c r="R6" i="6" s="1"/>
  <c r="R41" i="6"/>
  <c r="S36" i="6"/>
  <c r="R25" i="6"/>
  <c r="R21" i="6"/>
  <c r="R13" i="6"/>
  <c r="R44" i="6"/>
  <c r="S43" i="6"/>
  <c r="R43" i="6"/>
  <c r="S42" i="6"/>
  <c r="R40" i="6"/>
  <c r="S39" i="6"/>
  <c r="R39" i="6"/>
  <c r="S37" i="6"/>
  <c r="R36" i="6"/>
  <c r="S35" i="6"/>
  <c r="R35" i="6"/>
  <c r="S34" i="6"/>
  <c r="S33" i="6"/>
  <c r="R32" i="6"/>
  <c r="S31" i="6"/>
  <c r="R31" i="6"/>
  <c r="R28" i="6"/>
  <c r="S27" i="6"/>
  <c r="R27" i="6"/>
  <c r="S26" i="6"/>
  <c r="R24" i="6"/>
  <c r="S23" i="6"/>
  <c r="R23" i="6"/>
  <c r="R20" i="6"/>
  <c r="S19" i="6"/>
  <c r="R19" i="6"/>
  <c r="S18" i="6"/>
  <c r="S17" i="6"/>
  <c r="R16" i="6"/>
  <c r="S15" i="6"/>
  <c r="R15" i="6"/>
  <c r="S14" i="6"/>
  <c r="R12" i="6"/>
  <c r="S11" i="6"/>
  <c r="R11" i="6"/>
  <c r="R8" i="6"/>
  <c r="S7" i="6"/>
  <c r="R7" i="6"/>
  <c r="S6" i="6"/>
  <c r="M45" i="6"/>
  <c r="O45" i="6" s="1"/>
  <c r="L45" i="6"/>
  <c r="N45" i="6" s="1"/>
  <c r="M44" i="6"/>
  <c r="O44" i="6" s="1"/>
  <c r="L44" i="6"/>
  <c r="N44" i="6" s="1"/>
  <c r="M43" i="6"/>
  <c r="O43" i="6" s="1"/>
  <c r="L43" i="6"/>
  <c r="N43" i="6" s="1"/>
  <c r="M42" i="6"/>
  <c r="O42" i="6" s="1"/>
  <c r="L42" i="6"/>
  <c r="N42" i="6" s="1"/>
  <c r="M41" i="6"/>
  <c r="O41" i="6" s="1"/>
  <c r="L41" i="6"/>
  <c r="N41" i="6" s="1"/>
  <c r="M40" i="6"/>
  <c r="O40" i="6" s="1"/>
  <c r="L40" i="6"/>
  <c r="N40" i="6" s="1"/>
  <c r="M39" i="6"/>
  <c r="O39" i="6" s="1"/>
  <c r="L39" i="6"/>
  <c r="N39" i="6" s="1"/>
  <c r="M38" i="6"/>
  <c r="O38" i="6" s="1"/>
  <c r="L38" i="6"/>
  <c r="N38" i="6" s="1"/>
  <c r="M37" i="6"/>
  <c r="O37" i="6" s="1"/>
  <c r="L37" i="6"/>
  <c r="N37" i="6" s="1"/>
  <c r="M36" i="6"/>
  <c r="O36" i="6" s="1"/>
  <c r="L36" i="6"/>
  <c r="N36" i="6" s="1"/>
  <c r="M35" i="6"/>
  <c r="O35" i="6" s="1"/>
  <c r="L35" i="6"/>
  <c r="N35" i="6" s="1"/>
  <c r="M34" i="6"/>
  <c r="O34" i="6" s="1"/>
  <c r="L34" i="6"/>
  <c r="N34" i="6" s="1"/>
  <c r="M33" i="6"/>
  <c r="O33" i="6" s="1"/>
  <c r="L33" i="6"/>
  <c r="N33" i="6" s="1"/>
  <c r="M32" i="6"/>
  <c r="O32" i="6" s="1"/>
  <c r="L32" i="6"/>
  <c r="N32" i="6" s="1"/>
  <c r="M31" i="6"/>
  <c r="O31" i="6" s="1"/>
  <c r="L31" i="6"/>
  <c r="N31" i="6" s="1"/>
  <c r="M30" i="6"/>
  <c r="O30" i="6" s="1"/>
  <c r="L30" i="6"/>
  <c r="N30" i="6" s="1"/>
  <c r="M29" i="6"/>
  <c r="O29" i="6" s="1"/>
  <c r="L29" i="6"/>
  <c r="N29" i="6" s="1"/>
  <c r="M28" i="6"/>
  <c r="O28" i="6" s="1"/>
  <c r="L28" i="6"/>
  <c r="N28" i="6" s="1"/>
  <c r="M27" i="6"/>
  <c r="O27" i="6" s="1"/>
  <c r="L27" i="6"/>
  <c r="N27" i="6" s="1"/>
  <c r="M26" i="6"/>
  <c r="O26" i="6" s="1"/>
  <c r="L26" i="6"/>
  <c r="N26" i="6" s="1"/>
  <c r="M25" i="6"/>
  <c r="O25" i="6" s="1"/>
  <c r="L25" i="6"/>
  <c r="N25" i="6" s="1"/>
  <c r="M24" i="6"/>
  <c r="O24" i="6" s="1"/>
  <c r="L24" i="6"/>
  <c r="N24" i="6" s="1"/>
  <c r="M23" i="6"/>
  <c r="O23" i="6" s="1"/>
  <c r="L23" i="6"/>
  <c r="N23" i="6" s="1"/>
  <c r="M22" i="6"/>
  <c r="O22" i="6" s="1"/>
  <c r="L22" i="6"/>
  <c r="N22" i="6" s="1"/>
  <c r="M21" i="6"/>
  <c r="O21" i="6" s="1"/>
  <c r="L21" i="6"/>
  <c r="N21" i="6" s="1"/>
  <c r="M20" i="6"/>
  <c r="O20" i="6" s="1"/>
  <c r="L20" i="6"/>
  <c r="N20" i="6" s="1"/>
  <c r="M19" i="6"/>
  <c r="O19" i="6" s="1"/>
  <c r="L19" i="6"/>
  <c r="N19" i="6" s="1"/>
  <c r="M18" i="6"/>
  <c r="O18" i="6" s="1"/>
  <c r="L18" i="6"/>
  <c r="N18" i="6" s="1"/>
  <c r="M17" i="6"/>
  <c r="O17" i="6" s="1"/>
  <c r="L17" i="6"/>
  <c r="N17" i="6" s="1"/>
  <c r="M16" i="6"/>
  <c r="O16" i="6" s="1"/>
  <c r="L16" i="6"/>
  <c r="N16" i="6" s="1"/>
  <c r="M15" i="6"/>
  <c r="O15" i="6" s="1"/>
  <c r="L15" i="6"/>
  <c r="N15" i="6" s="1"/>
  <c r="M14" i="6"/>
  <c r="O14" i="6" s="1"/>
  <c r="L14" i="6"/>
  <c r="N14" i="6" s="1"/>
  <c r="M13" i="6"/>
  <c r="O13" i="6" s="1"/>
  <c r="L13" i="6"/>
  <c r="N13" i="6" s="1"/>
  <c r="M12" i="6"/>
  <c r="O12" i="6" s="1"/>
  <c r="L12" i="6"/>
  <c r="N12" i="6" s="1"/>
  <c r="M11" i="6"/>
  <c r="O11" i="6" s="1"/>
  <c r="L11" i="6"/>
  <c r="N11" i="6" s="1"/>
  <c r="M10" i="6"/>
  <c r="O10" i="6" s="1"/>
  <c r="L10" i="6"/>
  <c r="N10" i="6" s="1"/>
  <c r="M9" i="6"/>
  <c r="O9" i="6" s="1"/>
  <c r="L9" i="6"/>
  <c r="N9" i="6" s="1"/>
  <c r="M8" i="6"/>
  <c r="O8" i="6" s="1"/>
  <c r="L8" i="6"/>
  <c r="N8" i="6" s="1"/>
  <c r="M7" i="6"/>
  <c r="O7" i="6" s="1"/>
  <c r="L7" i="6"/>
  <c r="N7" i="6" s="1"/>
  <c r="M6" i="6"/>
  <c r="O6" i="6" s="1"/>
  <c r="L6" i="6"/>
  <c r="N6" i="6" s="1"/>
  <c r="G44" i="6"/>
  <c r="F44" i="6"/>
  <c r="G43" i="6"/>
  <c r="F43" i="6"/>
  <c r="G42" i="6"/>
  <c r="F42" i="6"/>
  <c r="G41" i="6"/>
  <c r="F41" i="6"/>
  <c r="G40" i="6"/>
  <c r="F40" i="6"/>
  <c r="G39" i="6"/>
  <c r="F39" i="6"/>
  <c r="G38" i="6"/>
  <c r="F38" i="6"/>
  <c r="G37" i="6"/>
  <c r="F37" i="6"/>
  <c r="G36" i="6"/>
  <c r="F36" i="6"/>
  <c r="G35" i="6"/>
  <c r="F35" i="6"/>
  <c r="G34" i="6"/>
  <c r="F34" i="6"/>
  <c r="G33" i="6"/>
  <c r="F33" i="6"/>
  <c r="G32" i="6"/>
  <c r="F32" i="6"/>
  <c r="G31" i="6"/>
  <c r="F31" i="6"/>
  <c r="G30" i="6"/>
  <c r="F30" i="6"/>
  <c r="G29" i="6"/>
  <c r="F29" i="6"/>
  <c r="G28" i="6"/>
  <c r="F28" i="6"/>
  <c r="G27" i="6"/>
  <c r="F27" i="6"/>
  <c r="G26" i="6"/>
  <c r="F26" i="6"/>
  <c r="G25" i="6"/>
  <c r="F25" i="6"/>
  <c r="G24" i="6"/>
  <c r="F24" i="6"/>
  <c r="G23" i="6"/>
  <c r="F23" i="6"/>
  <c r="G22" i="6"/>
  <c r="F22" i="6"/>
  <c r="G21" i="6"/>
  <c r="F21" i="6"/>
  <c r="G20" i="6"/>
  <c r="F20" i="6"/>
  <c r="G19" i="6"/>
  <c r="F19" i="6"/>
  <c r="G18" i="6"/>
  <c r="F18" i="6"/>
  <c r="G17" i="6"/>
  <c r="F17" i="6"/>
  <c r="G16" i="6"/>
  <c r="F16" i="6"/>
  <c r="G15" i="6"/>
  <c r="F15" i="6"/>
  <c r="G14" i="6"/>
  <c r="F14" i="6"/>
  <c r="G13" i="6"/>
  <c r="F13" i="6"/>
  <c r="G12" i="6"/>
  <c r="F12" i="6"/>
  <c r="G11" i="6"/>
  <c r="F11" i="6"/>
  <c r="G10" i="6"/>
  <c r="F10" i="6"/>
  <c r="G9" i="6"/>
  <c r="F9" i="6"/>
  <c r="G8" i="6"/>
  <c r="F8" i="6"/>
  <c r="G7" i="6"/>
  <c r="F7" i="6"/>
  <c r="G6" i="6"/>
  <c r="F6" i="6"/>
  <c r="G5" i="6"/>
  <c r="F5" i="6"/>
  <c r="G4" i="6"/>
  <c r="F4" i="6"/>
  <c r="G45" i="6"/>
  <c r="F45" i="6"/>
  <c r="AQ28" i="4"/>
  <c r="AQ27" i="4"/>
  <c r="AQ28" i="3"/>
  <c r="AQ27" i="3"/>
  <c r="AQ28" i="2"/>
  <c r="AQ27" i="2"/>
  <c r="AQ28" i="1"/>
  <c r="AQ27" i="1"/>
  <c r="L79" i="29" l="1"/>
  <c r="K79" i="29"/>
  <c r="D80" i="29"/>
  <c r="J80" i="29" s="1"/>
  <c r="E81" i="29"/>
  <c r="E92" i="28"/>
  <c r="F92" i="28" s="1"/>
  <c r="J91" i="28"/>
  <c r="D90" i="28"/>
  <c r="E83" i="30"/>
  <c r="D82" i="30"/>
  <c r="I82" i="30" s="1"/>
  <c r="L82" i="32"/>
  <c r="K82" i="32"/>
  <c r="H93" i="28"/>
  <c r="M93" i="28" s="1"/>
  <c r="N93" i="28" s="1"/>
  <c r="L81" i="30"/>
  <c r="K81" i="30"/>
  <c r="E84" i="32"/>
  <c r="D83" i="32"/>
  <c r="I83" i="32" s="1"/>
  <c r="K80" i="31"/>
  <c r="L80" i="31"/>
  <c r="E82" i="31"/>
  <c r="D81" i="31"/>
  <c r="I81" i="31" s="1"/>
  <c r="J110" i="7"/>
  <c r="J111" i="7" s="1"/>
  <c r="J112" i="7" s="1"/>
  <c r="J113" i="7" s="1"/>
  <c r="J114" i="7" s="1"/>
  <c r="J115" i="7" s="1"/>
  <c r="J116" i="7" s="1"/>
  <c r="J117" i="7" s="1"/>
  <c r="J118" i="7" s="1"/>
  <c r="J119" i="7" s="1"/>
  <c r="J120" i="7" s="1"/>
  <c r="J121" i="7" s="1"/>
  <c r="J122" i="7" s="1"/>
  <c r="J123" i="7" s="1"/>
  <c r="J124" i="7" s="1"/>
  <c r="J125" i="7" s="1"/>
  <c r="J126" i="7" s="1"/>
  <c r="J127" i="7" s="1"/>
  <c r="J128" i="7" s="1"/>
  <c r="J129" i="7" s="1"/>
  <c r="J130" i="7" s="1"/>
  <c r="J131" i="7" s="1"/>
  <c r="J132" i="7" s="1"/>
  <c r="J133" i="7" s="1"/>
  <c r="J134" i="7" s="1"/>
  <c r="J135" i="7" s="1"/>
  <c r="J136" i="7" s="1"/>
  <c r="J137" i="7" s="1"/>
  <c r="J138" i="7" s="1"/>
  <c r="J139" i="7" s="1"/>
  <c r="J140" i="7" s="1"/>
  <c r="J141" i="7" s="1"/>
  <c r="J142" i="7" s="1"/>
  <c r="J143" i="7" s="1"/>
  <c r="J144" i="7" s="1"/>
  <c r="J145" i="7" s="1"/>
  <c r="J146" i="7" s="1"/>
  <c r="J147" i="7" s="1"/>
  <c r="J148" i="7" s="1"/>
  <c r="J149" i="7" s="1"/>
  <c r="J150" i="7" s="1"/>
  <c r="J151" i="7" s="1"/>
  <c r="J152" i="7" s="1"/>
  <c r="J153" i="7" s="1"/>
  <c r="J154" i="7" s="1"/>
  <c r="J155" i="7" s="1"/>
  <c r="J156" i="7" s="1"/>
  <c r="J157" i="7" s="1"/>
  <c r="J158" i="7" s="1"/>
  <c r="J159" i="7" s="1"/>
  <c r="J160" i="7" s="1"/>
  <c r="J161" i="7" s="1"/>
  <c r="J162" i="7" s="1"/>
  <c r="J163" i="7" s="1"/>
  <c r="J164" i="7" s="1"/>
  <c r="J165" i="7" s="1"/>
  <c r="J166" i="7" s="1"/>
  <c r="J167" i="7" s="1"/>
  <c r="J168" i="7" s="1"/>
  <c r="J169" i="7" s="1"/>
  <c r="J170" i="7" s="1"/>
  <c r="J171" i="7" s="1"/>
  <c r="J172" i="7" s="1"/>
  <c r="J173" i="7" s="1"/>
  <c r="J174" i="7" s="1"/>
  <c r="J175" i="7" s="1"/>
  <c r="J176" i="7" s="1"/>
  <c r="J177" i="7" s="1"/>
  <c r="J178" i="7" s="1"/>
  <c r="J179" i="7" s="1"/>
  <c r="J180" i="7" s="1"/>
  <c r="J181" i="7" s="1"/>
  <c r="J182" i="7" s="1"/>
  <c r="J183" i="7" s="1"/>
  <c r="J184" i="7" s="1"/>
  <c r="J185" i="7" s="1"/>
  <c r="J186" i="7" s="1"/>
  <c r="J187" i="7" s="1"/>
  <c r="J188" i="7" s="1"/>
  <c r="J189" i="7" s="1"/>
  <c r="J190" i="7" s="1"/>
  <c r="J191" i="7" s="1"/>
  <c r="J192" i="7" s="1"/>
  <c r="J193" i="7" s="1"/>
  <c r="J194" i="7" s="1"/>
  <c r="J195" i="7" s="1"/>
  <c r="J196" i="7" s="1"/>
  <c r="J197" i="7" s="1"/>
  <c r="J198" i="7" s="1"/>
  <c r="J199" i="7" s="1"/>
  <c r="J200" i="7" s="1"/>
  <c r="J201" i="7" s="1"/>
  <c r="J202" i="7" s="1"/>
  <c r="J203" i="7" s="1"/>
  <c r="J204" i="7" s="1"/>
  <c r="J205" i="7" s="1"/>
  <c r="J206" i="7" s="1"/>
  <c r="J207" i="7" s="1"/>
  <c r="J208" i="7" s="1"/>
  <c r="J209" i="7" s="1"/>
  <c r="J210" i="7" s="1"/>
  <c r="J211" i="7" s="1"/>
  <c r="J212" i="7" s="1"/>
  <c r="J213" i="7" s="1"/>
  <c r="J214" i="7" s="1"/>
  <c r="J215" i="7" s="1"/>
  <c r="J216" i="7" s="1"/>
  <c r="J217" i="7" s="1"/>
  <c r="J218" i="7" s="1"/>
  <c r="J219" i="7" s="1"/>
  <c r="J220" i="7" s="1"/>
  <c r="J221" i="7" s="1"/>
  <c r="J222" i="7" s="1"/>
  <c r="J223" i="7" s="1"/>
  <c r="J224" i="7" s="1"/>
  <c r="J225" i="7" s="1"/>
  <c r="J226" i="7" s="1"/>
  <c r="J227" i="7" s="1"/>
  <c r="J228" i="7" s="1"/>
  <c r="J229" i="7" s="1"/>
  <c r="J230" i="7" s="1"/>
  <c r="J231" i="7" s="1"/>
  <c r="J232" i="7" s="1"/>
  <c r="J233" i="7" s="1"/>
  <c r="J234" i="7" s="1"/>
  <c r="J235" i="7" s="1"/>
  <c r="J236" i="7" s="1"/>
  <c r="J237" i="7" s="1"/>
  <c r="J238" i="7" s="1"/>
  <c r="J239" i="7" s="1"/>
  <c r="J240" i="7" s="1"/>
  <c r="J241" i="7" s="1"/>
  <c r="J242" i="7" s="1"/>
  <c r="J243" i="7" s="1"/>
  <c r="J244" i="7" s="1"/>
  <c r="J245" i="7" s="1"/>
  <c r="J246" i="7" s="1"/>
  <c r="J247" i="7" s="1"/>
  <c r="J248" i="7" s="1"/>
  <c r="J249" i="7" s="1"/>
  <c r="J250" i="7" s="1"/>
  <c r="J251" i="7" s="1"/>
  <c r="J252" i="7" s="1"/>
  <c r="J253" i="7" s="1"/>
  <c r="J254" i="7" s="1"/>
  <c r="J255" i="7" s="1"/>
  <c r="J256" i="7" s="1"/>
  <c r="J257" i="7" s="1"/>
  <c r="J258" i="7" s="1"/>
  <c r="J259" i="7" s="1"/>
  <c r="J260" i="7" s="1"/>
  <c r="J261" i="7" s="1"/>
  <c r="J262" i="7" s="1"/>
  <c r="J263" i="7" s="1"/>
  <c r="J264" i="7" s="1"/>
  <c r="J265" i="7" s="1"/>
  <c r="J266" i="7" s="1"/>
  <c r="J267" i="7" s="1"/>
  <c r="J268" i="7" s="1"/>
  <c r="J269" i="7" s="1"/>
  <c r="J270" i="7" s="1"/>
  <c r="J271" i="7" s="1"/>
  <c r="J272" i="7" s="1"/>
  <c r="J273" i="7" s="1"/>
  <c r="J274" i="7" s="1"/>
  <c r="AP28" i="1"/>
  <c r="AO28" i="1"/>
  <c r="AN28" i="1"/>
  <c r="AM28" i="1"/>
  <c r="AL28" i="1"/>
  <c r="AK28" i="1"/>
  <c r="AJ28" i="1"/>
  <c r="AI28" i="1"/>
  <c r="AH28" i="1"/>
  <c r="AG28" i="1"/>
  <c r="AF28" i="1"/>
  <c r="AE28" i="1"/>
  <c r="AD28" i="1"/>
  <c r="AC28" i="1"/>
  <c r="AB28" i="1"/>
  <c r="AA28" i="1"/>
  <c r="Z28" i="1"/>
  <c r="Y28" i="1"/>
  <c r="X28" i="1"/>
  <c r="W28" i="1"/>
  <c r="V28" i="1"/>
  <c r="U28" i="1"/>
  <c r="T28" i="1"/>
  <c r="S28" i="1"/>
  <c r="R28" i="1"/>
  <c r="Q28" i="1"/>
  <c r="P28" i="1"/>
  <c r="O28" i="1"/>
  <c r="N28" i="1"/>
  <c r="M28" i="1"/>
  <c r="L28" i="1"/>
  <c r="K28" i="1"/>
  <c r="J28" i="1"/>
  <c r="I28" i="1"/>
  <c r="H28" i="1"/>
  <c r="G28" i="1"/>
  <c r="F28" i="1"/>
  <c r="E28" i="1"/>
  <c r="D28" i="1"/>
  <c r="C28" i="1"/>
  <c r="B28" i="1"/>
  <c r="AP27" i="1"/>
  <c r="AO27" i="1"/>
  <c r="AN27" i="1"/>
  <c r="AM27" i="1"/>
  <c r="AL27" i="1"/>
  <c r="AK27" i="1"/>
  <c r="AJ27" i="1"/>
  <c r="AI27" i="1"/>
  <c r="AH27" i="1"/>
  <c r="AG27" i="1"/>
  <c r="AF27" i="1"/>
  <c r="AE27" i="1"/>
  <c r="AD27" i="1"/>
  <c r="AC27" i="1"/>
  <c r="AB27" i="1"/>
  <c r="AA27" i="1"/>
  <c r="Z27" i="1"/>
  <c r="Y27" i="1"/>
  <c r="X27" i="1"/>
  <c r="W27" i="1"/>
  <c r="V27" i="1"/>
  <c r="U27" i="1"/>
  <c r="T27" i="1"/>
  <c r="S27" i="1"/>
  <c r="R27" i="1"/>
  <c r="Q27" i="1"/>
  <c r="P27" i="1"/>
  <c r="O27" i="1"/>
  <c r="N27" i="1"/>
  <c r="M27" i="1"/>
  <c r="L27" i="1"/>
  <c r="K27" i="1"/>
  <c r="J27" i="1"/>
  <c r="I27" i="1"/>
  <c r="H27" i="1"/>
  <c r="G27" i="1"/>
  <c r="F27" i="1"/>
  <c r="E27" i="1"/>
  <c r="D27" i="1"/>
  <c r="C27" i="1"/>
  <c r="B27" i="1"/>
  <c r="AP28" i="2"/>
  <c r="AO28" i="2"/>
  <c r="AN28" i="2"/>
  <c r="AM28" i="2"/>
  <c r="AL28" i="2"/>
  <c r="AK28" i="2"/>
  <c r="AJ28" i="2"/>
  <c r="AI28" i="2"/>
  <c r="AH28" i="2"/>
  <c r="AG28" i="2"/>
  <c r="AF28" i="2"/>
  <c r="AE28" i="2"/>
  <c r="AD28" i="2"/>
  <c r="AC28" i="2"/>
  <c r="AB28" i="2"/>
  <c r="AA28" i="2"/>
  <c r="Z28" i="2"/>
  <c r="Y28" i="2"/>
  <c r="X28" i="2"/>
  <c r="W28" i="2"/>
  <c r="V28" i="2"/>
  <c r="U28" i="2"/>
  <c r="T28" i="2"/>
  <c r="S28" i="2"/>
  <c r="R28" i="2"/>
  <c r="Q28" i="2"/>
  <c r="P28" i="2"/>
  <c r="O28" i="2"/>
  <c r="N28" i="2"/>
  <c r="M28" i="2"/>
  <c r="L28" i="2"/>
  <c r="K28" i="2"/>
  <c r="J28" i="2"/>
  <c r="I28" i="2"/>
  <c r="H28" i="2"/>
  <c r="G28" i="2"/>
  <c r="F28" i="2"/>
  <c r="E28" i="2"/>
  <c r="D28" i="2"/>
  <c r="C28" i="2"/>
  <c r="B28" i="2"/>
  <c r="AP27" i="2"/>
  <c r="AO27" i="2"/>
  <c r="AN27" i="2"/>
  <c r="AM27" i="2"/>
  <c r="AL27" i="2"/>
  <c r="AK27" i="2"/>
  <c r="AJ27" i="2"/>
  <c r="AI27" i="2"/>
  <c r="AH27" i="2"/>
  <c r="AG27" i="2"/>
  <c r="AF27" i="2"/>
  <c r="AE27" i="2"/>
  <c r="AD27" i="2"/>
  <c r="AC27" i="2"/>
  <c r="AB27" i="2"/>
  <c r="AA27" i="2"/>
  <c r="Z27" i="2"/>
  <c r="Y27" i="2"/>
  <c r="X27" i="2"/>
  <c r="W27" i="2"/>
  <c r="V27" i="2"/>
  <c r="U27" i="2"/>
  <c r="T27" i="2"/>
  <c r="S27" i="2"/>
  <c r="R27" i="2"/>
  <c r="Q27" i="2"/>
  <c r="P27" i="2"/>
  <c r="O27" i="2"/>
  <c r="N27" i="2"/>
  <c r="M27" i="2"/>
  <c r="L27" i="2"/>
  <c r="K27" i="2"/>
  <c r="J27" i="2"/>
  <c r="I27" i="2"/>
  <c r="H27" i="2"/>
  <c r="G27" i="2"/>
  <c r="F27" i="2"/>
  <c r="E27" i="2"/>
  <c r="D27" i="2"/>
  <c r="C27" i="2"/>
  <c r="B27" i="2"/>
  <c r="B27" i="3"/>
  <c r="AP28" i="3"/>
  <c r="AO28" i="3"/>
  <c r="AN28" i="3"/>
  <c r="AM28" i="3"/>
  <c r="AL28" i="3"/>
  <c r="AK28" i="3"/>
  <c r="AJ28" i="3"/>
  <c r="AI28" i="3"/>
  <c r="AH28" i="3"/>
  <c r="AG28" i="3"/>
  <c r="AF28" i="3"/>
  <c r="AE28" i="3"/>
  <c r="AD28" i="3"/>
  <c r="AC28" i="3"/>
  <c r="AB28" i="3"/>
  <c r="AA28" i="3"/>
  <c r="Z28" i="3"/>
  <c r="Y28" i="3"/>
  <c r="X28" i="3"/>
  <c r="W28" i="3"/>
  <c r="V28" i="3"/>
  <c r="U28" i="3"/>
  <c r="T28" i="3"/>
  <c r="S28" i="3"/>
  <c r="R28" i="3"/>
  <c r="Q28" i="3"/>
  <c r="P28" i="3"/>
  <c r="O28" i="3"/>
  <c r="N28" i="3"/>
  <c r="M28" i="3"/>
  <c r="L28" i="3"/>
  <c r="K28" i="3"/>
  <c r="J28" i="3"/>
  <c r="I28" i="3"/>
  <c r="H28" i="3"/>
  <c r="G28" i="3"/>
  <c r="F28" i="3"/>
  <c r="E28" i="3"/>
  <c r="D28" i="3"/>
  <c r="C28" i="3"/>
  <c r="B28" i="3"/>
  <c r="AP27" i="3"/>
  <c r="AO27" i="3"/>
  <c r="AN27" i="3"/>
  <c r="AM27" i="3"/>
  <c r="AL27" i="3"/>
  <c r="AK27" i="3"/>
  <c r="AJ27" i="3"/>
  <c r="AI27" i="3"/>
  <c r="AH27" i="3"/>
  <c r="AG27" i="3"/>
  <c r="AF27" i="3"/>
  <c r="AE27" i="3"/>
  <c r="AD27" i="3"/>
  <c r="AC27" i="3"/>
  <c r="AB27" i="3"/>
  <c r="AA27" i="3"/>
  <c r="Z27" i="3"/>
  <c r="Y27" i="3"/>
  <c r="X27" i="3"/>
  <c r="W27" i="3"/>
  <c r="V27" i="3"/>
  <c r="U27" i="3"/>
  <c r="T27" i="3"/>
  <c r="S27" i="3"/>
  <c r="R27" i="3"/>
  <c r="Q27" i="3"/>
  <c r="P27" i="3"/>
  <c r="O27" i="3"/>
  <c r="N27" i="3"/>
  <c r="M27" i="3"/>
  <c r="L27" i="3"/>
  <c r="K27" i="3"/>
  <c r="J27" i="3"/>
  <c r="I27" i="3"/>
  <c r="H27" i="3"/>
  <c r="G27" i="3"/>
  <c r="F27" i="3"/>
  <c r="E27" i="3"/>
  <c r="D27" i="3"/>
  <c r="C27" i="3"/>
  <c r="C27" i="4"/>
  <c r="D27" i="4"/>
  <c r="E27" i="4"/>
  <c r="F27" i="4"/>
  <c r="G27" i="4"/>
  <c r="H27" i="4"/>
  <c r="I27" i="4"/>
  <c r="J27" i="4"/>
  <c r="K27" i="4"/>
  <c r="L27" i="4"/>
  <c r="M27" i="4"/>
  <c r="N27" i="4"/>
  <c r="O27" i="4"/>
  <c r="P27" i="4"/>
  <c r="Q27" i="4"/>
  <c r="R27" i="4"/>
  <c r="S27" i="4"/>
  <c r="T27" i="4"/>
  <c r="U27" i="4"/>
  <c r="V27" i="4"/>
  <c r="W27" i="4"/>
  <c r="X27" i="4"/>
  <c r="Y27" i="4"/>
  <c r="Z27" i="4"/>
  <c r="AA27" i="4"/>
  <c r="AB27" i="4"/>
  <c r="AC27" i="4"/>
  <c r="AD27" i="4"/>
  <c r="AE27" i="4"/>
  <c r="AF27" i="4"/>
  <c r="AG27" i="4"/>
  <c r="AH27" i="4"/>
  <c r="AI27" i="4"/>
  <c r="AJ27" i="4"/>
  <c r="AK27" i="4"/>
  <c r="AL27" i="4"/>
  <c r="AM27" i="4"/>
  <c r="AN27" i="4"/>
  <c r="AO27" i="4"/>
  <c r="AP27" i="4"/>
  <c r="C28" i="4"/>
  <c r="D28" i="4"/>
  <c r="E28" i="4"/>
  <c r="F28" i="4"/>
  <c r="G28" i="4"/>
  <c r="H28" i="4"/>
  <c r="I28" i="4"/>
  <c r="J28" i="4"/>
  <c r="K28" i="4"/>
  <c r="L28" i="4"/>
  <c r="M28" i="4"/>
  <c r="N28" i="4"/>
  <c r="O28" i="4"/>
  <c r="P28" i="4"/>
  <c r="Q28" i="4"/>
  <c r="R28" i="4"/>
  <c r="S28" i="4"/>
  <c r="T28" i="4"/>
  <c r="U28" i="4"/>
  <c r="V28" i="4"/>
  <c r="W28" i="4"/>
  <c r="X28" i="4"/>
  <c r="Y28" i="4"/>
  <c r="Z28" i="4"/>
  <c r="AA28" i="4"/>
  <c r="AB28" i="4"/>
  <c r="AC28" i="4"/>
  <c r="AD28" i="4"/>
  <c r="AE28" i="4"/>
  <c r="AF28" i="4"/>
  <c r="AG28" i="4"/>
  <c r="AH28" i="4"/>
  <c r="AI28" i="4"/>
  <c r="AJ28" i="4"/>
  <c r="AK28" i="4"/>
  <c r="AL28" i="4"/>
  <c r="AM28" i="4"/>
  <c r="AN28" i="4"/>
  <c r="AO28" i="4"/>
  <c r="AP28" i="4"/>
  <c r="B28" i="4"/>
  <c r="B27" i="4"/>
  <c r="L81" i="31" l="1"/>
  <c r="K81" i="31"/>
  <c r="D81" i="29"/>
  <c r="J81" i="29" s="1"/>
  <c r="E82" i="29"/>
  <c r="E83" i="31"/>
  <c r="D82" i="31"/>
  <c r="I82" i="31" s="1"/>
  <c r="L80" i="29"/>
  <c r="K80" i="29"/>
  <c r="H92" i="28"/>
  <c r="M92" i="28" s="1"/>
  <c r="N92" i="28" s="1"/>
  <c r="L82" i="30"/>
  <c r="K82" i="30"/>
  <c r="K93" i="28"/>
  <c r="L93" i="28" s="1"/>
  <c r="L83" i="32"/>
  <c r="K83" i="32"/>
  <c r="E84" i="30"/>
  <c r="D83" i="30"/>
  <c r="I83" i="30" s="1"/>
  <c r="E85" i="32"/>
  <c r="D84" i="32"/>
  <c r="I84" i="32" s="1"/>
  <c r="J90" i="28"/>
  <c r="D89" i="28"/>
  <c r="E91" i="28"/>
  <c r="F91" i="28" s="1"/>
  <c r="L82" i="31" l="1"/>
  <c r="K82" i="31"/>
  <c r="D83" i="31"/>
  <c r="I83" i="31" s="1"/>
  <c r="E84" i="31"/>
  <c r="J89" i="28"/>
  <c r="H90" i="28" s="1"/>
  <c r="M90" i="28" s="1"/>
  <c r="N90" i="28" s="1"/>
  <c r="E90" i="28"/>
  <c r="F90" i="28" s="1"/>
  <c r="D88" i="28"/>
  <c r="E83" i="29"/>
  <c r="D82" i="29"/>
  <c r="J82" i="29" s="1"/>
  <c r="L81" i="29"/>
  <c r="K81" i="29"/>
  <c r="K84" i="32"/>
  <c r="L84" i="32"/>
  <c r="E86" i="32"/>
  <c r="D85" i="32"/>
  <c r="I85" i="32" s="1"/>
  <c r="K83" i="30"/>
  <c r="L83" i="30"/>
  <c r="K92" i="28"/>
  <c r="L92" i="28" s="1"/>
  <c r="D84" i="30"/>
  <c r="I84" i="30" s="1"/>
  <c r="E85" i="30"/>
  <c r="H91" i="28"/>
  <c r="M91" i="28" s="1"/>
  <c r="N91" i="28" s="1"/>
  <c r="D83" i="29" l="1"/>
  <c r="J83" i="29" s="1"/>
  <c r="E84" i="29"/>
  <c r="D87" i="28"/>
  <c r="E89" i="28"/>
  <c r="F89" i="28" s="1"/>
  <c r="J88" i="28"/>
  <c r="H89" i="28" s="1"/>
  <c r="M89" i="28" s="1"/>
  <c r="N89" i="28" s="1"/>
  <c r="E87" i="32"/>
  <c r="D86" i="32"/>
  <c r="I86" i="32" s="1"/>
  <c r="E86" i="30"/>
  <c r="D85" i="30"/>
  <c r="I85" i="30" s="1"/>
  <c r="L84" i="30"/>
  <c r="K84" i="30"/>
  <c r="K90" i="28"/>
  <c r="L90" i="28" s="1"/>
  <c r="D84" i="31"/>
  <c r="I84" i="31" s="1"/>
  <c r="E85" i="31"/>
  <c r="L83" i="31"/>
  <c r="K83" i="31"/>
  <c r="K91" i="28"/>
  <c r="L91" i="28" s="1"/>
  <c r="L85" i="32"/>
  <c r="K85" i="32"/>
  <c r="L82" i="29"/>
  <c r="K82" i="29"/>
  <c r="D86" i="30" l="1"/>
  <c r="I86" i="30" s="1"/>
  <c r="E87" i="30"/>
  <c r="D85" i="31"/>
  <c r="I85" i="31" s="1"/>
  <c r="E86" i="31"/>
  <c r="L86" i="32"/>
  <c r="K86" i="32"/>
  <c r="K84" i="31"/>
  <c r="L84" i="31"/>
  <c r="D87" i="32"/>
  <c r="I87" i="32" s="1"/>
  <c r="E88" i="32"/>
  <c r="K89" i="28"/>
  <c r="L89" i="28" s="1"/>
  <c r="J87" i="28"/>
  <c r="E88" i="28"/>
  <c r="F88" i="28" s="1"/>
  <c r="D86" i="28"/>
  <c r="E85" i="29"/>
  <c r="D84" i="29"/>
  <c r="J84" i="29" s="1"/>
  <c r="L85" i="30"/>
  <c r="K85" i="30"/>
  <c r="L83" i="29"/>
  <c r="K83" i="29"/>
  <c r="E86" i="29" l="1"/>
  <c r="D85" i="29"/>
  <c r="J85" i="29" s="1"/>
  <c r="E87" i="28"/>
  <c r="F87" i="28" s="1"/>
  <c r="D85" i="28"/>
  <c r="J86" i="28"/>
  <c r="H87" i="28" s="1"/>
  <c r="M87" i="28" s="1"/>
  <c r="N87" i="28" s="1"/>
  <c r="K88" i="28"/>
  <c r="L88" i="28" s="1"/>
  <c r="E87" i="31"/>
  <c r="D86" i="31"/>
  <c r="I86" i="31" s="1"/>
  <c r="H88" i="28"/>
  <c r="M88" i="28" s="1"/>
  <c r="N88" i="28" s="1"/>
  <c r="L85" i="31"/>
  <c r="K85" i="31"/>
  <c r="D88" i="32"/>
  <c r="I88" i="32" s="1"/>
  <c r="E89" i="32"/>
  <c r="E88" i="30"/>
  <c r="D87" i="30"/>
  <c r="I87" i="30" s="1"/>
  <c r="L84" i="29"/>
  <c r="K84" i="29"/>
  <c r="L87" i="32"/>
  <c r="K87" i="32"/>
  <c r="L86" i="30"/>
  <c r="K86" i="30"/>
  <c r="L87" i="30" l="1"/>
  <c r="K87" i="30"/>
  <c r="D87" i="31"/>
  <c r="I87" i="31" s="1"/>
  <c r="E88" i="31"/>
  <c r="E89" i="30"/>
  <c r="D88" i="30"/>
  <c r="I88" i="30" s="1"/>
  <c r="E90" i="32"/>
  <c r="D89" i="32"/>
  <c r="I89" i="32" s="1"/>
  <c r="L88" i="32"/>
  <c r="K88" i="32"/>
  <c r="K87" i="28"/>
  <c r="L87" i="28" s="1"/>
  <c r="J85" i="28"/>
  <c r="H86" i="28" s="1"/>
  <c r="M86" i="28" s="1"/>
  <c r="N86" i="28" s="1"/>
  <c r="D84" i="28"/>
  <c r="E86" i="28"/>
  <c r="F86" i="28" s="1"/>
  <c r="K85" i="29"/>
  <c r="L85" i="29"/>
  <c r="L86" i="31"/>
  <c r="K86" i="31"/>
  <c r="D86" i="29"/>
  <c r="J86" i="29" s="1"/>
  <c r="E87" i="29"/>
  <c r="E91" i="32" l="1"/>
  <c r="D90" i="32"/>
  <c r="I90" i="32" s="1"/>
  <c r="L88" i="30"/>
  <c r="K88" i="30"/>
  <c r="L89" i="32"/>
  <c r="K89" i="32"/>
  <c r="D83" i="28"/>
  <c r="E85" i="28"/>
  <c r="F85" i="28" s="1"/>
  <c r="J84" i="28"/>
  <c r="H85" i="28" s="1"/>
  <c r="M85" i="28" s="1"/>
  <c r="N85" i="28" s="1"/>
  <c r="E88" i="29"/>
  <c r="D87" i="29"/>
  <c r="J87" i="29" s="1"/>
  <c r="K86" i="28"/>
  <c r="L86" i="28" s="1"/>
  <c r="E90" i="30"/>
  <c r="D89" i="30"/>
  <c r="I89" i="30" s="1"/>
  <c r="E89" i="31"/>
  <c r="D88" i="31"/>
  <c r="I88" i="31" s="1"/>
  <c r="L87" i="31"/>
  <c r="K87" i="31"/>
  <c r="L86" i="29"/>
  <c r="K86" i="29"/>
  <c r="L89" i="30" l="1"/>
  <c r="K89" i="30"/>
  <c r="E84" i="28"/>
  <c r="F84" i="28" s="1"/>
  <c r="J83" i="28"/>
  <c r="D82" i="28"/>
  <c r="E91" i="30"/>
  <c r="D90" i="30"/>
  <c r="I90" i="30" s="1"/>
  <c r="K87" i="29"/>
  <c r="L87" i="29"/>
  <c r="D88" i="29"/>
  <c r="J88" i="29" s="1"/>
  <c r="E89" i="29"/>
  <c r="L90" i="32"/>
  <c r="K90" i="32"/>
  <c r="E90" i="31"/>
  <c r="D89" i="31"/>
  <c r="I89" i="31" s="1"/>
  <c r="K88" i="31"/>
  <c r="L88" i="31"/>
  <c r="K85" i="28"/>
  <c r="L85" i="28" s="1"/>
  <c r="E92" i="32"/>
  <c r="D91" i="32"/>
  <c r="I91" i="32" s="1"/>
  <c r="K90" i="30" l="1"/>
  <c r="L90" i="30"/>
  <c r="E91" i="31"/>
  <c r="D90" i="31"/>
  <c r="I90" i="31" s="1"/>
  <c r="D91" i="30"/>
  <c r="I91" i="30" s="1"/>
  <c r="E92" i="30"/>
  <c r="L91" i="32"/>
  <c r="K91" i="32"/>
  <c r="J82" i="28"/>
  <c r="D81" i="28"/>
  <c r="E83" i="28"/>
  <c r="F83" i="28" s="1"/>
  <c r="H83" i="28"/>
  <c r="M83" i="28" s="1"/>
  <c r="N83" i="28" s="1"/>
  <c r="L89" i="31"/>
  <c r="K89" i="31"/>
  <c r="H84" i="28"/>
  <c r="M84" i="28" s="1"/>
  <c r="N84" i="28" s="1"/>
  <c r="D89" i="29"/>
  <c r="J89" i="29" s="1"/>
  <c r="E90" i="29"/>
  <c r="K88" i="29"/>
  <c r="L88" i="29"/>
  <c r="E93" i="32"/>
  <c r="D92" i="32"/>
  <c r="I92" i="32" s="1"/>
  <c r="K92" i="32" l="1"/>
  <c r="L92" i="32"/>
  <c r="E93" i="30"/>
  <c r="D92" i="30"/>
  <c r="I92" i="30" s="1"/>
  <c r="K84" i="28"/>
  <c r="L84" i="28" s="1"/>
  <c r="K91" i="30"/>
  <c r="L91" i="30"/>
  <c r="L90" i="31"/>
  <c r="K90" i="31"/>
  <c r="D91" i="31"/>
  <c r="I91" i="31" s="1"/>
  <c r="E92" i="31"/>
  <c r="E91" i="29"/>
  <c r="D90" i="29"/>
  <c r="J90" i="29" s="1"/>
  <c r="J81" i="28"/>
  <c r="H82" i="28" s="1"/>
  <c r="M82" i="28" s="1"/>
  <c r="N82" i="28" s="1"/>
  <c r="E82" i="28"/>
  <c r="F82" i="28" s="1"/>
  <c r="D80" i="28"/>
  <c r="E94" i="32"/>
  <c r="D93" i="32"/>
  <c r="I93" i="32" s="1"/>
  <c r="K89" i="29"/>
  <c r="L89" i="29"/>
  <c r="K83" i="28"/>
  <c r="L83" i="28" s="1"/>
  <c r="K82" i="28" l="1"/>
  <c r="L82" i="28" s="1"/>
  <c r="L90" i="29"/>
  <c r="K90" i="29"/>
  <c r="L92" i="30"/>
  <c r="K92" i="30"/>
  <c r="D79" i="28"/>
  <c r="E81" i="28"/>
  <c r="F81" i="28" s="1"/>
  <c r="J80" i="28"/>
  <c r="H81" i="28" s="1"/>
  <c r="M81" i="28" s="1"/>
  <c r="N81" i="28" s="1"/>
  <c r="D92" i="31"/>
  <c r="I92" i="31" s="1"/>
  <c r="E93" i="31"/>
  <c r="E94" i="30"/>
  <c r="D93" i="30"/>
  <c r="I93" i="30" s="1"/>
  <c r="L93" i="32"/>
  <c r="K93" i="32"/>
  <c r="L91" i="31"/>
  <c r="K91" i="31"/>
  <c r="D91" i="29"/>
  <c r="J91" i="29" s="1"/>
  <c r="E92" i="29"/>
  <c r="E95" i="32"/>
  <c r="D94" i="32"/>
  <c r="I94" i="32" s="1"/>
  <c r="J79" i="28" l="1"/>
  <c r="H80" i="28" s="1"/>
  <c r="M80" i="28" s="1"/>
  <c r="N80" i="28" s="1"/>
  <c r="E80" i="28"/>
  <c r="F80" i="28" s="1"/>
  <c r="D78" i="28"/>
  <c r="L93" i="30"/>
  <c r="K93" i="30"/>
  <c r="D94" i="30"/>
  <c r="I94" i="30" s="1"/>
  <c r="E95" i="30"/>
  <c r="D95" i="32"/>
  <c r="I95" i="32" s="1"/>
  <c r="E96" i="32"/>
  <c r="E93" i="29"/>
  <c r="D92" i="29"/>
  <c r="J92" i="29" s="1"/>
  <c r="D93" i="31"/>
  <c r="I93" i="31" s="1"/>
  <c r="E94" i="31"/>
  <c r="L91" i="29"/>
  <c r="K91" i="29"/>
  <c r="K92" i="31"/>
  <c r="L92" i="31"/>
  <c r="K94" i="32"/>
  <c r="L94" i="32"/>
  <c r="K81" i="28"/>
  <c r="L81" i="28" s="1"/>
  <c r="E96" i="30" l="1"/>
  <c r="D95" i="30"/>
  <c r="I95" i="30" s="1"/>
  <c r="L94" i="30"/>
  <c r="K94" i="30"/>
  <c r="E95" i="31"/>
  <c r="D94" i="31"/>
  <c r="I94" i="31" s="1"/>
  <c r="L93" i="31"/>
  <c r="K93" i="31"/>
  <c r="K92" i="29"/>
  <c r="L92" i="29"/>
  <c r="D77" i="28"/>
  <c r="E79" i="28"/>
  <c r="F79" i="28" s="1"/>
  <c r="J78" i="28"/>
  <c r="H79" i="28" s="1"/>
  <c r="M79" i="28" s="1"/>
  <c r="N79" i="28" s="1"/>
  <c r="E94" i="29"/>
  <c r="D93" i="29"/>
  <c r="J93" i="29" s="1"/>
  <c r="L95" i="32"/>
  <c r="K95" i="32"/>
  <c r="D96" i="32"/>
  <c r="I96" i="32" s="1"/>
  <c r="E97" i="32"/>
  <c r="K80" i="28"/>
  <c r="L80" i="28" s="1"/>
  <c r="L93" i="29" l="1"/>
  <c r="K93" i="29"/>
  <c r="L94" i="31"/>
  <c r="K94" i="31"/>
  <c r="K79" i="28"/>
  <c r="L79" i="28" s="1"/>
  <c r="D95" i="31"/>
  <c r="I95" i="31" s="1"/>
  <c r="E96" i="31"/>
  <c r="D94" i="29"/>
  <c r="J94" i="29" s="1"/>
  <c r="E95" i="29"/>
  <c r="E98" i="32"/>
  <c r="D97" i="32"/>
  <c r="I97" i="32" s="1"/>
  <c r="J77" i="28"/>
  <c r="H78" i="28" s="1"/>
  <c r="M78" i="28" s="1"/>
  <c r="N78" i="28" s="1"/>
  <c r="D76" i="28"/>
  <c r="E78" i="28"/>
  <c r="F78" i="28" s="1"/>
  <c r="L96" i="32"/>
  <c r="K96" i="32"/>
  <c r="L95" i="30"/>
  <c r="K95" i="30"/>
  <c r="D96" i="30"/>
  <c r="I96" i="30" s="1"/>
  <c r="E97" i="30"/>
  <c r="L95" i="31" l="1"/>
  <c r="K95" i="31"/>
  <c r="E98" i="30"/>
  <c r="D97" i="30"/>
  <c r="I97" i="30" s="1"/>
  <c r="K78" i="28"/>
  <c r="L78" i="28" s="1"/>
  <c r="L96" i="30"/>
  <c r="K96" i="30"/>
  <c r="E99" i="32"/>
  <c r="D98" i="32"/>
  <c r="I98" i="32" s="1"/>
  <c r="E97" i="31"/>
  <c r="D96" i="31"/>
  <c r="I96" i="31" s="1"/>
  <c r="L97" i="32"/>
  <c r="K97" i="32"/>
  <c r="E96" i="29"/>
  <c r="D95" i="29"/>
  <c r="J95" i="29" s="1"/>
  <c r="D75" i="28"/>
  <c r="J76" i="28"/>
  <c r="H77" i="28" s="1"/>
  <c r="M77" i="28" s="1"/>
  <c r="N77" i="28" s="1"/>
  <c r="E77" i="28"/>
  <c r="F77" i="28" s="1"/>
  <c r="L94" i="29"/>
  <c r="K94" i="29"/>
  <c r="D96" i="29" l="1"/>
  <c r="J96" i="29" s="1"/>
  <c r="E97" i="29"/>
  <c r="L95" i="29"/>
  <c r="K95" i="29"/>
  <c r="L97" i="30"/>
  <c r="K97" i="30"/>
  <c r="E98" i="31"/>
  <c r="D97" i="31"/>
  <c r="I97" i="31" s="1"/>
  <c r="E99" i="30"/>
  <c r="D98" i="30"/>
  <c r="I98" i="30" s="1"/>
  <c r="K77" i="28"/>
  <c r="L77" i="28" s="1"/>
  <c r="H76" i="28"/>
  <c r="M76" i="28" s="1"/>
  <c r="N76" i="28" s="1"/>
  <c r="L98" i="32"/>
  <c r="K98" i="32"/>
  <c r="K96" i="31"/>
  <c r="L96" i="31"/>
  <c r="E76" i="28"/>
  <c r="F76" i="28" s="1"/>
  <c r="J75" i="28"/>
  <c r="D74" i="28"/>
  <c r="E100" i="32"/>
  <c r="D99" i="32"/>
  <c r="I99" i="32" s="1"/>
  <c r="L97" i="31" l="1"/>
  <c r="K97" i="31"/>
  <c r="E99" i="31"/>
  <c r="D98" i="31"/>
  <c r="I98" i="31" s="1"/>
  <c r="L99" i="32"/>
  <c r="K99" i="32"/>
  <c r="J74" i="28"/>
  <c r="D73" i="28"/>
  <c r="E75" i="28"/>
  <c r="F75" i="28" s="1"/>
  <c r="K76" i="28"/>
  <c r="L76" i="28" s="1"/>
  <c r="K98" i="30"/>
  <c r="L98" i="30"/>
  <c r="E98" i="29"/>
  <c r="D97" i="29"/>
  <c r="J97" i="29" s="1"/>
  <c r="E101" i="32"/>
  <c r="D100" i="32"/>
  <c r="I100" i="32" s="1"/>
  <c r="D99" i="30"/>
  <c r="I99" i="30" s="1"/>
  <c r="E100" i="30"/>
  <c r="L96" i="29"/>
  <c r="K96" i="29"/>
  <c r="K97" i="29" l="1"/>
  <c r="L97" i="29"/>
  <c r="E99" i="29"/>
  <c r="D98" i="29"/>
  <c r="J98" i="29" s="1"/>
  <c r="L98" i="31"/>
  <c r="K98" i="31"/>
  <c r="J73" i="28"/>
  <c r="H74" i="28" s="1"/>
  <c r="M74" i="28" s="1"/>
  <c r="N74" i="28" s="1"/>
  <c r="E74" i="28"/>
  <c r="F74" i="28" s="1"/>
  <c r="D72" i="28"/>
  <c r="E101" i="30"/>
  <c r="D100" i="30"/>
  <c r="I100" i="30" s="1"/>
  <c r="E100" i="31"/>
  <c r="D99" i="31"/>
  <c r="I99" i="31" s="1"/>
  <c r="E102" i="32"/>
  <c r="D101" i="32"/>
  <c r="I101" i="32" s="1"/>
  <c r="L99" i="30"/>
  <c r="K99" i="30"/>
  <c r="H75" i="28"/>
  <c r="M75" i="28" s="1"/>
  <c r="N75" i="28" s="1"/>
  <c r="K100" i="32"/>
  <c r="L100" i="32"/>
  <c r="L99" i="31" l="1"/>
  <c r="K99" i="31"/>
  <c r="E103" i="32"/>
  <c r="D102" i="32"/>
  <c r="I102" i="32" s="1"/>
  <c r="D100" i="31"/>
  <c r="I100" i="31" s="1"/>
  <c r="E101" i="31"/>
  <c r="L98" i="29"/>
  <c r="K98" i="29"/>
  <c r="L100" i="30"/>
  <c r="K100" i="30"/>
  <c r="D99" i="29"/>
  <c r="J99" i="29" s="1"/>
  <c r="E100" i="29"/>
  <c r="E102" i="30"/>
  <c r="D101" i="30"/>
  <c r="I101" i="30" s="1"/>
  <c r="K75" i="28"/>
  <c r="L75" i="28" s="1"/>
  <c r="D71" i="28"/>
  <c r="E73" i="28"/>
  <c r="F73" i="28" s="1"/>
  <c r="J72" i="28"/>
  <c r="L101" i="32"/>
  <c r="K101" i="32"/>
  <c r="K74" i="28"/>
  <c r="L74" i="28" s="1"/>
  <c r="H73" i="28"/>
  <c r="M73" i="28" s="1"/>
  <c r="N73" i="28" s="1"/>
  <c r="K101" i="30" l="1"/>
  <c r="L101" i="30"/>
  <c r="E102" i="31"/>
  <c r="D101" i="31"/>
  <c r="I101" i="31" s="1"/>
  <c r="D102" i="30"/>
  <c r="I102" i="30" s="1"/>
  <c r="E103" i="30"/>
  <c r="K100" i="31"/>
  <c r="L100" i="31"/>
  <c r="L102" i="32"/>
  <c r="K102" i="32"/>
  <c r="K99" i="29"/>
  <c r="L99" i="29"/>
  <c r="D103" i="32"/>
  <c r="I103" i="32" s="1"/>
  <c r="E104" i="32"/>
  <c r="E101" i="29"/>
  <c r="D100" i="29"/>
  <c r="J100" i="29" s="1"/>
  <c r="K73" i="28"/>
  <c r="L73" i="28" s="1"/>
  <c r="J71" i="28"/>
  <c r="E72" i="28"/>
  <c r="F72" i="28" s="1"/>
  <c r="D70" i="28"/>
  <c r="E102" i="29" l="1"/>
  <c r="D101" i="29"/>
  <c r="J101" i="29" s="1"/>
  <c r="L100" i="29"/>
  <c r="K100" i="29"/>
  <c r="D104" i="32"/>
  <c r="I104" i="32" s="1"/>
  <c r="E105" i="32"/>
  <c r="E104" i="30"/>
  <c r="D103" i="30"/>
  <c r="I103" i="30" s="1"/>
  <c r="L102" i="30"/>
  <c r="K102" i="30"/>
  <c r="L101" i="31"/>
  <c r="K101" i="31"/>
  <c r="L103" i="32"/>
  <c r="K103" i="32"/>
  <c r="E103" i="31"/>
  <c r="D102" i="31"/>
  <c r="I102" i="31" s="1"/>
  <c r="E71" i="28"/>
  <c r="F71" i="28" s="1"/>
  <c r="D69" i="28"/>
  <c r="J70" i="28"/>
  <c r="H71" i="28" s="1"/>
  <c r="M71" i="28" s="1"/>
  <c r="N71" i="28" s="1"/>
  <c r="H72" i="28"/>
  <c r="M72" i="28" s="1"/>
  <c r="N72" i="28" s="1"/>
  <c r="K72" i="28" l="1"/>
  <c r="L72" i="28" s="1"/>
  <c r="L103" i="30"/>
  <c r="K103" i="30"/>
  <c r="D104" i="30"/>
  <c r="I104" i="30" s="1"/>
  <c r="E105" i="30"/>
  <c r="E106" i="32"/>
  <c r="D105" i="32"/>
  <c r="I105" i="32" s="1"/>
  <c r="K71" i="28"/>
  <c r="L71" i="28" s="1"/>
  <c r="L104" i="32"/>
  <c r="K104" i="32"/>
  <c r="L102" i="31"/>
  <c r="K102" i="31"/>
  <c r="L101" i="29"/>
  <c r="K101" i="29"/>
  <c r="J69" i="28"/>
  <c r="H70" i="28" s="1"/>
  <c r="M70" i="28" s="1"/>
  <c r="N70" i="28" s="1"/>
  <c r="D68" i="28"/>
  <c r="E70" i="28"/>
  <c r="F70" i="28" s="1"/>
  <c r="E104" i="31"/>
  <c r="D103" i="31"/>
  <c r="I103" i="31" s="1"/>
  <c r="D102" i="29"/>
  <c r="J102" i="29" s="1"/>
  <c r="E103" i="29"/>
  <c r="K70" i="28" l="1"/>
  <c r="L70" i="28" s="1"/>
  <c r="L105" i="32"/>
  <c r="K105" i="32"/>
  <c r="E107" i="32"/>
  <c r="D106" i="32"/>
  <c r="I106" i="32" s="1"/>
  <c r="D67" i="28"/>
  <c r="J68" i="28"/>
  <c r="E69" i="28"/>
  <c r="F69" i="28" s="1"/>
  <c r="L102" i="29"/>
  <c r="K102" i="29"/>
  <c r="E106" i="30"/>
  <c r="D105" i="30"/>
  <c r="I105" i="30" s="1"/>
  <c r="L104" i="30"/>
  <c r="K104" i="30"/>
  <c r="L103" i="31"/>
  <c r="K103" i="31"/>
  <c r="E105" i="31"/>
  <c r="D104" i="31"/>
  <c r="I104" i="31" s="1"/>
  <c r="E104" i="29"/>
  <c r="D103" i="29"/>
  <c r="J103" i="29" s="1"/>
  <c r="E68" i="28" l="1"/>
  <c r="F68" i="28" s="1"/>
  <c r="J67" i="28"/>
  <c r="D66" i="28"/>
  <c r="L106" i="32"/>
  <c r="K106" i="32"/>
  <c r="L105" i="30"/>
  <c r="K105" i="30"/>
  <c r="E108" i="32"/>
  <c r="D107" i="32"/>
  <c r="I107" i="32" s="1"/>
  <c r="L103" i="29"/>
  <c r="K103" i="29"/>
  <c r="D104" i="29"/>
  <c r="J104" i="29" s="1"/>
  <c r="E105" i="29"/>
  <c r="E107" i="30"/>
  <c r="D106" i="30"/>
  <c r="I106" i="30" s="1"/>
  <c r="K104" i="31"/>
  <c r="L104" i="31"/>
  <c r="E106" i="31"/>
  <c r="D105" i="31"/>
  <c r="I105" i="31" s="1"/>
  <c r="H69" i="28"/>
  <c r="M69" i="28" s="1"/>
  <c r="N69" i="28" s="1"/>
  <c r="E106" i="29" l="1"/>
  <c r="D105" i="29"/>
  <c r="J105" i="29" s="1"/>
  <c r="L104" i="29"/>
  <c r="K104" i="29"/>
  <c r="L105" i="31"/>
  <c r="K105" i="31"/>
  <c r="J66" i="28"/>
  <c r="D65" i="28"/>
  <c r="E67" i="28"/>
  <c r="F67" i="28" s="1"/>
  <c r="E107" i="31"/>
  <c r="D106" i="31"/>
  <c r="I106" i="31" s="1"/>
  <c r="D107" i="30"/>
  <c r="I107" i="30" s="1"/>
  <c r="E108" i="30"/>
  <c r="D108" i="30" s="1"/>
  <c r="I108" i="30" s="1"/>
  <c r="L107" i="32"/>
  <c r="K107" i="32"/>
  <c r="E109" i="32"/>
  <c r="D108" i="32"/>
  <c r="I108" i="32" s="1"/>
  <c r="H68" i="28"/>
  <c r="M68" i="28" s="1"/>
  <c r="N68" i="28" s="1"/>
  <c r="K106" i="30"/>
  <c r="L106" i="30"/>
  <c r="K69" i="28"/>
  <c r="L69" i="28" s="1"/>
  <c r="K68" i="28" l="1"/>
  <c r="L68" i="28" s="1"/>
  <c r="L108" i="30"/>
  <c r="K108" i="30"/>
  <c r="L107" i="30"/>
  <c r="K107" i="30"/>
  <c r="H67" i="28"/>
  <c r="M67" i="28" s="1"/>
  <c r="N67" i="28" s="1"/>
  <c r="K108" i="32"/>
  <c r="L108" i="32"/>
  <c r="L106" i="31"/>
  <c r="K106" i="31"/>
  <c r="J65" i="28"/>
  <c r="E66" i="28"/>
  <c r="F66" i="28" s="1"/>
  <c r="D64" i="28"/>
  <c r="E110" i="32"/>
  <c r="D109" i="32"/>
  <c r="I109" i="32" s="1"/>
  <c r="E108" i="31"/>
  <c r="D107" i="31"/>
  <c r="I107" i="31" s="1"/>
  <c r="L105" i="29"/>
  <c r="K105" i="29"/>
  <c r="E107" i="29"/>
  <c r="D106" i="29"/>
  <c r="J106" i="29" s="1"/>
  <c r="L109" i="32" l="1"/>
  <c r="K109" i="32"/>
  <c r="L106" i="29"/>
  <c r="K106" i="29"/>
  <c r="D63" i="28"/>
  <c r="E65" i="28"/>
  <c r="F65" i="28" s="1"/>
  <c r="J64" i="28"/>
  <c r="H65" i="28" s="1"/>
  <c r="M65" i="28" s="1"/>
  <c r="N65" i="28" s="1"/>
  <c r="E111" i="32"/>
  <c r="D110" i="32"/>
  <c r="I110" i="32" s="1"/>
  <c r="D107" i="29"/>
  <c r="J107" i="29" s="1"/>
  <c r="E108" i="29"/>
  <c r="D108" i="29" s="1"/>
  <c r="J108" i="29" s="1"/>
  <c r="K67" i="28"/>
  <c r="L67" i="28" s="1"/>
  <c r="H66" i="28"/>
  <c r="M66" i="28" s="1"/>
  <c r="N66" i="28" s="1"/>
  <c r="L107" i="31"/>
  <c r="K107" i="31"/>
  <c r="M3" i="30"/>
  <c r="H3" i="30"/>
  <c r="D108" i="31"/>
  <c r="I108" i="31" s="1"/>
  <c r="E109" i="31"/>
  <c r="D111" i="32" l="1"/>
  <c r="I111" i="32" s="1"/>
  <c r="E112" i="32"/>
  <c r="K65" i="28"/>
  <c r="L65" i="28" s="1"/>
  <c r="D109" i="31"/>
  <c r="I109" i="31" s="1"/>
  <c r="E110" i="31"/>
  <c r="J63" i="28"/>
  <c r="E64" i="28"/>
  <c r="F64" i="28" s="1"/>
  <c r="D62" i="28"/>
  <c r="K108" i="31"/>
  <c r="L108" i="31"/>
  <c r="K66" i="28"/>
  <c r="L66" i="28" s="1"/>
  <c r="K108" i="29"/>
  <c r="L108" i="29"/>
  <c r="M4" i="30"/>
  <c r="O3" i="30"/>
  <c r="N3" i="30"/>
  <c r="R3" i="30" s="1"/>
  <c r="L107" i="29"/>
  <c r="K107" i="29"/>
  <c r="K110" i="32"/>
  <c r="L110" i="32"/>
  <c r="O4" i="30" l="1"/>
  <c r="M5" i="30"/>
  <c r="N4" i="30"/>
  <c r="R4" i="30" s="1"/>
  <c r="D110" i="31"/>
  <c r="I110" i="31" s="1"/>
  <c r="E111" i="31"/>
  <c r="H3" i="29"/>
  <c r="M3" i="29"/>
  <c r="K109" i="31"/>
  <c r="L109" i="31"/>
  <c r="H64" i="28"/>
  <c r="M64" i="28" s="1"/>
  <c r="N64" i="28" s="1"/>
  <c r="D112" i="32"/>
  <c r="I112" i="32" s="1"/>
  <c r="E113" i="32"/>
  <c r="D61" i="28"/>
  <c r="E63" i="28"/>
  <c r="F63" i="28" s="1"/>
  <c r="J62" i="28"/>
  <c r="H63" i="28" s="1"/>
  <c r="M63" i="28" s="1"/>
  <c r="N63" i="28" s="1"/>
  <c r="L111" i="32"/>
  <c r="K111" i="32"/>
  <c r="K64" i="28" l="1"/>
  <c r="L64" i="28" s="1"/>
  <c r="J61" i="28"/>
  <c r="D60" i="28"/>
  <c r="E62" i="28"/>
  <c r="F62" i="28" s="1"/>
  <c r="E112" i="31"/>
  <c r="D111" i="31"/>
  <c r="I111" i="31" s="1"/>
  <c r="E114" i="32"/>
  <c r="D113" i="32"/>
  <c r="I113" i="32" s="1"/>
  <c r="L110" i="31"/>
  <c r="K110" i="31"/>
  <c r="L112" i="32"/>
  <c r="K112" i="32"/>
  <c r="K63" i="28"/>
  <c r="L63" i="28" s="1"/>
  <c r="H62" i="28"/>
  <c r="M62" i="28" s="1"/>
  <c r="N62" i="28" s="1"/>
  <c r="M6" i="30"/>
  <c r="N5" i="30"/>
  <c r="R5" i="30" s="1"/>
  <c r="O5" i="30"/>
  <c r="M4" i="29"/>
  <c r="N3" i="29"/>
  <c r="R3" i="29" s="1"/>
  <c r="O3" i="29"/>
  <c r="L113" i="32" l="1"/>
  <c r="K113" i="32"/>
  <c r="O6" i="30"/>
  <c r="N6" i="30"/>
  <c r="R6" i="30" s="1"/>
  <c r="M7" i="30"/>
  <c r="E115" i="32"/>
  <c r="D114" i="32"/>
  <c r="I114" i="32" s="1"/>
  <c r="L111" i="31"/>
  <c r="K111" i="31"/>
  <c r="D112" i="31"/>
  <c r="I112" i="31" s="1"/>
  <c r="E113" i="31"/>
  <c r="D59" i="28"/>
  <c r="J60" i="28"/>
  <c r="E61" i="28"/>
  <c r="F61" i="28" s="1"/>
  <c r="M5" i="29"/>
  <c r="O4" i="29"/>
  <c r="N4" i="29"/>
  <c r="R4" i="29" s="1"/>
  <c r="K62" i="28"/>
  <c r="L62" i="28" s="1"/>
  <c r="L114" i="32" l="1"/>
  <c r="K114" i="32"/>
  <c r="M6" i="29"/>
  <c r="N5" i="29"/>
  <c r="R5" i="29" s="1"/>
  <c r="O5" i="29"/>
  <c r="E116" i="32"/>
  <c r="D115" i="32"/>
  <c r="I115" i="32" s="1"/>
  <c r="K61" i="28"/>
  <c r="L61" i="28" s="1"/>
  <c r="M8" i="30"/>
  <c r="O7" i="30"/>
  <c r="N7" i="30"/>
  <c r="R7" i="30" s="1"/>
  <c r="E60" i="28"/>
  <c r="F60" i="28" s="1"/>
  <c r="J59" i="28"/>
  <c r="D58" i="28"/>
  <c r="E114" i="31"/>
  <c r="D113" i="31"/>
  <c r="I113" i="31" s="1"/>
  <c r="H61" i="28"/>
  <c r="M61" i="28" s="1"/>
  <c r="N61" i="28" s="1"/>
  <c r="L112" i="31"/>
  <c r="K112" i="31"/>
  <c r="J58" i="28" l="1"/>
  <c r="D57" i="28"/>
  <c r="E59" i="28"/>
  <c r="F59" i="28" s="1"/>
  <c r="L115" i="32"/>
  <c r="K115" i="32"/>
  <c r="H59" i="28"/>
  <c r="M59" i="28" s="1"/>
  <c r="N59" i="28" s="1"/>
  <c r="K60" i="28"/>
  <c r="L60" i="28" s="1"/>
  <c r="E117" i="32"/>
  <c r="D116" i="32"/>
  <c r="I116" i="32" s="1"/>
  <c r="N6" i="29"/>
  <c r="R6" i="29" s="1"/>
  <c r="M7" i="29"/>
  <c r="O6" i="29"/>
  <c r="M9" i="30"/>
  <c r="O8" i="30"/>
  <c r="N8" i="30"/>
  <c r="R8" i="30" s="1"/>
  <c r="E115" i="31"/>
  <c r="D114" i="31"/>
  <c r="I114" i="31" s="1"/>
  <c r="K113" i="31"/>
  <c r="L113" i="31"/>
  <c r="H60" i="28"/>
  <c r="M60" i="28" s="1"/>
  <c r="N60" i="28" s="1"/>
  <c r="E118" i="32" l="1"/>
  <c r="D117" i="32"/>
  <c r="I117" i="32" s="1"/>
  <c r="N9" i="30"/>
  <c r="R9" i="30" s="1"/>
  <c r="O9" i="30"/>
  <c r="M10" i="30"/>
  <c r="O7" i="29"/>
  <c r="N7" i="29"/>
  <c r="R7" i="29" s="1"/>
  <c r="M8" i="29"/>
  <c r="E116" i="31"/>
  <c r="D115" i="31"/>
  <c r="I115" i="31" s="1"/>
  <c r="J57" i="28"/>
  <c r="H58" i="28" s="1"/>
  <c r="M58" i="28" s="1"/>
  <c r="N58" i="28" s="1"/>
  <c r="E58" i="28"/>
  <c r="F58" i="28" s="1"/>
  <c r="D56" i="28"/>
  <c r="L114" i="31"/>
  <c r="K114" i="31"/>
  <c r="K116" i="32"/>
  <c r="L116" i="32"/>
  <c r="K59" i="28"/>
  <c r="L59" i="28" s="1"/>
  <c r="D55" i="28" l="1"/>
  <c r="E57" i="28"/>
  <c r="F57" i="28" s="1"/>
  <c r="J56" i="28"/>
  <c r="O10" i="30"/>
  <c r="N10" i="30"/>
  <c r="R10" i="30" s="1"/>
  <c r="M11" i="30"/>
  <c r="M9" i="29"/>
  <c r="O8" i="29"/>
  <c r="N8" i="29"/>
  <c r="R8" i="29" s="1"/>
  <c r="K58" i="28"/>
  <c r="L58" i="28" s="1"/>
  <c r="H57" i="28"/>
  <c r="M57" i="28" s="1"/>
  <c r="N57" i="28" s="1"/>
  <c r="L115" i="31"/>
  <c r="K115" i="31"/>
  <c r="L117" i="32"/>
  <c r="K117" i="32"/>
  <c r="D116" i="31"/>
  <c r="I116" i="31" s="1"/>
  <c r="E117" i="31"/>
  <c r="E119" i="32"/>
  <c r="D118" i="32"/>
  <c r="I118" i="32" s="1"/>
  <c r="M10" i="29" l="1"/>
  <c r="O9" i="29"/>
  <c r="N9" i="29"/>
  <c r="R9" i="29" s="1"/>
  <c r="M12" i="30"/>
  <c r="O11" i="30"/>
  <c r="N11" i="30"/>
  <c r="R11" i="30" s="1"/>
  <c r="L118" i="32"/>
  <c r="K118" i="32"/>
  <c r="K57" i="28"/>
  <c r="L57" i="28" s="1"/>
  <c r="L116" i="31"/>
  <c r="K116" i="31"/>
  <c r="D119" i="32"/>
  <c r="I119" i="32" s="1"/>
  <c r="E120" i="32"/>
  <c r="D117" i="31"/>
  <c r="I117" i="31" s="1"/>
  <c r="E118" i="31"/>
  <c r="J55" i="28"/>
  <c r="E56" i="28"/>
  <c r="F56" i="28" s="1"/>
  <c r="D54" i="28"/>
  <c r="K117" i="31" l="1"/>
  <c r="L117" i="31"/>
  <c r="D120" i="32"/>
  <c r="I120" i="32" s="1"/>
  <c r="E121" i="32"/>
  <c r="L119" i="32"/>
  <c r="K119" i="32"/>
  <c r="O12" i="30"/>
  <c r="M13" i="30"/>
  <c r="N12" i="30"/>
  <c r="R12" i="30" s="1"/>
  <c r="E55" i="28"/>
  <c r="F55" i="28" s="1"/>
  <c r="D53" i="28"/>
  <c r="J54" i="28"/>
  <c r="E119" i="31"/>
  <c r="D118" i="31"/>
  <c r="I118" i="31" s="1"/>
  <c r="H55" i="28"/>
  <c r="M55" i="28" s="1"/>
  <c r="N55" i="28" s="1"/>
  <c r="K56" i="28"/>
  <c r="L56" i="28" s="1"/>
  <c r="H56" i="28"/>
  <c r="M56" i="28" s="1"/>
  <c r="N56" i="28" s="1"/>
  <c r="N10" i="29"/>
  <c r="R10" i="29" s="1"/>
  <c r="O10" i="29"/>
  <c r="M11" i="29"/>
  <c r="L118" i="31" l="1"/>
  <c r="K118" i="31"/>
  <c r="E120" i="31"/>
  <c r="D119" i="31"/>
  <c r="I119" i="31" s="1"/>
  <c r="O11" i="29"/>
  <c r="N11" i="29"/>
  <c r="R11" i="29" s="1"/>
  <c r="M12" i="29"/>
  <c r="K55" i="28"/>
  <c r="L55" i="28" s="1"/>
  <c r="E122" i="32"/>
  <c r="D121" i="32"/>
  <c r="I121" i="32" s="1"/>
  <c r="M14" i="30"/>
  <c r="N13" i="30"/>
  <c r="R13" i="30" s="1"/>
  <c r="O13" i="30"/>
  <c r="J53" i="28"/>
  <c r="D52" i="28"/>
  <c r="E54" i="28"/>
  <c r="F54" i="28" s="1"/>
  <c r="L120" i="32"/>
  <c r="K120" i="32"/>
  <c r="M13" i="29" l="1"/>
  <c r="O12" i="29"/>
  <c r="N12" i="29"/>
  <c r="R12" i="29" s="1"/>
  <c r="D51" i="28"/>
  <c r="E53" i="28"/>
  <c r="F53" i="28" s="1"/>
  <c r="J52" i="28"/>
  <c r="O14" i="30"/>
  <c r="N14" i="30"/>
  <c r="R14" i="30" s="1"/>
  <c r="M15" i="30"/>
  <c r="L119" i="31"/>
  <c r="K119" i="31"/>
  <c r="L121" i="32"/>
  <c r="K121" i="32"/>
  <c r="D120" i="31"/>
  <c r="I120" i="31" s="1"/>
  <c r="E121" i="31"/>
  <c r="E123" i="32"/>
  <c r="D122" i="32"/>
  <c r="I122" i="32" s="1"/>
  <c r="H54" i="28"/>
  <c r="M54" i="28" s="1"/>
  <c r="N54" i="28" s="1"/>
  <c r="E52" i="28" l="1"/>
  <c r="F52" i="28" s="1"/>
  <c r="J51" i="28"/>
  <c r="D50" i="28"/>
  <c r="L120" i="31"/>
  <c r="K120" i="31"/>
  <c r="H52" i="28"/>
  <c r="M52" i="28" s="1"/>
  <c r="N52" i="28" s="1"/>
  <c r="L122" i="32"/>
  <c r="K122" i="32"/>
  <c r="M16" i="30"/>
  <c r="O15" i="30"/>
  <c r="N15" i="30"/>
  <c r="R15" i="30" s="1"/>
  <c r="M14" i="29"/>
  <c r="O13" i="29"/>
  <c r="N13" i="29"/>
  <c r="R13" i="29" s="1"/>
  <c r="E124" i="32"/>
  <c r="D123" i="32"/>
  <c r="I123" i="32" s="1"/>
  <c r="K54" i="28"/>
  <c r="L54" i="28" s="1"/>
  <c r="E122" i="31"/>
  <c r="D121" i="31"/>
  <c r="I121" i="31" s="1"/>
  <c r="H53" i="28"/>
  <c r="M53" i="28" s="1"/>
  <c r="N53" i="28" s="1"/>
  <c r="K53" i="28" l="1"/>
  <c r="L53" i="28" s="1"/>
  <c r="E125" i="32"/>
  <c r="D124" i="32"/>
  <c r="I124" i="32" s="1"/>
  <c r="K121" i="31"/>
  <c r="L121" i="31"/>
  <c r="N14" i="29"/>
  <c r="R14" i="29" s="1"/>
  <c r="O14" i="29"/>
  <c r="M15" i="29"/>
  <c r="E123" i="31"/>
  <c r="D122" i="31"/>
  <c r="I122" i="31" s="1"/>
  <c r="J50" i="28"/>
  <c r="D49" i="28"/>
  <c r="E51" i="28"/>
  <c r="F51" i="28" s="1"/>
  <c r="M17" i="30"/>
  <c r="O16" i="30"/>
  <c r="N16" i="30"/>
  <c r="R16" i="30" s="1"/>
  <c r="K52" i="28"/>
  <c r="L52" i="28" s="1"/>
  <c r="L123" i="32"/>
  <c r="K123" i="32"/>
  <c r="O15" i="29" l="1"/>
  <c r="N15" i="29"/>
  <c r="R15" i="29" s="1"/>
  <c r="M16" i="29"/>
  <c r="N17" i="30"/>
  <c r="R17" i="30" s="1"/>
  <c r="O17" i="30"/>
  <c r="M18" i="30"/>
  <c r="J49" i="28"/>
  <c r="E50" i="28"/>
  <c r="F50" i="28" s="1"/>
  <c r="D48" i="28"/>
  <c r="K51" i="28"/>
  <c r="L51" i="28" s="1"/>
  <c r="K124" i="32"/>
  <c r="L124" i="32"/>
  <c r="K122" i="31"/>
  <c r="L122" i="31"/>
  <c r="E126" i="32"/>
  <c r="D125" i="32"/>
  <c r="I125" i="32" s="1"/>
  <c r="H51" i="28"/>
  <c r="M51" i="28" s="1"/>
  <c r="N51" i="28" s="1"/>
  <c r="E124" i="31"/>
  <c r="D123" i="31"/>
  <c r="I123" i="31" s="1"/>
  <c r="O18" i="30" l="1"/>
  <c r="N18" i="30"/>
  <c r="R18" i="30" s="1"/>
  <c r="M19" i="30"/>
  <c r="K123" i="31"/>
  <c r="L123" i="31"/>
  <c r="D124" i="31"/>
  <c r="I124" i="31" s="1"/>
  <c r="E125" i="31"/>
  <c r="M17" i="29"/>
  <c r="O16" i="29"/>
  <c r="N16" i="29"/>
  <c r="R16" i="29" s="1"/>
  <c r="H50" i="28"/>
  <c r="M50" i="28" s="1"/>
  <c r="N50" i="28" s="1"/>
  <c r="E127" i="32"/>
  <c r="D126" i="32"/>
  <c r="I126" i="32" s="1"/>
  <c r="L125" i="32"/>
  <c r="K125" i="32"/>
  <c r="D47" i="28"/>
  <c r="E49" i="28"/>
  <c r="F49" i="28" s="1"/>
  <c r="J48" i="28"/>
  <c r="H49" i="28" s="1"/>
  <c r="M49" i="28" s="1"/>
  <c r="N49" i="28" s="1"/>
  <c r="M20" i="30" l="1"/>
  <c r="O19" i="30"/>
  <c r="N19" i="30"/>
  <c r="R19" i="30" s="1"/>
  <c r="K126" i="32"/>
  <c r="L126" i="32"/>
  <c r="J47" i="28"/>
  <c r="H48" i="28" s="1"/>
  <c r="M48" i="28" s="1"/>
  <c r="N48" i="28" s="1"/>
  <c r="E48" i="28"/>
  <c r="F48" i="28" s="1"/>
  <c r="D46" i="28"/>
  <c r="M18" i="29"/>
  <c r="N17" i="29"/>
  <c r="R17" i="29" s="1"/>
  <c r="O17" i="29"/>
  <c r="L124" i="31"/>
  <c r="K124" i="31"/>
  <c r="D127" i="32"/>
  <c r="I127" i="32" s="1"/>
  <c r="E128" i="32"/>
  <c r="K49" i="28"/>
  <c r="L49" i="28" s="1"/>
  <c r="D125" i="31"/>
  <c r="I125" i="31" s="1"/>
  <c r="E126" i="31"/>
  <c r="K50" i="28"/>
  <c r="L50" i="28" s="1"/>
  <c r="K48" i="28" l="1"/>
  <c r="L48" i="28" s="1"/>
  <c r="D128" i="32"/>
  <c r="I128" i="32" s="1"/>
  <c r="E129" i="32"/>
  <c r="D126" i="31"/>
  <c r="I126" i="31" s="1"/>
  <c r="E127" i="31"/>
  <c r="D45" i="28"/>
  <c r="E47" i="28"/>
  <c r="F47" i="28" s="1"/>
  <c r="J46" i="28"/>
  <c r="L127" i="32"/>
  <c r="K127" i="32"/>
  <c r="L125" i="31"/>
  <c r="K125" i="31"/>
  <c r="N18" i="29"/>
  <c r="R18" i="29" s="1"/>
  <c r="O18" i="29"/>
  <c r="M19" i="29"/>
  <c r="O20" i="30"/>
  <c r="M21" i="30"/>
  <c r="N20" i="30"/>
  <c r="R20" i="30" s="1"/>
  <c r="J45" i="28" l="1"/>
  <c r="H46" i="28" s="1"/>
  <c r="M46" i="28" s="1"/>
  <c r="N46" i="28" s="1"/>
  <c r="D44" i="28"/>
  <c r="E46" i="28"/>
  <c r="F46" i="28" s="1"/>
  <c r="E128" i="31"/>
  <c r="D127" i="31"/>
  <c r="I127" i="31" s="1"/>
  <c r="L126" i="31"/>
  <c r="K126" i="31"/>
  <c r="E130" i="32"/>
  <c r="D129" i="32"/>
  <c r="I129" i="32" s="1"/>
  <c r="L128" i="32"/>
  <c r="K128" i="32"/>
  <c r="O19" i="29"/>
  <c r="N19" i="29"/>
  <c r="R19" i="29" s="1"/>
  <c r="M20" i="29"/>
  <c r="M22" i="30"/>
  <c r="N21" i="30"/>
  <c r="R21" i="30" s="1"/>
  <c r="O21" i="30"/>
  <c r="H47" i="28"/>
  <c r="M47" i="28" s="1"/>
  <c r="N47" i="28" s="1"/>
  <c r="E131" i="32" l="1"/>
  <c r="D130" i="32"/>
  <c r="I130" i="32" s="1"/>
  <c r="L127" i="31"/>
  <c r="K127" i="31"/>
  <c r="E129" i="31"/>
  <c r="D128" i="31"/>
  <c r="I128" i="31" s="1"/>
  <c r="O22" i="30"/>
  <c r="N22" i="30"/>
  <c r="R22" i="30" s="1"/>
  <c r="M23" i="30"/>
  <c r="K47" i="28"/>
  <c r="L47" i="28" s="1"/>
  <c r="D43" i="28"/>
  <c r="J44" i="28"/>
  <c r="E45" i="28"/>
  <c r="F45" i="28" s="1"/>
  <c r="M21" i="29"/>
  <c r="O20" i="29"/>
  <c r="N20" i="29"/>
  <c r="R20" i="29" s="1"/>
  <c r="L129" i="32"/>
  <c r="K129" i="32"/>
  <c r="K46" i="28"/>
  <c r="L46" i="28" s="1"/>
  <c r="L128" i="31" l="1"/>
  <c r="K128" i="31"/>
  <c r="E130" i="31"/>
  <c r="D129" i="31"/>
  <c r="I129" i="31" s="1"/>
  <c r="H45" i="28"/>
  <c r="M45" i="28" s="1"/>
  <c r="N45" i="28" s="1"/>
  <c r="E44" i="28"/>
  <c r="F44" i="28" s="1"/>
  <c r="J43" i="28"/>
  <c r="H44" i="28" s="1"/>
  <c r="M44" i="28" s="1"/>
  <c r="N44" i="28" s="1"/>
  <c r="D42" i="28"/>
  <c r="M22" i="29"/>
  <c r="O21" i="29"/>
  <c r="N21" i="29"/>
  <c r="R21" i="29" s="1"/>
  <c r="L130" i="32"/>
  <c r="K130" i="32"/>
  <c r="M24" i="30"/>
  <c r="O23" i="30"/>
  <c r="N23" i="30"/>
  <c r="R23" i="30" s="1"/>
  <c r="E132" i="32"/>
  <c r="D131" i="32"/>
  <c r="I131" i="32" s="1"/>
  <c r="K45" i="28" l="1"/>
  <c r="L45" i="28" s="1"/>
  <c r="M25" i="30"/>
  <c r="O24" i="30"/>
  <c r="N24" i="30"/>
  <c r="R24" i="30" s="1"/>
  <c r="K129" i="31"/>
  <c r="L129" i="31"/>
  <c r="L131" i="32"/>
  <c r="K131" i="32"/>
  <c r="E133" i="32"/>
  <c r="D132" i="32"/>
  <c r="I132" i="32" s="1"/>
  <c r="N22" i="29"/>
  <c r="R22" i="29" s="1"/>
  <c r="M23" i="29"/>
  <c r="O22" i="29"/>
  <c r="E131" i="31"/>
  <c r="D130" i="31"/>
  <c r="I130" i="31" s="1"/>
  <c r="J42" i="28"/>
  <c r="D41" i="28"/>
  <c r="E43" i="28"/>
  <c r="F43" i="28" s="1"/>
  <c r="K44" i="28"/>
  <c r="L44" i="28" s="1"/>
  <c r="E132" i="31" l="1"/>
  <c r="D131" i="31"/>
  <c r="I131" i="31" s="1"/>
  <c r="O23" i="29"/>
  <c r="N23" i="29"/>
  <c r="R23" i="29" s="1"/>
  <c r="M24" i="29"/>
  <c r="H43" i="28"/>
  <c r="M43" i="28" s="1"/>
  <c r="N43" i="28" s="1"/>
  <c r="K132" i="32"/>
  <c r="L132" i="32"/>
  <c r="N25" i="30"/>
  <c r="R25" i="30" s="1"/>
  <c r="O25" i="30"/>
  <c r="M26" i="30"/>
  <c r="K130" i="31"/>
  <c r="L130" i="31"/>
  <c r="J41" i="28"/>
  <c r="E42" i="28"/>
  <c r="F42" i="28" s="1"/>
  <c r="D40" i="28"/>
  <c r="E134" i="32"/>
  <c r="D133" i="32"/>
  <c r="I133" i="32" s="1"/>
  <c r="M25" i="29" l="1"/>
  <c r="O24" i="29"/>
  <c r="N24" i="29"/>
  <c r="R24" i="29" s="1"/>
  <c r="K131" i="31"/>
  <c r="L131" i="31"/>
  <c r="L133" i="32"/>
  <c r="K133" i="32"/>
  <c r="E135" i="32"/>
  <c r="D134" i="32"/>
  <c r="I134" i="32" s="1"/>
  <c r="D132" i="31"/>
  <c r="I132" i="31" s="1"/>
  <c r="E133" i="31"/>
  <c r="H41" i="28"/>
  <c r="M41" i="28" s="1"/>
  <c r="N41" i="28" s="1"/>
  <c r="O26" i="30"/>
  <c r="N26" i="30"/>
  <c r="R26" i="30" s="1"/>
  <c r="M27" i="30"/>
  <c r="D39" i="28"/>
  <c r="E41" i="28"/>
  <c r="F41" i="28" s="1"/>
  <c r="J40" i="28"/>
  <c r="K43" i="28"/>
  <c r="L43" i="28" s="1"/>
  <c r="H42" i="28"/>
  <c r="M42" i="28" s="1"/>
  <c r="N42" i="28" s="1"/>
  <c r="D135" i="32" l="1"/>
  <c r="I135" i="32" s="1"/>
  <c r="E136" i="32"/>
  <c r="K42" i="28"/>
  <c r="L42" i="28" s="1"/>
  <c r="M28" i="30"/>
  <c r="O27" i="30"/>
  <c r="N27" i="30"/>
  <c r="R27" i="30" s="1"/>
  <c r="K41" i="28"/>
  <c r="L41" i="28" s="1"/>
  <c r="D133" i="31"/>
  <c r="I133" i="31" s="1"/>
  <c r="E134" i="31"/>
  <c r="L132" i="31"/>
  <c r="K132" i="31"/>
  <c r="J39" i="28"/>
  <c r="H40" i="28" s="1"/>
  <c r="M40" i="28" s="1"/>
  <c r="N40" i="28" s="1"/>
  <c r="E40" i="28"/>
  <c r="F40" i="28" s="1"/>
  <c r="D38" i="28"/>
  <c r="L134" i="32"/>
  <c r="K134" i="32"/>
  <c r="M26" i="29"/>
  <c r="N25" i="29"/>
  <c r="R25" i="29" s="1"/>
  <c r="O25" i="29"/>
  <c r="E39" i="28" l="1"/>
  <c r="F39" i="28" s="1"/>
  <c r="D37" i="28"/>
  <c r="J38" i="28"/>
  <c r="O28" i="30"/>
  <c r="N28" i="30"/>
  <c r="R28" i="30" s="1"/>
  <c r="M29" i="30"/>
  <c r="H39" i="28"/>
  <c r="M39" i="28" s="1"/>
  <c r="N39" i="28" s="1"/>
  <c r="K40" i="28"/>
  <c r="L40" i="28" s="1"/>
  <c r="N26" i="29"/>
  <c r="R26" i="29" s="1"/>
  <c r="O26" i="29"/>
  <c r="M27" i="29"/>
  <c r="D134" i="31"/>
  <c r="I134" i="31" s="1"/>
  <c r="E135" i="31"/>
  <c r="D136" i="32"/>
  <c r="I136" i="32" s="1"/>
  <c r="E137" i="32"/>
  <c r="L133" i="31"/>
  <c r="K133" i="31"/>
  <c r="L135" i="32"/>
  <c r="K135" i="32"/>
  <c r="L136" i="32" l="1"/>
  <c r="K136" i="32"/>
  <c r="O29" i="30"/>
  <c r="N29" i="30"/>
  <c r="R29" i="30" s="1"/>
  <c r="M30" i="30"/>
  <c r="L134" i="31"/>
  <c r="K134" i="31"/>
  <c r="E138" i="32"/>
  <c r="D137" i="32"/>
  <c r="I137" i="32" s="1"/>
  <c r="O27" i="29"/>
  <c r="N27" i="29"/>
  <c r="R27" i="29" s="1"/>
  <c r="M28" i="29"/>
  <c r="K39" i="28"/>
  <c r="L39" i="28" s="1"/>
  <c r="J37" i="28"/>
  <c r="H38" i="28" s="1"/>
  <c r="M38" i="28" s="1"/>
  <c r="N38" i="28" s="1"/>
  <c r="D36" i="28"/>
  <c r="E38" i="28"/>
  <c r="F38" i="28" s="1"/>
  <c r="E136" i="31"/>
  <c r="D135" i="31"/>
  <c r="I135" i="31" s="1"/>
  <c r="M31" i="30" l="1"/>
  <c r="O30" i="30"/>
  <c r="N30" i="30"/>
  <c r="R30" i="30" s="1"/>
  <c r="K38" i="28"/>
  <c r="L38" i="28" s="1"/>
  <c r="M29" i="29"/>
  <c r="O28" i="29"/>
  <c r="N28" i="29"/>
  <c r="R28" i="29" s="1"/>
  <c r="L135" i="31"/>
  <c r="K135" i="31"/>
  <c r="E139" i="32"/>
  <c r="D138" i="32"/>
  <c r="I138" i="32" s="1"/>
  <c r="E137" i="31"/>
  <c r="D136" i="31"/>
  <c r="I136" i="31" s="1"/>
  <c r="D35" i="28"/>
  <c r="J36" i="28"/>
  <c r="H37" i="28" s="1"/>
  <c r="M37" i="28" s="1"/>
  <c r="N37" i="28" s="1"/>
  <c r="E37" i="28"/>
  <c r="F37" i="28" s="1"/>
  <c r="L137" i="32"/>
  <c r="K137" i="32"/>
  <c r="L136" i="31" l="1"/>
  <c r="K136" i="31"/>
  <c r="M30" i="29"/>
  <c r="O29" i="29"/>
  <c r="N29" i="29"/>
  <c r="R29" i="29" s="1"/>
  <c r="L138" i="32"/>
  <c r="K138" i="32"/>
  <c r="K37" i="28"/>
  <c r="L37" i="28" s="1"/>
  <c r="E140" i="32"/>
  <c r="D139" i="32"/>
  <c r="I139" i="32" s="1"/>
  <c r="E36" i="28"/>
  <c r="F36" i="28" s="1"/>
  <c r="J35" i="28"/>
  <c r="D34" i="28"/>
  <c r="E138" i="31"/>
  <c r="D137" i="31"/>
  <c r="I137" i="31" s="1"/>
  <c r="N31" i="30"/>
  <c r="R31" i="30" s="1"/>
  <c r="O31" i="30"/>
  <c r="M32" i="30"/>
  <c r="K137" i="31" l="1"/>
  <c r="L137" i="31"/>
  <c r="E139" i="31"/>
  <c r="D138" i="31"/>
  <c r="I138" i="31" s="1"/>
  <c r="L139" i="32"/>
  <c r="K139" i="32"/>
  <c r="N30" i="29"/>
  <c r="R30" i="29" s="1"/>
  <c r="O30" i="29"/>
  <c r="M31" i="29"/>
  <c r="O32" i="30"/>
  <c r="M33" i="30"/>
  <c r="N32" i="30"/>
  <c r="R32" i="30" s="1"/>
  <c r="E141" i="32"/>
  <c r="D140" i="32"/>
  <c r="I140" i="32" s="1"/>
  <c r="J34" i="28"/>
  <c r="H35" i="28" s="1"/>
  <c r="M35" i="28" s="1"/>
  <c r="N35" i="28" s="1"/>
  <c r="D33" i="28"/>
  <c r="E35" i="28"/>
  <c r="F35" i="28" s="1"/>
  <c r="H36" i="28"/>
  <c r="M36" i="28" s="1"/>
  <c r="N36" i="28" s="1"/>
  <c r="K140" i="32" l="1"/>
  <c r="L140" i="32"/>
  <c r="K138" i="31"/>
  <c r="L138" i="31"/>
  <c r="M34" i="30"/>
  <c r="O33" i="30"/>
  <c r="N33" i="30"/>
  <c r="R33" i="30" s="1"/>
  <c r="K36" i="28"/>
  <c r="L36" i="28" s="1"/>
  <c r="E140" i="31"/>
  <c r="D139" i="31"/>
  <c r="I139" i="31" s="1"/>
  <c r="E142" i="32"/>
  <c r="D141" i="32"/>
  <c r="I141" i="32" s="1"/>
  <c r="J33" i="28"/>
  <c r="E34" i="28"/>
  <c r="F34" i="28" s="1"/>
  <c r="D32" i="28"/>
  <c r="H34" i="28"/>
  <c r="M34" i="28" s="1"/>
  <c r="N34" i="28" s="1"/>
  <c r="K35" i="28"/>
  <c r="L35" i="28" s="1"/>
  <c r="O31" i="29"/>
  <c r="N31" i="29"/>
  <c r="R31" i="29" s="1"/>
  <c r="M32" i="29"/>
  <c r="D31" i="28" l="1"/>
  <c r="E33" i="28"/>
  <c r="F33" i="28" s="1"/>
  <c r="J32" i="28"/>
  <c r="H33" i="28" s="1"/>
  <c r="M33" i="28" s="1"/>
  <c r="N33" i="28" s="1"/>
  <c r="M35" i="30"/>
  <c r="N34" i="30"/>
  <c r="R34" i="30" s="1"/>
  <c r="O34" i="30"/>
  <c r="L141" i="32"/>
  <c r="K141" i="32"/>
  <c r="E143" i="32"/>
  <c r="D142" i="32"/>
  <c r="I142" i="32" s="1"/>
  <c r="K34" i="28"/>
  <c r="L34" i="28" s="1"/>
  <c r="K139" i="31"/>
  <c r="L139" i="31"/>
  <c r="M33" i="29"/>
  <c r="O32" i="29"/>
  <c r="N32" i="29"/>
  <c r="R32" i="29" s="1"/>
  <c r="D140" i="31"/>
  <c r="I140" i="31" s="1"/>
  <c r="E141" i="31"/>
  <c r="M34" i="29" l="1"/>
  <c r="N33" i="29"/>
  <c r="R33" i="29" s="1"/>
  <c r="O33" i="29"/>
  <c r="M36" i="30"/>
  <c r="O35" i="30"/>
  <c r="N35" i="30"/>
  <c r="R35" i="30" s="1"/>
  <c r="D141" i="31"/>
  <c r="I141" i="31" s="1"/>
  <c r="E142" i="31"/>
  <c r="K33" i="28"/>
  <c r="L33" i="28" s="1"/>
  <c r="K142" i="32"/>
  <c r="L142" i="32"/>
  <c r="L140" i="31"/>
  <c r="K140" i="31"/>
  <c r="D143" i="32"/>
  <c r="I143" i="32" s="1"/>
  <c r="E144" i="32"/>
  <c r="J31" i="28"/>
  <c r="E32" i="28"/>
  <c r="F32" i="28" s="1"/>
  <c r="D30" i="28"/>
  <c r="L141" i="31" l="1"/>
  <c r="K141" i="31"/>
  <c r="L143" i="32"/>
  <c r="K143" i="32"/>
  <c r="O36" i="30"/>
  <c r="N36" i="30"/>
  <c r="R36" i="30" s="1"/>
  <c r="M37" i="30"/>
  <c r="D142" i="31"/>
  <c r="I142" i="31" s="1"/>
  <c r="E143" i="31"/>
  <c r="D29" i="28"/>
  <c r="E31" i="28"/>
  <c r="F31" i="28" s="1"/>
  <c r="J30" i="28"/>
  <c r="D144" i="32"/>
  <c r="I144" i="32" s="1"/>
  <c r="E145" i="32"/>
  <c r="H31" i="28"/>
  <c r="M31" i="28" s="1"/>
  <c r="N31" i="28" s="1"/>
  <c r="H32" i="28"/>
  <c r="M32" i="28" s="1"/>
  <c r="N32" i="28" s="1"/>
  <c r="N34" i="29"/>
  <c r="R34" i="29" s="1"/>
  <c r="O34" i="29"/>
  <c r="M35" i="29"/>
  <c r="K32" i="28" l="1"/>
  <c r="L32" i="28" s="1"/>
  <c r="N37" i="30"/>
  <c r="R37" i="30" s="1"/>
  <c r="O37" i="30"/>
  <c r="M38" i="30"/>
  <c r="E146" i="32"/>
  <c r="D145" i="32"/>
  <c r="I145" i="32" s="1"/>
  <c r="L144" i="32"/>
  <c r="K144" i="32"/>
  <c r="O35" i="29"/>
  <c r="N35" i="29"/>
  <c r="R35" i="29" s="1"/>
  <c r="M36" i="29"/>
  <c r="K31" i="28"/>
  <c r="L31" i="28" s="1"/>
  <c r="L142" i="31"/>
  <c r="K142" i="31"/>
  <c r="J29" i="28"/>
  <c r="H30" i="28" s="1"/>
  <c r="M30" i="28" s="1"/>
  <c r="N30" i="28" s="1"/>
  <c r="D28" i="28"/>
  <c r="E30" i="28"/>
  <c r="F30" i="28" s="1"/>
  <c r="E144" i="31"/>
  <c r="D143" i="31"/>
  <c r="I143" i="31" s="1"/>
  <c r="L145" i="32" l="1"/>
  <c r="K145" i="32"/>
  <c r="E147" i="32"/>
  <c r="D146" i="32"/>
  <c r="I146" i="32" s="1"/>
  <c r="L143" i="31"/>
  <c r="K143" i="31"/>
  <c r="M39" i="30"/>
  <c r="O38" i="30"/>
  <c r="N38" i="30"/>
  <c r="R38" i="30" s="1"/>
  <c r="D27" i="28"/>
  <c r="J28" i="28"/>
  <c r="E29" i="28"/>
  <c r="F29" i="28" s="1"/>
  <c r="E145" i="31"/>
  <c r="D144" i="31"/>
  <c r="I144" i="31" s="1"/>
  <c r="M37" i="29"/>
  <c r="O36" i="29"/>
  <c r="N36" i="29"/>
  <c r="R36" i="29" s="1"/>
  <c r="K30" i="28"/>
  <c r="L30" i="28" s="1"/>
  <c r="M38" i="29" l="1"/>
  <c r="O37" i="29"/>
  <c r="N37" i="29"/>
  <c r="R37" i="29" s="1"/>
  <c r="N39" i="30"/>
  <c r="R39" i="30" s="1"/>
  <c r="O39" i="30"/>
  <c r="M40" i="30"/>
  <c r="L146" i="32"/>
  <c r="K146" i="32"/>
  <c r="E146" i="31"/>
  <c r="D145" i="31"/>
  <c r="I145" i="31" s="1"/>
  <c r="E148" i="32"/>
  <c r="D147" i="32"/>
  <c r="I147" i="32" s="1"/>
  <c r="L144" i="31"/>
  <c r="K144" i="31"/>
  <c r="H29" i="28"/>
  <c r="M29" i="28" s="1"/>
  <c r="N29" i="28" s="1"/>
  <c r="E28" i="28"/>
  <c r="F28" i="28" s="1"/>
  <c r="J27" i="28"/>
  <c r="H28" i="28" s="1"/>
  <c r="M28" i="28" s="1"/>
  <c r="N28" i="28" s="1"/>
  <c r="D26" i="28"/>
  <c r="K29" i="28" l="1"/>
  <c r="L29" i="28" s="1"/>
  <c r="L147" i="32"/>
  <c r="K147" i="32"/>
  <c r="O40" i="30"/>
  <c r="N40" i="30"/>
  <c r="R40" i="30" s="1"/>
  <c r="M41" i="30"/>
  <c r="E149" i="32"/>
  <c r="D148" i="32"/>
  <c r="I148" i="32" s="1"/>
  <c r="J26" i="28"/>
  <c r="H27" i="28" s="1"/>
  <c r="M27" i="28" s="1"/>
  <c r="N27" i="28" s="1"/>
  <c r="D25" i="28"/>
  <c r="E27" i="28"/>
  <c r="F27" i="28" s="1"/>
  <c r="K28" i="28"/>
  <c r="L28" i="28" s="1"/>
  <c r="K145" i="31"/>
  <c r="L145" i="31"/>
  <c r="E147" i="31"/>
  <c r="D146" i="31"/>
  <c r="I146" i="31" s="1"/>
  <c r="N38" i="29"/>
  <c r="R38" i="29" s="1"/>
  <c r="M39" i="29"/>
  <c r="O38" i="29"/>
  <c r="K148" i="32" l="1"/>
  <c r="L148" i="32"/>
  <c r="E150" i="32"/>
  <c r="D149" i="32"/>
  <c r="I149" i="32" s="1"/>
  <c r="M42" i="30"/>
  <c r="O41" i="30"/>
  <c r="N41" i="30"/>
  <c r="R41" i="30" s="1"/>
  <c r="E148" i="31"/>
  <c r="D147" i="31"/>
  <c r="I147" i="31" s="1"/>
  <c r="K27" i="28"/>
  <c r="L27" i="28" s="1"/>
  <c r="O39" i="29"/>
  <c r="N39" i="29"/>
  <c r="R39" i="29" s="1"/>
  <c r="M40" i="29"/>
  <c r="K146" i="31"/>
  <c r="L146" i="31"/>
  <c r="J25" i="28"/>
  <c r="H26" i="28" s="1"/>
  <c r="M26" i="28" s="1"/>
  <c r="N26" i="28" s="1"/>
  <c r="E26" i="28"/>
  <c r="F26" i="28" s="1"/>
  <c r="D24" i="28"/>
  <c r="D148" i="31" l="1"/>
  <c r="I148" i="31" s="1"/>
  <c r="E149" i="31"/>
  <c r="M41" i="29"/>
  <c r="O40" i="29"/>
  <c r="N40" i="29"/>
  <c r="R40" i="29" s="1"/>
  <c r="L149" i="32"/>
  <c r="K149" i="32"/>
  <c r="D23" i="28"/>
  <c r="E25" i="28"/>
  <c r="F25" i="28" s="1"/>
  <c r="J24" i="28"/>
  <c r="H25" i="28" s="1"/>
  <c r="M25" i="28" s="1"/>
  <c r="N25" i="28" s="1"/>
  <c r="E151" i="32"/>
  <c r="D150" i="32"/>
  <c r="I150" i="32" s="1"/>
  <c r="M43" i="30"/>
  <c r="O42" i="30"/>
  <c r="N42" i="30"/>
  <c r="R42" i="30" s="1"/>
  <c r="K26" i="28"/>
  <c r="L26" i="28" s="1"/>
  <c r="K147" i="31"/>
  <c r="L147" i="31"/>
  <c r="J23" i="28" l="1"/>
  <c r="E24" i="28"/>
  <c r="F24" i="28" s="1"/>
  <c r="D22" i="28"/>
  <c r="L150" i="32"/>
  <c r="K150" i="32"/>
  <c r="D151" i="32"/>
  <c r="I151" i="32" s="1"/>
  <c r="E152" i="32"/>
  <c r="D152" i="32" s="1"/>
  <c r="I152" i="32" s="1"/>
  <c r="M42" i="29"/>
  <c r="N41" i="29"/>
  <c r="R41" i="29" s="1"/>
  <c r="O41" i="29"/>
  <c r="H24" i="28"/>
  <c r="M24" i="28" s="1"/>
  <c r="N24" i="28" s="1"/>
  <c r="K25" i="28"/>
  <c r="L25" i="28" s="1"/>
  <c r="D149" i="31"/>
  <c r="I149" i="31" s="1"/>
  <c r="E150" i="31"/>
  <c r="M44" i="30"/>
  <c r="N43" i="30"/>
  <c r="R43" i="30" s="1"/>
  <c r="O43" i="30"/>
  <c r="L148" i="31"/>
  <c r="K148" i="31"/>
  <c r="L152" i="32" l="1"/>
  <c r="K152" i="32"/>
  <c r="L151" i="32"/>
  <c r="K151" i="32"/>
  <c r="O44" i="30"/>
  <c r="N44" i="30"/>
  <c r="R44" i="30" s="1"/>
  <c r="M45" i="30"/>
  <c r="E23" i="28"/>
  <c r="F23" i="28" s="1"/>
  <c r="D21" i="28"/>
  <c r="J22" i="28"/>
  <c r="H23" i="28" s="1"/>
  <c r="M23" i="28" s="1"/>
  <c r="N23" i="28" s="1"/>
  <c r="N42" i="29"/>
  <c r="R42" i="29" s="1"/>
  <c r="O42" i="29"/>
  <c r="M43" i="29"/>
  <c r="D150" i="31"/>
  <c r="I150" i="31" s="1"/>
  <c r="E151" i="31"/>
  <c r="L149" i="31"/>
  <c r="K149" i="31"/>
  <c r="K24" i="28"/>
  <c r="L24" i="28" s="1"/>
  <c r="E152" i="31" l="1"/>
  <c r="D151" i="31"/>
  <c r="I151" i="31" s="1"/>
  <c r="M46" i="30"/>
  <c r="O45" i="30"/>
  <c r="N45" i="30"/>
  <c r="R45" i="30" s="1"/>
  <c r="L150" i="31"/>
  <c r="K150" i="31"/>
  <c r="K23" i="28"/>
  <c r="L23" i="28" s="1"/>
  <c r="M3" i="32"/>
  <c r="H3" i="32"/>
  <c r="O43" i="29"/>
  <c r="N43" i="29"/>
  <c r="R43" i="29" s="1"/>
  <c r="M44" i="29"/>
  <c r="J21" i="28"/>
  <c r="D20" i="28"/>
  <c r="E22" i="28"/>
  <c r="F22" i="28" s="1"/>
  <c r="D19" i="28" l="1"/>
  <c r="E21" i="28"/>
  <c r="F21" i="28" s="1"/>
  <c r="J20" i="28"/>
  <c r="M45" i="29"/>
  <c r="O44" i="29"/>
  <c r="N44" i="29"/>
  <c r="R44" i="29" s="1"/>
  <c r="M47" i="30"/>
  <c r="O46" i="30"/>
  <c r="N46" i="30"/>
  <c r="R46" i="30" s="1"/>
  <c r="O3" i="32"/>
  <c r="N3" i="32"/>
  <c r="M4" i="32"/>
  <c r="L151" i="31"/>
  <c r="K151" i="31"/>
  <c r="H21" i="28"/>
  <c r="M21" i="28" s="1"/>
  <c r="N21" i="28" s="1"/>
  <c r="K22" i="28"/>
  <c r="L22" i="28" s="1"/>
  <c r="H22" i="28"/>
  <c r="M22" i="28" s="1"/>
  <c r="N22" i="28" s="1"/>
  <c r="E153" i="31"/>
  <c r="D152" i="31"/>
  <c r="I152" i="31" s="1"/>
  <c r="N47" i="30" l="1"/>
  <c r="R47" i="30" s="1"/>
  <c r="O47" i="30"/>
  <c r="M48" i="30"/>
  <c r="M5" i="32"/>
  <c r="O4" i="32"/>
  <c r="N4" i="32"/>
  <c r="M46" i="29"/>
  <c r="O45" i="29"/>
  <c r="N45" i="29"/>
  <c r="R45" i="29" s="1"/>
  <c r="L152" i="31"/>
  <c r="K152" i="31"/>
  <c r="K21" i="28"/>
  <c r="L21" i="28" s="1"/>
  <c r="H20" i="28"/>
  <c r="M20" i="28" s="1"/>
  <c r="N20" i="28" s="1"/>
  <c r="E154" i="31"/>
  <c r="D153" i="31"/>
  <c r="I153" i="31" s="1"/>
  <c r="E20" i="28"/>
  <c r="F20" i="28" s="1"/>
  <c r="J19" i="28"/>
  <c r="D18" i="28"/>
  <c r="K153" i="31" l="1"/>
  <c r="L153" i="31"/>
  <c r="N46" i="29"/>
  <c r="R46" i="29" s="1"/>
  <c r="O46" i="29"/>
  <c r="M47" i="29"/>
  <c r="O5" i="32"/>
  <c r="N5" i="32"/>
  <c r="M6" i="32"/>
  <c r="M49" i="30"/>
  <c r="N48" i="30"/>
  <c r="R48" i="30" s="1"/>
  <c r="O48" i="30"/>
  <c r="E155" i="31"/>
  <c r="D154" i="31"/>
  <c r="I154" i="31" s="1"/>
  <c r="J18" i="28"/>
  <c r="D17" i="28"/>
  <c r="E19" i="28"/>
  <c r="F19" i="28" s="1"/>
  <c r="K20" i="28"/>
  <c r="L20" i="28" s="1"/>
  <c r="O6" i="32" l="1"/>
  <c r="M7" i="32"/>
  <c r="N6" i="32"/>
  <c r="O47" i="29"/>
  <c r="N47" i="29"/>
  <c r="R47" i="29" s="1"/>
  <c r="M48" i="29"/>
  <c r="E156" i="31"/>
  <c r="D155" i="31"/>
  <c r="I155" i="31" s="1"/>
  <c r="K154" i="31"/>
  <c r="L154" i="31"/>
  <c r="J17" i="28"/>
  <c r="E18" i="28"/>
  <c r="F18" i="28" s="1"/>
  <c r="D16" i="28"/>
  <c r="H19" i="28"/>
  <c r="M19" i="28" s="1"/>
  <c r="N19" i="28" s="1"/>
  <c r="M50" i="30"/>
  <c r="O49" i="30"/>
  <c r="N49" i="30"/>
  <c r="R49" i="30" s="1"/>
  <c r="D156" i="31" l="1"/>
  <c r="I156" i="31" s="1"/>
  <c r="E157" i="31"/>
  <c r="M49" i="29"/>
  <c r="O48" i="29"/>
  <c r="N48" i="29"/>
  <c r="R48" i="29" s="1"/>
  <c r="K18" i="28"/>
  <c r="L18" i="28" s="1"/>
  <c r="H17" i="28"/>
  <c r="M17" i="28" s="1"/>
  <c r="N17" i="28" s="1"/>
  <c r="K19" i="28"/>
  <c r="L19" i="28" s="1"/>
  <c r="K155" i="31"/>
  <c r="L155" i="31"/>
  <c r="H18" i="28"/>
  <c r="M18" i="28" s="1"/>
  <c r="N18" i="28" s="1"/>
  <c r="O7" i="32"/>
  <c r="M8" i="32"/>
  <c r="N7" i="32"/>
  <c r="D15" i="28"/>
  <c r="E17" i="28"/>
  <c r="F17" i="28" s="1"/>
  <c r="J16" i="28"/>
  <c r="O50" i="30"/>
  <c r="M51" i="30"/>
  <c r="N50" i="30"/>
  <c r="R50" i="30" s="1"/>
  <c r="J15" i="28" l="1"/>
  <c r="E16" i="28"/>
  <c r="F16" i="28" s="1"/>
  <c r="D14" i="28"/>
  <c r="O8" i="32"/>
  <c r="M9" i="32"/>
  <c r="N8" i="32"/>
  <c r="M52" i="30"/>
  <c r="O51" i="30"/>
  <c r="N51" i="30"/>
  <c r="R51" i="30" s="1"/>
  <c r="M50" i="29"/>
  <c r="N49" i="29"/>
  <c r="R49" i="29" s="1"/>
  <c r="O49" i="29"/>
  <c r="D157" i="31"/>
  <c r="I157" i="31" s="1"/>
  <c r="E158" i="31"/>
  <c r="H16" i="28"/>
  <c r="M16" i="28" s="1"/>
  <c r="N16" i="28" s="1"/>
  <c r="K17" i="28"/>
  <c r="L17" i="28" s="1"/>
  <c r="L156" i="31"/>
  <c r="K156" i="31"/>
  <c r="O52" i="30" l="1"/>
  <c r="N52" i="30"/>
  <c r="R52" i="30" s="1"/>
  <c r="M53" i="30"/>
  <c r="D158" i="31"/>
  <c r="I158" i="31" s="1"/>
  <c r="E159" i="31"/>
  <c r="O9" i="32"/>
  <c r="M10" i="32"/>
  <c r="N9" i="32"/>
  <c r="L157" i="31"/>
  <c r="K157" i="31"/>
  <c r="D13" i="28"/>
  <c r="E15" i="28"/>
  <c r="F15" i="28" s="1"/>
  <c r="J14" i="28"/>
  <c r="N50" i="29"/>
  <c r="R50" i="29" s="1"/>
  <c r="O50" i="29"/>
  <c r="M51" i="29"/>
  <c r="K16" i="28"/>
  <c r="L16" i="28" s="1"/>
  <c r="M11" i="32" l="1"/>
  <c r="N10" i="32"/>
  <c r="O10" i="32"/>
  <c r="E160" i="31"/>
  <c r="D159" i="31"/>
  <c r="I159" i="31" s="1"/>
  <c r="O51" i="29"/>
  <c r="N51" i="29"/>
  <c r="R51" i="29" s="1"/>
  <c r="M52" i="29"/>
  <c r="L158" i="31"/>
  <c r="K158" i="31"/>
  <c r="J13" i="28"/>
  <c r="D12" i="28"/>
  <c r="E14" i="28"/>
  <c r="F14" i="28" s="1"/>
  <c r="O53" i="30"/>
  <c r="N53" i="30"/>
  <c r="R53" i="30" s="1"/>
  <c r="M54" i="30"/>
  <c r="H15" i="28"/>
  <c r="M15" i="28" s="1"/>
  <c r="N15" i="28" s="1"/>
  <c r="K159" i="31" l="1"/>
  <c r="L159" i="31"/>
  <c r="D11" i="28"/>
  <c r="J12" i="28"/>
  <c r="E13" i="28"/>
  <c r="F13" i="28" s="1"/>
  <c r="D160" i="31"/>
  <c r="I160" i="31" s="1"/>
  <c r="E161" i="31"/>
  <c r="H13" i="28"/>
  <c r="M13" i="28" s="1"/>
  <c r="N13" i="28" s="1"/>
  <c r="H14" i="28"/>
  <c r="M14" i="28" s="1"/>
  <c r="N14" i="28" s="1"/>
  <c r="K15" i="28"/>
  <c r="L15" i="28" s="1"/>
  <c r="M55" i="30"/>
  <c r="O54" i="30"/>
  <c r="N54" i="30"/>
  <c r="R54" i="30" s="1"/>
  <c r="M53" i="29"/>
  <c r="O52" i="29"/>
  <c r="N52" i="29"/>
  <c r="R52" i="29" s="1"/>
  <c r="O11" i="32"/>
  <c r="N11" i="32"/>
  <c r="M12" i="32"/>
  <c r="M54" i="29" l="1"/>
  <c r="O53" i="29"/>
  <c r="N53" i="29"/>
  <c r="R53" i="29" s="1"/>
  <c r="E162" i="31"/>
  <c r="D161" i="31"/>
  <c r="I161" i="31" s="1"/>
  <c r="L160" i="31"/>
  <c r="K160" i="31"/>
  <c r="M13" i="32"/>
  <c r="O12" i="32"/>
  <c r="N12" i="32"/>
  <c r="N55" i="30"/>
  <c r="R55" i="30" s="1"/>
  <c r="M56" i="30"/>
  <c r="O55" i="30"/>
  <c r="K13" i="28"/>
  <c r="L13" i="28" s="1"/>
  <c r="H12" i="28"/>
  <c r="M12" i="28" s="1"/>
  <c r="N12" i="28" s="1"/>
  <c r="E12" i="28"/>
  <c r="F12" i="28" s="1"/>
  <c r="J11" i="28"/>
  <c r="D10" i="28"/>
  <c r="K14" i="28"/>
  <c r="L14" i="28" s="1"/>
  <c r="L161" i="31" l="1"/>
  <c r="K161" i="31"/>
  <c r="O13" i="32"/>
  <c r="M14" i="32"/>
  <c r="N13" i="32"/>
  <c r="O56" i="30"/>
  <c r="N56" i="30"/>
  <c r="R56" i="30" s="1"/>
  <c r="M57" i="30"/>
  <c r="D162" i="31"/>
  <c r="I162" i="31" s="1"/>
  <c r="E163" i="31"/>
  <c r="J10" i="28"/>
  <c r="D9" i="28"/>
  <c r="E11" i="28"/>
  <c r="F11" i="28" s="1"/>
  <c r="H11" i="28"/>
  <c r="M11" i="28" s="1"/>
  <c r="N11" i="28" s="1"/>
  <c r="K12" i="28"/>
  <c r="L12" i="28" s="1"/>
  <c r="N54" i="29"/>
  <c r="R54" i="29" s="1"/>
  <c r="M55" i="29"/>
  <c r="O54" i="29"/>
  <c r="M58" i="30" l="1"/>
  <c r="O57" i="30"/>
  <c r="N57" i="30"/>
  <c r="R57" i="30" s="1"/>
  <c r="J9" i="28"/>
  <c r="E10" i="28"/>
  <c r="F10" i="28" s="1"/>
  <c r="D8" i="28"/>
  <c r="O14" i="32"/>
  <c r="M15" i="32"/>
  <c r="N14" i="32"/>
  <c r="K11" i="28"/>
  <c r="L11" i="28" s="1"/>
  <c r="D163" i="31"/>
  <c r="I163" i="31" s="1"/>
  <c r="E164" i="31"/>
  <c r="O55" i="29"/>
  <c r="N55" i="29"/>
  <c r="R55" i="29" s="1"/>
  <c r="M56" i="29"/>
  <c r="L162" i="31"/>
  <c r="K162" i="31"/>
  <c r="D7" i="28" l="1"/>
  <c r="E9" i="28"/>
  <c r="F9" i="28" s="1"/>
  <c r="J8" i="28"/>
  <c r="L163" i="31"/>
  <c r="K163" i="31"/>
  <c r="H9" i="28"/>
  <c r="M9" i="28" s="1"/>
  <c r="N9" i="28" s="1"/>
  <c r="O15" i="32"/>
  <c r="M16" i="32"/>
  <c r="N15" i="32"/>
  <c r="E165" i="31"/>
  <c r="D164" i="31"/>
  <c r="I164" i="31" s="1"/>
  <c r="H10" i="28"/>
  <c r="M10" i="28" s="1"/>
  <c r="N10" i="28" s="1"/>
  <c r="M57" i="29"/>
  <c r="O56" i="29"/>
  <c r="N56" i="29"/>
  <c r="R56" i="29" s="1"/>
  <c r="O58" i="30"/>
  <c r="M59" i="30"/>
  <c r="N58" i="30"/>
  <c r="R58" i="30" s="1"/>
  <c r="M58" i="29" l="1"/>
  <c r="N57" i="29"/>
  <c r="R57" i="29" s="1"/>
  <c r="O57" i="29"/>
  <c r="K10" i="28"/>
  <c r="L10" i="28" s="1"/>
  <c r="L164" i="31"/>
  <c r="K164" i="31"/>
  <c r="D165" i="31"/>
  <c r="I165" i="31" s="1"/>
  <c r="E166" i="31"/>
  <c r="K9" i="28"/>
  <c r="L9" i="28" s="1"/>
  <c r="M60" i="30"/>
  <c r="N59" i="30"/>
  <c r="R59" i="30" s="1"/>
  <c r="O59" i="30"/>
  <c r="O16" i="32"/>
  <c r="M17" i="32"/>
  <c r="N16" i="32"/>
  <c r="J7" i="28"/>
  <c r="E8" i="28"/>
  <c r="F8" i="28" s="1"/>
  <c r="D6" i="28"/>
  <c r="K165" i="31" l="1"/>
  <c r="L165" i="31"/>
  <c r="E7" i="28"/>
  <c r="F7" i="28" s="1"/>
  <c r="D5" i="28"/>
  <c r="J6" i="28"/>
  <c r="O60" i="30"/>
  <c r="N60" i="30"/>
  <c r="R60" i="30" s="1"/>
  <c r="M61" i="30"/>
  <c r="E167" i="31"/>
  <c r="D166" i="31"/>
  <c r="I166" i="31" s="1"/>
  <c r="O17" i="32"/>
  <c r="M18" i="32"/>
  <c r="N17" i="32"/>
  <c r="H8" i="28"/>
  <c r="M8" i="28" s="1"/>
  <c r="N8" i="28" s="1"/>
  <c r="N58" i="29"/>
  <c r="R58" i="29" s="1"/>
  <c r="O58" i="29"/>
  <c r="M59" i="29"/>
  <c r="O61" i="30" l="1"/>
  <c r="N61" i="30"/>
  <c r="R61" i="30" s="1"/>
  <c r="M62" i="30"/>
  <c r="M19" i="32"/>
  <c r="N18" i="32"/>
  <c r="O18" i="32"/>
  <c r="J5" i="28"/>
  <c r="H6" i="28" s="1"/>
  <c r="M6" i="28" s="1"/>
  <c r="N6" i="28" s="1"/>
  <c r="D4" i="28"/>
  <c r="E6" i="28"/>
  <c r="F6" i="28" s="1"/>
  <c r="O59" i="29"/>
  <c r="N59" i="29"/>
  <c r="R59" i="29" s="1"/>
  <c r="M60" i="29"/>
  <c r="H7" i="28"/>
  <c r="M7" i="28" s="1"/>
  <c r="N7" i="28" s="1"/>
  <c r="L166" i="31"/>
  <c r="K166" i="31"/>
  <c r="K8" i="28"/>
  <c r="L8" i="28" s="1"/>
  <c r="E168" i="31"/>
  <c r="D167" i="31"/>
  <c r="I167" i="31" s="1"/>
  <c r="M61" i="29" l="1"/>
  <c r="O60" i="29"/>
  <c r="N60" i="29"/>
  <c r="R60" i="29" s="1"/>
  <c r="O19" i="32"/>
  <c r="N19" i="32"/>
  <c r="M20" i="32"/>
  <c r="M63" i="30"/>
  <c r="O62" i="30"/>
  <c r="N62" i="30"/>
  <c r="R62" i="30" s="1"/>
  <c r="L167" i="31"/>
  <c r="K167" i="31"/>
  <c r="E169" i="31"/>
  <c r="D168" i="31"/>
  <c r="I168" i="31" s="1"/>
  <c r="J4" i="28"/>
  <c r="D3" i="28"/>
  <c r="E5" i="28"/>
  <c r="F5" i="28" s="1"/>
  <c r="K6" i="28"/>
  <c r="L6" i="28" s="1"/>
  <c r="K7" i="28"/>
  <c r="L7" i="28" s="1"/>
  <c r="E4" i="28" l="1"/>
  <c r="F4" i="28" s="1"/>
  <c r="J3" i="28"/>
  <c r="N63" i="30"/>
  <c r="R63" i="30" s="1"/>
  <c r="O63" i="30"/>
  <c r="M64" i="30"/>
  <c r="H4" i="28"/>
  <c r="M4" i="28" s="1"/>
  <c r="N4" i="28" s="1"/>
  <c r="M21" i="32"/>
  <c r="O20" i="32"/>
  <c r="N20" i="32"/>
  <c r="K168" i="31"/>
  <c r="L168" i="31"/>
  <c r="E170" i="31"/>
  <c r="D169" i="31"/>
  <c r="I169" i="31" s="1"/>
  <c r="H5" i="28"/>
  <c r="M5" i="28" s="1"/>
  <c r="N5" i="28" s="1"/>
  <c r="M62" i="29"/>
  <c r="O61" i="29"/>
  <c r="N61" i="29"/>
  <c r="R61" i="29" s="1"/>
  <c r="O64" i="30" l="1"/>
  <c r="N64" i="30"/>
  <c r="R64" i="30" s="1"/>
  <c r="M65" i="30"/>
  <c r="O21" i="32"/>
  <c r="M22" i="32"/>
  <c r="N21" i="32"/>
  <c r="L169" i="31"/>
  <c r="K169" i="31"/>
  <c r="E171" i="31"/>
  <c r="D170" i="31"/>
  <c r="I170" i="31" s="1"/>
  <c r="K4" i="28"/>
  <c r="L4" i="28" s="1"/>
  <c r="N62" i="29"/>
  <c r="R62" i="29" s="1"/>
  <c r="O62" i="29"/>
  <c r="M63" i="29"/>
  <c r="K5" i="28"/>
  <c r="L5" i="28" s="1"/>
  <c r="O63" i="29" l="1"/>
  <c r="N63" i="29"/>
  <c r="R63" i="29" s="1"/>
  <c r="M64" i="29"/>
  <c r="M66" i="30"/>
  <c r="O65" i="30"/>
  <c r="N65" i="30"/>
  <c r="R65" i="30" s="1"/>
  <c r="L170" i="31"/>
  <c r="K170" i="31"/>
  <c r="O22" i="32"/>
  <c r="N22" i="32"/>
  <c r="M23" i="32"/>
  <c r="D171" i="31"/>
  <c r="I171" i="31" s="1"/>
  <c r="E172" i="31"/>
  <c r="M67" i="30" l="1"/>
  <c r="N66" i="30"/>
  <c r="R66" i="30" s="1"/>
  <c r="O66" i="30"/>
  <c r="O23" i="32"/>
  <c r="N23" i="32"/>
  <c r="M24" i="32"/>
  <c r="M65" i="29"/>
  <c r="O64" i="29"/>
  <c r="N64" i="29"/>
  <c r="R64" i="29" s="1"/>
  <c r="D172" i="31"/>
  <c r="I172" i="31" s="1"/>
  <c r="E173" i="31"/>
  <c r="L171" i="31"/>
  <c r="K171" i="31"/>
  <c r="O24" i="32" l="1"/>
  <c r="N24" i="32"/>
  <c r="M25" i="32"/>
  <c r="N65" i="29"/>
  <c r="R65" i="29" s="1"/>
  <c r="O65" i="29"/>
  <c r="M66" i="29"/>
  <c r="E174" i="31"/>
  <c r="D173" i="31"/>
  <c r="I173" i="31" s="1"/>
  <c r="L172" i="31"/>
  <c r="K172" i="31"/>
  <c r="M68" i="30"/>
  <c r="O67" i="30"/>
  <c r="N67" i="30"/>
  <c r="R67" i="30" s="1"/>
  <c r="M67" i="29" l="1"/>
  <c r="O66" i="29"/>
  <c r="N66" i="29"/>
  <c r="R66" i="29" s="1"/>
  <c r="O25" i="32"/>
  <c r="N25" i="32"/>
  <c r="M26" i="32"/>
  <c r="E175" i="31"/>
  <c r="D174" i="31"/>
  <c r="I174" i="31" s="1"/>
  <c r="L173" i="31"/>
  <c r="K173" i="31"/>
  <c r="O68" i="30"/>
  <c r="N68" i="30"/>
  <c r="R68" i="30" s="1"/>
  <c r="M69" i="30"/>
  <c r="O26" i="32" l="1"/>
  <c r="M27" i="32"/>
  <c r="N26" i="32"/>
  <c r="E176" i="31"/>
  <c r="D175" i="31"/>
  <c r="I175" i="31" s="1"/>
  <c r="L174" i="31"/>
  <c r="K174" i="31"/>
  <c r="N69" i="30"/>
  <c r="R69" i="30" s="1"/>
  <c r="M70" i="30"/>
  <c r="O69" i="30"/>
  <c r="M68" i="29"/>
  <c r="N67" i="29"/>
  <c r="R67" i="29" s="1"/>
  <c r="O67" i="29"/>
  <c r="E177" i="31" l="1"/>
  <c r="D176" i="31"/>
  <c r="I176" i="31" s="1"/>
  <c r="N68" i="29"/>
  <c r="R68" i="29" s="1"/>
  <c r="M69" i="29"/>
  <c r="O68" i="29"/>
  <c r="M28" i="32"/>
  <c r="N27" i="32"/>
  <c r="O27" i="32"/>
  <c r="L175" i="31"/>
  <c r="K175" i="31"/>
  <c r="M71" i="30"/>
  <c r="O70" i="30"/>
  <c r="N70" i="30"/>
  <c r="R70" i="30" s="1"/>
  <c r="M29" i="32" l="1"/>
  <c r="O28" i="32"/>
  <c r="N28" i="32"/>
  <c r="M70" i="29"/>
  <c r="O69" i="29"/>
  <c r="N69" i="29"/>
  <c r="R69" i="29" s="1"/>
  <c r="K176" i="31"/>
  <c r="L176" i="31"/>
  <c r="N71" i="30"/>
  <c r="R71" i="30" s="1"/>
  <c r="O71" i="30"/>
  <c r="M72" i="30"/>
  <c r="E178" i="31"/>
  <c r="D177" i="31"/>
  <c r="I177" i="31" s="1"/>
  <c r="L177" i="31" l="1"/>
  <c r="K177" i="31"/>
  <c r="O70" i="29"/>
  <c r="N70" i="29"/>
  <c r="R70" i="29" s="1"/>
  <c r="M71" i="29"/>
  <c r="O72" i="30"/>
  <c r="M73" i="30"/>
  <c r="N72" i="30"/>
  <c r="R72" i="30" s="1"/>
  <c r="E179" i="31"/>
  <c r="D178" i="31"/>
  <c r="I178" i="31" s="1"/>
  <c r="N29" i="32"/>
  <c r="M30" i="32"/>
  <c r="O29" i="32"/>
  <c r="M72" i="29" l="1"/>
  <c r="O71" i="29"/>
  <c r="N71" i="29"/>
  <c r="R71" i="29" s="1"/>
  <c r="N30" i="32"/>
  <c r="M31" i="32"/>
  <c r="O30" i="32"/>
  <c r="M74" i="30"/>
  <c r="O73" i="30"/>
  <c r="N73" i="30"/>
  <c r="R73" i="30" s="1"/>
  <c r="L178" i="31"/>
  <c r="K178" i="31"/>
  <c r="D179" i="31"/>
  <c r="I179" i="31" s="1"/>
  <c r="E180" i="31"/>
  <c r="L179" i="31" l="1"/>
  <c r="K179" i="31"/>
  <c r="N31" i="32"/>
  <c r="M32" i="32"/>
  <c r="O31" i="32"/>
  <c r="O74" i="30"/>
  <c r="N74" i="30"/>
  <c r="R74" i="30" s="1"/>
  <c r="M75" i="30"/>
  <c r="D180" i="31"/>
  <c r="I180" i="31" s="1"/>
  <c r="E181" i="31"/>
  <c r="M73" i="29"/>
  <c r="O72" i="29"/>
  <c r="N72" i="29"/>
  <c r="R72" i="29" s="1"/>
  <c r="O32" i="32" l="1"/>
  <c r="N32" i="32"/>
  <c r="M33" i="32"/>
  <c r="M76" i="30"/>
  <c r="O75" i="30"/>
  <c r="N75" i="30"/>
  <c r="R75" i="30" s="1"/>
  <c r="N73" i="29"/>
  <c r="R73" i="29" s="1"/>
  <c r="O73" i="29"/>
  <c r="M74" i="29"/>
  <c r="E182" i="31"/>
  <c r="D181" i="31"/>
  <c r="I181" i="31" s="1"/>
  <c r="L180" i="31"/>
  <c r="K180" i="31"/>
  <c r="O76" i="30" l="1"/>
  <c r="N76" i="30"/>
  <c r="R76" i="30" s="1"/>
  <c r="M77" i="30"/>
  <c r="L181" i="31"/>
  <c r="K181" i="31"/>
  <c r="O33" i="32"/>
  <c r="N33" i="32"/>
  <c r="M34" i="32"/>
  <c r="E183" i="31"/>
  <c r="D182" i="31"/>
  <c r="I182" i="31" s="1"/>
  <c r="M75" i="29"/>
  <c r="N74" i="29"/>
  <c r="R74" i="29" s="1"/>
  <c r="O74" i="29"/>
  <c r="O34" i="32" l="1"/>
  <c r="M35" i="32"/>
  <c r="N34" i="32"/>
  <c r="M76" i="29"/>
  <c r="O75" i="29"/>
  <c r="N75" i="29"/>
  <c r="R75" i="29" s="1"/>
  <c r="O77" i="30"/>
  <c r="M78" i="30"/>
  <c r="N77" i="30"/>
  <c r="R77" i="30" s="1"/>
  <c r="L182" i="31"/>
  <c r="K182" i="31"/>
  <c r="E184" i="31"/>
  <c r="D183" i="31"/>
  <c r="I183" i="31" s="1"/>
  <c r="E185" i="31" l="1"/>
  <c r="D184" i="31"/>
  <c r="I184" i="31" s="1"/>
  <c r="O76" i="29"/>
  <c r="N76" i="29"/>
  <c r="R76" i="29" s="1"/>
  <c r="M77" i="29"/>
  <c r="M79" i="30"/>
  <c r="O78" i="30"/>
  <c r="N78" i="30"/>
  <c r="R78" i="30" s="1"/>
  <c r="L183" i="31"/>
  <c r="K183" i="31"/>
  <c r="M36" i="32"/>
  <c r="N35" i="32"/>
  <c r="O35" i="32"/>
  <c r="N79" i="30" l="1"/>
  <c r="R79" i="30" s="1"/>
  <c r="O79" i="30"/>
  <c r="M80" i="30"/>
  <c r="M78" i="29"/>
  <c r="O77" i="29"/>
  <c r="N77" i="29"/>
  <c r="R77" i="29" s="1"/>
  <c r="M37" i="32"/>
  <c r="O36" i="32"/>
  <c r="N36" i="32"/>
  <c r="K184" i="31"/>
  <c r="L184" i="31"/>
  <c r="E186" i="31"/>
  <c r="D185" i="31"/>
  <c r="I185" i="31" s="1"/>
  <c r="L185" i="31" l="1"/>
  <c r="K185" i="31"/>
  <c r="E187" i="31"/>
  <c r="D186" i="31"/>
  <c r="I186" i="31" s="1"/>
  <c r="O78" i="29"/>
  <c r="N78" i="29"/>
  <c r="R78" i="29" s="1"/>
  <c r="M79" i="29"/>
  <c r="M81" i="30"/>
  <c r="N80" i="30"/>
  <c r="R80" i="30" s="1"/>
  <c r="O80" i="30"/>
  <c r="N37" i="32"/>
  <c r="M38" i="32"/>
  <c r="O37" i="32"/>
  <c r="O79" i="29" l="1"/>
  <c r="N79" i="29"/>
  <c r="R79" i="29" s="1"/>
  <c r="M80" i="29"/>
  <c r="L186" i="31"/>
  <c r="K186" i="31"/>
  <c r="D187" i="31"/>
  <c r="I187" i="31" s="1"/>
  <c r="E188" i="31"/>
  <c r="O38" i="32"/>
  <c r="N38" i="32"/>
  <c r="M39" i="32"/>
  <c r="M82" i="30"/>
  <c r="O81" i="30"/>
  <c r="N81" i="30"/>
  <c r="R81" i="30" s="1"/>
  <c r="D188" i="31" l="1"/>
  <c r="I188" i="31" s="1"/>
  <c r="E189" i="31"/>
  <c r="L187" i="31"/>
  <c r="K187" i="31"/>
  <c r="O82" i="30"/>
  <c r="N82" i="30"/>
  <c r="R82" i="30" s="1"/>
  <c r="M83" i="30"/>
  <c r="M81" i="29"/>
  <c r="O80" i="29"/>
  <c r="N80" i="29"/>
  <c r="R80" i="29" s="1"/>
  <c r="O39" i="32"/>
  <c r="M40" i="32"/>
  <c r="N39" i="32"/>
  <c r="N81" i="29" l="1"/>
  <c r="R81" i="29" s="1"/>
  <c r="M82" i="29"/>
  <c r="O81" i="29"/>
  <c r="M84" i="30"/>
  <c r="O83" i="30"/>
  <c r="N83" i="30"/>
  <c r="R83" i="30" s="1"/>
  <c r="O40" i="32"/>
  <c r="M41" i="32"/>
  <c r="N40" i="32"/>
  <c r="E190" i="31"/>
  <c r="D189" i="31"/>
  <c r="I189" i="31" s="1"/>
  <c r="L188" i="31"/>
  <c r="K188" i="31"/>
  <c r="O41" i="32" l="1"/>
  <c r="M42" i="32"/>
  <c r="N41" i="32"/>
  <c r="O84" i="30"/>
  <c r="N84" i="30"/>
  <c r="R84" i="30" s="1"/>
  <c r="M85" i="30"/>
  <c r="L189" i="31"/>
  <c r="K189" i="31"/>
  <c r="E191" i="31"/>
  <c r="D190" i="31"/>
  <c r="I190" i="31" s="1"/>
  <c r="O82" i="29"/>
  <c r="M83" i="29"/>
  <c r="N82" i="29"/>
  <c r="R82" i="29" s="1"/>
  <c r="M86" i="30" l="1"/>
  <c r="O85" i="30"/>
  <c r="N85" i="30"/>
  <c r="R85" i="30" s="1"/>
  <c r="M84" i="29"/>
  <c r="O83" i="29"/>
  <c r="N83" i="29"/>
  <c r="R83" i="29" s="1"/>
  <c r="L190" i="31"/>
  <c r="K190" i="31"/>
  <c r="O42" i="32"/>
  <c r="M43" i="32"/>
  <c r="N42" i="32"/>
  <c r="E192" i="31"/>
  <c r="D191" i="31"/>
  <c r="I191" i="31" s="1"/>
  <c r="L191" i="31" l="1"/>
  <c r="K191" i="31"/>
  <c r="E193" i="31"/>
  <c r="D192" i="31"/>
  <c r="I192" i="31" s="1"/>
  <c r="O84" i="29"/>
  <c r="M85" i="29"/>
  <c r="N84" i="29"/>
  <c r="R84" i="29" s="1"/>
  <c r="M44" i="32"/>
  <c r="N43" i="32"/>
  <c r="O43" i="32"/>
  <c r="M87" i="30"/>
  <c r="O86" i="30"/>
  <c r="N86" i="30"/>
  <c r="R86" i="30" s="1"/>
  <c r="M45" i="32" l="1"/>
  <c r="O44" i="32"/>
  <c r="N44" i="32"/>
  <c r="M86" i="29"/>
  <c r="N85" i="29"/>
  <c r="R85" i="29" s="1"/>
  <c r="O85" i="29"/>
  <c r="K192" i="31"/>
  <c r="L192" i="31"/>
  <c r="M88" i="30"/>
  <c r="O87" i="30"/>
  <c r="N87" i="30"/>
  <c r="R87" i="30" s="1"/>
  <c r="E194" i="31"/>
  <c r="D193" i="31"/>
  <c r="I193" i="31" s="1"/>
  <c r="L193" i="31" l="1"/>
  <c r="K193" i="31"/>
  <c r="M89" i="30"/>
  <c r="O88" i="30"/>
  <c r="N88" i="30"/>
  <c r="R88" i="30" s="1"/>
  <c r="E195" i="31"/>
  <c r="D195" i="31" s="1"/>
  <c r="I195" i="31" s="1"/>
  <c r="D194" i="31"/>
  <c r="I194" i="31" s="1"/>
  <c r="O86" i="29"/>
  <c r="N86" i="29"/>
  <c r="R86" i="29" s="1"/>
  <c r="M87" i="29"/>
  <c r="N45" i="32"/>
  <c r="M46" i="32"/>
  <c r="O45" i="32"/>
  <c r="L194" i="31" l="1"/>
  <c r="K194" i="31"/>
  <c r="O46" i="32"/>
  <c r="N46" i="32"/>
  <c r="M47" i="32"/>
  <c r="N89" i="30"/>
  <c r="R89" i="30" s="1"/>
  <c r="M90" i="30"/>
  <c r="O89" i="30"/>
  <c r="L195" i="31"/>
  <c r="K195" i="31"/>
  <c r="O87" i="29"/>
  <c r="M88" i="29"/>
  <c r="N87" i="29"/>
  <c r="R87" i="29" s="1"/>
  <c r="O90" i="30" l="1"/>
  <c r="M91" i="30"/>
  <c r="N90" i="30"/>
  <c r="R90" i="30" s="1"/>
  <c r="M89" i="29"/>
  <c r="O88" i="29"/>
  <c r="N88" i="29"/>
  <c r="R88" i="29" s="1"/>
  <c r="O47" i="32"/>
  <c r="M48" i="32"/>
  <c r="N47" i="32"/>
  <c r="M3" i="31"/>
  <c r="H3" i="31"/>
  <c r="O48" i="32" l="1"/>
  <c r="M49" i="32"/>
  <c r="N48" i="32"/>
  <c r="N89" i="29"/>
  <c r="R89" i="29" s="1"/>
  <c r="O89" i="29"/>
  <c r="M90" i="29"/>
  <c r="O3" i="31"/>
  <c r="M4" i="31"/>
  <c r="N3" i="31"/>
  <c r="M92" i="30"/>
  <c r="O91" i="30"/>
  <c r="N91" i="30"/>
  <c r="R91" i="30" s="1"/>
  <c r="O90" i="29" l="1"/>
  <c r="M91" i="29"/>
  <c r="N90" i="29"/>
  <c r="R90" i="29" s="1"/>
  <c r="O4" i="31"/>
  <c r="M5" i="31"/>
  <c r="N4" i="31"/>
  <c r="M93" i="30"/>
  <c r="N92" i="30"/>
  <c r="R92" i="30" s="1"/>
  <c r="O92" i="30"/>
  <c r="O49" i="32"/>
  <c r="M50" i="32"/>
  <c r="N49" i="32"/>
  <c r="M94" i="30" l="1"/>
  <c r="O93" i="30"/>
  <c r="N93" i="30"/>
  <c r="R93" i="30" s="1"/>
  <c r="M6" i="31"/>
  <c r="N5" i="31"/>
  <c r="O5" i="31"/>
  <c r="O50" i="32"/>
  <c r="M51" i="32"/>
  <c r="N50" i="32"/>
  <c r="M92" i="29"/>
  <c r="O91" i="29"/>
  <c r="N91" i="29"/>
  <c r="R91" i="29" s="1"/>
  <c r="O6" i="31" l="1"/>
  <c r="M7" i="31"/>
  <c r="N6" i="31"/>
  <c r="M93" i="29"/>
  <c r="N92" i="29"/>
  <c r="R92" i="29" s="1"/>
  <c r="O92" i="29"/>
  <c r="M52" i="32"/>
  <c r="N51" i="32"/>
  <c r="O51" i="32"/>
  <c r="O94" i="30"/>
  <c r="N94" i="30"/>
  <c r="R94" i="30" s="1"/>
  <c r="M95" i="30"/>
  <c r="M53" i="32" l="1"/>
  <c r="O52" i="32"/>
  <c r="N52" i="32"/>
  <c r="N95" i="30"/>
  <c r="R95" i="30" s="1"/>
  <c r="M96" i="30"/>
  <c r="O95" i="30"/>
  <c r="M94" i="29"/>
  <c r="N93" i="29"/>
  <c r="R93" i="29" s="1"/>
  <c r="O93" i="29"/>
  <c r="N7" i="31"/>
  <c r="M8" i="31"/>
  <c r="O7" i="31"/>
  <c r="O94" i="29" l="1"/>
  <c r="N94" i="29"/>
  <c r="R94" i="29" s="1"/>
  <c r="M95" i="29"/>
  <c r="O8" i="31"/>
  <c r="N8" i="31"/>
  <c r="M9" i="31"/>
  <c r="M97" i="30"/>
  <c r="O96" i="30"/>
  <c r="N96" i="30"/>
  <c r="R96" i="30" s="1"/>
  <c r="N53" i="32"/>
  <c r="M54" i="32"/>
  <c r="O53" i="32"/>
  <c r="N97" i="30" l="1"/>
  <c r="R97" i="30" s="1"/>
  <c r="O97" i="30"/>
  <c r="M98" i="30"/>
  <c r="O54" i="32"/>
  <c r="N54" i="32"/>
  <c r="M55" i="32"/>
  <c r="O95" i="29"/>
  <c r="M96" i="29"/>
  <c r="N95" i="29"/>
  <c r="R95" i="29" s="1"/>
  <c r="M10" i="31"/>
  <c r="O9" i="31"/>
  <c r="N9" i="31"/>
  <c r="M97" i="29" l="1"/>
  <c r="O96" i="29"/>
  <c r="N96" i="29"/>
  <c r="R96" i="29" s="1"/>
  <c r="O55" i="32"/>
  <c r="M56" i="32"/>
  <c r="N55" i="32"/>
  <c r="O98" i="30"/>
  <c r="M99" i="30"/>
  <c r="N98" i="30"/>
  <c r="R98" i="30" s="1"/>
  <c r="O10" i="31"/>
  <c r="N10" i="31"/>
  <c r="M11" i="31"/>
  <c r="O56" i="32" l="1"/>
  <c r="M57" i="32"/>
  <c r="N56" i="32"/>
  <c r="O11" i="31"/>
  <c r="M12" i="31"/>
  <c r="N11" i="31"/>
  <c r="M100" i="30"/>
  <c r="O99" i="30"/>
  <c r="N99" i="30"/>
  <c r="R99" i="30" s="1"/>
  <c r="N97" i="29"/>
  <c r="R97" i="29" s="1"/>
  <c r="O97" i="29"/>
  <c r="M98" i="29"/>
  <c r="O100" i="30" l="1"/>
  <c r="N100" i="30"/>
  <c r="R100" i="30" s="1"/>
  <c r="M101" i="30"/>
  <c r="O12" i="31"/>
  <c r="M13" i="31"/>
  <c r="N12" i="31"/>
  <c r="O98" i="29"/>
  <c r="M99" i="29"/>
  <c r="N98" i="29"/>
  <c r="R98" i="29" s="1"/>
  <c r="O57" i="32"/>
  <c r="M58" i="32"/>
  <c r="N57" i="32"/>
  <c r="M14" i="31" l="1"/>
  <c r="N13" i="31"/>
  <c r="O13" i="31"/>
  <c r="M100" i="29"/>
  <c r="O99" i="29"/>
  <c r="N99" i="29"/>
  <c r="R99" i="29" s="1"/>
  <c r="O58" i="32"/>
  <c r="M59" i="32"/>
  <c r="N58" i="32"/>
  <c r="M102" i="30"/>
  <c r="O101" i="30"/>
  <c r="N101" i="30"/>
  <c r="R101" i="30" s="1"/>
  <c r="M60" i="32" l="1"/>
  <c r="N59" i="32"/>
  <c r="O59" i="32"/>
  <c r="M101" i="29"/>
  <c r="O100" i="29"/>
  <c r="N100" i="29"/>
  <c r="R100" i="29" s="1"/>
  <c r="O102" i="30"/>
  <c r="N102" i="30"/>
  <c r="R102" i="30" s="1"/>
  <c r="M103" i="30"/>
  <c r="O14" i="31"/>
  <c r="N14" i="31"/>
  <c r="M15" i="31"/>
  <c r="M16" i="31" l="1"/>
  <c r="O15" i="31"/>
  <c r="N15" i="31"/>
  <c r="M102" i="29"/>
  <c r="O101" i="29"/>
  <c r="N101" i="29"/>
  <c r="R101" i="29" s="1"/>
  <c r="O103" i="30"/>
  <c r="M104" i="30"/>
  <c r="N103" i="30"/>
  <c r="R103" i="30" s="1"/>
  <c r="M61" i="32"/>
  <c r="O60" i="32"/>
  <c r="N60" i="32"/>
  <c r="O102" i="29" l="1"/>
  <c r="N102" i="29"/>
  <c r="R102" i="29" s="1"/>
  <c r="M103" i="29"/>
  <c r="M105" i="30"/>
  <c r="O104" i="30"/>
  <c r="N104" i="30"/>
  <c r="R104" i="30" s="1"/>
  <c r="N61" i="32"/>
  <c r="M62" i="32"/>
  <c r="O61" i="32"/>
  <c r="O16" i="31"/>
  <c r="N16" i="31"/>
  <c r="M17" i="31"/>
  <c r="O62" i="32" l="1"/>
  <c r="N62" i="32"/>
  <c r="M63" i="32"/>
  <c r="M18" i="31"/>
  <c r="N17" i="31"/>
  <c r="O17" i="31"/>
  <c r="N105" i="30"/>
  <c r="R105" i="30" s="1"/>
  <c r="M106" i="30"/>
  <c r="O105" i="30"/>
  <c r="M104" i="29"/>
  <c r="N103" i="29"/>
  <c r="R103" i="29" s="1"/>
  <c r="O103" i="29"/>
  <c r="O106" i="30" l="1"/>
  <c r="N106" i="30"/>
  <c r="R106" i="30" s="1"/>
  <c r="M107" i="30"/>
  <c r="O18" i="31"/>
  <c r="N18" i="31"/>
  <c r="M19" i="31"/>
  <c r="O63" i="32"/>
  <c r="M64" i="32"/>
  <c r="N63" i="32"/>
  <c r="M105" i="29"/>
  <c r="O104" i="29"/>
  <c r="N104" i="29"/>
  <c r="R104" i="29" s="1"/>
  <c r="O64" i="32" l="1"/>
  <c r="M65" i="32"/>
  <c r="N64" i="32"/>
  <c r="O19" i="31"/>
  <c r="M20" i="31"/>
  <c r="N19" i="31"/>
  <c r="M108" i="30"/>
  <c r="O107" i="30"/>
  <c r="N107" i="30"/>
  <c r="R107" i="30" s="1"/>
  <c r="N105" i="29"/>
  <c r="R105" i="29" s="1"/>
  <c r="O105" i="29"/>
  <c r="M106" i="29"/>
  <c r="N108" i="30" l="1"/>
  <c r="R108" i="30" s="1"/>
  <c r="O108" i="30"/>
  <c r="O20" i="31"/>
  <c r="M21" i="31"/>
  <c r="N20" i="31"/>
  <c r="M107" i="29"/>
  <c r="N106" i="29"/>
  <c r="R106" i="29" s="1"/>
  <c r="O106" i="29"/>
  <c r="O65" i="32"/>
  <c r="M66" i="32"/>
  <c r="N65" i="32"/>
  <c r="M108" i="29" l="1"/>
  <c r="O107" i="29"/>
  <c r="N107" i="29"/>
  <c r="R107" i="29" s="1"/>
  <c r="M22" i="31"/>
  <c r="N21" i="31"/>
  <c r="O21" i="31"/>
  <c r="O66" i="32"/>
  <c r="M67" i="32"/>
  <c r="N66" i="32"/>
  <c r="N67" i="32" l="1"/>
  <c r="M68" i="32"/>
  <c r="O67" i="32"/>
  <c r="O22" i="31"/>
  <c r="N22" i="31"/>
  <c r="M23" i="31"/>
  <c r="O108" i="29"/>
  <c r="N108" i="29"/>
  <c r="R108" i="29" s="1"/>
  <c r="O68" i="32" l="1"/>
  <c r="N68" i="32"/>
  <c r="M69" i="32"/>
  <c r="M24" i="31"/>
  <c r="N23" i="31"/>
  <c r="O23" i="31"/>
  <c r="M25" i="31" l="1"/>
  <c r="N24" i="31"/>
  <c r="O24" i="31"/>
  <c r="O69" i="32"/>
  <c r="M70" i="32"/>
  <c r="N69" i="32"/>
  <c r="M71" i="32" l="1"/>
  <c r="N70" i="32"/>
  <c r="O70" i="32"/>
  <c r="M26" i="31"/>
  <c r="O25" i="31"/>
  <c r="N25" i="31"/>
  <c r="O26" i="31" l="1"/>
  <c r="N26" i="31"/>
  <c r="M27" i="31"/>
  <c r="O71" i="32"/>
  <c r="M72" i="32"/>
  <c r="N71" i="32"/>
  <c r="O72" i="32" l="1"/>
  <c r="N72" i="32"/>
  <c r="M73" i="32"/>
  <c r="O27" i="31"/>
  <c r="M28" i="31"/>
  <c r="N27" i="31"/>
  <c r="O28" i="31" l="1"/>
  <c r="M29" i="31"/>
  <c r="N28" i="31"/>
  <c r="M74" i="32"/>
  <c r="O73" i="32"/>
  <c r="N73" i="32"/>
  <c r="M75" i="32" l="1"/>
  <c r="O74" i="32"/>
  <c r="N74" i="32"/>
  <c r="M30" i="31"/>
  <c r="N29" i="31"/>
  <c r="O29" i="31"/>
  <c r="O30" i="31" l="1"/>
  <c r="M31" i="31"/>
  <c r="N30" i="31"/>
  <c r="M76" i="32"/>
  <c r="O75" i="32"/>
  <c r="N75" i="32"/>
  <c r="O76" i="32" l="1"/>
  <c r="N76" i="32"/>
  <c r="M77" i="32"/>
  <c r="O31" i="31"/>
  <c r="N31" i="31"/>
  <c r="M32" i="31"/>
  <c r="O77" i="32" l="1"/>
  <c r="M78" i="32"/>
  <c r="N77" i="32"/>
  <c r="M33" i="31"/>
  <c r="O32" i="31"/>
  <c r="N32" i="31"/>
  <c r="M34" i="31" l="1"/>
  <c r="N33" i="31"/>
  <c r="O33" i="31"/>
  <c r="O78" i="32"/>
  <c r="M79" i="32"/>
  <c r="N78" i="32"/>
  <c r="O79" i="32" l="1"/>
  <c r="M80" i="32"/>
  <c r="N79" i="32"/>
  <c r="O34" i="31"/>
  <c r="N34" i="31"/>
  <c r="M35" i="31"/>
  <c r="O35" i="31" l="1"/>
  <c r="M36" i="31"/>
  <c r="N35" i="31"/>
  <c r="M81" i="32"/>
  <c r="N80" i="32"/>
  <c r="O80" i="32"/>
  <c r="M82" i="32" l="1"/>
  <c r="N81" i="32"/>
  <c r="O81" i="32"/>
  <c r="O36" i="31"/>
  <c r="M37" i="31"/>
  <c r="N36" i="31"/>
  <c r="M38" i="31" l="1"/>
  <c r="N37" i="31"/>
  <c r="O37" i="31"/>
  <c r="M83" i="32"/>
  <c r="O82" i="32"/>
  <c r="N82" i="32"/>
  <c r="O83" i="32" l="1"/>
  <c r="N83" i="32"/>
  <c r="M84" i="32"/>
  <c r="O38" i="31"/>
  <c r="M39" i="31"/>
  <c r="N38" i="31"/>
  <c r="N39" i="31" l="1"/>
  <c r="M40" i="31"/>
  <c r="O39" i="31"/>
  <c r="O84" i="32"/>
  <c r="M85" i="32"/>
  <c r="N84" i="32"/>
  <c r="O85" i="32" l="1"/>
  <c r="M86" i="32"/>
  <c r="N85" i="32"/>
  <c r="O40" i="31"/>
  <c r="N40" i="31"/>
  <c r="M41" i="31"/>
  <c r="M42" i="31" l="1"/>
  <c r="O41" i="31"/>
  <c r="N41" i="31"/>
  <c r="O86" i="32"/>
  <c r="M87" i="32"/>
  <c r="N86" i="32"/>
  <c r="O87" i="32" l="1"/>
  <c r="M88" i="32"/>
  <c r="N87" i="32"/>
  <c r="O42" i="31"/>
  <c r="N42" i="31"/>
  <c r="M43" i="31"/>
  <c r="O43" i="31" l="1"/>
  <c r="M44" i="31"/>
  <c r="N43" i="31"/>
  <c r="O88" i="32"/>
  <c r="M89" i="32"/>
  <c r="N88" i="32"/>
  <c r="M90" i="32" l="1"/>
  <c r="N89" i="32"/>
  <c r="O89" i="32"/>
  <c r="O44" i="31"/>
  <c r="M45" i="31"/>
  <c r="N44" i="31"/>
  <c r="M46" i="31" l="1"/>
  <c r="N45" i="31"/>
  <c r="O45" i="31"/>
  <c r="M91" i="32"/>
  <c r="O90" i="32"/>
  <c r="N90" i="32"/>
  <c r="O91" i="32" l="1"/>
  <c r="N91" i="32"/>
  <c r="M92" i="32"/>
  <c r="O46" i="31"/>
  <c r="N46" i="31"/>
  <c r="M47" i="31"/>
  <c r="M48" i="31" l="1"/>
  <c r="O47" i="31"/>
  <c r="N47" i="31"/>
  <c r="O92" i="32"/>
  <c r="M93" i="32"/>
  <c r="N92" i="32"/>
  <c r="O93" i="32" l="1"/>
  <c r="M94" i="32"/>
  <c r="N93" i="32"/>
  <c r="O48" i="31"/>
  <c r="N48" i="31"/>
  <c r="M49" i="31"/>
  <c r="M50" i="31" l="1"/>
  <c r="N49" i="31"/>
  <c r="O49" i="31"/>
  <c r="O94" i="32"/>
  <c r="M95" i="32"/>
  <c r="N94" i="32"/>
  <c r="O95" i="32" l="1"/>
  <c r="M96" i="32"/>
  <c r="N95" i="32"/>
  <c r="O50" i="31"/>
  <c r="N50" i="31"/>
  <c r="M51" i="31"/>
  <c r="O51" i="31" l="1"/>
  <c r="M52" i="31"/>
  <c r="N51" i="31"/>
  <c r="O96" i="32"/>
  <c r="M97" i="32"/>
  <c r="N96" i="32"/>
  <c r="M98" i="32" l="1"/>
  <c r="N97" i="32"/>
  <c r="O97" i="32"/>
  <c r="O52" i="31"/>
  <c r="M53" i="31"/>
  <c r="N52" i="31"/>
  <c r="M54" i="31" l="1"/>
  <c r="N53" i="31"/>
  <c r="O53" i="31"/>
  <c r="M99" i="32"/>
  <c r="O98" i="32"/>
  <c r="N98" i="32"/>
  <c r="O99" i="32" l="1"/>
  <c r="N99" i="32"/>
  <c r="M100" i="32"/>
  <c r="O54" i="31"/>
  <c r="N54" i="31"/>
  <c r="M55" i="31"/>
  <c r="O100" i="32" l="1"/>
  <c r="M101" i="32"/>
  <c r="N100" i="32"/>
  <c r="M56" i="31"/>
  <c r="N55" i="31"/>
  <c r="O55" i="31"/>
  <c r="N56" i="31" l="1"/>
  <c r="M57" i="31"/>
  <c r="O56" i="31"/>
  <c r="O101" i="32"/>
  <c r="M102" i="32"/>
  <c r="N101" i="32"/>
  <c r="O102" i="32" l="1"/>
  <c r="M103" i="32"/>
  <c r="N102" i="32"/>
  <c r="M58" i="31"/>
  <c r="O57" i="31"/>
  <c r="N57" i="31"/>
  <c r="O58" i="31" l="1"/>
  <c r="N58" i="31"/>
  <c r="M59" i="31"/>
  <c r="O103" i="32"/>
  <c r="M104" i="32"/>
  <c r="N103" i="32"/>
  <c r="O104" i="32" l="1"/>
  <c r="M105" i="32"/>
  <c r="N104" i="32"/>
  <c r="O59" i="31"/>
  <c r="M60" i="31"/>
  <c r="N59" i="31"/>
  <c r="O60" i="31" l="1"/>
  <c r="M61" i="31"/>
  <c r="N60" i="31"/>
  <c r="M106" i="32"/>
  <c r="N105" i="32"/>
  <c r="O105" i="32"/>
  <c r="M107" i="32" l="1"/>
  <c r="O106" i="32"/>
  <c r="N106" i="32"/>
  <c r="M62" i="31"/>
  <c r="N61" i="31"/>
  <c r="O61" i="31"/>
  <c r="O62" i="31" l="1"/>
  <c r="M63" i="31"/>
  <c r="N62" i="31"/>
  <c r="O107" i="32"/>
  <c r="N107" i="32"/>
  <c r="M108" i="32"/>
  <c r="O108" i="32" l="1"/>
  <c r="M109" i="32"/>
  <c r="N108" i="32"/>
  <c r="O63" i="31"/>
  <c r="N63" i="31"/>
  <c r="M64" i="31"/>
  <c r="O109" i="32" l="1"/>
  <c r="M110" i="32"/>
  <c r="N109" i="32"/>
  <c r="M65" i="31"/>
  <c r="O64" i="31"/>
  <c r="N64" i="31"/>
  <c r="M66" i="31" l="1"/>
  <c r="N65" i="31"/>
  <c r="O65" i="31"/>
  <c r="O110" i="32"/>
  <c r="M111" i="32"/>
  <c r="N110" i="32"/>
  <c r="O111" i="32" l="1"/>
  <c r="M112" i="32"/>
  <c r="N111" i="32"/>
  <c r="O66" i="31"/>
  <c r="N66" i="31"/>
  <c r="M67" i="31"/>
  <c r="O112" i="32" l="1"/>
  <c r="M113" i="32"/>
  <c r="N112" i="32"/>
  <c r="O67" i="31"/>
  <c r="M68" i="31"/>
  <c r="N67" i="31"/>
  <c r="O68" i="31" l="1"/>
  <c r="M69" i="31"/>
  <c r="N68" i="31"/>
  <c r="M114" i="32"/>
  <c r="N113" i="32"/>
  <c r="O113" i="32"/>
  <c r="M115" i="32" l="1"/>
  <c r="O114" i="32"/>
  <c r="N114" i="32"/>
  <c r="M70" i="31"/>
  <c r="N69" i="31"/>
  <c r="O69" i="31"/>
  <c r="O70" i="31" l="1"/>
  <c r="M71" i="31"/>
  <c r="N70" i="31"/>
  <c r="O115" i="32"/>
  <c r="N115" i="32"/>
  <c r="M116" i="32"/>
  <c r="N71" i="31" l="1"/>
  <c r="M72" i="31"/>
  <c r="O71" i="31"/>
  <c r="O116" i="32"/>
  <c r="M117" i="32"/>
  <c r="N116" i="32"/>
  <c r="O117" i="32" l="1"/>
  <c r="M118" i="32"/>
  <c r="N117" i="32"/>
  <c r="O72" i="31"/>
  <c r="N72" i="31"/>
  <c r="M73" i="31"/>
  <c r="M74" i="31" l="1"/>
  <c r="O73" i="31"/>
  <c r="N73" i="31"/>
  <c r="O118" i="32"/>
  <c r="M119" i="32"/>
  <c r="N118" i="32"/>
  <c r="O119" i="32" l="1"/>
  <c r="M120" i="32"/>
  <c r="N119" i="32"/>
  <c r="O74" i="31"/>
  <c r="N74" i="31"/>
  <c r="M75" i="31"/>
  <c r="O75" i="31" l="1"/>
  <c r="M76" i="31"/>
  <c r="N75" i="31"/>
  <c r="O120" i="32"/>
  <c r="M121" i="32"/>
  <c r="N120" i="32"/>
  <c r="M122" i="32" l="1"/>
  <c r="N121" i="32"/>
  <c r="O121" i="32"/>
  <c r="O76" i="31"/>
  <c r="M77" i="31"/>
  <c r="N76" i="31"/>
  <c r="M78" i="31" l="1"/>
  <c r="N77" i="31"/>
  <c r="O77" i="31"/>
  <c r="M123" i="32"/>
  <c r="O122" i="32"/>
  <c r="N122" i="32"/>
  <c r="O123" i="32" l="1"/>
  <c r="N123" i="32"/>
  <c r="M124" i="32"/>
  <c r="O78" i="31"/>
  <c r="N78" i="31"/>
  <c r="M79" i="31"/>
  <c r="O79" i="31" l="1"/>
  <c r="M80" i="31"/>
  <c r="N79" i="31"/>
  <c r="O124" i="32"/>
  <c r="M125" i="32"/>
  <c r="N124" i="32"/>
  <c r="O125" i="32" l="1"/>
  <c r="M126" i="32"/>
  <c r="N125" i="32"/>
  <c r="O80" i="31"/>
  <c r="M81" i="31"/>
  <c r="N80" i="31"/>
  <c r="M82" i="31" l="1"/>
  <c r="N81" i="31"/>
  <c r="O81" i="31"/>
  <c r="O126" i="32"/>
  <c r="M127" i="32"/>
  <c r="N126" i="32"/>
  <c r="O127" i="32" l="1"/>
  <c r="M128" i="32"/>
  <c r="N127" i="32"/>
  <c r="O82" i="31"/>
  <c r="M83" i="31"/>
  <c r="N82" i="31"/>
  <c r="O83" i="31" l="1"/>
  <c r="M84" i="31"/>
  <c r="N83" i="31"/>
  <c r="O128" i="32"/>
  <c r="M129" i="32"/>
  <c r="N128" i="32"/>
  <c r="M130" i="32" l="1"/>
  <c r="N129" i="32"/>
  <c r="O129" i="32"/>
  <c r="O84" i="31"/>
  <c r="M85" i="31"/>
  <c r="N84" i="31"/>
  <c r="M131" i="32" l="1"/>
  <c r="O130" i="32"/>
  <c r="N130" i="32"/>
  <c r="M86" i="31"/>
  <c r="N85" i="31"/>
  <c r="O85" i="31"/>
  <c r="O86" i="31" l="1"/>
  <c r="N86" i="31"/>
  <c r="M87" i="31"/>
  <c r="O131" i="32"/>
  <c r="N131" i="32"/>
  <c r="M132" i="32"/>
  <c r="O87" i="31" l="1"/>
  <c r="N87" i="31"/>
  <c r="M88" i="31"/>
  <c r="O132" i="32"/>
  <c r="M133" i="32"/>
  <c r="N132" i="32"/>
  <c r="O133" i="32" l="1"/>
  <c r="M134" i="32"/>
  <c r="N133" i="32"/>
  <c r="O88" i="31"/>
  <c r="M89" i="31"/>
  <c r="N88" i="31"/>
  <c r="M90" i="31" l="1"/>
  <c r="N89" i="31"/>
  <c r="O89" i="31"/>
  <c r="O134" i="32"/>
  <c r="M135" i="32"/>
  <c r="N134" i="32"/>
  <c r="O90" i="31" l="1"/>
  <c r="M91" i="31"/>
  <c r="N90" i="31"/>
  <c r="O135" i="32"/>
  <c r="M136" i="32"/>
  <c r="N135" i="32"/>
  <c r="O136" i="32" l="1"/>
  <c r="M137" i="32"/>
  <c r="N136" i="32"/>
  <c r="O91" i="31"/>
  <c r="M92" i="31"/>
  <c r="N91" i="31"/>
  <c r="O92" i="31" l="1"/>
  <c r="M93" i="31"/>
  <c r="N92" i="31"/>
  <c r="M138" i="32"/>
  <c r="N137" i="32"/>
  <c r="O137" i="32"/>
  <c r="M139" i="32" l="1"/>
  <c r="O138" i="32"/>
  <c r="N138" i="32"/>
  <c r="M94" i="31"/>
  <c r="N93" i="31"/>
  <c r="O93" i="31"/>
  <c r="O94" i="31" l="1"/>
  <c r="N94" i="31"/>
  <c r="M95" i="31"/>
  <c r="O139" i="32"/>
  <c r="N139" i="32"/>
  <c r="M140" i="32"/>
  <c r="O140" i="32" l="1"/>
  <c r="M141" i="32"/>
  <c r="N140" i="32"/>
  <c r="M96" i="31"/>
  <c r="N95" i="31"/>
  <c r="O95" i="31"/>
  <c r="O96" i="31" l="1"/>
  <c r="M97" i="31"/>
  <c r="N96" i="31"/>
  <c r="O141" i="32"/>
  <c r="M142" i="32"/>
  <c r="N141" i="32"/>
  <c r="O142" i="32" l="1"/>
  <c r="M143" i="32"/>
  <c r="N142" i="32"/>
  <c r="M98" i="31"/>
  <c r="N97" i="31"/>
  <c r="O97" i="31"/>
  <c r="O98" i="31" l="1"/>
  <c r="M99" i="31"/>
  <c r="N98" i="31"/>
  <c r="O143" i="32"/>
  <c r="M144" i="32"/>
  <c r="N143" i="32"/>
  <c r="O144" i="32" l="1"/>
  <c r="M145" i="32"/>
  <c r="N144" i="32"/>
  <c r="O99" i="31"/>
  <c r="M100" i="31"/>
  <c r="N99" i="31"/>
  <c r="O100" i="31" l="1"/>
  <c r="M101" i="31"/>
  <c r="N100" i="31"/>
  <c r="M146" i="32"/>
  <c r="N145" i="32"/>
  <c r="O145" i="32"/>
  <c r="M147" i="32" l="1"/>
  <c r="N146" i="32"/>
  <c r="O146" i="32"/>
  <c r="M102" i="31"/>
  <c r="N101" i="31"/>
  <c r="O101" i="31"/>
  <c r="O147" i="32" l="1"/>
  <c r="N147" i="32"/>
  <c r="M148" i="32"/>
  <c r="N102" i="31"/>
  <c r="M103" i="31"/>
  <c r="O102" i="31"/>
  <c r="N103" i="31" l="1"/>
  <c r="O103" i="31"/>
  <c r="M104" i="31"/>
  <c r="O148" i="32"/>
  <c r="M149" i="32"/>
  <c r="N148" i="32"/>
  <c r="O149" i="32" l="1"/>
  <c r="M150" i="32"/>
  <c r="N149" i="32"/>
  <c r="M105" i="31"/>
  <c r="N104" i="31"/>
  <c r="O104" i="31"/>
  <c r="O105" i="31" l="1"/>
  <c r="M106" i="31"/>
  <c r="N105" i="31"/>
  <c r="O150" i="32"/>
  <c r="M151" i="32"/>
  <c r="N150" i="32"/>
  <c r="O151" i="32" l="1"/>
  <c r="M152" i="32"/>
  <c r="N151" i="32"/>
  <c r="O106" i="31"/>
  <c r="M107" i="31"/>
  <c r="N106" i="31"/>
  <c r="O107" i="31" l="1"/>
  <c r="M108" i="31"/>
  <c r="N107" i="31"/>
  <c r="O152" i="32"/>
  <c r="N152" i="32"/>
  <c r="O108" i="31" l="1"/>
  <c r="M109" i="31"/>
  <c r="N108" i="31"/>
  <c r="O109" i="31" l="1"/>
  <c r="M110" i="31"/>
  <c r="N109" i="31"/>
  <c r="M111" i="31" l="1"/>
  <c r="N110" i="31"/>
  <c r="O110" i="31"/>
  <c r="O111" i="31" l="1"/>
  <c r="N111" i="31"/>
  <c r="M112" i="31"/>
  <c r="N112" i="31" l="1"/>
  <c r="O112" i="31"/>
  <c r="M113" i="31"/>
  <c r="O113" i="31" l="1"/>
  <c r="M114" i="31"/>
  <c r="N113" i="31"/>
  <c r="M115" i="31" l="1"/>
  <c r="N114" i="31"/>
  <c r="O114" i="31"/>
  <c r="O115" i="31" l="1"/>
  <c r="M116" i="31"/>
  <c r="N115" i="31"/>
  <c r="O116" i="31" l="1"/>
  <c r="M117" i="31"/>
  <c r="N116" i="31"/>
  <c r="O117" i="31" l="1"/>
  <c r="M118" i="31"/>
  <c r="N117" i="31"/>
  <c r="M119" i="31" l="1"/>
  <c r="N118" i="31"/>
  <c r="O118" i="31"/>
  <c r="O119" i="31" l="1"/>
  <c r="N119" i="31"/>
  <c r="M120" i="31"/>
  <c r="N120" i="31" l="1"/>
  <c r="M121" i="31"/>
  <c r="O120" i="31"/>
  <c r="O121" i="31" l="1"/>
  <c r="M122" i="31"/>
  <c r="N121" i="31"/>
  <c r="O122" i="31" l="1"/>
  <c r="M123" i="31"/>
  <c r="N122" i="31"/>
  <c r="O123" i="31" l="1"/>
  <c r="M124" i="31"/>
  <c r="N123" i="31"/>
  <c r="O124" i="31" l="1"/>
  <c r="M125" i="31"/>
  <c r="N124" i="31"/>
  <c r="O125" i="31" l="1"/>
  <c r="M126" i="31"/>
  <c r="N125" i="31"/>
  <c r="M127" i="31" l="1"/>
  <c r="N126" i="31"/>
  <c r="O126" i="31"/>
  <c r="N127" i="31" l="1"/>
  <c r="M128" i="31"/>
  <c r="O127" i="31"/>
  <c r="O128" i="31" l="1"/>
  <c r="N128" i="31"/>
  <c r="M129" i="31"/>
  <c r="O129" i="31" l="1"/>
  <c r="M130" i="31"/>
  <c r="N129" i="31"/>
  <c r="O130" i="31" l="1"/>
  <c r="M131" i="31"/>
  <c r="N130" i="31"/>
  <c r="O131" i="31" l="1"/>
  <c r="M132" i="31"/>
  <c r="N131" i="31"/>
  <c r="O132" i="31" l="1"/>
  <c r="M133" i="31"/>
  <c r="N132" i="31"/>
  <c r="O133" i="31" l="1"/>
  <c r="M134" i="31"/>
  <c r="N133" i="31"/>
  <c r="M135" i="31" l="1"/>
  <c r="N134" i="31"/>
  <c r="O134" i="31"/>
  <c r="N135" i="31" l="1"/>
  <c r="M136" i="31"/>
  <c r="O135" i="31"/>
  <c r="O136" i="31" l="1"/>
  <c r="M137" i="31"/>
  <c r="N136" i="31"/>
  <c r="O137" i="31" l="1"/>
  <c r="M138" i="31"/>
  <c r="N137" i="31"/>
  <c r="O138" i="31" l="1"/>
  <c r="M139" i="31"/>
  <c r="N138" i="31"/>
  <c r="O139" i="31" l="1"/>
  <c r="M140" i="31"/>
  <c r="N139" i="31"/>
  <c r="O140" i="31" l="1"/>
  <c r="M141" i="31"/>
  <c r="N140" i="31"/>
  <c r="O141" i="31" l="1"/>
  <c r="M142" i="31"/>
  <c r="N141" i="31"/>
  <c r="M143" i="31" l="1"/>
  <c r="N142" i="31"/>
  <c r="O142" i="31"/>
  <c r="N143" i="31" l="1"/>
  <c r="M144" i="31"/>
  <c r="O143" i="31"/>
  <c r="O144" i="31" l="1"/>
  <c r="N144" i="31"/>
  <c r="M145" i="31"/>
  <c r="O145" i="31" l="1"/>
  <c r="M146" i="31"/>
  <c r="N145" i="31"/>
  <c r="O146" i="31" l="1"/>
  <c r="M147" i="31"/>
  <c r="N146" i="31"/>
  <c r="O147" i="31" l="1"/>
  <c r="M148" i="31"/>
  <c r="N147" i="31"/>
  <c r="O148" i="31" l="1"/>
  <c r="M149" i="31"/>
  <c r="N148" i="31"/>
  <c r="O149" i="31" l="1"/>
  <c r="M150" i="31"/>
  <c r="N149" i="31"/>
  <c r="M151" i="31" l="1"/>
  <c r="N150" i="31"/>
  <c r="O150" i="31"/>
  <c r="N151" i="31" l="1"/>
  <c r="M152" i="31"/>
  <c r="O151" i="31"/>
  <c r="O152" i="31" l="1"/>
  <c r="N152" i="31"/>
  <c r="M153" i="31"/>
  <c r="O153" i="31" l="1"/>
  <c r="M154" i="31"/>
  <c r="N153" i="31"/>
  <c r="O154" i="31" l="1"/>
  <c r="M155" i="31"/>
  <c r="N154" i="31"/>
  <c r="O155" i="31" l="1"/>
  <c r="M156" i="31"/>
  <c r="N155" i="31"/>
  <c r="O156" i="31" l="1"/>
  <c r="M157" i="31"/>
  <c r="N156" i="31"/>
  <c r="O157" i="31" l="1"/>
  <c r="M158" i="31"/>
  <c r="N157" i="31"/>
  <c r="N158" i="31" l="1"/>
  <c r="M159" i="31"/>
  <c r="O158" i="31"/>
  <c r="O159" i="31" l="1"/>
  <c r="N159" i="31"/>
  <c r="M160" i="31"/>
  <c r="O160" i="31" l="1"/>
  <c r="N160" i="31"/>
  <c r="M161" i="31"/>
  <c r="O161" i="31" l="1"/>
  <c r="M162" i="31"/>
  <c r="N161" i="31"/>
  <c r="M163" i="31" l="1"/>
  <c r="N162" i="31"/>
  <c r="O162" i="31"/>
  <c r="O163" i="31" l="1"/>
  <c r="M164" i="31"/>
  <c r="N163" i="31"/>
  <c r="M165" i="31" l="1"/>
  <c r="N164" i="31"/>
  <c r="O164" i="31"/>
  <c r="M166" i="31" l="1"/>
  <c r="N165" i="31"/>
  <c r="O165" i="31"/>
  <c r="M167" i="31" l="1"/>
  <c r="O166" i="31"/>
  <c r="N166" i="31"/>
  <c r="O167" i="31" l="1"/>
  <c r="N167" i="31"/>
  <c r="M168" i="31"/>
  <c r="O168" i="31" l="1"/>
  <c r="M169" i="31"/>
  <c r="N168" i="31"/>
  <c r="O169" i="31" l="1"/>
  <c r="M170" i="31"/>
  <c r="N169" i="31"/>
  <c r="O170" i="31" l="1"/>
  <c r="M171" i="31"/>
  <c r="N170" i="31"/>
  <c r="O171" i="31" l="1"/>
  <c r="M172" i="31"/>
  <c r="N171" i="31"/>
  <c r="O172" i="31" l="1"/>
  <c r="M173" i="31"/>
  <c r="N172" i="31"/>
  <c r="M174" i="31" l="1"/>
  <c r="N173" i="31"/>
  <c r="O173" i="31"/>
  <c r="M175" i="31" l="1"/>
  <c r="O174" i="31"/>
  <c r="N174" i="31"/>
  <c r="O175" i="31" l="1"/>
  <c r="N175" i="31"/>
  <c r="M176" i="31"/>
  <c r="O176" i="31" l="1"/>
  <c r="M177" i="31"/>
  <c r="N176" i="31"/>
  <c r="O177" i="31" l="1"/>
  <c r="M178" i="31"/>
  <c r="N177" i="31"/>
  <c r="O178" i="31" l="1"/>
  <c r="M179" i="31"/>
  <c r="N178" i="31"/>
  <c r="O179" i="31" l="1"/>
  <c r="M180" i="31"/>
  <c r="N179" i="31"/>
  <c r="O180" i="31" l="1"/>
  <c r="M181" i="31"/>
  <c r="N180" i="31"/>
  <c r="M182" i="31" l="1"/>
  <c r="N181" i="31"/>
  <c r="O181" i="31"/>
  <c r="M183" i="31" l="1"/>
  <c r="O182" i="31"/>
  <c r="N182" i="31"/>
  <c r="O183" i="31" l="1"/>
  <c r="N183" i="31"/>
  <c r="M184" i="31"/>
  <c r="O184" i="31" l="1"/>
  <c r="M185" i="31"/>
  <c r="N184" i="31"/>
  <c r="O185" i="31" l="1"/>
  <c r="M186" i="31"/>
  <c r="N185" i="31"/>
  <c r="O186" i="31" l="1"/>
  <c r="M187" i="31"/>
  <c r="N186" i="31"/>
  <c r="O187" i="31" l="1"/>
  <c r="M188" i="31"/>
  <c r="N187" i="31"/>
  <c r="O188" i="31" l="1"/>
  <c r="M189" i="31"/>
  <c r="N188" i="31"/>
  <c r="M190" i="31" l="1"/>
  <c r="N189" i="31"/>
  <c r="O189" i="31"/>
  <c r="M191" i="31" l="1"/>
  <c r="O190" i="31"/>
  <c r="N190" i="31"/>
  <c r="O191" i="31" l="1"/>
  <c r="N191" i="31"/>
  <c r="M192" i="31"/>
  <c r="O192" i="31" l="1"/>
  <c r="M193" i="31"/>
  <c r="N192" i="31"/>
  <c r="O193" i="31" l="1"/>
  <c r="M194" i="31"/>
  <c r="N193" i="31"/>
  <c r="O194" i="31" l="1"/>
  <c r="M195" i="31"/>
  <c r="N194" i="31"/>
  <c r="O195" i="31" l="1"/>
  <c r="N195" i="31"/>
</calcChain>
</file>

<file path=xl/sharedStrings.xml><?xml version="1.0" encoding="utf-8"?>
<sst xmlns="http://schemas.openxmlformats.org/spreadsheetml/2006/main" count="6167" uniqueCount="554">
  <si>
    <t>22．固定資本マトリックス（名目）</t>
    <rPh sb="14" eb="16">
      <t>メイモク</t>
    </rPh>
    <phoneticPr fontId="4"/>
  </si>
  <si>
    <t>（単位：１０億円）　　</t>
    <phoneticPr fontId="4"/>
  </si>
  <si>
    <t xml:space="preserve">資産分類＼制度部門別・経済活動別分類
</t>
  </si>
  <si>
    <t>　１．住宅</t>
    <rPh sb="3" eb="5">
      <t>ジュウタク</t>
    </rPh>
    <phoneticPr fontId="5"/>
  </si>
  <si>
    <t>　２．その他の建物・構築物</t>
    <rPh sb="5" eb="6">
      <t>タ</t>
    </rPh>
    <rPh sb="7" eb="9">
      <t>タテモノ</t>
    </rPh>
    <rPh sb="10" eb="13">
      <t>コウチクブツ</t>
    </rPh>
    <phoneticPr fontId="5"/>
  </si>
  <si>
    <t>　　　（１）住宅以外の建物</t>
    <rPh sb="6" eb="8">
      <t>ジュウタク</t>
    </rPh>
    <rPh sb="8" eb="10">
      <t>イガイ</t>
    </rPh>
    <rPh sb="11" eb="13">
      <t>タテモノ</t>
    </rPh>
    <phoneticPr fontId="5"/>
  </si>
  <si>
    <t>　　　（２）構築物</t>
    <rPh sb="6" eb="9">
      <t>コウチクブツ</t>
    </rPh>
    <phoneticPr fontId="5"/>
  </si>
  <si>
    <t>　　　（３）土地改良</t>
    <rPh sb="6" eb="8">
      <t>トチ</t>
    </rPh>
    <rPh sb="8" eb="10">
      <t>カイリョウ</t>
    </rPh>
    <phoneticPr fontId="5"/>
  </si>
  <si>
    <t>　３．機械・設備</t>
    <rPh sb="3" eb="5">
      <t>キカイ</t>
    </rPh>
    <rPh sb="6" eb="8">
      <t>セツビ</t>
    </rPh>
    <phoneticPr fontId="5"/>
  </si>
  <si>
    <t>　　　（１）輸送用機械</t>
    <rPh sb="6" eb="9">
      <t>ユソウヨウ</t>
    </rPh>
    <rPh sb="9" eb="11">
      <t>キカイ</t>
    </rPh>
    <phoneticPr fontId="5"/>
  </si>
  <si>
    <t>　　　（２）情報通信機器</t>
    <rPh sb="6" eb="8">
      <t>ジョウホウ</t>
    </rPh>
    <rPh sb="8" eb="10">
      <t>ツウシン</t>
    </rPh>
    <rPh sb="10" eb="12">
      <t>キキ</t>
    </rPh>
    <phoneticPr fontId="5"/>
  </si>
  <si>
    <t>　　　（３）その他の機械・設備</t>
    <rPh sb="8" eb="9">
      <t>タ</t>
    </rPh>
    <rPh sb="10" eb="12">
      <t>キカイ</t>
    </rPh>
    <rPh sb="13" eb="15">
      <t>セツビ</t>
    </rPh>
    <phoneticPr fontId="5"/>
  </si>
  <si>
    <t>　４．防衛装備品</t>
    <rPh sb="3" eb="5">
      <t>ボウエイ</t>
    </rPh>
    <rPh sb="5" eb="8">
      <t>ソウビヒン</t>
    </rPh>
    <phoneticPr fontId="5"/>
  </si>
  <si>
    <t>　５．育成生物資源</t>
    <rPh sb="3" eb="5">
      <t>イクセイ</t>
    </rPh>
    <rPh sb="5" eb="7">
      <t>セイブツ</t>
    </rPh>
    <rPh sb="7" eb="9">
      <t>シゲン</t>
    </rPh>
    <phoneticPr fontId="5"/>
  </si>
  <si>
    <t>　６．知的財産生産物</t>
    <rPh sb="3" eb="5">
      <t>チテキ</t>
    </rPh>
    <rPh sb="5" eb="7">
      <t>ザイサン</t>
    </rPh>
    <rPh sb="7" eb="10">
      <t>セイサンブツ</t>
    </rPh>
    <phoneticPr fontId="5"/>
  </si>
  <si>
    <t>　　　（１）研究・開発</t>
    <rPh sb="6" eb="8">
      <t>ケンキュウ</t>
    </rPh>
    <rPh sb="9" eb="11">
      <t>カイハツ</t>
    </rPh>
    <phoneticPr fontId="5"/>
  </si>
  <si>
    <t>　　　（２）鉱物探査・評価</t>
    <rPh sb="6" eb="8">
      <t>コウブツ</t>
    </rPh>
    <rPh sb="8" eb="10">
      <t>タンサ</t>
    </rPh>
    <rPh sb="11" eb="13">
      <t>ヒョウカ</t>
    </rPh>
    <phoneticPr fontId="5"/>
  </si>
  <si>
    <t>　　　（３）コンピュータソフトウェア</t>
  </si>
  <si>
    <t>　　　（４）娯楽作品原本</t>
    <rPh sb="6" eb="8">
      <t>ゴラク</t>
    </rPh>
    <rPh sb="8" eb="10">
      <t>サクヒン</t>
    </rPh>
    <rPh sb="10" eb="12">
      <t>ゲンポン</t>
    </rPh>
    <phoneticPr fontId="4"/>
  </si>
  <si>
    <t xml:space="preserve"> 総固定資本形成合計</t>
    <rPh sb="1" eb="2">
      <t>ソウ</t>
    </rPh>
    <rPh sb="2" eb="4">
      <t>コテイ</t>
    </rPh>
    <rPh sb="4" eb="6">
      <t>シホン</t>
    </rPh>
    <rPh sb="6" eb="8">
      <t>ケイセイ</t>
    </rPh>
    <rPh sb="8" eb="10">
      <t>ゴウケイ</t>
    </rPh>
    <phoneticPr fontId="6"/>
  </si>
  <si>
    <t>22．固定資本マトリックス（実質：連鎖方式）</t>
    <rPh sb="14" eb="16">
      <t>ジッシツ</t>
    </rPh>
    <rPh sb="17" eb="19">
      <t>レンサ</t>
    </rPh>
    <rPh sb="19" eb="21">
      <t>ホウシキ</t>
    </rPh>
    <phoneticPr fontId="7"/>
  </si>
  <si>
    <t>（単位：１０億円）</t>
    <phoneticPr fontId="4"/>
  </si>
  <si>
    <t>４．固定資本ストックマトリックス（名目）</t>
    <rPh sb="17" eb="19">
      <t>メイモク</t>
    </rPh>
    <phoneticPr fontId="4"/>
  </si>
  <si>
    <t>　　　（３）コンピュータソフトウェア</t>
    <phoneticPr fontId="4"/>
  </si>
  <si>
    <t xml:space="preserve"> 固定資産合計</t>
    <rPh sb="1" eb="3">
      <t>コテイ</t>
    </rPh>
    <rPh sb="3" eb="5">
      <t>シサン</t>
    </rPh>
    <rPh sb="5" eb="7">
      <t>ゴウケイ</t>
    </rPh>
    <phoneticPr fontId="6"/>
  </si>
  <si>
    <t>４．固定資本ストックマトリックス（実質：連鎖方式）</t>
    <rPh sb="17" eb="19">
      <t>ジッシツ</t>
    </rPh>
    <rPh sb="20" eb="22">
      <t>レンサ</t>
    </rPh>
    <rPh sb="22" eb="24">
      <t>ホウシキ</t>
    </rPh>
    <phoneticPr fontId="4"/>
  </si>
  <si>
    <t>有形固定資産</t>
    <rPh sb="0" eb="2">
      <t>ユウケイ</t>
    </rPh>
    <rPh sb="2" eb="6">
      <t>コテイシサン</t>
    </rPh>
    <phoneticPr fontId="4"/>
  </si>
  <si>
    <t>無形固定資産</t>
    <rPh sb="0" eb="2">
      <t>ムケイ</t>
    </rPh>
    <phoneticPr fontId="4"/>
  </si>
  <si>
    <t>その他有形固定資産減少額計(当期末)【百万円】</t>
  </si>
  <si>
    <t>無形固定資産減少額計(当期末)【百万円】</t>
  </si>
  <si>
    <t>名目フロー</t>
    <rPh sb="0" eb="2">
      <t>メイモク</t>
    </rPh>
    <phoneticPr fontId="4"/>
  </si>
  <si>
    <t>有形</t>
    <rPh sb="0" eb="2">
      <t>ユウケイ</t>
    </rPh>
    <phoneticPr fontId="4"/>
  </si>
  <si>
    <t>無形</t>
    <rPh sb="0" eb="2">
      <t>ムケイ</t>
    </rPh>
    <phoneticPr fontId="4"/>
  </si>
  <si>
    <t>実質フロー</t>
    <rPh sb="0" eb="2">
      <t>ジッシツ</t>
    </rPh>
    <phoneticPr fontId="4"/>
  </si>
  <si>
    <t>デフレーター（フロー）</t>
    <phoneticPr fontId="4"/>
  </si>
  <si>
    <t>実質減耗額</t>
    <rPh sb="0" eb="2">
      <t>ジッシツ</t>
    </rPh>
    <rPh sb="2" eb="4">
      <t>ゲンモウ</t>
    </rPh>
    <rPh sb="4" eb="5">
      <t>ガク</t>
    </rPh>
    <phoneticPr fontId="4"/>
  </si>
  <si>
    <t>実質減耗率</t>
    <rPh sb="0" eb="2">
      <t>ジッシツ</t>
    </rPh>
    <rPh sb="2" eb="4">
      <t>ゲンモウ</t>
    </rPh>
    <rPh sb="4" eb="5">
      <t>リツ</t>
    </rPh>
    <phoneticPr fontId="4"/>
  </si>
  <si>
    <t>名目減耗額</t>
    <rPh sb="0" eb="2">
      <t>メイモク</t>
    </rPh>
    <rPh sb="2" eb="4">
      <t>ゲンモウ</t>
    </rPh>
    <rPh sb="4" eb="5">
      <t>ガク</t>
    </rPh>
    <phoneticPr fontId="4"/>
  </si>
  <si>
    <t>名目減耗率</t>
    <rPh sb="0" eb="2">
      <t>メイモク</t>
    </rPh>
    <rPh sb="2" eb="4">
      <t>ゲンモウ</t>
    </rPh>
    <rPh sb="4" eb="5">
      <t>リツ</t>
    </rPh>
    <phoneticPr fontId="4"/>
  </si>
  <si>
    <t>1954Q2</t>
  </si>
  <si>
    <t>1955Q2</t>
  </si>
  <si>
    <t>1956Q2</t>
  </si>
  <si>
    <t>1957Q2</t>
  </si>
  <si>
    <t>1958Q2</t>
  </si>
  <si>
    <t>1959Q2</t>
  </si>
  <si>
    <t>1960Q2</t>
  </si>
  <si>
    <t>1961Q2</t>
  </si>
  <si>
    <t>1962Q2</t>
  </si>
  <si>
    <t>1963Q2</t>
  </si>
  <si>
    <t>1964Q2</t>
  </si>
  <si>
    <t>1954Q3</t>
  </si>
  <si>
    <t>1954Q4</t>
  </si>
  <si>
    <t>1955Q1</t>
  </si>
  <si>
    <t>1955Q3</t>
  </si>
  <si>
    <t>1955Q4</t>
  </si>
  <si>
    <t>1956Q1</t>
  </si>
  <si>
    <t>1956Q3</t>
  </si>
  <si>
    <t>1956Q4</t>
  </si>
  <si>
    <t>1957Q1</t>
  </si>
  <si>
    <t>1957Q3</t>
  </si>
  <si>
    <t>1957Q4</t>
  </si>
  <si>
    <t>1958Q1</t>
  </si>
  <si>
    <t>1958Q3</t>
  </si>
  <si>
    <t>1958Q4</t>
  </si>
  <si>
    <t>1959Q1</t>
  </si>
  <si>
    <t>1959Q3</t>
  </si>
  <si>
    <t>1959Q4</t>
  </si>
  <si>
    <t>1960Q1</t>
  </si>
  <si>
    <t>1960Q3</t>
  </si>
  <si>
    <t>1960Q4</t>
  </si>
  <si>
    <t>1961Q1</t>
  </si>
  <si>
    <t>1961Q3</t>
  </si>
  <si>
    <t>1961Q4</t>
  </si>
  <si>
    <t>1962Q1</t>
  </si>
  <si>
    <t>1962Q3</t>
  </si>
  <si>
    <t>1962Q4</t>
  </si>
  <si>
    <t>1963Q1</t>
  </si>
  <si>
    <t>1963Q3</t>
  </si>
  <si>
    <t>1963Q4</t>
  </si>
  <si>
    <t>1964Q1</t>
  </si>
  <si>
    <t>1964Q3</t>
  </si>
  <si>
    <t>1964Q4</t>
  </si>
  <si>
    <t>1965Q1</t>
  </si>
  <si>
    <t>1965Q2</t>
  </si>
  <si>
    <t>1965Q3</t>
  </si>
  <si>
    <t>1965Q4</t>
  </si>
  <si>
    <t>1966Q1</t>
  </si>
  <si>
    <t>1966Q2</t>
  </si>
  <si>
    <t>1966Q3</t>
  </si>
  <si>
    <t>1966Q4</t>
  </si>
  <si>
    <t>1967Q1</t>
  </si>
  <si>
    <t>1967Q2</t>
  </si>
  <si>
    <t>1967Q3</t>
  </si>
  <si>
    <t>1967Q4</t>
  </si>
  <si>
    <t>1968Q1</t>
  </si>
  <si>
    <t>1968Q2</t>
  </si>
  <si>
    <t>1968Q3</t>
  </si>
  <si>
    <t>1968Q4</t>
  </si>
  <si>
    <t>1969Q1</t>
  </si>
  <si>
    <t>1969Q2</t>
  </si>
  <si>
    <t>1969Q3</t>
  </si>
  <si>
    <t>1969Q4</t>
  </si>
  <si>
    <t>1970Q1</t>
  </si>
  <si>
    <t>1970Q2</t>
  </si>
  <si>
    <t>1970Q3</t>
  </si>
  <si>
    <t>1970Q4</t>
  </si>
  <si>
    <t>1971Q1</t>
  </si>
  <si>
    <t>1971Q2</t>
  </si>
  <si>
    <t>1971Q3</t>
  </si>
  <si>
    <t>1971Q4</t>
  </si>
  <si>
    <t>1972Q1</t>
  </si>
  <si>
    <t>1972Q2</t>
  </si>
  <si>
    <t>1972Q3</t>
  </si>
  <si>
    <t>1972Q4</t>
  </si>
  <si>
    <t>1973Q1</t>
  </si>
  <si>
    <t>1973Q2</t>
  </si>
  <si>
    <t>1973Q3</t>
  </si>
  <si>
    <t>1973Q4</t>
  </si>
  <si>
    <t>1974Q1</t>
  </si>
  <si>
    <t>1974Q2</t>
  </si>
  <si>
    <t>1974Q3</t>
  </si>
  <si>
    <t>1974Q4</t>
  </si>
  <si>
    <t>1975Q1</t>
  </si>
  <si>
    <t>1975Q2</t>
  </si>
  <si>
    <t>1975Q3</t>
  </si>
  <si>
    <t>1975Q4</t>
  </si>
  <si>
    <t>1976Q1</t>
  </si>
  <si>
    <t>1976Q2</t>
  </si>
  <si>
    <t>1976Q3</t>
  </si>
  <si>
    <t>1976Q4</t>
  </si>
  <si>
    <t>1977Q1</t>
  </si>
  <si>
    <t>1977Q2</t>
  </si>
  <si>
    <t>1977Q3</t>
  </si>
  <si>
    <t>1977Q4</t>
  </si>
  <si>
    <t>1978Q1</t>
  </si>
  <si>
    <t>1978Q2</t>
  </si>
  <si>
    <t>1978Q3</t>
  </si>
  <si>
    <t>1978Q4</t>
  </si>
  <si>
    <t>1979Q1</t>
  </si>
  <si>
    <t>1979Q2</t>
  </si>
  <si>
    <t>1979Q3</t>
  </si>
  <si>
    <t>1979Q4</t>
  </si>
  <si>
    <t>1980Q1</t>
  </si>
  <si>
    <t>1980Q2</t>
  </si>
  <si>
    <t>1980Q3</t>
  </si>
  <si>
    <t>1980Q4</t>
  </si>
  <si>
    <t>1981Q1</t>
  </si>
  <si>
    <t>1981Q2</t>
  </si>
  <si>
    <t>1981Q3</t>
  </si>
  <si>
    <t>1981Q4</t>
  </si>
  <si>
    <t>1982Q1</t>
  </si>
  <si>
    <t>1982Q2</t>
  </si>
  <si>
    <t>1982Q3</t>
  </si>
  <si>
    <t>1982Q4</t>
  </si>
  <si>
    <t>1983Q1</t>
  </si>
  <si>
    <t>1983Q2</t>
  </si>
  <si>
    <t>1983Q3</t>
  </si>
  <si>
    <t>1983Q4</t>
  </si>
  <si>
    <t>1984Q1</t>
  </si>
  <si>
    <t>1984Q2</t>
  </si>
  <si>
    <t>1984Q3</t>
  </si>
  <si>
    <t>1984Q4</t>
  </si>
  <si>
    <t>1985Q1</t>
  </si>
  <si>
    <t>1985Q2</t>
  </si>
  <si>
    <t>1985Q3</t>
  </si>
  <si>
    <t>1985Q4</t>
  </si>
  <si>
    <t>1986Q1</t>
  </si>
  <si>
    <t>1986Q2</t>
  </si>
  <si>
    <t>1986Q3</t>
  </si>
  <si>
    <t>1986Q4</t>
  </si>
  <si>
    <t>1987Q1</t>
  </si>
  <si>
    <t>1987Q2</t>
  </si>
  <si>
    <t>1987Q3</t>
  </si>
  <si>
    <t>1987Q4</t>
  </si>
  <si>
    <t>1988Q1</t>
  </si>
  <si>
    <t>1988Q2</t>
  </si>
  <si>
    <t>1988Q3</t>
  </si>
  <si>
    <t>1988Q4</t>
  </si>
  <si>
    <t>1989Q1</t>
  </si>
  <si>
    <t>1989Q2</t>
  </si>
  <si>
    <t>1989Q3</t>
  </si>
  <si>
    <t>1989Q4</t>
  </si>
  <si>
    <t>1990Q1</t>
  </si>
  <si>
    <t>1990Q2</t>
  </si>
  <si>
    <t>1990Q3</t>
  </si>
  <si>
    <t>1990Q4</t>
  </si>
  <si>
    <t>1991Q1</t>
  </si>
  <si>
    <t>1991Q2</t>
  </si>
  <si>
    <t>1991Q3</t>
  </si>
  <si>
    <t>1991Q4</t>
  </si>
  <si>
    <t>1992Q1</t>
  </si>
  <si>
    <t>1992Q2</t>
  </si>
  <si>
    <t>1992Q3</t>
  </si>
  <si>
    <t>1992Q4</t>
  </si>
  <si>
    <t>1993Q1</t>
  </si>
  <si>
    <t>1993Q2</t>
  </si>
  <si>
    <t>1993Q3</t>
  </si>
  <si>
    <t>1993Q4</t>
  </si>
  <si>
    <t>1994Q1</t>
  </si>
  <si>
    <t>1994Q2</t>
  </si>
  <si>
    <t>1994Q3</t>
  </si>
  <si>
    <t>1994Q4</t>
  </si>
  <si>
    <t>1995Q1</t>
  </si>
  <si>
    <t>1995Q2</t>
  </si>
  <si>
    <t>1995Q3</t>
  </si>
  <si>
    <t>1995Q4</t>
  </si>
  <si>
    <t>1996Q1</t>
  </si>
  <si>
    <t>1996Q2</t>
  </si>
  <si>
    <t>1996Q3</t>
  </si>
  <si>
    <t>1996Q4</t>
  </si>
  <si>
    <t>1997Q1</t>
  </si>
  <si>
    <t>1997Q2</t>
  </si>
  <si>
    <t>1997Q3</t>
  </si>
  <si>
    <t>1997Q4</t>
  </si>
  <si>
    <t>1998Q1</t>
  </si>
  <si>
    <t>1998Q2</t>
  </si>
  <si>
    <t>1998Q3</t>
  </si>
  <si>
    <t>1998Q4</t>
  </si>
  <si>
    <t>1999Q1</t>
  </si>
  <si>
    <t>1999Q2</t>
  </si>
  <si>
    <t>1999Q3</t>
  </si>
  <si>
    <t>1999Q4</t>
  </si>
  <si>
    <t>2000Q1</t>
  </si>
  <si>
    <t>2000Q2</t>
  </si>
  <si>
    <t>2000Q3</t>
  </si>
  <si>
    <t>2000Q4</t>
  </si>
  <si>
    <t>2001Q1</t>
  </si>
  <si>
    <t>2001Q2</t>
  </si>
  <si>
    <t>2001Q3</t>
  </si>
  <si>
    <t>2001Q4</t>
  </si>
  <si>
    <t>2002Q1</t>
  </si>
  <si>
    <t>2002Q2</t>
  </si>
  <si>
    <t>2002Q3</t>
  </si>
  <si>
    <t>2002Q4</t>
  </si>
  <si>
    <t>2003Q1</t>
  </si>
  <si>
    <t>2003Q2</t>
  </si>
  <si>
    <t>2003Q3</t>
  </si>
  <si>
    <t>2003Q4</t>
  </si>
  <si>
    <t>2004Q1</t>
  </si>
  <si>
    <t>2004Q2</t>
  </si>
  <si>
    <t>2004Q3</t>
  </si>
  <si>
    <t>2004Q4</t>
  </si>
  <si>
    <t>2005Q1</t>
  </si>
  <si>
    <t>2005Q2</t>
  </si>
  <si>
    <t>2005Q3</t>
  </si>
  <si>
    <t>2005Q4</t>
  </si>
  <si>
    <t>2006Q1</t>
  </si>
  <si>
    <t>2006Q2</t>
  </si>
  <si>
    <t>2006Q3</t>
  </si>
  <si>
    <t>2006Q4</t>
  </si>
  <si>
    <t>2007Q1</t>
  </si>
  <si>
    <t>2007Q2</t>
  </si>
  <si>
    <t>2007Q3</t>
  </si>
  <si>
    <t>2007Q4</t>
  </si>
  <si>
    <t>2008Q1</t>
  </si>
  <si>
    <t>2008Q2</t>
  </si>
  <si>
    <t>2008Q3</t>
  </si>
  <si>
    <t>2008Q4</t>
  </si>
  <si>
    <t>2009Q1</t>
  </si>
  <si>
    <t>2009Q2</t>
  </si>
  <si>
    <t>2009Q3</t>
  </si>
  <si>
    <t>2009Q4</t>
  </si>
  <si>
    <t>2010Q1</t>
  </si>
  <si>
    <t>2010Q2</t>
  </si>
  <si>
    <t>2010Q3</t>
  </si>
  <si>
    <t>2010Q4</t>
  </si>
  <si>
    <t>2011Q1</t>
  </si>
  <si>
    <t>2011Q2</t>
  </si>
  <si>
    <t>2011Q3</t>
  </si>
  <si>
    <t>2011Q4</t>
  </si>
  <si>
    <t>2012Q1</t>
  </si>
  <si>
    <t>2012Q2</t>
  </si>
  <si>
    <t>2012Q3</t>
  </si>
  <si>
    <t>2012Q4</t>
  </si>
  <si>
    <t>2013Q1</t>
  </si>
  <si>
    <t>2013Q2</t>
  </si>
  <si>
    <t>2013Q3</t>
  </si>
  <si>
    <t>2013Q4</t>
  </si>
  <si>
    <t>2014Q1</t>
  </si>
  <si>
    <t>2014Q2</t>
  </si>
  <si>
    <t>2014Q3</t>
  </si>
  <si>
    <t>2014Q4</t>
  </si>
  <si>
    <t>2015Q1</t>
  </si>
  <si>
    <t>2015Q2</t>
  </si>
  <si>
    <t>2015Q3</t>
  </si>
  <si>
    <t>2015Q4</t>
  </si>
  <si>
    <t>2016Q1</t>
  </si>
  <si>
    <t>2016Q2</t>
  </si>
  <si>
    <t>2016Q3</t>
  </si>
  <si>
    <t>2016Q4</t>
  </si>
  <si>
    <t>2017Q1</t>
  </si>
  <si>
    <t>2017Q2</t>
  </si>
  <si>
    <t>2017Q3</t>
  </si>
  <si>
    <t>2017Q4</t>
  </si>
  <si>
    <t>2018Q1</t>
  </si>
  <si>
    <t>2018Q2</t>
  </si>
  <si>
    <t>2018Q3</t>
  </si>
  <si>
    <t>2018Q4</t>
  </si>
  <si>
    <t>2019Q1</t>
  </si>
  <si>
    <t>2019Q2</t>
  </si>
  <si>
    <t>2019Q3</t>
  </si>
  <si>
    <t>2019Q4</t>
  </si>
  <si>
    <t>2020Q1</t>
  </si>
  <si>
    <t>2020Q2</t>
  </si>
  <si>
    <t>2020Q3</t>
  </si>
  <si>
    <t>2020Q4</t>
  </si>
  <si>
    <t>2021Q1</t>
  </si>
  <si>
    <t>2021Q2</t>
  </si>
  <si>
    <t>2021Q3</t>
  </si>
  <si>
    <t>2021Q4</t>
  </si>
  <si>
    <t>2022Q1</t>
  </si>
  <si>
    <t>2022Q2</t>
  </si>
  <si>
    <t>その他の有形固定資産増加額計(当期末)【百万円】</t>
  </si>
  <si>
    <t>無形固定資産増加額計(当期末)【百万円】</t>
  </si>
  <si>
    <t>暦年</t>
    <rPh sb="0" eb="2">
      <t>レキネン</t>
    </rPh>
    <phoneticPr fontId="4"/>
  </si>
  <si>
    <t>名目ストック（年末）</t>
    <rPh sb="0" eb="2">
      <t>メイモク</t>
    </rPh>
    <rPh sb="7" eb="9">
      <t>ネンマツ</t>
    </rPh>
    <phoneticPr fontId="4"/>
  </si>
  <si>
    <t>実質ストック（年末）</t>
    <rPh sb="0" eb="2">
      <t>ジッシツ</t>
    </rPh>
    <phoneticPr fontId="4"/>
  </si>
  <si>
    <t>現実実質ストック
（期末）</t>
    <rPh sb="0" eb="2">
      <t>ゲンジツ</t>
    </rPh>
    <rPh sb="2" eb="4">
      <t>ジッシツ</t>
    </rPh>
    <rPh sb="10" eb="12">
      <t>キマツ</t>
    </rPh>
    <phoneticPr fontId="4"/>
  </si>
  <si>
    <t>潜在実質ストック
（期末）</t>
    <rPh sb="0" eb="2">
      <t>センザイ</t>
    </rPh>
    <rPh sb="2" eb="4">
      <t>ジッシツ</t>
    </rPh>
    <rPh sb="10" eb="12">
      <t>キマツ</t>
    </rPh>
    <phoneticPr fontId="4"/>
  </si>
  <si>
    <r>
      <rPr>
        <sz val="6"/>
        <rFont val="游ゴシック"/>
        <family val="3"/>
        <charset val="128"/>
        <scheme val="minor"/>
      </rPr>
      <t xml:space="preserve">
</t>
    </r>
    <r>
      <rPr>
        <sz val="12"/>
        <rFont val="游ゴシック"/>
        <family val="3"/>
        <charset val="128"/>
        <scheme val="minor"/>
      </rPr>
      <t>５．建設業</t>
    </r>
    <phoneticPr fontId="4"/>
  </si>
  <si>
    <r>
      <t xml:space="preserve">
</t>
    </r>
    <r>
      <rPr>
        <sz val="12"/>
        <rFont val="游ゴシック"/>
        <family val="3"/>
        <charset val="128"/>
        <scheme val="minor"/>
      </rPr>
      <t>５．建設業</t>
    </r>
    <phoneticPr fontId="4"/>
  </si>
  <si>
    <t>年月</t>
    <rPh sb="0" eb="1">
      <t>ネン</t>
    </rPh>
    <rPh sb="1" eb="2">
      <t>ゲツ</t>
    </rPh>
    <phoneticPr fontId="13"/>
  </si>
  <si>
    <t>【建設総合統計】
（名目値、百万円）</t>
    <rPh sb="14" eb="16">
      <t>ヒャクマン</t>
    </rPh>
    <rPh sb="16" eb="17">
      <t>エン</t>
    </rPh>
    <phoneticPr fontId="14"/>
  </si>
  <si>
    <t>施工時仕入価格（2015年度=100）</t>
    <rPh sb="0" eb="2">
      <t>セコウ</t>
    </rPh>
    <rPh sb="2" eb="3">
      <t>ジ</t>
    </rPh>
    <rPh sb="3" eb="5">
      <t>シイレ</t>
    </rPh>
    <rPh sb="5" eb="7">
      <t>カカク</t>
    </rPh>
    <rPh sb="12" eb="14">
      <t>ネンド</t>
    </rPh>
    <phoneticPr fontId="14"/>
  </si>
  <si>
    <t>【建設総合統計】
（実質、百万円）</t>
    <rPh sb="10" eb="12">
      <t>ジッシツ</t>
    </rPh>
    <rPh sb="13" eb="15">
      <t>ヒャクマン</t>
    </rPh>
    <rPh sb="15" eb="16">
      <t>エン</t>
    </rPh>
    <phoneticPr fontId="14"/>
  </si>
  <si>
    <t>基準年
（2015年）＝100</t>
    <phoneticPr fontId="14"/>
  </si>
  <si>
    <t>生産指数
（原数値）</t>
    <phoneticPr fontId="14"/>
  </si>
  <si>
    <t>前後12ヶ月
最大値</t>
    <rPh sb="0" eb="2">
      <t>ゼンゴ</t>
    </rPh>
    <rPh sb="5" eb="6">
      <t>ゲツ</t>
    </rPh>
    <rPh sb="7" eb="10">
      <t>サイダイチ</t>
    </rPh>
    <phoneticPr fontId="14"/>
  </si>
  <si>
    <t>ピーク判定</t>
    <rPh sb="3" eb="5">
      <t>ハンテイ</t>
    </rPh>
    <phoneticPr fontId="14"/>
  </si>
  <si>
    <t>活動能力</t>
    <rPh sb="0" eb="2">
      <t>カツドウ</t>
    </rPh>
    <rPh sb="2" eb="4">
      <t>ノウリョク</t>
    </rPh>
    <phoneticPr fontId="14"/>
  </si>
  <si>
    <t>生産指数
（季調値）</t>
    <rPh sb="6" eb="7">
      <t>キ</t>
    </rPh>
    <rPh sb="7" eb="8">
      <t>チョウ</t>
    </rPh>
    <rPh sb="8" eb="9">
      <t>チ</t>
    </rPh>
    <phoneticPr fontId="14"/>
  </si>
  <si>
    <t>【毎月勤労統計】
所定外労働時間
（季節調整、指数）</t>
    <rPh sb="1" eb="3">
      <t>マイツキ</t>
    </rPh>
    <rPh sb="3" eb="5">
      <t>キンロウ</t>
    </rPh>
    <rPh sb="5" eb="7">
      <t>トウケイ</t>
    </rPh>
    <rPh sb="9" eb="12">
      <t>ショテイガイ</t>
    </rPh>
    <rPh sb="12" eb="14">
      <t>ロウドウ</t>
    </rPh>
    <rPh sb="14" eb="16">
      <t>ジカン</t>
    </rPh>
    <rPh sb="18" eb="20">
      <t>キセツ</t>
    </rPh>
    <rPh sb="20" eb="22">
      <t>チョウセイ</t>
    </rPh>
    <rPh sb="23" eb="25">
      <t>シスウ</t>
    </rPh>
    <phoneticPr fontId="14"/>
  </si>
  <si>
    <t>生産能力</t>
    <rPh sb="0" eb="2">
      <t>セイサン</t>
    </rPh>
    <rPh sb="2" eb="4">
      <t>ノウリョク</t>
    </rPh>
    <phoneticPr fontId="14"/>
  </si>
  <si>
    <t>現実資本稼働率</t>
    <rPh sb="0" eb="2">
      <t>ゲンジツ</t>
    </rPh>
    <rPh sb="2" eb="4">
      <t>シホン</t>
    </rPh>
    <rPh sb="4" eb="7">
      <t>カドウリツ</t>
    </rPh>
    <phoneticPr fontId="14"/>
  </si>
  <si>
    <t>【日銀短観】
設備判断DI</t>
    <rPh sb="1" eb="3">
      <t>ニチギン</t>
    </rPh>
    <rPh sb="3" eb="5">
      <t>タンカン</t>
    </rPh>
    <rPh sb="7" eb="9">
      <t>セツビ</t>
    </rPh>
    <rPh sb="9" eb="11">
      <t>ハンダン</t>
    </rPh>
    <phoneticPr fontId="14"/>
  </si>
  <si>
    <t>潜在資本稼働率
（1990年10月～）</t>
    <rPh sb="0" eb="2">
      <t>センザイ</t>
    </rPh>
    <rPh sb="2" eb="4">
      <t>シホン</t>
    </rPh>
    <rPh sb="4" eb="7">
      <t>カドウリツ</t>
    </rPh>
    <rPh sb="13" eb="14">
      <t>ネン</t>
    </rPh>
    <rPh sb="16" eb="17">
      <t>ガツ</t>
    </rPh>
    <phoneticPr fontId="14"/>
  </si>
  <si>
    <t>四半期</t>
    <rPh sb="0" eb="3">
      <t>シハンキ</t>
    </rPh>
    <phoneticPr fontId="13"/>
  </si>
  <si>
    <t>現実資本稼働率
（暦年）</t>
    <rPh sb="0" eb="2">
      <t>ゲンジツ</t>
    </rPh>
    <rPh sb="2" eb="4">
      <t>シホン</t>
    </rPh>
    <rPh sb="4" eb="7">
      <t>カドウリツ</t>
    </rPh>
    <phoneticPr fontId="14"/>
  </si>
  <si>
    <t>潜在資本稼働率
（暦年）</t>
    <rPh sb="0" eb="2">
      <t>センザイ</t>
    </rPh>
    <rPh sb="2" eb="4">
      <t>シホン</t>
    </rPh>
    <rPh sb="4" eb="7">
      <t>カドウリツ</t>
    </rPh>
    <phoneticPr fontId="14"/>
  </si>
  <si>
    <t>2022Q3</t>
  </si>
  <si>
    <t>※ARIMAで延長推計</t>
    <rPh sb="7" eb="9">
      <t>エンチョウ</t>
    </rPh>
    <rPh sb="9" eb="11">
      <t>スイケイ</t>
    </rPh>
    <phoneticPr fontId="14"/>
  </si>
  <si>
    <t>施工時販売価格（2015年=100）</t>
    <rPh sb="0" eb="2">
      <t>セコウ</t>
    </rPh>
    <rPh sb="2" eb="3">
      <t>ジ</t>
    </rPh>
    <rPh sb="3" eb="5">
      <t>ハンバイ</t>
    </rPh>
    <rPh sb="5" eb="7">
      <t>カカク</t>
    </rPh>
    <rPh sb="12" eb="13">
      <t>ネン</t>
    </rPh>
    <phoneticPr fontId="14"/>
  </si>
  <si>
    <t>1995年度基準</t>
    <rPh sb="4" eb="6">
      <t>ネンド</t>
    </rPh>
    <rPh sb="6" eb="8">
      <t>キジュン</t>
    </rPh>
    <phoneticPr fontId="11"/>
  </si>
  <si>
    <t>1995-2000年度
リンク係数</t>
    <rPh sb="9" eb="11">
      <t>ネンド</t>
    </rPh>
    <rPh sb="15" eb="17">
      <t>ケイスウ</t>
    </rPh>
    <phoneticPr fontId="11"/>
  </si>
  <si>
    <t>2000年度基準</t>
    <rPh sb="4" eb="6">
      <t>ネンド</t>
    </rPh>
    <rPh sb="6" eb="8">
      <t>キジュン</t>
    </rPh>
    <phoneticPr fontId="11"/>
  </si>
  <si>
    <t>2000-2005年度
リンク係数</t>
    <rPh sb="9" eb="11">
      <t>ネンド</t>
    </rPh>
    <rPh sb="15" eb="17">
      <t>ケイスウ</t>
    </rPh>
    <phoneticPr fontId="11"/>
  </si>
  <si>
    <t>2005年度基準</t>
    <rPh sb="4" eb="6">
      <t>ネンド</t>
    </rPh>
    <rPh sb="6" eb="8">
      <t>キジュン</t>
    </rPh>
    <phoneticPr fontId="11"/>
  </si>
  <si>
    <t>2005-2011年度
リンク係数</t>
    <rPh sb="9" eb="11">
      <t>ネンド</t>
    </rPh>
    <rPh sb="15" eb="17">
      <t>ケイスウ</t>
    </rPh>
    <phoneticPr fontId="11"/>
  </si>
  <si>
    <t>2011年度基準</t>
    <rPh sb="4" eb="6">
      <t>ネンド</t>
    </rPh>
    <rPh sb="6" eb="8">
      <t>キジュン</t>
    </rPh>
    <phoneticPr fontId="11"/>
  </si>
  <si>
    <t>2011-2015年度
リンク係数</t>
    <rPh sb="9" eb="11">
      <t>ネンド</t>
    </rPh>
    <rPh sb="15" eb="17">
      <t>ケイスウ</t>
    </rPh>
    <phoneticPr fontId="11"/>
  </si>
  <si>
    <t>施工時仕入価格（2015年度=100）</t>
    <rPh sb="0" eb="2">
      <t>セコウ</t>
    </rPh>
    <rPh sb="2" eb="3">
      <t>ジ</t>
    </rPh>
    <rPh sb="3" eb="5">
      <t>シイ</t>
    </rPh>
    <rPh sb="5" eb="7">
      <t>カカク</t>
    </rPh>
    <phoneticPr fontId="11"/>
  </si>
  <si>
    <t>マークアップ率（雇用者報酬除く、季節調整HP）</t>
    <phoneticPr fontId="11"/>
  </si>
  <si>
    <t>施工時販売価格</t>
    <rPh sb="0" eb="2">
      <t>セコウ</t>
    </rPh>
    <rPh sb="2" eb="3">
      <t>ジ</t>
    </rPh>
    <rPh sb="3" eb="5">
      <t>ハンバイ</t>
    </rPh>
    <rPh sb="5" eb="7">
      <t>カカク</t>
    </rPh>
    <phoneticPr fontId="11"/>
  </si>
  <si>
    <t>施工時販売価格（2015年度=100）</t>
    <rPh sb="0" eb="2">
      <t>セコウ</t>
    </rPh>
    <rPh sb="2" eb="3">
      <t>ジ</t>
    </rPh>
    <rPh sb="3" eb="5">
      <t>ハンバイ</t>
    </rPh>
    <rPh sb="5" eb="7">
      <t>カカク</t>
    </rPh>
    <phoneticPr fontId="11"/>
  </si>
  <si>
    <t>総実労働時間指数
(季節調整値）</t>
    <rPh sb="6" eb="8">
      <t>シスウ</t>
    </rPh>
    <rPh sb="10" eb="12">
      <t>キセツ</t>
    </rPh>
    <rPh sb="12" eb="15">
      <t>チョウセイチ</t>
    </rPh>
    <phoneticPr fontId="14"/>
  </si>
  <si>
    <t>総実労働時間
(実数）</t>
    <rPh sb="8" eb="10">
      <t>ジッスウ</t>
    </rPh>
    <phoneticPr fontId="14"/>
  </si>
  <si>
    <t>総実労働時間
(2015年、年平均）</t>
    <rPh sb="12" eb="13">
      <t>ネン</t>
    </rPh>
    <rPh sb="14" eb="17">
      <t>ネンヘイキン</t>
    </rPh>
    <phoneticPr fontId="14"/>
  </si>
  <si>
    <t>総実労働時間
(季節調整値）</t>
    <rPh sb="8" eb="10">
      <t>キセツ</t>
    </rPh>
    <rPh sb="10" eb="13">
      <t>チョウセイチ</t>
    </rPh>
    <phoneticPr fontId="14"/>
  </si>
  <si>
    <t>四半期</t>
    <rPh sb="0" eb="3">
      <t>シハンキ</t>
    </rPh>
    <phoneticPr fontId="14"/>
  </si>
  <si>
    <t>現実平均労働時間</t>
    <rPh sb="0" eb="2">
      <t>ゲンジツ</t>
    </rPh>
    <rPh sb="2" eb="4">
      <t>ヘイキン</t>
    </rPh>
    <rPh sb="4" eb="6">
      <t>ロウドウ</t>
    </rPh>
    <rPh sb="6" eb="8">
      <t>ジカン</t>
    </rPh>
    <phoneticPr fontId="14"/>
  </si>
  <si>
    <t>潜在平均労働時間</t>
    <rPh sb="0" eb="2">
      <t>センザイ</t>
    </rPh>
    <rPh sb="2" eb="4">
      <t>ヘイキン</t>
    </rPh>
    <rPh sb="4" eb="6">
      <t>ロウドウ</t>
    </rPh>
    <rPh sb="6" eb="8">
      <t>ジカン</t>
    </rPh>
    <phoneticPr fontId="14"/>
  </si>
  <si>
    <t>産業別就業者（建設業）
（万人、原数値）</t>
    <rPh sb="0" eb="2">
      <t>サンギョウ</t>
    </rPh>
    <rPh sb="2" eb="3">
      <t>ベツ</t>
    </rPh>
    <rPh sb="3" eb="6">
      <t>シュウギョウシャ</t>
    </rPh>
    <rPh sb="7" eb="10">
      <t>ケンセツギョウ</t>
    </rPh>
    <rPh sb="13" eb="15">
      <t>マンニン</t>
    </rPh>
    <rPh sb="16" eb="17">
      <t>ゲン</t>
    </rPh>
    <rPh sb="17" eb="19">
      <t>スウチ</t>
    </rPh>
    <phoneticPr fontId="14"/>
  </si>
  <si>
    <t>産業別就業者（建設業）
（万人、季節調整値）</t>
    <rPh sb="0" eb="2">
      <t>サンギョウ</t>
    </rPh>
    <rPh sb="2" eb="3">
      <t>ベツ</t>
    </rPh>
    <rPh sb="3" eb="6">
      <t>シュウギョウシャ</t>
    </rPh>
    <rPh sb="7" eb="10">
      <t>ケンセツギョウ</t>
    </rPh>
    <rPh sb="13" eb="15">
      <t>マンニン</t>
    </rPh>
    <rPh sb="16" eb="18">
      <t>キセツ</t>
    </rPh>
    <rPh sb="18" eb="21">
      <t>チョウセイチ</t>
    </rPh>
    <phoneticPr fontId="14"/>
  </si>
  <si>
    <t>就業者数
（万人、季節調整値）</t>
    <rPh sb="0" eb="3">
      <t>シュウギョウシャ</t>
    </rPh>
    <rPh sb="3" eb="4">
      <t>スウ</t>
    </rPh>
    <rPh sb="6" eb="8">
      <t>マンニン</t>
    </rPh>
    <rPh sb="9" eb="13">
      <t>キセツチョウセイ</t>
    </rPh>
    <rPh sb="13" eb="14">
      <t>チ</t>
    </rPh>
    <phoneticPr fontId="14"/>
  </si>
  <si>
    <t>労働力人口
（万人、原数値）</t>
    <rPh sb="0" eb="3">
      <t>ロウドウリョク</t>
    </rPh>
    <rPh sb="3" eb="5">
      <t>ジンコウ</t>
    </rPh>
    <rPh sb="7" eb="9">
      <t>マンニン</t>
    </rPh>
    <rPh sb="10" eb="11">
      <t>ハラ</t>
    </rPh>
    <rPh sb="11" eb="13">
      <t>スウチ</t>
    </rPh>
    <phoneticPr fontId="14"/>
  </si>
  <si>
    <t>15歳以上人口
（万人、原数値）</t>
    <phoneticPr fontId="14"/>
  </si>
  <si>
    <t>15歳以上人口
（万人、原数値）</t>
  </si>
  <si>
    <t>労働力率</t>
    <rPh sb="0" eb="3">
      <t>ロウドウリョク</t>
    </rPh>
    <rPh sb="3" eb="4">
      <t>リツ</t>
    </rPh>
    <phoneticPr fontId="14"/>
  </si>
  <si>
    <t>潜在15歳以上人口
（万人、原数値）</t>
    <rPh sb="0" eb="2">
      <t>センザイ</t>
    </rPh>
    <phoneticPr fontId="14"/>
  </si>
  <si>
    <t>潜在労働力率</t>
    <rPh sb="2" eb="5">
      <t>ロウドウリョク</t>
    </rPh>
    <rPh sb="5" eb="6">
      <t>リツ</t>
    </rPh>
    <phoneticPr fontId="14"/>
  </si>
  <si>
    <t>潜在労働力人口</t>
    <rPh sb="2" eb="5">
      <t>ロウドウリョク</t>
    </rPh>
    <rPh sb="5" eb="7">
      <t>ジンコウ</t>
    </rPh>
    <phoneticPr fontId="14"/>
  </si>
  <si>
    <t>構造失業率</t>
    <rPh sb="0" eb="5">
      <t>コウゾウシツギョウリツ</t>
    </rPh>
    <phoneticPr fontId="14"/>
  </si>
  <si>
    <t>潜在就業者数</t>
    <rPh sb="0" eb="6">
      <t>センザイシュウギョウシャスウ</t>
    </rPh>
    <phoneticPr fontId="14"/>
  </si>
  <si>
    <t>建設業就業率</t>
    <rPh sb="0" eb="3">
      <t>ケンセツギョウ</t>
    </rPh>
    <rPh sb="3" eb="5">
      <t>シュウギョウ</t>
    </rPh>
    <rPh sb="5" eb="6">
      <t>リツ</t>
    </rPh>
    <phoneticPr fontId="14"/>
  </si>
  <si>
    <t>潜在建設業就業率</t>
    <rPh sb="0" eb="2">
      <t>センザイ</t>
    </rPh>
    <rPh sb="2" eb="5">
      <t>ケンセツギョウ</t>
    </rPh>
    <rPh sb="5" eb="8">
      <t>シュウギョウリツ</t>
    </rPh>
    <phoneticPr fontId="14"/>
  </si>
  <si>
    <t>潜在建設業就業者数</t>
    <rPh sb="0" eb="2">
      <t>センザイ</t>
    </rPh>
    <rPh sb="2" eb="5">
      <t>ケンセツギョウ</t>
    </rPh>
    <rPh sb="5" eb="8">
      <t>シュウギョウシャ</t>
    </rPh>
    <rPh sb="8" eb="9">
      <t>スウ</t>
    </rPh>
    <phoneticPr fontId="14"/>
  </si>
  <si>
    <t>有効求人数
（季節調整値）</t>
    <rPh sb="0" eb="5">
      <t>ユウコウキュウジンスウ</t>
    </rPh>
    <rPh sb="7" eb="11">
      <t>キセツチョウセイ</t>
    </rPh>
    <rPh sb="11" eb="12">
      <t>チ</t>
    </rPh>
    <phoneticPr fontId="14"/>
  </si>
  <si>
    <t>就職件数
（季節調整値）</t>
    <rPh sb="0" eb="4">
      <t>シュウショクケンスウ</t>
    </rPh>
    <rPh sb="6" eb="8">
      <t>キセツ</t>
    </rPh>
    <rPh sb="8" eb="11">
      <t>チョウセイチ</t>
    </rPh>
    <phoneticPr fontId="14"/>
  </si>
  <si>
    <t>非農林業雇用者数
（季節調整値）</t>
    <rPh sb="0" eb="8">
      <t>ヒノウリンギョウコヨウシャスウ</t>
    </rPh>
    <rPh sb="10" eb="12">
      <t>キセツ</t>
    </rPh>
    <rPh sb="12" eb="15">
      <t>チョウセイチ</t>
    </rPh>
    <phoneticPr fontId="14"/>
  </si>
  <si>
    <t>雇用欠員率</t>
    <rPh sb="0" eb="5">
      <t>コヨウケツインリツ</t>
    </rPh>
    <phoneticPr fontId="14"/>
  </si>
  <si>
    <t>完全失業者数
（季節調整値）</t>
    <rPh sb="0" eb="2">
      <t>カンゼン</t>
    </rPh>
    <rPh sb="2" eb="4">
      <t>シツギョウ</t>
    </rPh>
    <rPh sb="4" eb="5">
      <t>シャ</t>
    </rPh>
    <rPh sb="5" eb="6">
      <t>スウ</t>
    </rPh>
    <rPh sb="8" eb="13">
      <t>キセツチョウセイチ</t>
    </rPh>
    <phoneticPr fontId="14"/>
  </si>
  <si>
    <t>雇用失業率</t>
    <rPh sb="0" eb="5">
      <t>コヨウシツギョウリツ</t>
    </rPh>
    <phoneticPr fontId="14"/>
  </si>
  <si>
    <t>離職率
（季節調整値）</t>
    <rPh sb="0" eb="3">
      <t>リショクリツ</t>
    </rPh>
    <rPh sb="5" eb="7">
      <t>キセツ</t>
    </rPh>
    <rPh sb="7" eb="10">
      <t>チョウセイチ</t>
    </rPh>
    <phoneticPr fontId="14"/>
  </si>
  <si>
    <t>構造変化ダミー</t>
    <rPh sb="0" eb="4">
      <t>コウゾウヘンカ</t>
    </rPh>
    <phoneticPr fontId="14"/>
  </si>
  <si>
    <t>粗構造失業率</t>
    <rPh sb="0" eb="1">
      <t>アラ</t>
    </rPh>
    <rPh sb="1" eb="6">
      <t>コウゾウシツギョウリツ</t>
    </rPh>
    <phoneticPr fontId="14"/>
  </si>
  <si>
    <t>２．経済活動別の国内総生産・要素所得</t>
  </si>
  <si>
    <t>（単位：１０億円）</t>
  </si>
  <si>
    <t>令和2暦年 (2020)</t>
    <rPh sb="0" eb="2">
      <t>レイワ</t>
    </rPh>
    <rPh sb="3" eb="5">
      <t>レキネン</t>
    </rPh>
    <phoneticPr fontId="14"/>
  </si>
  <si>
    <t>名目</t>
  </si>
  <si>
    <t>暦年</t>
    <rPh sb="0" eb="2">
      <t>レキネン</t>
    </rPh>
    <phoneticPr fontId="11"/>
  </si>
  <si>
    <t>産出額</t>
  </si>
  <si>
    <t>中間投入</t>
  </si>
  <si>
    <t>国内総生産</t>
  </si>
  <si>
    <t>固定資本減耗</t>
  </si>
  <si>
    <t>国内純生産</t>
  </si>
  <si>
    <t>生産・輸入品に課され</t>
  </si>
  <si>
    <t>国内要素所得</t>
  </si>
  <si>
    <t>雇用者報酬</t>
  </si>
  <si>
    <t>営業余剰・</t>
  </si>
  <si>
    <t>資本分配率</t>
    <rPh sb="0" eb="5">
      <t>シホンブンパイリツ</t>
    </rPh>
    <phoneticPr fontId="14"/>
  </si>
  <si>
    <t>経済活動の種類 ＼ 項目</t>
  </si>
  <si>
    <t>（生産者価格表示）</t>
  </si>
  <si>
    <t>る税（控除）補助金</t>
  </si>
  <si>
    <t>混合所得</t>
  </si>
  <si>
    <t>（１）</t>
  </si>
  <si>
    <t>（２）</t>
  </si>
  <si>
    <t>(3)=(1)-(2)</t>
  </si>
  <si>
    <t>（４）</t>
  </si>
  <si>
    <t>(5)=(3)-(4)</t>
  </si>
  <si>
    <t>（６）</t>
  </si>
  <si>
    <t>(7)=(5)-(6)</t>
  </si>
  <si>
    <t>（８）</t>
  </si>
  <si>
    <t>(9)=(7)-(8)</t>
  </si>
  <si>
    <t>　 4)　建設業</t>
    <phoneticPr fontId="4"/>
  </si>
  <si>
    <t>　 4)　建設業</t>
  </si>
  <si>
    <t>　（４）建　設　業</t>
  </si>
  <si>
    <t>５．建　設　業</t>
  </si>
  <si>
    <t>法人企業統計</t>
    <rPh sb="0" eb="6">
      <t>ホウジンキギョウトウケイ</t>
    </rPh>
    <phoneticPr fontId="14"/>
  </si>
  <si>
    <t>GDP統計</t>
    <rPh sb="3" eb="5">
      <t>トウケイ</t>
    </rPh>
    <phoneticPr fontId="14"/>
  </si>
  <si>
    <t>四半期</t>
    <rPh sb="0" eb="3">
      <t>シハンキ</t>
    </rPh>
    <phoneticPr fontId="11"/>
  </si>
  <si>
    <t>人件費計
(当期末)
【百万円】</t>
    <phoneticPr fontId="16"/>
  </si>
  <si>
    <t>営業利益
(当期末)
【百万円】</t>
    <phoneticPr fontId="11"/>
  </si>
  <si>
    <t>支払利息等
(当期末)
【百万円】</t>
    <phoneticPr fontId="11"/>
  </si>
  <si>
    <t>営業利益
－支払利息等
(当期末)
【百万円】</t>
    <rPh sb="0" eb="4">
      <t>エイギョウリエキ</t>
    </rPh>
    <rPh sb="6" eb="8">
      <t>シハラ</t>
    </rPh>
    <rPh sb="8" eb="10">
      <t>リソク</t>
    </rPh>
    <rPh sb="10" eb="11">
      <t>トウ</t>
    </rPh>
    <phoneticPr fontId="11"/>
  </si>
  <si>
    <t>営業余剰・
混合所得</t>
    <rPh sb="6" eb="10">
      <t>コンゴウショトク</t>
    </rPh>
    <phoneticPr fontId="14"/>
  </si>
  <si>
    <t>現実資本分配率</t>
    <rPh sb="0" eb="2">
      <t>ゲンジツ</t>
    </rPh>
    <rPh sb="2" eb="4">
      <t>シホン</t>
    </rPh>
    <rPh sb="4" eb="7">
      <t>ブンパイリツ</t>
    </rPh>
    <phoneticPr fontId="14"/>
  </si>
  <si>
    <t>潜在資本分配率
(HP-Filter)</t>
    <rPh sb="0" eb="2">
      <t>センザイ</t>
    </rPh>
    <rPh sb="2" eb="4">
      <t>シホン</t>
    </rPh>
    <rPh sb="4" eb="7">
      <t>ブンパイリツ</t>
    </rPh>
    <phoneticPr fontId="14"/>
  </si>
  <si>
    <t>産出</t>
    <rPh sb="0" eb="2">
      <t>サンシュツ</t>
    </rPh>
    <phoneticPr fontId="14"/>
  </si>
  <si>
    <t>資本投入</t>
    <rPh sb="0" eb="2">
      <t>シホン</t>
    </rPh>
    <rPh sb="2" eb="4">
      <t>トウニュウ</t>
    </rPh>
    <phoneticPr fontId="14"/>
  </si>
  <si>
    <t>労働投入</t>
    <rPh sb="0" eb="2">
      <t>ロウドウ</t>
    </rPh>
    <rPh sb="2" eb="4">
      <t>トウニュウ</t>
    </rPh>
    <phoneticPr fontId="14"/>
  </si>
  <si>
    <t>資本分配率</t>
    <rPh sb="0" eb="2">
      <t>シホン</t>
    </rPh>
    <rPh sb="2" eb="5">
      <t>ブンパイリツ</t>
    </rPh>
    <phoneticPr fontId="14"/>
  </si>
  <si>
    <t>TFP（全要素生産性）</t>
    <rPh sb="4" eb="10">
      <t>ゼンヨウソセイサンセイ</t>
    </rPh>
    <phoneticPr fontId="14"/>
  </si>
  <si>
    <t>需給ギャップと潜在成長率</t>
    <rPh sb="0" eb="2">
      <t>ジュキュウ</t>
    </rPh>
    <rPh sb="7" eb="12">
      <t>センザイセイチョウリツ</t>
    </rPh>
    <phoneticPr fontId="14"/>
  </si>
  <si>
    <t>実質出来高
（百万円）</t>
    <rPh sb="2" eb="5">
      <t>デキダカ</t>
    </rPh>
    <rPh sb="7" eb="9">
      <t>ヒャクマン</t>
    </rPh>
    <rPh sb="9" eb="10">
      <t>エン</t>
    </rPh>
    <phoneticPr fontId="14"/>
  </si>
  <si>
    <t>期初
現実有形固定資産
（実質、10億円）</t>
    <rPh sb="0" eb="2">
      <t>キショ</t>
    </rPh>
    <rPh sb="3" eb="5">
      <t>ゲンジツ</t>
    </rPh>
    <rPh sb="5" eb="7">
      <t>ユウケイ</t>
    </rPh>
    <rPh sb="7" eb="11">
      <t>コテイシサン</t>
    </rPh>
    <rPh sb="13" eb="15">
      <t>ジッシツ</t>
    </rPh>
    <rPh sb="18" eb="19">
      <t>オク</t>
    </rPh>
    <rPh sb="19" eb="20">
      <t>エン</t>
    </rPh>
    <phoneticPr fontId="14"/>
  </si>
  <si>
    <t>期初
現実無形固定資産
（実質、10億円）</t>
    <rPh sb="0" eb="2">
      <t>キショ</t>
    </rPh>
    <rPh sb="3" eb="5">
      <t>ゲンジツ</t>
    </rPh>
    <rPh sb="5" eb="7">
      <t>ムケイ</t>
    </rPh>
    <rPh sb="7" eb="11">
      <t>コテイシサン</t>
    </rPh>
    <phoneticPr fontId="14"/>
  </si>
  <si>
    <t>現実資本稼働率</t>
    <rPh sb="0" eb="2">
      <t>ゲンジツ</t>
    </rPh>
    <rPh sb="2" eb="7">
      <t>シホンカドウリツ</t>
    </rPh>
    <phoneticPr fontId="14"/>
  </si>
  <si>
    <t>現実資本投入量
（10億円）</t>
    <rPh sb="0" eb="2">
      <t>ゲンジツ</t>
    </rPh>
    <rPh sb="2" eb="7">
      <t>シホントウニュウリョウ</t>
    </rPh>
    <phoneticPr fontId="14"/>
  </si>
  <si>
    <t>期初
潜在有形固定資産
（10億円）</t>
    <rPh sb="3" eb="5">
      <t>センザイ</t>
    </rPh>
    <rPh sb="5" eb="7">
      <t>ユウケイ</t>
    </rPh>
    <rPh sb="7" eb="11">
      <t>コテイシサン</t>
    </rPh>
    <phoneticPr fontId="14"/>
  </si>
  <si>
    <t>期初
潜在無形固定資産
（10億円）</t>
    <rPh sb="5" eb="7">
      <t>ムケイ</t>
    </rPh>
    <rPh sb="7" eb="11">
      <t>コテイシサン</t>
    </rPh>
    <phoneticPr fontId="14"/>
  </si>
  <si>
    <t>潜在資本稼働率</t>
    <rPh sb="0" eb="2">
      <t>センザイ</t>
    </rPh>
    <rPh sb="2" eb="7">
      <t>シホンカドウリツ</t>
    </rPh>
    <phoneticPr fontId="14"/>
  </si>
  <si>
    <t>潜在資本投入量
（10億円）</t>
    <rPh sb="0" eb="2">
      <t>センザイ</t>
    </rPh>
    <rPh sb="2" eb="7">
      <t>シホントウニュウリョウ</t>
    </rPh>
    <phoneticPr fontId="14"/>
  </si>
  <si>
    <t>現実平均労働時間
（時間／人）</t>
    <rPh sb="0" eb="2">
      <t>ゲンジツ</t>
    </rPh>
    <rPh sb="2" eb="4">
      <t>ヘイキン</t>
    </rPh>
    <rPh sb="4" eb="6">
      <t>ロウドウ</t>
    </rPh>
    <rPh sb="6" eb="8">
      <t>ジカン</t>
    </rPh>
    <rPh sb="10" eb="12">
      <t>ジカン</t>
    </rPh>
    <rPh sb="13" eb="14">
      <t>ニン</t>
    </rPh>
    <phoneticPr fontId="14"/>
  </si>
  <si>
    <t>現実就業者数
（万人）</t>
    <rPh sb="0" eb="2">
      <t>ゲンジツ</t>
    </rPh>
    <rPh sb="2" eb="6">
      <t>シュウギョウシャスウ</t>
    </rPh>
    <rPh sb="8" eb="9">
      <t>マン</t>
    </rPh>
    <rPh sb="9" eb="10">
      <t>ニン</t>
    </rPh>
    <phoneticPr fontId="14"/>
  </si>
  <si>
    <t>現実労働投入量
（万時間）</t>
    <rPh sb="0" eb="2">
      <t>ゲンジツ</t>
    </rPh>
    <rPh sb="2" eb="7">
      <t>ロウドウトウニュウリョウ</t>
    </rPh>
    <rPh sb="9" eb="10">
      <t>マン</t>
    </rPh>
    <phoneticPr fontId="14"/>
  </si>
  <si>
    <t>潜在平均労働時間
（時間／人）</t>
    <rPh sb="0" eb="2">
      <t>センザイ</t>
    </rPh>
    <rPh sb="2" eb="4">
      <t>ヘイキン</t>
    </rPh>
    <rPh sb="4" eb="6">
      <t>ロウドウ</t>
    </rPh>
    <rPh sb="6" eb="8">
      <t>ジカン</t>
    </rPh>
    <phoneticPr fontId="14"/>
  </si>
  <si>
    <t>潜在就業者数
（万人）</t>
    <rPh sb="0" eb="2">
      <t>センザイ</t>
    </rPh>
    <rPh sb="2" eb="6">
      <t>シュウギョウシャスウ</t>
    </rPh>
    <phoneticPr fontId="14"/>
  </si>
  <si>
    <t>潜在労働投入量
（万時間）</t>
    <rPh sb="0" eb="2">
      <t>センザイ</t>
    </rPh>
    <rPh sb="2" eb="7">
      <t>ロウドウトウニュウリョウ</t>
    </rPh>
    <phoneticPr fontId="14"/>
  </si>
  <si>
    <t>現実資本分配率</t>
    <rPh sb="0" eb="2">
      <t>ゲンジツ</t>
    </rPh>
    <rPh sb="2" eb="7">
      <t>シホンブンパイリツ</t>
    </rPh>
    <phoneticPr fontId="14"/>
  </si>
  <si>
    <t>潜在資本分配率</t>
    <rPh sb="0" eb="2">
      <t>センザイ</t>
    </rPh>
    <rPh sb="2" eb="7">
      <t>シホンブンパイリツ</t>
    </rPh>
    <phoneticPr fontId="14"/>
  </si>
  <si>
    <t>残差実績</t>
    <rPh sb="0" eb="2">
      <t>ザンサ</t>
    </rPh>
    <rPh sb="2" eb="4">
      <t>ジッセキ</t>
    </rPh>
    <phoneticPr fontId="14"/>
  </si>
  <si>
    <t>TFP</t>
    <phoneticPr fontId="14"/>
  </si>
  <si>
    <t>TFP成長率</t>
    <rPh sb="3" eb="6">
      <t>セイチョウリツ</t>
    </rPh>
    <phoneticPr fontId="14"/>
  </si>
  <si>
    <t>実際の需要水準</t>
    <rPh sb="0" eb="2">
      <t>ジッサイ</t>
    </rPh>
    <rPh sb="3" eb="7">
      <t>ジュヨウスイジュン</t>
    </rPh>
    <phoneticPr fontId="14"/>
  </si>
  <si>
    <t>潜在的な供給水準</t>
    <rPh sb="0" eb="3">
      <t>センザイテキ</t>
    </rPh>
    <rPh sb="4" eb="8">
      <t>キョウキュウスイジュン</t>
    </rPh>
    <phoneticPr fontId="14"/>
  </si>
  <si>
    <t>需給ギャップ</t>
    <rPh sb="0" eb="2">
      <t>ジュキュウ</t>
    </rPh>
    <phoneticPr fontId="14"/>
  </si>
  <si>
    <t>潜在成長率</t>
    <rPh sb="0" eb="5">
      <t>センザイセイチョウリツ</t>
    </rPh>
    <phoneticPr fontId="14"/>
  </si>
  <si>
    <t>実際の需要水準
（季節調整値）</t>
    <rPh sb="3" eb="7">
      <t>ジュヨウスイジュン</t>
    </rPh>
    <rPh sb="9" eb="14">
      <t>キセツチョウセイチ</t>
    </rPh>
    <phoneticPr fontId="14"/>
  </si>
  <si>
    <t>需給ギャップ
（季節調整値）</t>
    <rPh sb="0" eb="2">
      <t>ジュキュウ</t>
    </rPh>
    <rPh sb="8" eb="13">
      <t>キセツチョウセイチ</t>
    </rPh>
    <phoneticPr fontId="14"/>
  </si>
  <si>
    <t>実際の需要水準
（季節調整値）</t>
    <rPh sb="0" eb="2">
      <t>ジッサイ</t>
    </rPh>
    <rPh sb="3" eb="5">
      <t>ジュヨウ</t>
    </rPh>
    <rPh sb="5" eb="7">
      <t>スイジュン</t>
    </rPh>
    <rPh sb="9" eb="14">
      <t>キセツチョウセイチ</t>
    </rPh>
    <phoneticPr fontId="14"/>
  </si>
  <si>
    <t>マークアップ率
（雇用者報酬除く）</t>
    <rPh sb="6" eb="7">
      <t>リツ</t>
    </rPh>
    <rPh sb="9" eb="12">
      <t>コヨウシャ</t>
    </rPh>
    <rPh sb="12" eb="14">
      <t>ホウシュウ</t>
    </rPh>
    <rPh sb="14" eb="15">
      <t>ノゾ</t>
    </rPh>
    <phoneticPr fontId="11"/>
  </si>
  <si>
    <t>る税（控除）補助金</t>
    <phoneticPr fontId="11"/>
  </si>
  <si>
    <t>混合所得</t>
    <phoneticPr fontId="11"/>
  </si>
  <si>
    <t>【法人企業統計】四半期</t>
    <rPh sb="1" eb="7">
      <t>ホウジンキギョウトウケイ</t>
    </rPh>
    <rPh sb="8" eb="11">
      <t>シハンキ</t>
    </rPh>
    <phoneticPr fontId="11"/>
  </si>
  <si>
    <t>【国民経済計算】比例デントン法により四半期配分</t>
    <rPh sb="8" eb="10">
      <t>ヒレイ</t>
    </rPh>
    <rPh sb="14" eb="15">
      <t>ホウ</t>
    </rPh>
    <rPh sb="18" eb="21">
      <t>シハンキ</t>
    </rPh>
    <rPh sb="21" eb="23">
      <t>ハイブン</t>
    </rPh>
    <phoneticPr fontId="11"/>
  </si>
  <si>
    <t>売上高
(当期末)
【百万円】</t>
    <phoneticPr fontId="11"/>
  </si>
  <si>
    <t>減価償却費
(当期末資金需給)
【百万円】</t>
    <phoneticPr fontId="11"/>
  </si>
  <si>
    <t>生産・輸入品に課される税（控除）補助金</t>
    <phoneticPr fontId="11"/>
  </si>
  <si>
    <t>営業余剰・混合所得</t>
    <phoneticPr fontId="11"/>
  </si>
  <si>
    <t>マークアップ率
（雇用者報酬除く）</t>
    <rPh sb="6" eb="7">
      <t>リツ</t>
    </rPh>
    <rPh sb="9" eb="14">
      <t>コヨウシャホウシュウ</t>
    </rPh>
    <rPh sb="14" eb="15">
      <t>ノゾ</t>
    </rPh>
    <phoneticPr fontId="11"/>
  </si>
  <si>
    <t>マークアップ率
（雇用者報酬除く、
季節調整HP）</t>
    <rPh sb="6" eb="7">
      <t>リツ</t>
    </rPh>
    <rPh sb="9" eb="14">
      <t>コヨウシャホウシュウ</t>
    </rPh>
    <rPh sb="14" eb="15">
      <t>ノゾ</t>
    </rPh>
    <rPh sb="18" eb="20">
      <t>キセツ</t>
    </rPh>
    <rPh sb="20" eb="22">
      <t>チョウセイ</t>
    </rPh>
    <phoneticPr fontId="11"/>
  </si>
  <si>
    <t>1995-2000年度リンク係数</t>
    <rPh sb="9" eb="11">
      <t>ネンド</t>
    </rPh>
    <rPh sb="14" eb="16">
      <t>ケイスウ</t>
    </rPh>
    <phoneticPr fontId="11"/>
  </si>
  <si>
    <t>2000-2005年度リンク係数</t>
    <rPh sb="9" eb="11">
      <t>ネンド</t>
    </rPh>
    <rPh sb="14" eb="16">
      <t>ケイスウ</t>
    </rPh>
    <phoneticPr fontId="11"/>
  </si>
  <si>
    <t>2005-2011年度リンク係数</t>
    <rPh sb="9" eb="11">
      <t>ネンド</t>
    </rPh>
    <rPh sb="14" eb="16">
      <t>ケイスウ</t>
    </rPh>
    <phoneticPr fontId="11"/>
  </si>
  <si>
    <t>2011-2015年度リンク係数</t>
    <rPh sb="9" eb="11">
      <t>ネンド</t>
    </rPh>
    <rPh sb="14" eb="16">
      <t>ケイスウ</t>
    </rPh>
    <phoneticPr fontId="11"/>
  </si>
  <si>
    <t>2015年度基準
（仕入価格）</t>
    <rPh sb="4" eb="6">
      <t>ネンド</t>
    </rPh>
    <rPh sb="6" eb="8">
      <t>キジュン</t>
    </rPh>
    <rPh sb="10" eb="12">
      <t>シイ</t>
    </rPh>
    <rPh sb="12" eb="14">
      <t>カカク</t>
    </rPh>
    <phoneticPr fontId="11"/>
  </si>
  <si>
    <t>建設総合</t>
  </si>
  <si>
    <t>住宅総合</t>
    <phoneticPr fontId="11"/>
  </si>
  <si>
    <t>非住宅総合</t>
    <phoneticPr fontId="11"/>
  </si>
  <si>
    <t>土木_公共事業</t>
    <phoneticPr fontId="11"/>
  </si>
  <si>
    <t>土木_その他土木</t>
    <phoneticPr fontId="11"/>
  </si>
  <si>
    <t>仕入価格指数</t>
    <rPh sb="0" eb="2">
      <t>シイ</t>
    </rPh>
    <rPh sb="2" eb="4">
      <t>カカク</t>
    </rPh>
    <rPh sb="4" eb="6">
      <t>シスウ</t>
    </rPh>
    <phoneticPr fontId="11"/>
  </si>
  <si>
    <t>マークアップ率（季節調整値、右目盛）</t>
    <rPh sb="6" eb="7">
      <t>リツ</t>
    </rPh>
    <rPh sb="8" eb="10">
      <t>キセツ</t>
    </rPh>
    <rPh sb="10" eb="12">
      <t>チョウセイ</t>
    </rPh>
    <rPh sb="12" eb="13">
      <t>チ</t>
    </rPh>
    <rPh sb="14" eb="15">
      <t>ミギ</t>
    </rPh>
    <rPh sb="15" eb="17">
      <t>メモ</t>
    </rPh>
    <phoneticPr fontId="11"/>
  </si>
  <si>
    <t>販売価格</t>
    <rPh sb="0" eb="2">
      <t>ハンバイ</t>
    </rPh>
    <rPh sb="2" eb="4">
      <t>カカク</t>
    </rPh>
    <phoneticPr fontId="11"/>
  </si>
  <si>
    <t>販売価格指数</t>
    <rPh sb="0" eb="2">
      <t>ハンバイ</t>
    </rPh>
    <rPh sb="2" eb="4">
      <t>カカク</t>
    </rPh>
    <rPh sb="4" eb="6">
      <t>シスウ</t>
    </rPh>
    <phoneticPr fontId="11"/>
  </si>
  <si>
    <t>建築総合統計
（着工ベース）　
※名目</t>
    <rPh sb="0" eb="2">
      <t>ケンチク</t>
    </rPh>
    <rPh sb="2" eb="4">
      <t>ソウゴウ</t>
    </rPh>
    <rPh sb="4" eb="6">
      <t>トウケイ</t>
    </rPh>
    <rPh sb="8" eb="10">
      <t>チャッコウ</t>
    </rPh>
    <rPh sb="17" eb="19">
      <t>メイモク</t>
    </rPh>
    <phoneticPr fontId="16"/>
  </si>
  <si>
    <t>建築総合統計
（出来高ベース）
※名目</t>
    <rPh sb="0" eb="2">
      <t>ケンチク</t>
    </rPh>
    <rPh sb="2" eb="4">
      <t>ソウゴウ</t>
    </rPh>
    <rPh sb="4" eb="6">
      <t>トウケイ</t>
    </rPh>
    <rPh sb="8" eb="11">
      <t>デキダカ</t>
    </rPh>
    <phoneticPr fontId="16"/>
  </si>
  <si>
    <t>建設総合統計
（手持ち工事高）　
※名目</t>
    <rPh sb="0" eb="2">
      <t>ケンセツ</t>
    </rPh>
    <rPh sb="2" eb="4">
      <t>ソウゴウ</t>
    </rPh>
    <rPh sb="4" eb="6">
      <t>トウケイ</t>
    </rPh>
    <rPh sb="8" eb="10">
      <t>テモ</t>
    </rPh>
    <rPh sb="11" eb="13">
      <t>コウジ</t>
    </rPh>
    <rPh sb="13" eb="14">
      <t>ダカ</t>
    </rPh>
    <phoneticPr fontId="16"/>
  </si>
  <si>
    <t>★施工対象工事高
（先月末手持ち工事高＋当月着工額）
※名目</t>
    <rPh sb="1" eb="3">
      <t>セコウ</t>
    </rPh>
    <rPh sb="3" eb="5">
      <t>タイショウ</t>
    </rPh>
    <rPh sb="5" eb="7">
      <t>コウジ</t>
    </rPh>
    <rPh sb="7" eb="8">
      <t>ダカ</t>
    </rPh>
    <rPh sb="10" eb="11">
      <t>サキ</t>
    </rPh>
    <rPh sb="13" eb="15">
      <t>テモ</t>
    </rPh>
    <rPh sb="16" eb="18">
      <t>コウジ</t>
    </rPh>
    <rPh sb="18" eb="19">
      <t>ダカ</t>
    </rPh>
    <rPh sb="20" eb="22">
      <t>トウゲツ</t>
    </rPh>
    <rPh sb="22" eb="24">
      <t>チャッコウ</t>
    </rPh>
    <rPh sb="24" eb="25">
      <t>ガク</t>
    </rPh>
    <rPh sb="28" eb="30">
      <t>メイモク</t>
    </rPh>
    <phoneticPr fontId="16"/>
  </si>
  <si>
    <t>★当月施工率
（当月出来高÷施工対象工事高）
※名目</t>
    <rPh sb="1" eb="3">
      <t>トウゲツ</t>
    </rPh>
    <rPh sb="3" eb="5">
      <t>セコウ</t>
    </rPh>
    <rPh sb="5" eb="6">
      <t>リツ</t>
    </rPh>
    <rPh sb="8" eb="10">
      <t>トウゲツ</t>
    </rPh>
    <rPh sb="10" eb="13">
      <t>デキダカ</t>
    </rPh>
    <rPh sb="14" eb="18">
      <t>セコウタイショウ</t>
    </rPh>
    <rPh sb="18" eb="21">
      <t>コウジダカ</t>
    </rPh>
    <phoneticPr fontId="16"/>
  </si>
  <si>
    <t>施工時価格指数（販売価格）</t>
    <rPh sb="3" eb="5">
      <t>カカク</t>
    </rPh>
    <rPh sb="5" eb="7">
      <t>シスウ</t>
    </rPh>
    <rPh sb="8" eb="10">
      <t>ハンバイ</t>
    </rPh>
    <rPh sb="10" eb="12">
      <t>カカク</t>
    </rPh>
    <phoneticPr fontId="16"/>
  </si>
  <si>
    <t>建築総合統計
（着工ベース）
※実質換算</t>
    <rPh sb="0" eb="2">
      <t>ケンチク</t>
    </rPh>
    <rPh sb="2" eb="4">
      <t>ソウゴウ</t>
    </rPh>
    <rPh sb="4" eb="6">
      <t>トウケイ</t>
    </rPh>
    <rPh sb="8" eb="10">
      <t>チャッコウ</t>
    </rPh>
    <rPh sb="16" eb="18">
      <t>ジッシツ</t>
    </rPh>
    <rPh sb="18" eb="20">
      <t>カンサン</t>
    </rPh>
    <phoneticPr fontId="16"/>
  </si>
  <si>
    <t>建築総合統計
（出来高ベース）
※実質換算</t>
    <rPh sb="0" eb="2">
      <t>ケンチク</t>
    </rPh>
    <rPh sb="2" eb="4">
      <t>ソウゴウ</t>
    </rPh>
    <rPh sb="4" eb="6">
      <t>トウケイ</t>
    </rPh>
    <rPh sb="8" eb="11">
      <t>デキダカ</t>
    </rPh>
    <phoneticPr fontId="16"/>
  </si>
  <si>
    <t>建設総合統計
（手持ち工事高）
※実質換算</t>
    <rPh sb="0" eb="2">
      <t>ケンセツ</t>
    </rPh>
    <rPh sb="2" eb="4">
      <t>ソウゴウ</t>
    </rPh>
    <rPh sb="4" eb="6">
      <t>トウケイ</t>
    </rPh>
    <rPh sb="8" eb="10">
      <t>テモ</t>
    </rPh>
    <rPh sb="11" eb="13">
      <t>コウジ</t>
    </rPh>
    <rPh sb="13" eb="14">
      <t>ダカ</t>
    </rPh>
    <phoneticPr fontId="16"/>
  </si>
  <si>
    <t>★施工対象工事高
（先月末手持ち工事高＋当月着工額）
※実質換算</t>
    <rPh sb="1" eb="3">
      <t>セコウ</t>
    </rPh>
    <rPh sb="3" eb="5">
      <t>タイショウ</t>
    </rPh>
    <rPh sb="5" eb="7">
      <t>コウジ</t>
    </rPh>
    <rPh sb="7" eb="8">
      <t>ダカ</t>
    </rPh>
    <rPh sb="10" eb="11">
      <t>サキ</t>
    </rPh>
    <rPh sb="13" eb="15">
      <t>テモ</t>
    </rPh>
    <rPh sb="16" eb="18">
      <t>コウジ</t>
    </rPh>
    <rPh sb="18" eb="19">
      <t>ダカ</t>
    </rPh>
    <rPh sb="20" eb="22">
      <t>トウゲツ</t>
    </rPh>
    <rPh sb="22" eb="24">
      <t>チャッコウ</t>
    </rPh>
    <rPh sb="24" eb="25">
      <t>ガク</t>
    </rPh>
    <phoneticPr fontId="16"/>
  </si>
  <si>
    <t>★当月施工率
（当月出来高÷施工対象工事高）
※実質換算</t>
    <rPh sb="1" eb="3">
      <t>トウゲツ</t>
    </rPh>
    <rPh sb="3" eb="5">
      <t>セコウ</t>
    </rPh>
    <rPh sb="5" eb="6">
      <t>リツ</t>
    </rPh>
    <rPh sb="8" eb="10">
      <t>トウゲツ</t>
    </rPh>
    <rPh sb="10" eb="13">
      <t>デキダカ</t>
    </rPh>
    <rPh sb="14" eb="18">
      <t>セコウタイショウ</t>
    </rPh>
    <rPh sb="18" eb="21">
      <t>コウジダカ</t>
    </rPh>
    <phoneticPr fontId="16"/>
  </si>
  <si>
    <t>2015年度基準
（契約時販売価格）</t>
    <rPh sb="4" eb="6">
      <t>ネンド</t>
    </rPh>
    <rPh sb="6" eb="8">
      <t>キジュン</t>
    </rPh>
    <rPh sb="10" eb="12">
      <t>ケイヤク</t>
    </rPh>
    <rPh sb="12" eb="13">
      <t>ジ</t>
    </rPh>
    <rPh sb="13" eb="15">
      <t>ハンバイ</t>
    </rPh>
    <rPh sb="15" eb="17">
      <t>カカク</t>
    </rPh>
    <phoneticPr fontId="16"/>
  </si>
  <si>
    <t>百万円</t>
    <rPh sb="0" eb="3">
      <t>ヒャクマンエン</t>
    </rPh>
    <phoneticPr fontId="16"/>
  </si>
  <si>
    <t>億円</t>
    <rPh sb="0" eb="2">
      <t>オクエン</t>
    </rPh>
    <phoneticPr fontId="13"/>
  </si>
  <si>
    <t>%</t>
    <phoneticPr fontId="13"/>
  </si>
  <si>
    <t>2022Q2</t>
    <phoneticPr fontId="11"/>
  </si>
  <si>
    <t>2022Q3</t>
    <phoneticPr fontId="11"/>
  </si>
  <si>
    <t>CO'TK99F2011615FCQ10010</t>
  </si>
  <si>
    <t>CO'TK99F2011615FCQ10030</t>
  </si>
  <si>
    <t>ρt</t>
    <phoneticPr fontId="16"/>
  </si>
  <si>
    <t>θ</t>
    <phoneticPr fontId="16"/>
  </si>
  <si>
    <t>Σt Xt</t>
    <phoneticPr fontId="16"/>
  </si>
  <si>
    <t>Tσx</t>
    <phoneticPr fontId="16"/>
  </si>
  <si>
    <t>★0になるようにθを調整</t>
    <rPh sb="10" eb="12">
      <t>チョウセイ</t>
    </rPh>
    <phoneticPr fontId="16"/>
  </si>
  <si>
    <t>αt</t>
    <phoneticPr fontId="16"/>
  </si>
  <si>
    <t>β't</t>
    <phoneticPr fontId="16"/>
  </si>
  <si>
    <t>(αt+β't)/(αt-β't)</t>
    <phoneticPr fontId="16"/>
  </si>
  <si>
    <t>1/(αt-β't)</t>
    <phoneticPr fontId="16"/>
  </si>
  <si>
    <t>δ</t>
    <phoneticPr fontId="16"/>
  </si>
  <si>
    <t>μt</t>
    <phoneticPr fontId="16"/>
  </si>
  <si>
    <t>σt</t>
    <phoneticPr fontId="16"/>
  </si>
  <si>
    <t>施工時仕入価格指数を用いた推計</t>
    <rPh sb="7" eb="9">
      <t>シスウ</t>
    </rPh>
    <rPh sb="10" eb="11">
      <t>モチ</t>
    </rPh>
    <rPh sb="13" eb="15">
      <t>スイケイ</t>
    </rPh>
    <phoneticPr fontId="11"/>
  </si>
  <si>
    <t>実績値</t>
    <rPh sb="0" eb="2">
      <t>ジッセキ</t>
    </rPh>
    <rPh sb="2" eb="3">
      <t>チ</t>
    </rPh>
    <phoneticPr fontId="11"/>
  </si>
  <si>
    <t>1995Q3</t>
    <phoneticPr fontId="11"/>
  </si>
  <si>
    <t>CO'TK99F2011614FCQ10010</t>
  </si>
  <si>
    <t>CO'TK99F2011614FCQ10030</t>
  </si>
  <si>
    <t>α't</t>
    <phoneticPr fontId="16"/>
  </si>
  <si>
    <t>βt</t>
    <phoneticPr fontId="16"/>
  </si>
  <si>
    <t>(α't+βt)/(α't-βt)</t>
    <phoneticPr fontId="16"/>
  </si>
  <si>
    <t>1/(α't-βt)</t>
    <phoneticPr fontId="16"/>
  </si>
  <si>
    <t>施工時販売価格指数を用いた推計</t>
    <rPh sb="3" eb="5">
      <t>ハンバイ</t>
    </rPh>
    <rPh sb="7" eb="9">
      <t>シスウ</t>
    </rPh>
    <rPh sb="10" eb="11">
      <t>モチ</t>
    </rPh>
    <rPh sb="13" eb="15">
      <t>スイケイ</t>
    </rPh>
    <phoneticPr fontId="11"/>
  </si>
  <si>
    <t>予想インフレ率（施工時販売価格）</t>
    <rPh sb="0" eb="2">
      <t>ヨソウ</t>
    </rPh>
    <rPh sb="6" eb="7">
      <t>リツ</t>
    </rPh>
    <rPh sb="8" eb="10">
      <t>セコウ</t>
    </rPh>
    <rPh sb="10" eb="11">
      <t>ジ</t>
    </rPh>
    <rPh sb="11" eb="13">
      <t>ハンバイ</t>
    </rPh>
    <rPh sb="13" eb="15">
      <t>カカク</t>
    </rPh>
    <phoneticPr fontId="11"/>
  </si>
  <si>
    <t>契約時販売価格指数</t>
    <rPh sb="0" eb="2">
      <t>ケイヤク</t>
    </rPh>
    <rPh sb="3" eb="5">
      <t>ハンバイ</t>
    </rPh>
    <rPh sb="5" eb="7">
      <t>カカク</t>
    </rPh>
    <rPh sb="7" eb="9">
      <t>シスウ</t>
    </rPh>
    <phoneticPr fontId="16"/>
  </si>
  <si>
    <t>【国民経済計算】</t>
    <rPh sb="1" eb="7">
      <t>コクミンケイザイケイサン</t>
    </rPh>
    <phoneticPr fontId="4"/>
  </si>
  <si>
    <t>【法人企業統計】</t>
    <rPh sb="1" eb="7">
      <t>ホウジンキギョウトウケイ</t>
    </rPh>
    <phoneticPr fontId="4"/>
  </si>
  <si>
    <t>四半期</t>
  </si>
  <si>
    <t>Quarterly</t>
  </si>
  <si>
    <t>（％）</t>
  </si>
  <si>
    <t>(%)</t>
  </si>
  <si>
    <t>ＧＤＰギャップ</t>
  </si>
  <si>
    <t>GDP Gap</t>
  </si>
  <si>
    <t>Ⅰ</t>
  </si>
  <si>
    <t>Ⅱ</t>
  </si>
  <si>
    <t>Ⅲ</t>
  </si>
  <si>
    <t>Ⅳ</t>
  </si>
  <si>
    <t>Based on Quarterly Estimates of GDP for July - September 2022 (Second Preliminary Estimates）</t>
  </si>
  <si>
    <r>
      <t>選択肢別/</t>
    </r>
    <r>
      <rPr>
        <b/>
        <sz val="11"/>
        <color theme="1"/>
        <rFont val="游ゴシック"/>
        <family val="3"/>
        <charset val="128"/>
        <scheme val="minor"/>
      </rPr>
      <t>販売価格</t>
    </r>
    <r>
      <rPr>
        <sz val="11"/>
        <color theme="1"/>
        <rFont val="游ゴシック"/>
        <family val="3"/>
        <charset val="128"/>
        <scheme val="minor"/>
      </rPr>
      <t>/全規模/_建設/</t>
    </r>
    <r>
      <rPr>
        <b/>
        <sz val="11"/>
        <color theme="1"/>
        <rFont val="游ゴシック"/>
        <family val="3"/>
        <charset val="128"/>
        <scheme val="minor"/>
      </rPr>
      <t>選択肢１</t>
    </r>
    <r>
      <rPr>
        <sz val="11"/>
        <color theme="1"/>
        <rFont val="游ゴシック"/>
        <family val="3"/>
        <charset val="128"/>
        <scheme val="minor"/>
      </rPr>
      <t>/予測</t>
    </r>
    <phoneticPr fontId="11"/>
  </si>
  <si>
    <r>
      <t>選択肢別/</t>
    </r>
    <r>
      <rPr>
        <b/>
        <sz val="11"/>
        <color theme="1"/>
        <rFont val="游ゴシック"/>
        <family val="3"/>
        <charset val="128"/>
        <scheme val="minor"/>
      </rPr>
      <t>販売価格</t>
    </r>
    <r>
      <rPr>
        <sz val="11"/>
        <color theme="1"/>
        <rFont val="游ゴシック"/>
        <family val="3"/>
        <charset val="128"/>
        <scheme val="minor"/>
      </rPr>
      <t>/全規模/_建設/</t>
    </r>
    <r>
      <rPr>
        <b/>
        <sz val="11"/>
        <color theme="1"/>
        <rFont val="游ゴシック"/>
        <family val="3"/>
        <charset val="128"/>
        <scheme val="minor"/>
      </rPr>
      <t>選択肢３</t>
    </r>
    <r>
      <rPr>
        <sz val="11"/>
        <color theme="1"/>
        <rFont val="游ゴシック"/>
        <family val="3"/>
        <charset val="128"/>
        <scheme val="minor"/>
      </rPr>
      <t>/予測</t>
    </r>
    <phoneticPr fontId="11"/>
  </si>
  <si>
    <r>
      <t>選択肢別/</t>
    </r>
    <r>
      <rPr>
        <b/>
        <sz val="11"/>
        <color theme="1"/>
        <rFont val="游ゴシック"/>
        <family val="3"/>
        <charset val="128"/>
        <scheme val="minor"/>
      </rPr>
      <t>仕入価格</t>
    </r>
    <r>
      <rPr>
        <sz val="11"/>
        <color theme="1"/>
        <rFont val="游ゴシック"/>
        <family val="3"/>
        <charset val="128"/>
        <scheme val="minor"/>
      </rPr>
      <t>/全規模/_建設/</t>
    </r>
    <r>
      <rPr>
        <b/>
        <sz val="11"/>
        <color theme="1"/>
        <rFont val="游ゴシック"/>
        <family val="3"/>
        <charset val="128"/>
        <scheme val="minor"/>
      </rPr>
      <t>選択肢１</t>
    </r>
    <r>
      <rPr>
        <sz val="11"/>
        <color theme="1"/>
        <rFont val="游ゴシック"/>
        <family val="3"/>
        <charset val="128"/>
        <scheme val="minor"/>
      </rPr>
      <t>/予測</t>
    </r>
    <phoneticPr fontId="11"/>
  </si>
  <si>
    <r>
      <t>選択肢別/</t>
    </r>
    <r>
      <rPr>
        <b/>
        <sz val="11"/>
        <color theme="1"/>
        <rFont val="游ゴシック"/>
        <family val="3"/>
        <charset val="128"/>
        <scheme val="minor"/>
      </rPr>
      <t>仕入価格</t>
    </r>
    <r>
      <rPr>
        <sz val="11"/>
        <color theme="1"/>
        <rFont val="游ゴシック"/>
        <family val="3"/>
        <charset val="128"/>
        <scheme val="minor"/>
      </rPr>
      <t>/全規模/_建設/</t>
    </r>
    <r>
      <rPr>
        <b/>
        <sz val="11"/>
        <color theme="1"/>
        <rFont val="游ゴシック"/>
        <family val="3"/>
        <charset val="128"/>
        <scheme val="minor"/>
      </rPr>
      <t>選択肢３</t>
    </r>
    <r>
      <rPr>
        <sz val="11"/>
        <color theme="1"/>
        <rFont val="游ゴシック"/>
        <family val="3"/>
        <charset val="128"/>
        <scheme val="minor"/>
      </rPr>
      <t>/予測</t>
    </r>
    <phoneticPr fontId="11"/>
  </si>
  <si>
    <t>四半期</t>
    <rPh sb="0" eb="3">
      <t>シハンキ</t>
    </rPh>
    <phoneticPr fontId="4"/>
  </si>
  <si>
    <t>【目的】</t>
    <rPh sb="1" eb="3">
      <t>モクテキ</t>
    </rPh>
    <phoneticPr fontId="4"/>
  </si>
  <si>
    <t>この資料は、皆様が独自に各価格指数や需給ギャップや予想インフレ率を推計される場合の参考情報の提供を目的に公表しております。</t>
    <rPh sb="2" eb="4">
      <t>シリョウ</t>
    </rPh>
    <rPh sb="6" eb="8">
      <t>ミナサマ</t>
    </rPh>
    <rPh sb="9" eb="11">
      <t>ドクジ</t>
    </rPh>
    <rPh sb="12" eb="17">
      <t>カクカカクシスウ</t>
    </rPh>
    <rPh sb="18" eb="20">
      <t>ジュキュウ</t>
    </rPh>
    <rPh sb="25" eb="27">
      <t>ヨソウ</t>
    </rPh>
    <rPh sb="31" eb="32">
      <t>リツ</t>
    </rPh>
    <rPh sb="33" eb="35">
      <t>スイケイ</t>
    </rPh>
    <rPh sb="38" eb="40">
      <t>バアイ</t>
    </rPh>
    <rPh sb="41" eb="43">
      <t>サンコウ</t>
    </rPh>
    <rPh sb="43" eb="45">
      <t>ジョウホウ</t>
    </rPh>
    <rPh sb="46" eb="48">
      <t>テイキョウ</t>
    </rPh>
    <rPh sb="49" eb="51">
      <t>モクテキ</t>
    </rPh>
    <rPh sb="52" eb="54">
      <t>コウヒョウ</t>
    </rPh>
    <phoneticPr fontId="4"/>
  </si>
  <si>
    <t>【注記】</t>
    <rPh sb="1" eb="3">
      <t>チュウキ</t>
    </rPh>
    <phoneticPr fontId="4"/>
  </si>
  <si>
    <t>黄色セルは公的統計等からの引用です。</t>
    <rPh sb="0" eb="2">
      <t>キイロ</t>
    </rPh>
    <rPh sb="5" eb="9">
      <t>コウテキトウケイ</t>
    </rPh>
    <rPh sb="9" eb="10">
      <t>トウ</t>
    </rPh>
    <rPh sb="13" eb="15">
      <t>インヨウ</t>
    </rPh>
    <phoneticPr fontId="4"/>
  </si>
  <si>
    <t>緑色セルは四則演算を行っているセルです。</t>
    <rPh sb="0" eb="2">
      <t>ミドリイロ</t>
    </rPh>
    <rPh sb="5" eb="9">
      <t>シソクエンザン</t>
    </rPh>
    <rPh sb="10" eb="11">
      <t>オコナ</t>
    </rPh>
    <phoneticPr fontId="4"/>
  </si>
  <si>
    <t>このため、内容の正確性や完全性に責任を負いませんので、あらかじめご承知おきください。</t>
    <rPh sb="5" eb="7">
      <t>ナイヨウ</t>
    </rPh>
    <rPh sb="8" eb="11">
      <t>セイカクセイ</t>
    </rPh>
    <rPh sb="12" eb="14">
      <t>カンゼン</t>
    </rPh>
    <rPh sb="14" eb="15">
      <t>セイ</t>
    </rPh>
    <rPh sb="16" eb="18">
      <t>セキニン</t>
    </rPh>
    <rPh sb="19" eb="20">
      <t>オ</t>
    </rPh>
    <rPh sb="33" eb="35">
      <t>ショウチ</t>
    </rPh>
    <phoneticPr fontId="4"/>
  </si>
  <si>
    <t>青色セルは計量経済ソフトウェア「Eviews」で回帰や推計を行った結果の値を貼り付けたセルです。</t>
    <rPh sb="0" eb="2">
      <t>アオイロ</t>
    </rPh>
    <rPh sb="5" eb="7">
      <t>ケイリョウ</t>
    </rPh>
    <rPh sb="7" eb="9">
      <t>ケイザイ</t>
    </rPh>
    <rPh sb="24" eb="26">
      <t>カイキ</t>
    </rPh>
    <rPh sb="27" eb="29">
      <t>スイケイ</t>
    </rPh>
    <rPh sb="30" eb="31">
      <t>オコナ</t>
    </rPh>
    <rPh sb="33" eb="35">
      <t>ケッカ</t>
    </rPh>
    <rPh sb="36" eb="37">
      <t>アタイ</t>
    </rPh>
    <rPh sb="38" eb="39">
      <t>ハ</t>
    </rPh>
    <rPh sb="40" eb="41">
      <t>ツ</t>
    </rPh>
    <phoneticPr fontId="4"/>
  </si>
  <si>
    <t>赤色セルは特殊な処理を行っているセルです。周囲にある注意書きをご参照ください。</t>
    <rPh sb="0" eb="2">
      <t>アカイロ</t>
    </rPh>
    <rPh sb="5" eb="7">
      <t>トクシュ</t>
    </rPh>
    <rPh sb="8" eb="10">
      <t>ショリ</t>
    </rPh>
    <rPh sb="11" eb="12">
      <t>オコナ</t>
    </rPh>
    <rPh sb="21" eb="23">
      <t>シュウイ</t>
    </rPh>
    <rPh sb="26" eb="29">
      <t>チュウイガ</t>
    </rPh>
    <rPh sb="32" eb="34">
      <t>サンショウ</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</si>
</sst>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76" formatCode="#,##0.0"/>
    <numFmt numFmtId="177" formatCode="#,##0.0;[Red]\-#,##0.0"/>
    <numFmt numFmtId="178" formatCode="#,##0.00000000000_ ;[Red]\-#,##0.00000000000\ "/>
    <numFmt numFmtId="179" formatCode="0.0%"/>
    <numFmt numFmtId="180" formatCode="yyyy&quot;年&quot;m&quot;月&quot;;@"/>
    <numFmt numFmtId="181" formatCode="#,##0.0000000000;[Red]\-#,##0.0000000000"/>
    <numFmt numFmtId="182" formatCode="0.0000000000%"/>
    <numFmt numFmtId="183" formatCode="#,##0_ ;[Red]\-#,##0\ "/>
    <numFmt numFmtId="184" formatCode="#,##0.0;\-#,##0.0"/>
    <numFmt numFmtId="185" formatCode="#,##0.0000;[Red]\-#,##0.0000"/>
    <numFmt numFmtId="186" formatCode="0.000000000"/>
    <numFmt numFmtId="187" formatCode="0.00000%"/>
    <numFmt numFmtId="188" formatCode="#,##0.00000000000;[Red]\-#,##0.00000000000"/>
  </numFmts>
  <fonts count="26">
    <font>
      <sz val="14"/>
      <name val="ＭＳ 明朝"/>
      <family val="1"/>
      <charset val="128"/>
    </font>
    <font>
      <sz val="11"/>
      <color theme="1"/>
      <name val="游ゴシック"/>
      <family val="2"/>
      <charset val="128"/>
      <scheme val="minor"/>
    </font>
    <font>
      <sz val="11"/>
      <color theme="1"/>
      <name val="游ゴシック"/>
      <family val="2"/>
      <charset val="128"/>
      <scheme val="minor"/>
    </font>
    <font>
      <sz val="14"/>
      <name val="ＭＳ 明朝"/>
      <family val="1"/>
      <charset val="128"/>
    </font>
    <font>
      <sz val="7"/>
      <name val="ＭＳ 明朝"/>
      <family val="1"/>
      <charset val="128"/>
    </font>
    <font>
      <sz val="11"/>
      <color indexed="8"/>
      <name val="ＭＳ Ｐゴシック"/>
      <family val="3"/>
      <charset val="128"/>
    </font>
    <font>
      <sz val="18"/>
      <color indexed="54"/>
      <name val="ＭＳ Ｐゴシック"/>
      <family val="3"/>
      <charset val="128"/>
    </font>
    <font>
      <sz val="12"/>
      <name val="Century"/>
      <family val="1"/>
    </font>
    <font>
      <sz val="16"/>
      <name val="游ゴシック"/>
      <family val="3"/>
      <charset val="128"/>
      <scheme val="minor"/>
    </font>
    <font>
      <sz val="14"/>
      <name val="游ゴシック"/>
      <family val="3"/>
      <charset val="128"/>
      <scheme val="minor"/>
    </font>
    <font>
      <sz val="12"/>
      <name val="游ゴシック"/>
      <family val="3"/>
      <charset val="128"/>
      <scheme val="minor"/>
    </font>
    <font>
      <sz val="6"/>
      <name val="游ゴシック"/>
      <family val="3"/>
      <charset val="128"/>
      <scheme val="minor"/>
    </font>
    <font>
      <sz val="11"/>
      <name val="游ゴシック"/>
      <family val="3"/>
      <charset val="128"/>
      <scheme val="minor"/>
    </font>
    <font>
      <sz val="11"/>
      <color theme="1"/>
      <name val="ＭＳ Ｐゴシック"/>
      <family val="3"/>
      <charset val="128"/>
    </font>
    <font>
      <sz val="6"/>
      <name val="ＭＳ Ｐゴシック"/>
      <family val="3"/>
      <charset val="128"/>
    </font>
    <font>
      <sz val="11"/>
      <color theme="1"/>
      <name val="游ゴシック"/>
      <family val="3"/>
      <charset val="128"/>
      <scheme val="minor"/>
    </font>
    <font>
      <sz val="6"/>
      <name val="游ゴシック"/>
      <family val="2"/>
      <charset val="128"/>
      <scheme val="minor"/>
    </font>
    <font>
      <sz val="11"/>
      <name val="明朝"/>
      <family val="1"/>
      <charset val="128"/>
    </font>
    <font>
      <b/>
      <sz val="11"/>
      <color theme="1"/>
      <name val="游ゴシック"/>
      <family val="3"/>
      <charset val="128"/>
      <scheme val="minor"/>
    </font>
    <font>
      <sz val="11"/>
      <color theme="0"/>
      <name val="游ゴシック"/>
      <family val="3"/>
      <charset val="128"/>
      <scheme val="minor"/>
    </font>
    <font>
      <b/>
      <sz val="11"/>
      <color theme="0"/>
      <name val="游ゴシック"/>
      <family val="3"/>
      <charset val="128"/>
      <scheme val="minor"/>
    </font>
    <font>
      <b/>
      <sz val="11"/>
      <name val="游ゴシック"/>
      <family val="3"/>
      <charset val="128"/>
      <scheme val="minor"/>
    </font>
    <font>
      <sz val="11"/>
      <color indexed="8"/>
      <name val="游ゴシック"/>
      <family val="3"/>
      <charset val="128"/>
      <scheme val="minor"/>
    </font>
    <font>
      <sz val="11"/>
      <color rgb="FF000000"/>
      <name val="游ゴシック"/>
      <family val="3"/>
      <charset val="128"/>
      <scheme val="minor"/>
    </font>
    <font>
      <sz val="11"/>
      <color indexed="12"/>
      <name val="游ゴシック"/>
      <family val="3"/>
      <charset val="128"/>
      <scheme val="minor"/>
    </font>
    <font>
      <sz val="10"/>
      <name val="游ゴシック"/>
      <family val="3"/>
      <charset val="128"/>
      <scheme val="minor"/>
    </font>
  </fonts>
  <fills count="11">
    <fill>
      <patternFill patternType="none"/>
    </fill>
    <fill>
      <patternFill patternType="gray125"/>
    </fill>
    <fill>
      <patternFill patternType="solid">
        <fgColor theme="9"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rgb="FFFFFF00"/>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1"/>
        <bgColor indexed="64"/>
      </patternFill>
    </fill>
    <fill>
      <patternFill patternType="solid">
        <fgColor theme="6"/>
        <bgColor indexed="64"/>
      </patternFill>
    </fill>
  </fills>
  <borders count="9">
    <border>
      <left/>
      <right/>
      <top/>
      <bottom/>
      <diagonal/>
    </border>
    <border>
      <left/>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s>
  <cellStyleXfs count="18">
    <xf numFmtId="0" fontId="0" fillId="0" borderId="0"/>
    <xf numFmtId="0" fontId="3" fillId="0" borderId="0"/>
    <xf numFmtId="0" fontId="2" fillId="0" borderId="0">
      <alignment vertical="center"/>
    </xf>
    <xf numFmtId="38" fontId="3" fillId="0" borderId="0" applyFont="0" applyFill="0" applyBorder="0" applyAlignment="0" applyProtection="0">
      <alignment vertical="center"/>
    </xf>
    <xf numFmtId="9" fontId="3" fillId="0" borderId="0" applyFont="0" applyFill="0" applyBorder="0" applyAlignment="0" applyProtection="0">
      <alignment vertical="center"/>
    </xf>
    <xf numFmtId="0" fontId="13" fillId="0" borderId="0">
      <alignment vertical="center"/>
    </xf>
    <xf numFmtId="38" fontId="13" fillId="0" borderId="0" applyFont="0" applyFill="0" applyBorder="0" applyAlignment="0" applyProtection="0">
      <alignment vertical="center"/>
    </xf>
    <xf numFmtId="9" fontId="13" fillId="0" borderId="0" applyFont="0" applyFill="0" applyBorder="0" applyAlignment="0" applyProtection="0">
      <alignment vertical="center"/>
    </xf>
    <xf numFmtId="0" fontId="1" fillId="0" borderId="0">
      <alignment vertical="center"/>
    </xf>
    <xf numFmtId="0" fontId="15" fillId="0" borderId="0">
      <alignment vertical="center"/>
    </xf>
    <xf numFmtId="0" fontId="1" fillId="0" borderId="0">
      <alignment vertical="center"/>
    </xf>
    <xf numFmtId="0" fontId="17" fillId="0" borderId="0"/>
    <xf numFmtId="9" fontId="15"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alignment vertical="center"/>
    </xf>
  </cellStyleXfs>
  <cellXfs count="290">
    <xf numFmtId="0" fontId="0" fillId="0" borderId="0" xfId="0"/>
    <xf numFmtId="0" fontId="8" fillId="0" borderId="0" xfId="0" applyFont="1" applyAlignment="1">
      <alignment horizontal="left"/>
    </xf>
    <xf numFmtId="0" fontId="8" fillId="0" borderId="0" xfId="0" applyFont="1"/>
    <xf numFmtId="0" fontId="9" fillId="0" borderId="0" xfId="0" applyFont="1"/>
    <xf numFmtId="0" fontId="10" fillId="0" borderId="1" xfId="0" applyFont="1" applyBorder="1" applyAlignment="1">
      <alignment horizontal="left"/>
    </xf>
    <xf numFmtId="0" fontId="10" fillId="0" borderId="0" xfId="0" applyFont="1" applyAlignment="1">
      <alignment horizontal="left"/>
    </xf>
    <xf numFmtId="0" fontId="10" fillId="0" borderId="2" xfId="0" applyFont="1" applyBorder="1" applyAlignment="1">
      <alignment horizontal="left"/>
    </xf>
    <xf numFmtId="0" fontId="10" fillId="0" borderId="3" xfId="0" applyFont="1" applyBorder="1"/>
    <xf numFmtId="0" fontId="10" fillId="0" borderId="4" xfId="0" applyFont="1" applyBorder="1"/>
    <xf numFmtId="0" fontId="10" fillId="0" borderId="5" xfId="0" applyFont="1" applyBorder="1" applyAlignment="1">
      <alignment horizontal="center" vertical="top"/>
    </xf>
    <xf numFmtId="176" fontId="10" fillId="0" borderId="2" xfId="0" applyNumberFormat="1" applyFont="1" applyBorder="1" applyAlignment="1">
      <alignment horizontal="right"/>
    </xf>
    <xf numFmtId="0" fontId="10" fillId="0" borderId="4" xfId="0" applyFont="1" applyBorder="1" applyAlignment="1">
      <alignment horizontal="left"/>
    </xf>
    <xf numFmtId="176" fontId="10" fillId="0" borderId="4" xfId="0" applyNumberFormat="1" applyFont="1" applyBorder="1" applyAlignment="1">
      <alignment horizontal="right"/>
    </xf>
    <xf numFmtId="0" fontId="10" fillId="0" borderId="6" xfId="0" applyFont="1" applyBorder="1" applyAlignment="1">
      <alignment horizontal="left"/>
    </xf>
    <xf numFmtId="176" fontId="10" fillId="0" borderId="6" xfId="0" applyNumberFormat="1" applyFont="1" applyBorder="1" applyAlignment="1">
      <alignment horizontal="right"/>
    </xf>
    <xf numFmtId="0" fontId="10" fillId="0" borderId="0" xfId="0" applyFont="1"/>
    <xf numFmtId="0" fontId="10" fillId="2" borderId="0" xfId="0" applyFont="1" applyFill="1"/>
    <xf numFmtId="176" fontId="10" fillId="2" borderId="0" xfId="0" applyNumberFormat="1" applyFont="1" applyFill="1"/>
    <xf numFmtId="0" fontId="10" fillId="0" borderId="1" xfId="0" applyFont="1" applyBorder="1"/>
    <xf numFmtId="176" fontId="10" fillId="0" borderId="2" xfId="1" applyNumberFormat="1" applyFont="1" applyBorder="1" applyAlignment="1">
      <alignment horizontal="right" shrinkToFit="1"/>
    </xf>
    <xf numFmtId="176" fontId="10" fillId="0" borderId="2" xfId="0" applyNumberFormat="1" applyFont="1" applyBorder="1" applyAlignment="1">
      <alignment horizontal="right" shrinkToFit="1"/>
    </xf>
    <xf numFmtId="176" fontId="10" fillId="0" borderId="4" xfId="1" applyNumberFormat="1" applyFont="1" applyBorder="1" applyAlignment="1">
      <alignment horizontal="right" shrinkToFit="1"/>
    </xf>
    <xf numFmtId="176" fontId="10" fillId="0" borderId="4" xfId="0" applyNumberFormat="1" applyFont="1" applyBorder="1" applyAlignment="1">
      <alignment horizontal="right" shrinkToFit="1"/>
    </xf>
    <xf numFmtId="176" fontId="10" fillId="0" borderId="6" xfId="1" applyNumberFormat="1" applyFont="1" applyBorder="1" applyAlignment="1">
      <alignment horizontal="right" shrinkToFit="1"/>
    </xf>
    <xf numFmtId="176" fontId="10" fillId="0" borderId="6" xfId="0" applyNumberFormat="1" applyFont="1" applyBorder="1" applyAlignment="1">
      <alignment horizontal="right" shrinkToFit="1"/>
    </xf>
    <xf numFmtId="0" fontId="15" fillId="0" borderId="0" xfId="5" applyFont="1" applyAlignment="1">
      <alignment horizontal="center" vertical="center"/>
    </xf>
    <xf numFmtId="0" fontId="15" fillId="0" borderId="0" xfId="8" applyFont="1" applyAlignment="1">
      <alignment horizontal="center" vertical="center"/>
    </xf>
    <xf numFmtId="0" fontId="15" fillId="0" borderId="0" xfId="8" applyFont="1">
      <alignment vertical="center"/>
    </xf>
    <xf numFmtId="0" fontId="15" fillId="0" borderId="0" xfId="8" applyFont="1" applyAlignment="1">
      <alignment horizontal="center" vertical="center" wrapText="1"/>
    </xf>
    <xf numFmtId="180" fontId="12" fillId="0" borderId="0" xfId="5" applyNumberFormat="1" applyFont="1">
      <alignment vertical="center"/>
    </xf>
    <xf numFmtId="0" fontId="15" fillId="3" borderId="0" xfId="8" applyFont="1" applyFill="1">
      <alignment vertical="center"/>
    </xf>
    <xf numFmtId="0" fontId="15" fillId="8" borderId="0" xfId="8" applyFont="1" applyFill="1">
      <alignment vertical="center"/>
    </xf>
    <xf numFmtId="0" fontId="15" fillId="2" borderId="0" xfId="8" applyFont="1" applyFill="1">
      <alignment vertical="center"/>
    </xf>
    <xf numFmtId="177" fontId="15" fillId="3" borderId="0" xfId="6" applyNumberFormat="1" applyFont="1" applyFill="1">
      <alignment vertical="center"/>
    </xf>
    <xf numFmtId="177" fontId="15" fillId="2" borderId="0" xfId="6" applyNumberFormat="1" applyFont="1" applyFill="1">
      <alignment vertical="center"/>
    </xf>
    <xf numFmtId="0" fontId="15" fillId="0" borderId="0" xfId="5" applyFont="1">
      <alignment vertical="center"/>
    </xf>
    <xf numFmtId="0" fontId="15" fillId="0" borderId="0" xfId="5" applyFont="1" applyAlignment="1">
      <alignment vertical="center" wrapText="1"/>
    </xf>
    <xf numFmtId="0" fontId="12" fillId="0" borderId="0" xfId="11" applyFont="1" applyAlignment="1">
      <alignment vertical="center" wrapText="1"/>
    </xf>
    <xf numFmtId="177" fontId="15" fillId="0" borderId="0" xfId="6" applyNumberFormat="1" applyFont="1" applyBorder="1" applyAlignment="1">
      <alignment horizontal="center" vertical="center"/>
    </xf>
    <xf numFmtId="177" fontId="15" fillId="0" borderId="0" xfId="6" applyNumberFormat="1" applyFont="1" applyBorder="1" applyAlignment="1">
      <alignment horizontal="center" vertical="center" wrapText="1"/>
    </xf>
    <xf numFmtId="179" fontId="12" fillId="0" borderId="0" xfId="7" applyNumberFormat="1" applyFont="1" applyAlignment="1">
      <alignment vertical="center" wrapText="1"/>
    </xf>
    <xf numFmtId="0" fontId="12" fillId="0" borderId="0" xfId="10" applyFont="1" applyAlignment="1">
      <alignment vertical="center" wrapText="1"/>
    </xf>
    <xf numFmtId="177" fontId="12" fillId="0" borderId="0" xfId="13" applyNumberFormat="1" applyFont="1" applyAlignment="1">
      <alignment vertical="center" wrapText="1"/>
    </xf>
    <xf numFmtId="10" fontId="12" fillId="0" borderId="0" xfId="12" applyNumberFormat="1" applyFont="1" applyAlignment="1">
      <alignment vertical="center" wrapText="1"/>
    </xf>
    <xf numFmtId="0" fontId="20" fillId="9" borderId="0" xfId="14" applyFont="1" applyFill="1" applyAlignment="1">
      <alignment horizontal="center" vertical="center" wrapText="1"/>
    </xf>
    <xf numFmtId="38" fontId="20" fillId="9" borderId="0" xfId="15" applyFont="1" applyFill="1" applyAlignment="1">
      <alignment horizontal="center" vertical="center" wrapText="1"/>
    </xf>
    <xf numFmtId="10" fontId="20" fillId="9" borderId="0" xfId="16" applyNumberFormat="1" applyFont="1" applyFill="1" applyAlignment="1">
      <alignment horizontal="center" vertical="center" wrapText="1"/>
    </xf>
    <xf numFmtId="177" fontId="20" fillId="9" borderId="0" xfId="15" applyNumberFormat="1" applyFont="1" applyFill="1" applyAlignment="1">
      <alignment horizontal="center" vertical="center" wrapText="1"/>
    </xf>
    <xf numFmtId="0" fontId="12" fillId="0" borderId="0" xfId="14" applyFont="1" applyAlignment="1">
      <alignment horizontal="center" vertical="center"/>
    </xf>
    <xf numFmtId="38" fontId="12" fillId="0" borderId="0" xfId="15" applyFont="1" applyAlignment="1">
      <alignment horizontal="center" vertical="center"/>
    </xf>
    <xf numFmtId="10" fontId="12" fillId="0" borderId="0" xfId="12" applyNumberFormat="1" applyFont="1" applyAlignment="1">
      <alignment horizontal="center" vertical="center"/>
    </xf>
    <xf numFmtId="38" fontId="12" fillId="0" borderId="0" xfId="15" applyFont="1" applyFill="1" applyAlignment="1">
      <alignment vertical="center"/>
    </xf>
    <xf numFmtId="38" fontId="12" fillId="2" borderId="0" xfId="15" applyFont="1" applyFill="1" applyAlignment="1">
      <alignment vertical="center"/>
    </xf>
    <xf numFmtId="38" fontId="12" fillId="2" borderId="0" xfId="15" applyFont="1" applyFill="1" applyBorder="1" applyAlignment="1">
      <alignment vertical="center"/>
    </xf>
    <xf numFmtId="38" fontId="12" fillId="3" borderId="0" xfId="15" applyFont="1" applyFill="1" applyAlignment="1">
      <alignment vertical="center"/>
    </xf>
    <xf numFmtId="38" fontId="12" fillId="3" borderId="0" xfId="15" applyFont="1" applyFill="1" applyBorder="1" applyAlignment="1">
      <alignment vertical="center"/>
    </xf>
    <xf numFmtId="38" fontId="20" fillId="9" borderId="0" xfId="6" applyFont="1" applyFill="1" applyAlignment="1">
      <alignment horizontal="center" vertical="center"/>
    </xf>
    <xf numFmtId="38" fontId="15" fillId="0" borderId="0" xfId="6" applyFont="1" applyFill="1" applyAlignment="1">
      <alignment vertical="center" wrapText="1"/>
    </xf>
    <xf numFmtId="38" fontId="15" fillId="0" borderId="0" xfId="6" applyFont="1" applyAlignment="1">
      <alignment vertical="center" wrapText="1"/>
    </xf>
    <xf numFmtId="38" fontId="15" fillId="0" borderId="0" xfId="6" applyFont="1" applyFill="1" applyBorder="1" applyAlignment="1">
      <alignment vertical="center" wrapText="1"/>
    </xf>
    <xf numFmtId="177" fontId="15" fillId="0" borderId="0" xfId="6" applyNumberFormat="1" applyFont="1" applyFill="1" applyAlignment="1">
      <alignment vertical="center" wrapText="1"/>
    </xf>
    <xf numFmtId="179" fontId="15" fillId="0" borderId="0" xfId="7" applyNumberFormat="1" applyFont="1" applyFill="1" applyBorder="1" applyAlignment="1">
      <alignment vertical="center" wrapText="1"/>
    </xf>
    <xf numFmtId="40" fontId="15" fillId="0" borderId="0" xfId="6" applyNumberFormat="1" applyFont="1" applyFill="1" applyBorder="1" applyAlignment="1">
      <alignment vertical="center" wrapText="1"/>
    </xf>
    <xf numFmtId="40" fontId="15" fillId="0" borderId="0" xfId="6" applyNumberFormat="1" applyFont="1" applyFill="1" applyAlignment="1">
      <alignment vertical="center" wrapText="1"/>
    </xf>
    <xf numFmtId="179" fontId="15" fillId="0" borderId="0" xfId="7" applyNumberFormat="1" applyFont="1" applyFill="1" applyAlignment="1">
      <alignment vertical="center" wrapText="1"/>
    </xf>
    <xf numFmtId="179" fontId="15" fillId="0" borderId="0" xfId="7" applyNumberFormat="1" applyFont="1" applyAlignment="1">
      <alignment vertical="center" wrapText="1"/>
    </xf>
    <xf numFmtId="38" fontId="15" fillId="3" borderId="0" xfId="6" applyFont="1" applyFill="1" applyAlignment="1">
      <alignment vertical="center"/>
    </xf>
    <xf numFmtId="38" fontId="15" fillId="3" borderId="0" xfId="6" applyFont="1" applyFill="1" applyAlignment="1">
      <alignment vertical="center" wrapText="1"/>
    </xf>
    <xf numFmtId="38" fontId="15" fillId="3" borderId="0" xfId="6" applyFont="1" applyFill="1" applyBorder="1" applyAlignment="1">
      <alignment vertical="center" wrapText="1"/>
    </xf>
    <xf numFmtId="40" fontId="15" fillId="4" borderId="0" xfId="6" applyNumberFormat="1" applyFont="1" applyFill="1" applyAlignment="1">
      <alignment vertical="center" wrapText="1"/>
    </xf>
    <xf numFmtId="179" fontId="15" fillId="2" borderId="0" xfId="7" applyNumberFormat="1" applyFont="1" applyFill="1" applyAlignment="1">
      <alignment vertical="center" wrapText="1"/>
    </xf>
    <xf numFmtId="40" fontId="15" fillId="4" borderId="0" xfId="6" applyNumberFormat="1" applyFont="1" applyFill="1" applyAlignment="1">
      <alignment horizontal="center" vertical="center"/>
    </xf>
    <xf numFmtId="182" fontId="15" fillId="3" borderId="0" xfId="7" applyNumberFormat="1" applyFont="1" applyFill="1" applyBorder="1" applyAlignment="1">
      <alignment vertical="center" wrapText="1"/>
    </xf>
    <xf numFmtId="183" fontId="12" fillId="3" borderId="0" xfId="5" applyNumberFormat="1" applyFont="1" applyFill="1" applyAlignment="1">
      <alignment horizontal="right" vertical="center"/>
    </xf>
    <xf numFmtId="38" fontId="15" fillId="0" borderId="0" xfId="6" applyFont="1" applyBorder="1" applyAlignment="1">
      <alignment vertical="center" wrapText="1"/>
    </xf>
    <xf numFmtId="38" fontId="15" fillId="4" borderId="0" xfId="6" applyFont="1" applyFill="1" applyBorder="1" applyAlignment="1">
      <alignment vertical="center" wrapText="1"/>
    </xf>
    <xf numFmtId="177" fontId="15" fillId="0" borderId="0" xfId="6" applyNumberFormat="1" applyFont="1" applyAlignment="1">
      <alignment vertical="center" wrapText="1"/>
    </xf>
    <xf numFmtId="185" fontId="15" fillId="0" borderId="0" xfId="3" applyNumberFormat="1" applyFont="1" applyAlignment="1">
      <alignment vertical="center" wrapText="1"/>
    </xf>
    <xf numFmtId="0" fontId="15" fillId="0" borderId="0" xfId="17" applyFont="1" applyAlignment="1">
      <alignment vertical="center" wrapText="1"/>
    </xf>
    <xf numFmtId="38" fontId="15" fillId="0" borderId="0" xfId="13" applyFont="1" applyAlignment="1">
      <alignment horizontal="center" vertical="center" wrapText="1"/>
    </xf>
    <xf numFmtId="38" fontId="15" fillId="0" borderId="0" xfId="13" applyFont="1" applyAlignment="1">
      <alignment horizontal="center" vertical="center"/>
    </xf>
    <xf numFmtId="38" fontId="15" fillId="2" borderId="0" xfId="13" applyFont="1" applyFill="1" applyAlignment="1">
      <alignment vertical="center"/>
    </xf>
    <xf numFmtId="0" fontId="23" fillId="0" borderId="0" xfId="0" applyFont="1" applyAlignment="1">
      <alignment horizontal="center" vertical="center" wrapText="1"/>
    </xf>
    <xf numFmtId="0" fontId="23" fillId="0" borderId="0" xfId="0" applyFont="1" applyAlignment="1">
      <alignment vertical="center" wrapText="1"/>
    </xf>
    <xf numFmtId="0" fontId="23" fillId="3" borderId="0" xfId="0" applyFont="1" applyFill="1" applyAlignment="1">
      <alignment horizontal="right" vertical="center" wrapText="1"/>
    </xf>
    <xf numFmtId="0" fontId="23" fillId="0" borderId="0" xfId="0" applyFont="1" applyAlignment="1">
      <alignment horizontal="right" vertical="center" wrapText="1"/>
    </xf>
    <xf numFmtId="38" fontId="12" fillId="3" borderId="0" xfId="6" applyFont="1" applyFill="1" applyAlignment="1">
      <alignment horizontal="right" vertical="center"/>
    </xf>
    <xf numFmtId="38" fontId="12" fillId="3" borderId="8" xfId="6" applyFont="1" applyFill="1" applyBorder="1" applyAlignment="1">
      <alignment horizontal="right" vertical="center"/>
    </xf>
    <xf numFmtId="177" fontId="15" fillId="0" borderId="0" xfId="6" applyNumberFormat="1" applyFont="1" applyFill="1" applyBorder="1" applyAlignment="1">
      <alignment vertical="center" wrapText="1"/>
    </xf>
    <xf numFmtId="177" fontId="15" fillId="0" borderId="0" xfId="5" applyNumberFormat="1" applyFont="1" applyAlignment="1">
      <alignment vertical="center" wrapText="1"/>
    </xf>
    <xf numFmtId="38" fontId="15" fillId="3" borderId="0" xfId="6" applyFont="1" applyFill="1" applyBorder="1" applyAlignment="1">
      <alignment vertical="center"/>
    </xf>
    <xf numFmtId="0" fontId="12" fillId="0" borderId="0" xfId="0" applyFont="1" applyAlignment="1">
      <alignment horizontal="center" vertical="center"/>
    </xf>
    <xf numFmtId="0" fontId="12" fillId="0" borderId="0" xfId="0" applyFont="1" applyAlignment="1">
      <alignment horizontal="center" vertical="center" wrapText="1"/>
    </xf>
    <xf numFmtId="0" fontId="12" fillId="0" borderId="0" xfId="0" applyFont="1" applyAlignment="1">
      <alignment vertical="center" wrapText="1"/>
    </xf>
    <xf numFmtId="38" fontId="12" fillId="0" borderId="0" xfId="3" applyFont="1" applyAlignment="1">
      <alignment horizontal="center" vertical="center"/>
    </xf>
    <xf numFmtId="3" fontId="12" fillId="3" borderId="0" xfId="0" applyNumberFormat="1" applyFont="1" applyFill="1" applyAlignment="1">
      <alignment vertical="center"/>
    </xf>
    <xf numFmtId="0" fontId="12" fillId="3" borderId="0" xfId="0" applyFont="1" applyFill="1" applyAlignment="1">
      <alignment vertical="center"/>
    </xf>
    <xf numFmtId="0" fontId="12" fillId="0" borderId="0" xfId="17" applyFont="1" applyAlignment="1">
      <alignment vertical="center" wrapText="1"/>
    </xf>
    <xf numFmtId="40" fontId="12" fillId="0" borderId="0" xfId="13" applyNumberFormat="1" applyFont="1" applyAlignment="1">
      <alignment vertical="center" wrapText="1"/>
    </xf>
    <xf numFmtId="0" fontId="15" fillId="10" borderId="0" xfId="9" applyFill="1" applyAlignment="1">
      <alignment horizontal="center" vertical="center"/>
    </xf>
    <xf numFmtId="0" fontId="12" fillId="10" borderId="0" xfId="10" applyFont="1" applyFill="1" applyAlignment="1">
      <alignment horizontal="center" vertical="center"/>
    </xf>
    <xf numFmtId="0" fontId="15" fillId="10" borderId="0" xfId="8" applyFont="1" applyFill="1" applyAlignment="1">
      <alignment horizontal="center" vertical="center"/>
    </xf>
    <xf numFmtId="0" fontId="12" fillId="10" borderId="0" xfId="14" applyFont="1" applyFill="1" applyAlignment="1">
      <alignment horizontal="center" vertical="center"/>
    </xf>
    <xf numFmtId="180" fontId="12" fillId="10" borderId="0" xfId="14" applyNumberFormat="1" applyFont="1" applyFill="1" applyAlignment="1">
      <alignment horizontal="center" vertical="center"/>
    </xf>
    <xf numFmtId="0" fontId="15" fillId="10" borderId="0" xfId="17" applyFont="1" applyFill="1" applyAlignment="1">
      <alignment horizontal="center" vertical="center"/>
    </xf>
    <xf numFmtId="17" fontId="15" fillId="10" borderId="0" xfId="17" applyNumberFormat="1" applyFont="1" applyFill="1" applyAlignment="1">
      <alignment horizontal="center" vertical="center"/>
    </xf>
    <xf numFmtId="0" fontId="12" fillId="10" borderId="0" xfId="17" applyFont="1" applyFill="1" applyAlignment="1">
      <alignment horizontal="center" vertical="center"/>
    </xf>
    <xf numFmtId="17" fontId="12" fillId="10" borderId="0" xfId="17" applyNumberFormat="1" applyFont="1" applyFill="1" applyAlignment="1">
      <alignment horizontal="center" vertical="center"/>
    </xf>
    <xf numFmtId="0" fontId="12" fillId="10" borderId="0" xfId="0" applyFont="1" applyFill="1" applyAlignment="1">
      <alignment horizontal="center" vertical="center"/>
    </xf>
    <xf numFmtId="0" fontId="15" fillId="10" borderId="0" xfId="5" applyFont="1" applyFill="1" applyAlignment="1">
      <alignment horizontal="center" vertical="center"/>
    </xf>
    <xf numFmtId="0" fontId="12" fillId="10" borderId="0" xfId="5" applyFont="1" applyFill="1" applyAlignment="1">
      <alignment horizontal="center" vertical="center"/>
    </xf>
    <xf numFmtId="0" fontId="12" fillId="10" borderId="0" xfId="5" applyFont="1" applyFill="1">
      <alignment vertical="center"/>
    </xf>
    <xf numFmtId="180" fontId="12" fillId="10" borderId="0" xfId="5" applyNumberFormat="1" applyFont="1" applyFill="1">
      <alignment vertical="center"/>
    </xf>
    <xf numFmtId="180" fontId="12" fillId="10" borderId="0" xfId="5" applyNumberFormat="1" applyFont="1" applyFill="1" applyAlignment="1">
      <alignment horizontal="center" vertical="center"/>
    </xf>
    <xf numFmtId="14" fontId="12" fillId="10" borderId="0" xfId="5" applyNumberFormat="1" applyFont="1" applyFill="1" applyAlignment="1">
      <alignment horizontal="center" vertical="center"/>
    </xf>
    <xf numFmtId="55" fontId="12" fillId="10" borderId="0" xfId="5" applyNumberFormat="1" applyFont="1" applyFill="1" applyAlignment="1">
      <alignment horizontal="center" vertical="center"/>
    </xf>
    <xf numFmtId="0" fontId="12" fillId="10" borderId="0" xfId="9" applyFont="1" applyFill="1" applyAlignment="1">
      <alignment horizontal="center" vertical="center"/>
    </xf>
    <xf numFmtId="0" fontId="12" fillId="0" borderId="0" xfId="0" applyFont="1" applyAlignment="1">
      <alignment vertical="center"/>
    </xf>
    <xf numFmtId="0" fontId="18" fillId="0" borderId="0" xfId="5" applyFont="1">
      <alignment vertical="center"/>
    </xf>
    <xf numFmtId="38" fontId="18" fillId="9" borderId="0" xfId="6" applyFont="1" applyFill="1" applyAlignment="1">
      <alignment vertical="center"/>
    </xf>
    <xf numFmtId="179" fontId="18" fillId="9" borderId="0" xfId="7" applyNumberFormat="1" applyFont="1" applyFill="1" applyAlignment="1">
      <alignment vertical="center"/>
    </xf>
    <xf numFmtId="179" fontId="15" fillId="0" borderId="0" xfId="7" applyNumberFormat="1" applyFont="1" applyFill="1" applyAlignment="1">
      <alignment vertical="center"/>
    </xf>
    <xf numFmtId="38" fontId="15" fillId="0" borderId="0" xfId="6" applyFont="1" applyFill="1" applyAlignment="1">
      <alignment vertical="center"/>
    </xf>
    <xf numFmtId="179" fontId="15" fillId="0" borderId="0" xfId="7" applyNumberFormat="1" applyFont="1" applyFill="1" applyBorder="1" applyAlignment="1">
      <alignment vertical="center"/>
    </xf>
    <xf numFmtId="179" fontId="15" fillId="3" borderId="0" xfId="7" applyNumberFormat="1" applyFont="1" applyFill="1" applyAlignment="1">
      <alignment vertical="center"/>
    </xf>
    <xf numFmtId="38" fontId="15" fillId="2" borderId="0" xfId="6" applyFont="1" applyFill="1" applyAlignment="1">
      <alignment vertical="center"/>
    </xf>
    <xf numFmtId="179" fontId="12" fillId="3" borderId="0" xfId="7" applyNumberFormat="1" applyFont="1" applyFill="1" applyBorder="1" applyAlignment="1">
      <alignment vertical="center"/>
    </xf>
    <xf numFmtId="40" fontId="15" fillId="0" borderId="0" xfId="6" applyNumberFormat="1" applyFont="1" applyFill="1" applyAlignment="1">
      <alignment vertical="center"/>
    </xf>
    <xf numFmtId="38" fontId="15" fillId="0" borderId="0" xfId="6" applyFont="1" applyAlignment="1">
      <alignment vertical="center"/>
    </xf>
    <xf numFmtId="38" fontId="15" fillId="0" borderId="0" xfId="5" applyNumberFormat="1" applyFont="1">
      <alignment vertical="center"/>
    </xf>
    <xf numFmtId="186" fontId="15" fillId="0" borderId="0" xfId="5" applyNumberFormat="1" applyFont="1">
      <alignment vertical="center"/>
    </xf>
    <xf numFmtId="179" fontId="15" fillId="0" borderId="0" xfId="5" applyNumberFormat="1" applyFont="1">
      <alignment vertical="center"/>
    </xf>
    <xf numFmtId="181" fontId="15" fillId="2" borderId="0" xfId="6" applyNumberFormat="1" applyFont="1" applyFill="1" applyAlignment="1">
      <alignment vertical="center"/>
    </xf>
    <xf numFmtId="179" fontId="15" fillId="2" borderId="0" xfId="7" applyNumberFormat="1" applyFont="1" applyFill="1" applyAlignment="1">
      <alignment vertical="center"/>
    </xf>
    <xf numFmtId="38" fontId="15" fillId="4" borderId="0" xfId="6" applyFont="1" applyFill="1" applyAlignment="1">
      <alignment vertical="center"/>
    </xf>
    <xf numFmtId="40" fontId="15" fillId="4" borderId="0" xfId="6" applyNumberFormat="1" applyFont="1" applyFill="1" applyAlignment="1">
      <alignment vertical="center"/>
    </xf>
    <xf numFmtId="179" fontId="15" fillId="0" borderId="0" xfId="7" applyNumberFormat="1" applyFont="1" applyAlignment="1">
      <alignment vertical="center"/>
    </xf>
    <xf numFmtId="186" fontId="15" fillId="0" borderId="0" xfId="6" applyNumberFormat="1" applyFont="1" applyFill="1" applyAlignment="1">
      <alignment vertical="center"/>
    </xf>
    <xf numFmtId="179" fontId="12" fillId="3" borderId="0" xfId="7" applyNumberFormat="1" applyFont="1" applyFill="1" applyAlignment="1">
      <alignment vertical="center"/>
    </xf>
    <xf numFmtId="38" fontId="15" fillId="8" borderId="0" xfId="6" applyFont="1" applyFill="1" applyAlignment="1">
      <alignment vertical="center"/>
    </xf>
    <xf numFmtId="0" fontId="18" fillId="9" borderId="0" xfId="5" applyFont="1" applyFill="1">
      <alignment vertical="center"/>
    </xf>
    <xf numFmtId="179" fontId="12" fillId="0" borderId="0" xfId="7" applyNumberFormat="1" applyFont="1" applyAlignment="1">
      <alignment vertical="center"/>
    </xf>
    <xf numFmtId="0" fontId="12" fillId="0" borderId="0" xfId="10" applyFont="1">
      <alignment vertical="center"/>
    </xf>
    <xf numFmtId="0" fontId="12" fillId="10" borderId="0" xfId="10" applyFont="1" applyFill="1">
      <alignment vertical="center"/>
    </xf>
    <xf numFmtId="38" fontId="12" fillId="3" borderId="0" xfId="6" applyFont="1" applyFill="1" applyAlignment="1">
      <alignment vertical="center"/>
    </xf>
    <xf numFmtId="3" fontId="15" fillId="3" borderId="0" xfId="5" applyNumberFormat="1" applyFont="1" applyFill="1">
      <alignment vertical="center"/>
    </xf>
    <xf numFmtId="0" fontId="15" fillId="3" borderId="0" xfId="5" applyFont="1" applyFill="1">
      <alignment vertical="center"/>
    </xf>
    <xf numFmtId="38" fontId="12" fillId="2" borderId="0" xfId="6" applyFont="1" applyFill="1" applyAlignment="1">
      <alignment vertical="center"/>
    </xf>
    <xf numFmtId="177" fontId="12" fillId="0" borderId="0" xfId="6" applyNumberFormat="1" applyFont="1" applyAlignment="1">
      <alignment vertical="center"/>
    </xf>
    <xf numFmtId="177" fontId="12" fillId="4" borderId="0" xfId="6" applyNumberFormat="1" applyFont="1" applyFill="1" applyAlignment="1">
      <alignment vertical="center"/>
    </xf>
    <xf numFmtId="179" fontId="12" fillId="2" borderId="0" xfId="7" applyNumberFormat="1" applyFont="1" applyFill="1" applyAlignment="1">
      <alignment vertical="center"/>
    </xf>
    <xf numFmtId="179" fontId="12" fillId="4" borderId="0" xfId="7" applyNumberFormat="1" applyFont="1" applyFill="1" applyAlignment="1">
      <alignment vertical="center"/>
    </xf>
    <xf numFmtId="0" fontId="15" fillId="0" borderId="0" xfId="9" applyAlignment="1">
      <alignment horizontal="left" vertical="center"/>
    </xf>
    <xf numFmtId="0" fontId="15" fillId="0" borderId="0" xfId="9">
      <alignment vertical="center"/>
    </xf>
    <xf numFmtId="0" fontId="15" fillId="0" borderId="1" xfId="9" applyBorder="1" applyAlignment="1">
      <alignment horizontal="left" vertical="center"/>
    </xf>
    <xf numFmtId="0" fontId="15" fillId="0" borderId="1" xfId="9" applyBorder="1">
      <alignment vertical="center"/>
    </xf>
    <xf numFmtId="0" fontId="24" fillId="0" borderId="1" xfId="9" applyFont="1" applyBorder="1">
      <alignment vertical="center"/>
    </xf>
    <xf numFmtId="0" fontId="15" fillId="0" borderId="2" xfId="9" applyBorder="1">
      <alignment vertical="center"/>
    </xf>
    <xf numFmtId="0" fontId="15" fillId="0" borderId="2" xfId="9" applyBorder="1" applyAlignment="1">
      <alignment horizontal="center" vertical="center"/>
    </xf>
    <xf numFmtId="0" fontId="12" fillId="0" borderId="2" xfId="9" applyFont="1" applyBorder="1" applyAlignment="1">
      <alignment horizontal="center" vertical="center"/>
    </xf>
    <xf numFmtId="0" fontId="15" fillId="0" borderId="4" xfId="9" applyBorder="1" applyAlignment="1">
      <alignment horizontal="center" vertical="center"/>
    </xf>
    <xf numFmtId="0" fontId="12" fillId="0" borderId="4" xfId="9" applyFont="1" applyBorder="1" applyAlignment="1">
      <alignment horizontal="center" vertical="center"/>
    </xf>
    <xf numFmtId="0" fontId="15" fillId="0" borderId="4" xfId="9" applyBorder="1">
      <alignment vertical="center"/>
    </xf>
    <xf numFmtId="0" fontId="15" fillId="0" borderId="5" xfId="9" applyBorder="1">
      <alignment vertical="center"/>
    </xf>
    <xf numFmtId="0" fontId="15" fillId="0" borderId="5" xfId="9" applyBorder="1" applyAlignment="1">
      <alignment horizontal="center" vertical="center"/>
    </xf>
    <xf numFmtId="0" fontId="12" fillId="0" borderId="4" xfId="5" applyFont="1" applyBorder="1" applyAlignment="1">
      <alignment horizontal="left" vertical="center"/>
    </xf>
    <xf numFmtId="184" fontId="15" fillId="3" borderId="7" xfId="5" applyNumberFormat="1" applyFont="1" applyFill="1" applyBorder="1" applyAlignment="1">
      <alignment horizontal="right" vertical="center"/>
    </xf>
    <xf numFmtId="184" fontId="15" fillId="3" borderId="0" xfId="5" applyNumberFormat="1" applyFont="1" applyFill="1" applyAlignment="1">
      <alignment horizontal="right" vertical="center"/>
    </xf>
    <xf numFmtId="184" fontId="15" fillId="3" borderId="8" xfId="5" applyNumberFormat="1" applyFont="1" applyFill="1" applyBorder="1" applyAlignment="1">
      <alignment horizontal="right" vertical="center"/>
    </xf>
    <xf numFmtId="0" fontId="15" fillId="2" borderId="0" xfId="9" applyFill="1">
      <alignment vertical="center"/>
    </xf>
    <xf numFmtId="0" fontId="12" fillId="0" borderId="4" xfId="9" applyFont="1" applyBorder="1" applyAlignment="1">
      <alignment horizontal="left" vertical="center"/>
    </xf>
    <xf numFmtId="182" fontId="15" fillId="2" borderId="0" xfId="7" applyNumberFormat="1" applyFont="1" applyFill="1" applyBorder="1" applyAlignment="1">
      <alignment vertical="center"/>
    </xf>
    <xf numFmtId="182" fontId="15" fillId="4" borderId="0" xfId="7" applyNumberFormat="1" applyFont="1" applyFill="1" applyBorder="1" applyAlignment="1">
      <alignment vertical="center"/>
    </xf>
    <xf numFmtId="0" fontId="15" fillId="2" borderId="0" xfId="5" applyFont="1" applyFill="1">
      <alignment vertical="center"/>
    </xf>
    <xf numFmtId="0" fontId="15" fillId="4" borderId="0" xfId="5" applyFont="1" applyFill="1">
      <alignment vertical="center"/>
    </xf>
    <xf numFmtId="182" fontId="15" fillId="3" borderId="0" xfId="7" applyNumberFormat="1" applyFont="1" applyFill="1" applyBorder="1" applyAlignment="1">
      <alignment vertical="center"/>
    </xf>
    <xf numFmtId="38" fontId="15" fillId="0" borderId="0" xfId="6" applyFont="1" applyFill="1" applyBorder="1" applyAlignment="1">
      <alignment vertical="center"/>
    </xf>
    <xf numFmtId="38" fontId="12" fillId="3" borderId="0" xfId="6" applyFont="1" applyFill="1" applyBorder="1" applyAlignment="1">
      <alignment horizontal="right" vertical="center"/>
    </xf>
    <xf numFmtId="38" fontId="12" fillId="4" borderId="0" xfId="6" applyFont="1" applyFill="1" applyBorder="1" applyAlignment="1">
      <alignment horizontal="right" vertical="center"/>
    </xf>
    <xf numFmtId="0" fontId="15" fillId="8" borderId="0" xfId="5" applyFont="1" applyFill="1">
      <alignment vertical="center"/>
    </xf>
    <xf numFmtId="38" fontId="22" fillId="3" borderId="0" xfId="6" applyFont="1" applyFill="1" applyBorder="1" applyAlignment="1">
      <alignment horizontal="right" vertical="center"/>
    </xf>
    <xf numFmtId="38" fontId="22" fillId="4" borderId="0" xfId="6" applyFont="1" applyFill="1" applyBorder="1" applyAlignment="1">
      <alignment horizontal="right" vertical="center"/>
    </xf>
    <xf numFmtId="38" fontId="15" fillId="4" borderId="0" xfId="6" applyFont="1" applyFill="1" applyBorder="1" applyAlignment="1">
      <alignment vertical="center"/>
    </xf>
    <xf numFmtId="38" fontId="15" fillId="0" borderId="0" xfId="6" applyFont="1" applyBorder="1" applyAlignment="1">
      <alignment vertical="center"/>
    </xf>
    <xf numFmtId="177" fontId="12" fillId="3" borderId="0" xfId="6" applyNumberFormat="1" applyFont="1" applyFill="1" applyAlignment="1">
      <alignment vertical="center"/>
    </xf>
    <xf numFmtId="185" fontId="12" fillId="2" borderId="0" xfId="3" applyNumberFormat="1" applyFont="1" applyFill="1" applyAlignment="1">
      <alignment vertical="center"/>
    </xf>
    <xf numFmtId="38" fontId="12" fillId="4" borderId="0" xfId="6" applyFont="1" applyFill="1" applyAlignment="1">
      <alignment vertical="center"/>
    </xf>
    <xf numFmtId="38" fontId="12" fillId="8" borderId="0" xfId="6" applyFont="1" applyFill="1" applyAlignment="1">
      <alignment vertical="center"/>
    </xf>
    <xf numFmtId="38" fontId="12" fillId="0" borderId="0" xfId="6" applyFont="1" applyAlignment="1">
      <alignment vertical="center"/>
    </xf>
    <xf numFmtId="177" fontId="12" fillId="2" borderId="0" xfId="6" applyNumberFormat="1" applyFont="1" applyFill="1" applyAlignment="1">
      <alignment vertical="center"/>
    </xf>
    <xf numFmtId="185" fontId="12" fillId="0" borderId="0" xfId="3" applyNumberFormat="1" applyFont="1" applyAlignment="1">
      <alignment vertical="center"/>
    </xf>
    <xf numFmtId="177" fontId="15" fillId="0" borderId="0" xfId="6" applyNumberFormat="1" applyFont="1" applyFill="1" applyBorder="1" applyAlignment="1">
      <alignment vertical="center"/>
    </xf>
    <xf numFmtId="177" fontId="15" fillId="4" borderId="0" xfId="6" applyNumberFormat="1" applyFont="1" applyFill="1" applyBorder="1" applyAlignment="1">
      <alignment vertical="center"/>
    </xf>
    <xf numFmtId="177" fontId="15" fillId="3" borderId="0" xfId="6" applyNumberFormat="1" applyFont="1" applyFill="1" applyBorder="1" applyAlignment="1">
      <alignment vertical="center"/>
    </xf>
    <xf numFmtId="179" fontId="15" fillId="2" borderId="0" xfId="7" applyNumberFormat="1" applyFont="1" applyFill="1" applyBorder="1" applyAlignment="1">
      <alignment vertical="center"/>
    </xf>
    <xf numFmtId="177" fontId="15" fillId="3" borderId="0" xfId="6" applyNumberFormat="1" applyFont="1" applyFill="1" applyAlignment="1">
      <alignment vertical="center"/>
    </xf>
    <xf numFmtId="38" fontId="15" fillId="2" borderId="0" xfId="6" applyFont="1" applyFill="1" applyBorder="1" applyAlignment="1">
      <alignment vertical="center"/>
    </xf>
    <xf numFmtId="177" fontId="15" fillId="2" borderId="0" xfId="6" applyNumberFormat="1" applyFont="1" applyFill="1" applyBorder="1" applyAlignment="1">
      <alignment vertical="center"/>
    </xf>
    <xf numFmtId="177" fontId="15" fillId="2" borderId="0" xfId="5" applyNumberFormat="1" applyFont="1" applyFill="1">
      <alignment vertical="center"/>
    </xf>
    <xf numFmtId="38" fontId="15" fillId="6" borderId="0" xfId="6" applyFont="1" applyFill="1" applyBorder="1" applyAlignment="1">
      <alignment vertical="center"/>
    </xf>
    <xf numFmtId="181" fontId="15" fillId="6" borderId="0" xfId="6" applyNumberFormat="1" applyFont="1" applyFill="1" applyBorder="1" applyAlignment="1">
      <alignment vertical="center"/>
    </xf>
    <xf numFmtId="181" fontId="15" fillId="4" borderId="0" xfId="6" applyNumberFormat="1" applyFont="1" applyFill="1" applyBorder="1" applyAlignment="1">
      <alignment vertical="center"/>
    </xf>
    <xf numFmtId="181" fontId="15" fillId="7" borderId="0" xfId="6" applyNumberFormat="1" applyFont="1" applyFill="1" applyBorder="1" applyAlignment="1">
      <alignment vertical="center"/>
    </xf>
    <xf numFmtId="38" fontId="15" fillId="7" borderId="0" xfId="6" applyFont="1" applyFill="1" applyBorder="1" applyAlignment="1">
      <alignment vertical="center"/>
    </xf>
    <xf numFmtId="179" fontId="15" fillId="4" borderId="0" xfId="7" applyNumberFormat="1" applyFont="1" applyFill="1" applyBorder="1" applyAlignment="1">
      <alignment vertical="center"/>
    </xf>
    <xf numFmtId="177" fontId="15" fillId="8" borderId="0" xfId="6" applyNumberFormat="1" applyFont="1" applyFill="1" applyBorder="1" applyAlignment="1">
      <alignment vertical="center"/>
    </xf>
    <xf numFmtId="38" fontId="15" fillId="8" borderId="0" xfId="6" applyFont="1" applyFill="1" applyBorder="1" applyAlignment="1">
      <alignment vertical="center"/>
    </xf>
    <xf numFmtId="181" fontId="15" fillId="8" borderId="0" xfId="6" applyNumberFormat="1" applyFont="1" applyFill="1" applyBorder="1" applyAlignment="1">
      <alignment vertical="center"/>
    </xf>
    <xf numFmtId="177" fontId="15" fillId="0" borderId="0" xfId="5" applyNumberFormat="1" applyFont="1">
      <alignment vertical="center"/>
    </xf>
    <xf numFmtId="179" fontId="15" fillId="4" borderId="0" xfId="7" applyNumberFormat="1" applyFont="1" applyFill="1" applyAlignment="1">
      <alignment vertical="center"/>
    </xf>
    <xf numFmtId="38" fontId="12" fillId="0" borderId="0" xfId="3" applyFont="1" applyAlignment="1">
      <alignment vertical="center"/>
    </xf>
    <xf numFmtId="0" fontId="12" fillId="2" borderId="0" xfId="0" applyFont="1" applyFill="1" applyAlignment="1">
      <alignment vertical="center"/>
    </xf>
    <xf numFmtId="177" fontId="12" fillId="5" borderId="0" xfId="3" applyNumberFormat="1" applyFont="1" applyFill="1" applyAlignment="1">
      <alignment vertical="center"/>
    </xf>
    <xf numFmtId="177" fontId="12" fillId="4" borderId="0" xfId="3" applyNumberFormat="1" applyFont="1" applyFill="1" applyAlignment="1">
      <alignment vertical="center"/>
    </xf>
    <xf numFmtId="177" fontId="12" fillId="2" borderId="0" xfId="3" applyNumberFormat="1" applyFont="1" applyFill="1" applyAlignment="1">
      <alignment vertical="center"/>
    </xf>
    <xf numFmtId="178" fontId="12" fillId="0" borderId="0" xfId="0" applyNumberFormat="1" applyFont="1" applyAlignment="1">
      <alignment vertical="center"/>
    </xf>
    <xf numFmtId="177" fontId="12" fillId="0" borderId="0" xfId="3" applyNumberFormat="1" applyFont="1" applyAlignment="1">
      <alignment horizontal="center" vertical="center"/>
    </xf>
    <xf numFmtId="9" fontId="12" fillId="0" borderId="0" xfId="4" applyFont="1" applyAlignment="1">
      <alignment vertical="center"/>
    </xf>
    <xf numFmtId="177" fontId="12" fillId="0" borderId="0" xfId="3" applyNumberFormat="1" applyFont="1" applyAlignment="1">
      <alignment vertical="center"/>
    </xf>
    <xf numFmtId="9" fontId="12" fillId="0" borderId="0" xfId="4" applyFont="1" applyAlignment="1">
      <alignment horizontal="center" vertical="center"/>
    </xf>
    <xf numFmtId="177" fontId="12" fillId="3" borderId="0" xfId="3" applyNumberFormat="1" applyFont="1" applyFill="1" applyAlignment="1">
      <alignment vertical="center"/>
    </xf>
    <xf numFmtId="9" fontId="12" fillId="2" borderId="0" xfId="4" applyFont="1" applyFill="1" applyAlignment="1">
      <alignment vertical="center"/>
    </xf>
    <xf numFmtId="0" fontId="12" fillId="0" borderId="0" xfId="17" applyFont="1">
      <alignment vertical="center"/>
    </xf>
    <xf numFmtId="9" fontId="12" fillId="0" borderId="0" xfId="12" applyFont="1" applyAlignment="1">
      <alignment vertical="center"/>
    </xf>
    <xf numFmtId="40" fontId="12" fillId="0" borderId="0" xfId="13" applyNumberFormat="1" applyFont="1" applyAlignment="1">
      <alignment vertical="center"/>
    </xf>
    <xf numFmtId="0" fontId="12" fillId="3" borderId="0" xfId="17" applyFont="1" applyFill="1">
      <alignment vertical="center"/>
    </xf>
    <xf numFmtId="40" fontId="12" fillId="2" borderId="0" xfId="13" applyNumberFormat="1" applyFont="1" applyFill="1" applyAlignment="1">
      <alignment vertical="center"/>
    </xf>
    <xf numFmtId="0" fontId="12" fillId="8" borderId="0" xfId="17" applyFont="1" applyFill="1">
      <alignment vertical="center"/>
    </xf>
    <xf numFmtId="188" fontId="12" fillId="0" borderId="0" xfId="13" applyNumberFormat="1" applyFont="1" applyAlignment="1">
      <alignment vertical="center"/>
    </xf>
    <xf numFmtId="17" fontId="12" fillId="0" borderId="0" xfId="17" applyNumberFormat="1" applyFont="1">
      <alignment vertical="center"/>
    </xf>
    <xf numFmtId="0" fontId="12" fillId="2" borderId="0" xfId="17" applyFont="1" applyFill="1">
      <alignment vertical="center"/>
    </xf>
    <xf numFmtId="40" fontId="12" fillId="2" borderId="0" xfId="17" applyNumberFormat="1" applyFont="1" applyFill="1">
      <alignment vertical="center"/>
    </xf>
    <xf numFmtId="0" fontId="15" fillId="0" borderId="0" xfId="17" applyFont="1">
      <alignment vertical="center"/>
    </xf>
    <xf numFmtId="9" fontId="15" fillId="0" borderId="0" xfId="12" applyFont="1" applyAlignment="1">
      <alignment vertical="center"/>
    </xf>
    <xf numFmtId="0" fontId="15" fillId="3" borderId="0" xfId="17" applyFont="1" applyFill="1">
      <alignment vertical="center"/>
    </xf>
    <xf numFmtId="0" fontId="15" fillId="8" borderId="0" xfId="17" applyFont="1" applyFill="1">
      <alignment vertical="center"/>
    </xf>
    <xf numFmtId="188" fontId="12" fillId="0" borderId="0" xfId="13" applyNumberFormat="1" applyFont="1" applyFill="1" applyAlignment="1">
      <alignment vertical="center"/>
    </xf>
    <xf numFmtId="0" fontId="15" fillId="2" borderId="0" xfId="17" applyFont="1" applyFill="1">
      <alignment vertical="center"/>
    </xf>
    <xf numFmtId="40" fontId="15" fillId="2" borderId="0" xfId="17" applyNumberFormat="1" applyFont="1" applyFill="1">
      <alignment vertical="center"/>
    </xf>
    <xf numFmtId="179" fontId="15" fillId="0" borderId="0" xfId="12" applyNumberFormat="1" applyFont="1" applyAlignment="1">
      <alignment vertical="center"/>
    </xf>
    <xf numFmtId="181" fontId="12" fillId="0" borderId="0" xfId="15" applyNumberFormat="1" applyFont="1" applyFill="1" applyAlignment="1">
      <alignment vertical="center"/>
    </xf>
    <xf numFmtId="0" fontId="19" fillId="0" borderId="0" xfId="14" applyFont="1">
      <alignment vertical="center"/>
    </xf>
    <xf numFmtId="177" fontId="12" fillId="0" borderId="0" xfId="15" applyNumberFormat="1" applyFont="1" applyAlignment="1">
      <alignment vertical="center"/>
    </xf>
    <xf numFmtId="38" fontId="12" fillId="0" borderId="0" xfId="15" applyFont="1" applyAlignment="1">
      <alignment vertical="center"/>
    </xf>
    <xf numFmtId="0" fontId="12" fillId="0" borderId="0" xfId="14" applyFont="1">
      <alignment vertical="center"/>
    </xf>
    <xf numFmtId="38" fontId="12" fillId="0" borderId="0" xfId="15" applyFont="1" applyFill="1" applyBorder="1" applyAlignment="1">
      <alignment vertical="center"/>
    </xf>
    <xf numFmtId="10" fontId="12" fillId="0" borderId="0" xfId="16" applyNumberFormat="1" applyFont="1" applyAlignment="1">
      <alignment vertical="center"/>
    </xf>
    <xf numFmtId="10" fontId="12" fillId="2" borderId="0" xfId="16" applyNumberFormat="1" applyFont="1" applyFill="1" applyBorder="1" applyAlignment="1">
      <alignment vertical="center"/>
    </xf>
    <xf numFmtId="177" fontId="21" fillId="2" borderId="0" xfId="15" applyNumberFormat="1" applyFont="1" applyFill="1" applyAlignment="1">
      <alignment vertical="center"/>
    </xf>
    <xf numFmtId="38" fontId="21" fillId="2" borderId="0" xfId="15" applyFont="1" applyFill="1" applyAlignment="1">
      <alignment vertical="center"/>
    </xf>
    <xf numFmtId="181" fontId="21" fillId="2" borderId="0" xfId="15" applyNumberFormat="1" applyFont="1" applyFill="1" applyAlignment="1">
      <alignment vertical="center"/>
    </xf>
    <xf numFmtId="10" fontId="12" fillId="0" borderId="0" xfId="14" applyNumberFormat="1" applyFont="1">
      <alignment vertical="center"/>
    </xf>
    <xf numFmtId="9" fontId="15" fillId="2" borderId="0" xfId="12" applyFont="1" applyFill="1" applyAlignment="1">
      <alignment vertical="center"/>
    </xf>
    <xf numFmtId="38" fontId="18" fillId="2" borderId="0" xfId="13" applyFont="1" applyFill="1" applyAlignment="1">
      <alignment vertical="center"/>
    </xf>
    <xf numFmtId="38" fontId="15" fillId="0" borderId="0" xfId="13" applyFont="1" applyAlignment="1">
      <alignment vertical="center"/>
    </xf>
    <xf numFmtId="177" fontId="15" fillId="3" borderId="0" xfId="13" applyNumberFormat="1" applyFont="1" applyFill="1" applyAlignment="1">
      <alignment vertical="center"/>
    </xf>
    <xf numFmtId="177" fontId="15" fillId="2" borderId="0" xfId="13" applyNumberFormat="1" applyFont="1" applyFill="1" applyAlignment="1">
      <alignment vertical="center"/>
    </xf>
    <xf numFmtId="3" fontId="15" fillId="3" borderId="0" xfId="9" applyNumberFormat="1" applyFill="1">
      <alignment vertical="center"/>
    </xf>
    <xf numFmtId="0" fontId="15" fillId="3" borderId="0" xfId="9" applyFill="1">
      <alignment vertical="center"/>
    </xf>
    <xf numFmtId="38" fontId="12" fillId="2" borderId="0" xfId="13" applyFont="1" applyFill="1" applyAlignment="1">
      <alignment vertical="center"/>
    </xf>
    <xf numFmtId="177" fontId="12" fillId="0" borderId="0" xfId="13" applyNumberFormat="1" applyFont="1" applyAlignment="1">
      <alignment vertical="center"/>
    </xf>
    <xf numFmtId="10" fontId="12" fillId="0" borderId="0" xfId="12" applyNumberFormat="1" applyFont="1" applyAlignment="1">
      <alignment vertical="center"/>
    </xf>
    <xf numFmtId="177" fontId="12" fillId="4" borderId="0" xfId="13" applyNumberFormat="1" applyFont="1" applyFill="1" applyAlignment="1">
      <alignment vertical="center"/>
    </xf>
    <xf numFmtId="10" fontId="12" fillId="2" borderId="0" xfId="12" applyNumberFormat="1" applyFont="1" applyFill="1" applyAlignment="1">
      <alignment vertical="center"/>
    </xf>
    <xf numFmtId="10" fontId="12" fillId="4" borderId="0" xfId="12" applyNumberFormat="1" applyFont="1" applyFill="1" applyAlignment="1">
      <alignment vertical="center"/>
    </xf>
    <xf numFmtId="184" fontId="15" fillId="3" borderId="7" xfId="9" applyNumberFormat="1" applyFill="1" applyBorder="1" applyAlignment="1">
      <alignment horizontal="right" vertical="center"/>
    </xf>
    <xf numFmtId="184" fontId="15" fillId="3" borderId="0" xfId="9" applyNumberFormat="1" applyFill="1" applyAlignment="1">
      <alignment horizontal="right" vertical="center"/>
    </xf>
    <xf numFmtId="184" fontId="15" fillId="3" borderId="8" xfId="9" applyNumberFormat="1" applyFill="1" applyBorder="1" applyAlignment="1">
      <alignment horizontal="right" vertical="center"/>
    </xf>
    <xf numFmtId="179" fontId="15" fillId="2" borderId="0" xfId="12" applyNumberFormat="1" applyFont="1" applyFill="1" applyAlignment="1" applyProtection="1">
      <alignment vertical="center"/>
    </xf>
    <xf numFmtId="187" fontId="15" fillId="0" borderId="0" xfId="9" applyNumberFormat="1">
      <alignment vertical="center"/>
    </xf>
    <xf numFmtId="9" fontId="12" fillId="0" borderId="0" xfId="12" applyFont="1" applyAlignment="1">
      <alignment vertical="center" wrapText="1"/>
    </xf>
    <xf numFmtId="0" fontId="15" fillId="0" borderId="0" xfId="9" applyAlignment="1">
      <alignment horizontal="center" vertical="center" wrapText="1"/>
    </xf>
    <xf numFmtId="0" fontId="15" fillId="10" borderId="0" xfId="9" applyFill="1" applyAlignment="1">
      <alignment horizontal="center" vertical="center"/>
    </xf>
    <xf numFmtId="0" fontId="12" fillId="0" borderId="0" xfId="10" applyFont="1" applyAlignment="1">
      <alignment horizontal="center" vertical="center"/>
    </xf>
    <xf numFmtId="0" fontId="15" fillId="0" borderId="0" xfId="8" applyFont="1" applyAlignment="1">
      <alignment horizontal="center" vertical="center"/>
    </xf>
    <xf numFmtId="0" fontId="10" fillId="0" borderId="2" xfId="0" applyFont="1" applyBorder="1" applyAlignment="1">
      <alignment horizontal="left" vertical="top" wrapText="1"/>
    </xf>
    <xf numFmtId="0" fontId="10" fillId="0" borderId="5" xfId="0" applyFont="1" applyBorder="1" applyAlignment="1">
      <alignment horizontal="left" vertical="top" wrapText="1"/>
    </xf>
    <xf numFmtId="0" fontId="11" fillId="0" borderId="2" xfId="0" applyFont="1" applyBorder="1" applyAlignment="1">
      <alignment horizontal="left" vertical="top" wrapText="1"/>
    </xf>
    <xf numFmtId="177" fontId="12" fillId="0" borderId="0" xfId="3" applyNumberFormat="1" applyFont="1" applyAlignment="1">
      <alignment horizontal="center" vertical="center"/>
    </xf>
    <xf numFmtId="9" fontId="12" fillId="0" borderId="0" xfId="4" applyFont="1" applyAlignment="1">
      <alignment horizontal="center" vertical="center"/>
    </xf>
    <xf numFmtId="38" fontId="12" fillId="0" borderId="0" xfId="3" applyFont="1" applyAlignment="1">
      <alignment horizontal="center" vertical="center" wrapText="1"/>
    </xf>
    <xf numFmtId="0" fontId="12" fillId="0" borderId="0" xfId="0" applyFont="1" applyAlignment="1">
      <alignment horizontal="center" vertical="center" wrapText="1"/>
    </xf>
    <xf numFmtId="0" fontId="12" fillId="0" borderId="0" xfId="0" applyFont="1" applyAlignment="1">
      <alignment horizontal="center" vertical="center"/>
    </xf>
    <xf numFmtId="0" fontId="12" fillId="10" borderId="0" xfId="9" applyFont="1" applyFill="1" applyAlignment="1">
      <alignment horizontal="center" vertical="center"/>
    </xf>
    <xf numFmtId="177" fontId="12" fillId="0" borderId="0" xfId="6" applyNumberFormat="1" applyFont="1" applyAlignment="1">
      <alignment horizontal="center" vertical="center"/>
    </xf>
    <xf numFmtId="40" fontId="20" fillId="9" borderId="0" xfId="6" applyNumberFormat="1" applyFont="1" applyFill="1" applyAlignment="1">
      <alignment horizontal="center" vertical="center"/>
    </xf>
    <xf numFmtId="0" fontId="15" fillId="10" borderId="0" xfId="5" applyFont="1" applyFill="1" applyAlignment="1">
      <alignment horizontal="center" vertical="center"/>
    </xf>
    <xf numFmtId="0" fontId="12" fillId="10" borderId="0" xfId="5" applyFont="1" applyFill="1" applyAlignment="1">
      <alignment horizontal="center" vertical="center"/>
    </xf>
    <xf numFmtId="0" fontId="23" fillId="0" borderId="0" xfId="0" applyFont="1" applyAlignment="1">
      <alignment horizontal="center" vertical="center" wrapText="1"/>
    </xf>
    <xf numFmtId="0" fontId="25" fillId="0" borderId="0" xfId="0" applyFont="1"/>
  </cellXfs>
  <cellStyles count="18">
    <cellStyle name="パーセント" xfId="4" builtinId="5"/>
    <cellStyle name="パーセント 2" xfId="7" xr:uid="{7CEFE97B-E77E-4CC5-913B-C37994CEB19B}"/>
    <cellStyle name="パーセント 2 2" xfId="16" xr:uid="{99D484DA-B453-4D8D-80A6-9423E998C0E1}"/>
    <cellStyle name="パーセント 3" xfId="12" xr:uid="{B1BBF44B-A2DD-4B52-B23D-84B835BC7C20}"/>
    <cellStyle name="桁区切り" xfId="3" builtinId="6"/>
    <cellStyle name="桁区切り 2" xfId="6" xr:uid="{D531AB94-86A0-47EC-AA2B-4221F49D724B}"/>
    <cellStyle name="桁区切り 2 2" xfId="15" xr:uid="{141F161D-55E8-43FA-B34B-52BB7FA04636}"/>
    <cellStyle name="桁区切り 3" xfId="13" xr:uid="{7BCDD478-FD19-4045-825D-92896CBD5C90}"/>
    <cellStyle name="標準" xfId="0" builtinId="0"/>
    <cellStyle name="標準 2" xfId="1" xr:uid="{2E4F6F3B-57C9-4EAE-91F8-B03DD76920D7}"/>
    <cellStyle name="標準 2 2" xfId="10" xr:uid="{609C6892-A2FF-42A7-8A68-B237F38A10A2}"/>
    <cellStyle name="標準 2 3" xfId="11" xr:uid="{AB692B18-E02B-4CA0-88D8-A4EE4782C27B}"/>
    <cellStyle name="標準 3" xfId="2" xr:uid="{3FB17FD2-2F59-4C66-8087-D64C2D0D6BFE}"/>
    <cellStyle name="標準 3 2" xfId="8" xr:uid="{3723459A-D64B-49A5-AD26-DE885EC88869}"/>
    <cellStyle name="標準 3 3" xfId="9" xr:uid="{717798F8-7FF9-4BD5-A3D4-B74C1E9B2C00}"/>
    <cellStyle name="標準 4" xfId="5" xr:uid="{BB087B06-8694-4F6A-BCFD-E4A059E60ACF}"/>
    <cellStyle name="標準 4 2" xfId="14" xr:uid="{A17FCC1C-255C-4DCE-A343-6F9FD2FE78D4}"/>
    <cellStyle name="標準 5" xfId="17" xr:uid="{8EFDE1F4-96B4-44EB-8BA0-6F40ABD66F5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'★施工時販売価格指数（四半期）'!$B$1:$B$2</c:f>
              <c:strCache>
                <c:ptCount val="2"/>
                <c:pt idx="0">
                  <c:v>仕入価格指数</c:v>
                </c:pt>
              </c:strCache>
            </c:strRef>
          </c:tx>
          <c:spPr>
            <a:ln w="28575" cap="rnd">
              <a:solidFill>
                <a:schemeClr val="accent3"/>
              </a:solidFill>
              <a:round/>
            </a:ln>
            <a:effectLst/>
          </c:spPr>
          <c:marker>
            <c:symbol val="none"/>
          </c:marker>
          <c:cat>
            <c:strRef>
              <c:f>'★施工時販売価格指数（四半期）'!$A$3:$A$212</c:f>
              <c:strCache>
                <c:ptCount val="210"/>
                <c:pt idx="0">
                  <c:v>1970Q1</c:v>
                </c:pt>
                <c:pt idx="1">
                  <c:v>1970Q2</c:v>
                </c:pt>
                <c:pt idx="2">
                  <c:v>1970Q3</c:v>
                </c:pt>
                <c:pt idx="3">
                  <c:v>1970Q4</c:v>
                </c:pt>
                <c:pt idx="4">
                  <c:v>1971Q1</c:v>
                </c:pt>
                <c:pt idx="5">
                  <c:v>1971Q2</c:v>
                </c:pt>
                <c:pt idx="6">
                  <c:v>1971Q3</c:v>
                </c:pt>
                <c:pt idx="7">
                  <c:v>1971Q4</c:v>
                </c:pt>
                <c:pt idx="8">
                  <c:v>1972Q1</c:v>
                </c:pt>
                <c:pt idx="9">
                  <c:v>1972Q2</c:v>
                </c:pt>
                <c:pt idx="10">
                  <c:v>1972Q3</c:v>
                </c:pt>
                <c:pt idx="11">
                  <c:v>1972Q4</c:v>
                </c:pt>
                <c:pt idx="12">
                  <c:v>1973Q1</c:v>
                </c:pt>
                <c:pt idx="13">
                  <c:v>1973Q2</c:v>
                </c:pt>
                <c:pt idx="14">
                  <c:v>1973Q3</c:v>
                </c:pt>
                <c:pt idx="15">
                  <c:v>1973Q4</c:v>
                </c:pt>
                <c:pt idx="16">
                  <c:v>1974Q1</c:v>
                </c:pt>
                <c:pt idx="17">
                  <c:v>1974Q2</c:v>
                </c:pt>
                <c:pt idx="18">
                  <c:v>1974Q3</c:v>
                </c:pt>
                <c:pt idx="19">
                  <c:v>1974Q4</c:v>
                </c:pt>
                <c:pt idx="20">
                  <c:v>1975Q1</c:v>
                </c:pt>
                <c:pt idx="21">
                  <c:v>1975Q2</c:v>
                </c:pt>
                <c:pt idx="22">
                  <c:v>1975Q3</c:v>
                </c:pt>
                <c:pt idx="23">
                  <c:v>1975Q4</c:v>
                </c:pt>
                <c:pt idx="24">
                  <c:v>1976Q1</c:v>
                </c:pt>
                <c:pt idx="25">
                  <c:v>1976Q2</c:v>
                </c:pt>
                <c:pt idx="26">
                  <c:v>1976Q3</c:v>
                </c:pt>
                <c:pt idx="27">
                  <c:v>1976Q4</c:v>
                </c:pt>
                <c:pt idx="28">
                  <c:v>1977Q1</c:v>
                </c:pt>
                <c:pt idx="29">
                  <c:v>1977Q2</c:v>
                </c:pt>
                <c:pt idx="30">
                  <c:v>1977Q3</c:v>
                </c:pt>
                <c:pt idx="31">
                  <c:v>1977Q4</c:v>
                </c:pt>
                <c:pt idx="32">
                  <c:v>1978Q1</c:v>
                </c:pt>
                <c:pt idx="33">
                  <c:v>1978Q2</c:v>
                </c:pt>
                <c:pt idx="34">
                  <c:v>1978Q3</c:v>
                </c:pt>
                <c:pt idx="35">
                  <c:v>1978Q4</c:v>
                </c:pt>
                <c:pt idx="36">
                  <c:v>1979Q1</c:v>
                </c:pt>
                <c:pt idx="37">
                  <c:v>1979Q2</c:v>
                </c:pt>
                <c:pt idx="38">
                  <c:v>1979Q3</c:v>
                </c:pt>
                <c:pt idx="39">
                  <c:v>1979Q4</c:v>
                </c:pt>
                <c:pt idx="40">
                  <c:v>1980Q1</c:v>
                </c:pt>
                <c:pt idx="41">
                  <c:v>1980Q2</c:v>
                </c:pt>
                <c:pt idx="42">
                  <c:v>1980Q3</c:v>
                </c:pt>
                <c:pt idx="43">
                  <c:v>1980Q4</c:v>
                </c:pt>
                <c:pt idx="44">
                  <c:v>1981Q1</c:v>
                </c:pt>
                <c:pt idx="45">
                  <c:v>1981Q2</c:v>
                </c:pt>
                <c:pt idx="46">
                  <c:v>1981Q3</c:v>
                </c:pt>
                <c:pt idx="47">
                  <c:v>1981Q4</c:v>
                </c:pt>
                <c:pt idx="48">
                  <c:v>1982Q1</c:v>
                </c:pt>
                <c:pt idx="49">
                  <c:v>1982Q2</c:v>
                </c:pt>
                <c:pt idx="50">
                  <c:v>1982Q3</c:v>
                </c:pt>
                <c:pt idx="51">
                  <c:v>1982Q4</c:v>
                </c:pt>
                <c:pt idx="52">
                  <c:v>1983Q1</c:v>
                </c:pt>
                <c:pt idx="53">
                  <c:v>1983Q2</c:v>
                </c:pt>
                <c:pt idx="54">
                  <c:v>1983Q3</c:v>
                </c:pt>
                <c:pt idx="55">
                  <c:v>1983Q4</c:v>
                </c:pt>
                <c:pt idx="56">
                  <c:v>1984Q1</c:v>
                </c:pt>
                <c:pt idx="57">
                  <c:v>1984Q2</c:v>
                </c:pt>
                <c:pt idx="58">
                  <c:v>1984Q3</c:v>
                </c:pt>
                <c:pt idx="59">
                  <c:v>1984Q4</c:v>
                </c:pt>
                <c:pt idx="60">
                  <c:v>1985Q1</c:v>
                </c:pt>
                <c:pt idx="61">
                  <c:v>1985Q2</c:v>
                </c:pt>
                <c:pt idx="62">
                  <c:v>1985Q3</c:v>
                </c:pt>
                <c:pt idx="63">
                  <c:v>1985Q4</c:v>
                </c:pt>
                <c:pt idx="64">
                  <c:v>1986Q1</c:v>
                </c:pt>
                <c:pt idx="65">
                  <c:v>1986Q2</c:v>
                </c:pt>
                <c:pt idx="66">
                  <c:v>1986Q3</c:v>
                </c:pt>
                <c:pt idx="67">
                  <c:v>1986Q4</c:v>
                </c:pt>
                <c:pt idx="68">
                  <c:v>1987Q1</c:v>
                </c:pt>
                <c:pt idx="69">
                  <c:v>1987Q2</c:v>
                </c:pt>
                <c:pt idx="70">
                  <c:v>1987Q3</c:v>
                </c:pt>
                <c:pt idx="71">
                  <c:v>1987Q4</c:v>
                </c:pt>
                <c:pt idx="72">
                  <c:v>1988Q1</c:v>
                </c:pt>
                <c:pt idx="73">
                  <c:v>1988Q2</c:v>
                </c:pt>
                <c:pt idx="74">
                  <c:v>1988Q3</c:v>
                </c:pt>
                <c:pt idx="75">
                  <c:v>1988Q4</c:v>
                </c:pt>
                <c:pt idx="76">
                  <c:v>1989Q1</c:v>
                </c:pt>
                <c:pt idx="77">
                  <c:v>1989Q2</c:v>
                </c:pt>
                <c:pt idx="78">
                  <c:v>1989Q3</c:v>
                </c:pt>
                <c:pt idx="79">
                  <c:v>1989Q4</c:v>
                </c:pt>
                <c:pt idx="80">
                  <c:v>1990Q1</c:v>
                </c:pt>
                <c:pt idx="81">
                  <c:v>1990Q2</c:v>
                </c:pt>
                <c:pt idx="82">
                  <c:v>1990Q3</c:v>
                </c:pt>
                <c:pt idx="83">
                  <c:v>1990Q4</c:v>
                </c:pt>
                <c:pt idx="84">
                  <c:v>1991Q1</c:v>
                </c:pt>
                <c:pt idx="85">
                  <c:v>1991Q2</c:v>
                </c:pt>
                <c:pt idx="86">
                  <c:v>1991Q3</c:v>
                </c:pt>
                <c:pt idx="87">
                  <c:v>1991Q4</c:v>
                </c:pt>
                <c:pt idx="88">
                  <c:v>1992Q1</c:v>
                </c:pt>
                <c:pt idx="89">
                  <c:v>1992Q2</c:v>
                </c:pt>
                <c:pt idx="90">
                  <c:v>1992Q3</c:v>
                </c:pt>
                <c:pt idx="91">
                  <c:v>1992Q4</c:v>
                </c:pt>
                <c:pt idx="92">
                  <c:v>1993Q1</c:v>
                </c:pt>
                <c:pt idx="93">
                  <c:v>1993Q2</c:v>
                </c:pt>
                <c:pt idx="94">
                  <c:v>1993Q3</c:v>
                </c:pt>
                <c:pt idx="95">
                  <c:v>1993Q4</c:v>
                </c:pt>
                <c:pt idx="96">
                  <c:v>1994Q1</c:v>
                </c:pt>
                <c:pt idx="97">
                  <c:v>1994Q2</c:v>
                </c:pt>
                <c:pt idx="98">
                  <c:v>1994Q3</c:v>
                </c:pt>
                <c:pt idx="99">
                  <c:v>1994Q4</c:v>
                </c:pt>
                <c:pt idx="100">
                  <c:v>1995Q1</c:v>
                </c:pt>
                <c:pt idx="101">
                  <c:v>1995Q2</c:v>
                </c:pt>
                <c:pt idx="102">
                  <c:v>1995Q3</c:v>
                </c:pt>
                <c:pt idx="103">
                  <c:v>1995Q4</c:v>
                </c:pt>
                <c:pt idx="104">
                  <c:v>1996Q1</c:v>
                </c:pt>
                <c:pt idx="105">
                  <c:v>1996Q2</c:v>
                </c:pt>
                <c:pt idx="106">
                  <c:v>1996Q3</c:v>
                </c:pt>
                <c:pt idx="107">
                  <c:v>1996Q4</c:v>
                </c:pt>
                <c:pt idx="108">
                  <c:v>1997Q1</c:v>
                </c:pt>
                <c:pt idx="109">
                  <c:v>1997Q2</c:v>
                </c:pt>
                <c:pt idx="110">
                  <c:v>1997Q3</c:v>
                </c:pt>
                <c:pt idx="111">
                  <c:v>1997Q4</c:v>
                </c:pt>
                <c:pt idx="112">
                  <c:v>1998Q1</c:v>
                </c:pt>
                <c:pt idx="113">
                  <c:v>1998Q2</c:v>
                </c:pt>
                <c:pt idx="114">
                  <c:v>1998Q3</c:v>
                </c:pt>
                <c:pt idx="115">
                  <c:v>1998Q4</c:v>
                </c:pt>
                <c:pt idx="116">
                  <c:v>1999Q1</c:v>
                </c:pt>
                <c:pt idx="117">
                  <c:v>1999Q2</c:v>
                </c:pt>
                <c:pt idx="118">
                  <c:v>1999Q3</c:v>
                </c:pt>
                <c:pt idx="119">
                  <c:v>1999Q4</c:v>
                </c:pt>
                <c:pt idx="120">
                  <c:v>2000Q1</c:v>
                </c:pt>
                <c:pt idx="121">
                  <c:v>2000Q2</c:v>
                </c:pt>
                <c:pt idx="122">
                  <c:v>2000Q3</c:v>
                </c:pt>
                <c:pt idx="123">
                  <c:v>2000Q4</c:v>
                </c:pt>
                <c:pt idx="124">
                  <c:v>2001Q1</c:v>
                </c:pt>
                <c:pt idx="125">
                  <c:v>2001Q2</c:v>
                </c:pt>
                <c:pt idx="126">
                  <c:v>2001Q3</c:v>
                </c:pt>
                <c:pt idx="127">
                  <c:v>2001Q4</c:v>
                </c:pt>
                <c:pt idx="128">
                  <c:v>2002Q1</c:v>
                </c:pt>
                <c:pt idx="129">
                  <c:v>2002Q2</c:v>
                </c:pt>
                <c:pt idx="130">
                  <c:v>2002Q3</c:v>
                </c:pt>
                <c:pt idx="131">
                  <c:v>2002Q4</c:v>
                </c:pt>
                <c:pt idx="132">
                  <c:v>2003Q1</c:v>
                </c:pt>
                <c:pt idx="133">
                  <c:v>2003Q2</c:v>
                </c:pt>
                <c:pt idx="134">
                  <c:v>2003Q3</c:v>
                </c:pt>
                <c:pt idx="135">
                  <c:v>2003Q4</c:v>
                </c:pt>
                <c:pt idx="136">
                  <c:v>2004Q1</c:v>
                </c:pt>
                <c:pt idx="137">
                  <c:v>2004Q2</c:v>
                </c:pt>
                <c:pt idx="138">
                  <c:v>2004Q3</c:v>
                </c:pt>
                <c:pt idx="139">
                  <c:v>2004Q4</c:v>
                </c:pt>
                <c:pt idx="140">
                  <c:v>2005Q1</c:v>
                </c:pt>
                <c:pt idx="141">
                  <c:v>2005Q2</c:v>
                </c:pt>
                <c:pt idx="142">
                  <c:v>2005Q3</c:v>
                </c:pt>
                <c:pt idx="143">
                  <c:v>2005Q4</c:v>
                </c:pt>
                <c:pt idx="144">
                  <c:v>2006Q1</c:v>
                </c:pt>
                <c:pt idx="145">
                  <c:v>2006Q2</c:v>
                </c:pt>
                <c:pt idx="146">
                  <c:v>2006Q3</c:v>
                </c:pt>
                <c:pt idx="147">
                  <c:v>2006Q4</c:v>
                </c:pt>
                <c:pt idx="148">
                  <c:v>2007Q1</c:v>
                </c:pt>
                <c:pt idx="149">
                  <c:v>2007Q2</c:v>
                </c:pt>
                <c:pt idx="150">
                  <c:v>2007Q3</c:v>
                </c:pt>
                <c:pt idx="151">
                  <c:v>2007Q4</c:v>
                </c:pt>
                <c:pt idx="152">
                  <c:v>2008Q1</c:v>
                </c:pt>
                <c:pt idx="153">
                  <c:v>2008Q2</c:v>
                </c:pt>
                <c:pt idx="154">
                  <c:v>2008Q3</c:v>
                </c:pt>
                <c:pt idx="155">
                  <c:v>2008Q4</c:v>
                </c:pt>
                <c:pt idx="156">
                  <c:v>2009Q1</c:v>
                </c:pt>
                <c:pt idx="157">
                  <c:v>2009Q2</c:v>
                </c:pt>
                <c:pt idx="158">
                  <c:v>2009Q3</c:v>
                </c:pt>
                <c:pt idx="159">
                  <c:v>2009Q4</c:v>
                </c:pt>
                <c:pt idx="160">
                  <c:v>2010Q1</c:v>
                </c:pt>
                <c:pt idx="161">
                  <c:v>2010Q2</c:v>
                </c:pt>
                <c:pt idx="162">
                  <c:v>2010Q3</c:v>
                </c:pt>
                <c:pt idx="163">
                  <c:v>2010Q4</c:v>
                </c:pt>
                <c:pt idx="164">
                  <c:v>2011Q1</c:v>
                </c:pt>
                <c:pt idx="165">
                  <c:v>2011Q2</c:v>
                </c:pt>
                <c:pt idx="166">
                  <c:v>2011Q3</c:v>
                </c:pt>
                <c:pt idx="167">
                  <c:v>2011Q4</c:v>
                </c:pt>
                <c:pt idx="168">
                  <c:v>2012Q1</c:v>
                </c:pt>
                <c:pt idx="169">
                  <c:v>2012Q2</c:v>
                </c:pt>
                <c:pt idx="170">
                  <c:v>2012Q3</c:v>
                </c:pt>
                <c:pt idx="171">
                  <c:v>2012Q4</c:v>
                </c:pt>
                <c:pt idx="172">
                  <c:v>2013Q1</c:v>
                </c:pt>
                <c:pt idx="173">
                  <c:v>2013Q2</c:v>
                </c:pt>
                <c:pt idx="174">
                  <c:v>2013Q3</c:v>
                </c:pt>
                <c:pt idx="175">
                  <c:v>2013Q4</c:v>
                </c:pt>
                <c:pt idx="176">
                  <c:v>2014Q1</c:v>
                </c:pt>
                <c:pt idx="177">
                  <c:v>2014Q2</c:v>
                </c:pt>
                <c:pt idx="178">
                  <c:v>2014Q3</c:v>
                </c:pt>
                <c:pt idx="179">
                  <c:v>2014Q4</c:v>
                </c:pt>
                <c:pt idx="180">
                  <c:v>2015Q1</c:v>
                </c:pt>
                <c:pt idx="181">
                  <c:v>2015Q2</c:v>
                </c:pt>
                <c:pt idx="182">
                  <c:v>2015Q3</c:v>
                </c:pt>
                <c:pt idx="183">
                  <c:v>2015Q4</c:v>
                </c:pt>
                <c:pt idx="184">
                  <c:v>2016Q1</c:v>
                </c:pt>
                <c:pt idx="185">
                  <c:v>2016Q2</c:v>
                </c:pt>
                <c:pt idx="186">
                  <c:v>2016Q3</c:v>
                </c:pt>
                <c:pt idx="187">
                  <c:v>2016Q4</c:v>
                </c:pt>
                <c:pt idx="188">
                  <c:v>2017Q1</c:v>
                </c:pt>
                <c:pt idx="189">
                  <c:v>2017Q2</c:v>
                </c:pt>
                <c:pt idx="190">
                  <c:v>2017Q3</c:v>
                </c:pt>
                <c:pt idx="191">
                  <c:v>2017Q4</c:v>
                </c:pt>
                <c:pt idx="192">
                  <c:v>2018Q1</c:v>
                </c:pt>
                <c:pt idx="193">
                  <c:v>2018Q2</c:v>
                </c:pt>
                <c:pt idx="194">
                  <c:v>2018Q3</c:v>
                </c:pt>
                <c:pt idx="195">
                  <c:v>2018Q4</c:v>
                </c:pt>
                <c:pt idx="196">
                  <c:v>2019Q1</c:v>
                </c:pt>
                <c:pt idx="197">
                  <c:v>2019Q2</c:v>
                </c:pt>
                <c:pt idx="198">
                  <c:v>2019Q3</c:v>
                </c:pt>
                <c:pt idx="199">
                  <c:v>2019Q4</c:v>
                </c:pt>
                <c:pt idx="200">
                  <c:v>2020Q1</c:v>
                </c:pt>
                <c:pt idx="201">
                  <c:v>2020Q2</c:v>
                </c:pt>
                <c:pt idx="202">
                  <c:v>2020Q3</c:v>
                </c:pt>
                <c:pt idx="203">
                  <c:v>2020Q4</c:v>
                </c:pt>
                <c:pt idx="204">
                  <c:v>2021Q1</c:v>
                </c:pt>
                <c:pt idx="205">
                  <c:v>2021Q2</c:v>
                </c:pt>
                <c:pt idx="206">
                  <c:v>2021Q3</c:v>
                </c:pt>
                <c:pt idx="207">
                  <c:v>2021Q4</c:v>
                </c:pt>
                <c:pt idx="208">
                  <c:v>2022Q1</c:v>
                </c:pt>
                <c:pt idx="209">
                  <c:v>2022Q2</c:v>
                </c:pt>
              </c:strCache>
            </c:strRef>
          </c:cat>
          <c:val>
            <c:numRef>
              <c:f>'★施工時販売価格指数（四半期）'!$B$3:$B$212</c:f>
              <c:numCache>
                <c:formatCode>#,##0_);[Red]\(#,##0\)</c:formatCode>
                <c:ptCount val="210"/>
                <c:pt idx="0">
                  <c:v>29.4</c:v>
                </c:pt>
                <c:pt idx="1">
                  <c:v>31.3</c:v>
                </c:pt>
                <c:pt idx="2">
                  <c:v>31.3</c:v>
                </c:pt>
                <c:pt idx="3">
                  <c:v>31.3</c:v>
                </c:pt>
                <c:pt idx="4">
                  <c:v>31.3</c:v>
                </c:pt>
                <c:pt idx="5">
                  <c:v>31.7</c:v>
                </c:pt>
                <c:pt idx="6">
                  <c:v>31.7</c:v>
                </c:pt>
                <c:pt idx="7">
                  <c:v>31.7</c:v>
                </c:pt>
                <c:pt idx="8">
                  <c:v>31.7</c:v>
                </c:pt>
                <c:pt idx="9">
                  <c:v>34.6</c:v>
                </c:pt>
                <c:pt idx="10">
                  <c:v>34.6</c:v>
                </c:pt>
                <c:pt idx="11">
                  <c:v>34.6</c:v>
                </c:pt>
                <c:pt idx="12">
                  <c:v>34.6</c:v>
                </c:pt>
                <c:pt idx="13">
                  <c:v>43.7</c:v>
                </c:pt>
                <c:pt idx="14">
                  <c:v>43.7</c:v>
                </c:pt>
                <c:pt idx="15">
                  <c:v>43.7</c:v>
                </c:pt>
                <c:pt idx="16">
                  <c:v>43.7</c:v>
                </c:pt>
                <c:pt idx="17">
                  <c:v>51.8</c:v>
                </c:pt>
                <c:pt idx="18">
                  <c:v>51.8</c:v>
                </c:pt>
                <c:pt idx="19">
                  <c:v>51.8</c:v>
                </c:pt>
                <c:pt idx="20">
                  <c:v>51.8</c:v>
                </c:pt>
                <c:pt idx="21">
                  <c:v>52.4</c:v>
                </c:pt>
                <c:pt idx="22">
                  <c:v>52.4</c:v>
                </c:pt>
                <c:pt idx="23">
                  <c:v>52.4</c:v>
                </c:pt>
                <c:pt idx="24">
                  <c:v>52.4</c:v>
                </c:pt>
                <c:pt idx="25">
                  <c:v>56.8</c:v>
                </c:pt>
                <c:pt idx="26">
                  <c:v>56.8</c:v>
                </c:pt>
                <c:pt idx="27">
                  <c:v>56.8</c:v>
                </c:pt>
                <c:pt idx="28">
                  <c:v>56.8</c:v>
                </c:pt>
                <c:pt idx="29">
                  <c:v>59.2</c:v>
                </c:pt>
                <c:pt idx="30">
                  <c:v>59.2</c:v>
                </c:pt>
                <c:pt idx="31">
                  <c:v>59.2</c:v>
                </c:pt>
                <c:pt idx="32">
                  <c:v>59.2</c:v>
                </c:pt>
                <c:pt idx="33">
                  <c:v>62.4</c:v>
                </c:pt>
                <c:pt idx="34">
                  <c:v>62.4</c:v>
                </c:pt>
                <c:pt idx="35">
                  <c:v>62.4</c:v>
                </c:pt>
                <c:pt idx="36">
                  <c:v>62.4</c:v>
                </c:pt>
                <c:pt idx="37">
                  <c:v>69.2</c:v>
                </c:pt>
                <c:pt idx="38">
                  <c:v>69.2</c:v>
                </c:pt>
                <c:pt idx="39">
                  <c:v>69.2</c:v>
                </c:pt>
                <c:pt idx="40">
                  <c:v>69.2</c:v>
                </c:pt>
                <c:pt idx="41">
                  <c:v>75.400000000000006</c:v>
                </c:pt>
                <c:pt idx="42">
                  <c:v>75.400000000000006</c:v>
                </c:pt>
                <c:pt idx="43">
                  <c:v>75.400000000000006</c:v>
                </c:pt>
                <c:pt idx="44">
                  <c:v>75.400000000000006</c:v>
                </c:pt>
                <c:pt idx="45">
                  <c:v>75.7</c:v>
                </c:pt>
                <c:pt idx="46">
                  <c:v>75.7</c:v>
                </c:pt>
                <c:pt idx="47">
                  <c:v>75.7</c:v>
                </c:pt>
                <c:pt idx="48">
                  <c:v>75.7</c:v>
                </c:pt>
                <c:pt idx="49">
                  <c:v>75.900000000000006</c:v>
                </c:pt>
                <c:pt idx="50">
                  <c:v>75.900000000000006</c:v>
                </c:pt>
                <c:pt idx="51">
                  <c:v>75.900000000000006</c:v>
                </c:pt>
                <c:pt idx="52">
                  <c:v>75.900000000000006</c:v>
                </c:pt>
                <c:pt idx="53">
                  <c:v>75.900000000000006</c:v>
                </c:pt>
                <c:pt idx="54">
                  <c:v>75.900000000000006</c:v>
                </c:pt>
                <c:pt idx="55">
                  <c:v>75.900000000000006</c:v>
                </c:pt>
                <c:pt idx="56">
                  <c:v>75.900000000000006</c:v>
                </c:pt>
                <c:pt idx="57">
                  <c:v>77.599999999999994</c:v>
                </c:pt>
                <c:pt idx="58">
                  <c:v>77.599999999999994</c:v>
                </c:pt>
                <c:pt idx="59">
                  <c:v>77.599999999999994</c:v>
                </c:pt>
                <c:pt idx="60">
                  <c:v>77.599999999999994</c:v>
                </c:pt>
                <c:pt idx="61">
                  <c:v>77.2</c:v>
                </c:pt>
                <c:pt idx="62">
                  <c:v>77.2</c:v>
                </c:pt>
                <c:pt idx="63">
                  <c:v>77.2</c:v>
                </c:pt>
                <c:pt idx="64">
                  <c:v>77.2</c:v>
                </c:pt>
                <c:pt idx="65">
                  <c:v>76.7</c:v>
                </c:pt>
                <c:pt idx="66">
                  <c:v>76.7</c:v>
                </c:pt>
                <c:pt idx="67">
                  <c:v>76.7</c:v>
                </c:pt>
                <c:pt idx="68">
                  <c:v>76.7</c:v>
                </c:pt>
                <c:pt idx="69">
                  <c:v>78.099999999999994</c:v>
                </c:pt>
                <c:pt idx="70">
                  <c:v>78.099999999999994</c:v>
                </c:pt>
                <c:pt idx="71">
                  <c:v>78.099999999999994</c:v>
                </c:pt>
                <c:pt idx="72">
                  <c:v>78.099999999999994</c:v>
                </c:pt>
                <c:pt idx="73">
                  <c:v>79.599999999999994</c:v>
                </c:pt>
                <c:pt idx="74">
                  <c:v>79.599999999999994</c:v>
                </c:pt>
                <c:pt idx="75">
                  <c:v>79.599999999999994</c:v>
                </c:pt>
                <c:pt idx="76">
                  <c:v>79.599999999999994</c:v>
                </c:pt>
                <c:pt idx="77">
                  <c:v>83.8</c:v>
                </c:pt>
                <c:pt idx="78">
                  <c:v>83.8</c:v>
                </c:pt>
                <c:pt idx="79">
                  <c:v>83.8</c:v>
                </c:pt>
                <c:pt idx="80">
                  <c:v>83.8</c:v>
                </c:pt>
                <c:pt idx="81">
                  <c:v>86.7</c:v>
                </c:pt>
                <c:pt idx="82">
                  <c:v>86.7</c:v>
                </c:pt>
                <c:pt idx="83">
                  <c:v>86.7</c:v>
                </c:pt>
                <c:pt idx="84">
                  <c:v>86.7</c:v>
                </c:pt>
                <c:pt idx="85">
                  <c:v>88.9</c:v>
                </c:pt>
                <c:pt idx="86">
                  <c:v>88.9</c:v>
                </c:pt>
                <c:pt idx="87">
                  <c:v>88.9</c:v>
                </c:pt>
                <c:pt idx="88">
                  <c:v>88.9</c:v>
                </c:pt>
                <c:pt idx="89">
                  <c:v>90.1</c:v>
                </c:pt>
                <c:pt idx="90">
                  <c:v>90.1</c:v>
                </c:pt>
                <c:pt idx="91">
                  <c:v>90.1</c:v>
                </c:pt>
                <c:pt idx="92">
                  <c:v>90.1</c:v>
                </c:pt>
                <c:pt idx="93">
                  <c:v>90.6</c:v>
                </c:pt>
                <c:pt idx="94">
                  <c:v>90.6</c:v>
                </c:pt>
                <c:pt idx="95">
                  <c:v>90.6</c:v>
                </c:pt>
                <c:pt idx="96">
                  <c:v>90.6</c:v>
                </c:pt>
                <c:pt idx="97">
                  <c:v>90.9</c:v>
                </c:pt>
                <c:pt idx="98">
                  <c:v>90.9</c:v>
                </c:pt>
                <c:pt idx="99">
                  <c:v>90.9</c:v>
                </c:pt>
                <c:pt idx="100">
                  <c:v>90.9</c:v>
                </c:pt>
                <c:pt idx="101">
                  <c:v>90.610718958571724</c:v>
                </c:pt>
                <c:pt idx="102">
                  <c:v>90.568077210694995</c:v>
                </c:pt>
                <c:pt idx="103">
                  <c:v>90.87298252567544</c:v>
                </c:pt>
                <c:pt idx="104">
                  <c:v>90.186459909897636</c:v>
                </c:pt>
                <c:pt idx="105">
                  <c:v>90.390469028911639</c:v>
                </c:pt>
                <c:pt idx="106">
                  <c:v>90.512058859485734</c:v>
                </c:pt>
                <c:pt idx="107">
                  <c:v>91.285811825997115</c:v>
                </c:pt>
                <c:pt idx="108">
                  <c:v>90.934938890285807</c:v>
                </c:pt>
                <c:pt idx="109">
                  <c:v>92.189742856452142</c:v>
                </c:pt>
                <c:pt idx="110">
                  <c:v>91.555825174728014</c:v>
                </c:pt>
                <c:pt idx="111">
                  <c:v>91.555825174728014</c:v>
                </c:pt>
                <c:pt idx="112">
                  <c:v>90.469109148915223</c:v>
                </c:pt>
                <c:pt idx="113">
                  <c:v>90.287989811279743</c:v>
                </c:pt>
                <c:pt idx="114">
                  <c:v>89.925751136008827</c:v>
                </c:pt>
                <c:pt idx="115">
                  <c:v>90.01631080482656</c:v>
                </c:pt>
                <c:pt idx="116">
                  <c:v>88.476796434925092</c:v>
                </c:pt>
                <c:pt idx="117">
                  <c:v>88.567356103742824</c:v>
                </c:pt>
                <c:pt idx="118">
                  <c:v>88.657915772560571</c:v>
                </c:pt>
                <c:pt idx="119">
                  <c:v>89.020154447831473</c:v>
                </c:pt>
                <c:pt idx="120">
                  <c:v>88.929594779013769</c:v>
                </c:pt>
                <c:pt idx="121">
                  <c:v>88.93113429338365</c:v>
                </c:pt>
                <c:pt idx="122">
                  <c:v>89.287214911174985</c:v>
                </c:pt>
                <c:pt idx="123">
                  <c:v>89.376235065622822</c:v>
                </c:pt>
                <c:pt idx="124">
                  <c:v>88.486033521144506</c:v>
                </c:pt>
                <c:pt idx="125">
                  <c:v>88.218973057800994</c:v>
                </c:pt>
                <c:pt idx="126">
                  <c:v>87.41779166777053</c:v>
                </c:pt>
                <c:pt idx="127">
                  <c:v>87.59583197666619</c:v>
                </c:pt>
                <c:pt idx="128">
                  <c:v>86.794650586635697</c:v>
                </c:pt>
                <c:pt idx="129">
                  <c:v>86.438569968844362</c:v>
                </c:pt>
                <c:pt idx="130">
                  <c:v>86.438569968844362</c:v>
                </c:pt>
                <c:pt idx="131">
                  <c:v>86.88367074108352</c:v>
                </c:pt>
                <c:pt idx="132">
                  <c:v>86.705630432187874</c:v>
                </c:pt>
                <c:pt idx="133">
                  <c:v>86.705630432187874</c:v>
                </c:pt>
                <c:pt idx="134">
                  <c:v>87.061711049979181</c:v>
                </c:pt>
                <c:pt idx="135">
                  <c:v>87.328771513322678</c:v>
                </c:pt>
                <c:pt idx="136">
                  <c:v>87.506811822218353</c:v>
                </c:pt>
                <c:pt idx="137">
                  <c:v>87.773872285561836</c:v>
                </c:pt>
                <c:pt idx="138">
                  <c:v>87.951912594457497</c:v>
                </c:pt>
                <c:pt idx="139">
                  <c:v>88.664073830040152</c:v>
                </c:pt>
                <c:pt idx="140">
                  <c:v>88.129952903353171</c:v>
                </c:pt>
                <c:pt idx="141">
                  <c:v>89.204545454545467</c:v>
                </c:pt>
                <c:pt idx="142">
                  <c:v>89.583333333333329</c:v>
                </c:pt>
                <c:pt idx="143">
                  <c:v>90.056818181818187</c:v>
                </c:pt>
                <c:pt idx="144">
                  <c:v>89.867424242424249</c:v>
                </c:pt>
                <c:pt idx="145">
                  <c:v>90.530303030303031</c:v>
                </c:pt>
                <c:pt idx="146">
                  <c:v>91.76136363636364</c:v>
                </c:pt>
                <c:pt idx="147">
                  <c:v>91.47727272727272</c:v>
                </c:pt>
                <c:pt idx="148">
                  <c:v>92.045454545454547</c:v>
                </c:pt>
                <c:pt idx="149">
                  <c:v>93.087121212121218</c:v>
                </c:pt>
                <c:pt idx="150">
                  <c:v>93.371212121212125</c:v>
                </c:pt>
                <c:pt idx="151">
                  <c:v>93.939393939393952</c:v>
                </c:pt>
                <c:pt idx="152">
                  <c:v>94.791666666666671</c:v>
                </c:pt>
                <c:pt idx="153">
                  <c:v>97.25378787878789</c:v>
                </c:pt>
                <c:pt idx="154">
                  <c:v>98.863636363636374</c:v>
                </c:pt>
                <c:pt idx="155">
                  <c:v>96.685606060606062</c:v>
                </c:pt>
                <c:pt idx="156">
                  <c:v>94.602272727272734</c:v>
                </c:pt>
                <c:pt idx="157">
                  <c:v>94.318181818181813</c:v>
                </c:pt>
                <c:pt idx="158">
                  <c:v>93.371212121212125</c:v>
                </c:pt>
                <c:pt idx="159">
                  <c:v>92.992424242424249</c:v>
                </c:pt>
                <c:pt idx="160">
                  <c:v>92.897727272727266</c:v>
                </c:pt>
                <c:pt idx="161">
                  <c:v>93.465909090909093</c:v>
                </c:pt>
                <c:pt idx="162">
                  <c:v>93.181818181818187</c:v>
                </c:pt>
                <c:pt idx="163">
                  <c:v>93.276515151515156</c:v>
                </c:pt>
                <c:pt idx="164">
                  <c:v>94.034090909090907</c:v>
                </c:pt>
                <c:pt idx="165">
                  <c:v>95.8</c:v>
                </c:pt>
                <c:pt idx="166">
                  <c:v>94</c:v>
                </c:pt>
                <c:pt idx="167">
                  <c:v>94.6</c:v>
                </c:pt>
                <c:pt idx="168">
                  <c:v>94.3</c:v>
                </c:pt>
                <c:pt idx="169">
                  <c:v>93.7</c:v>
                </c:pt>
                <c:pt idx="170">
                  <c:v>93.9</c:v>
                </c:pt>
                <c:pt idx="171">
                  <c:v>93.9</c:v>
                </c:pt>
                <c:pt idx="172">
                  <c:v>94.8</c:v>
                </c:pt>
                <c:pt idx="173">
                  <c:v>95.3</c:v>
                </c:pt>
                <c:pt idx="174">
                  <c:v>96.1</c:v>
                </c:pt>
                <c:pt idx="175">
                  <c:v>96.9</c:v>
                </c:pt>
                <c:pt idx="176">
                  <c:v>97.7</c:v>
                </c:pt>
                <c:pt idx="177">
                  <c:v>99.6</c:v>
                </c:pt>
                <c:pt idx="178">
                  <c:v>100.2</c:v>
                </c:pt>
                <c:pt idx="179">
                  <c:v>99.5</c:v>
                </c:pt>
                <c:pt idx="180">
                  <c:v>99.8</c:v>
                </c:pt>
                <c:pt idx="181">
                  <c:v>99.9</c:v>
                </c:pt>
                <c:pt idx="182">
                  <c:v>100.4</c:v>
                </c:pt>
                <c:pt idx="183">
                  <c:v>100.1</c:v>
                </c:pt>
                <c:pt idx="184">
                  <c:v>99.5</c:v>
                </c:pt>
                <c:pt idx="185">
                  <c:v>99.7</c:v>
                </c:pt>
                <c:pt idx="186">
                  <c:v>99.9</c:v>
                </c:pt>
                <c:pt idx="187">
                  <c:v>100.5</c:v>
                </c:pt>
                <c:pt idx="188">
                  <c:v>100.9</c:v>
                </c:pt>
                <c:pt idx="189">
                  <c:v>101.4</c:v>
                </c:pt>
                <c:pt idx="190">
                  <c:v>101.6</c:v>
                </c:pt>
                <c:pt idx="191">
                  <c:v>102.9</c:v>
                </c:pt>
                <c:pt idx="192">
                  <c:v>103</c:v>
                </c:pt>
                <c:pt idx="193">
                  <c:v>104.9</c:v>
                </c:pt>
                <c:pt idx="194">
                  <c:v>105.6</c:v>
                </c:pt>
                <c:pt idx="195">
                  <c:v>105.8</c:v>
                </c:pt>
                <c:pt idx="196">
                  <c:v>105.9</c:v>
                </c:pt>
                <c:pt idx="197">
                  <c:v>106.7</c:v>
                </c:pt>
                <c:pt idx="198">
                  <c:v>107.6</c:v>
                </c:pt>
                <c:pt idx="199">
                  <c:v>109</c:v>
                </c:pt>
                <c:pt idx="200">
                  <c:v>108.8</c:v>
                </c:pt>
                <c:pt idx="201">
                  <c:v>107.9</c:v>
                </c:pt>
                <c:pt idx="202">
                  <c:v>107.4</c:v>
                </c:pt>
                <c:pt idx="203">
                  <c:v>107.8</c:v>
                </c:pt>
                <c:pt idx="204">
                  <c:v>108.6</c:v>
                </c:pt>
                <c:pt idx="205">
                  <c:v>109.7</c:v>
                </c:pt>
                <c:pt idx="206">
                  <c:v>112</c:v>
                </c:pt>
                <c:pt idx="207">
                  <c:v>114.6</c:v>
                </c:pt>
                <c:pt idx="208">
                  <c:v>116.5</c:v>
                </c:pt>
                <c:pt idx="209">
                  <c:v>118.9</c:v>
                </c:pt>
              </c:numCache>
            </c:numRef>
          </c:val>
          <c:smooth val="0"/>
          <c:extLst>
            <c:ext xmlns:c16="http://schemas.microsoft.com/office/drawing/2014/chart" uri="{C3380CC4-5D6E-409C-BE32-E72D297353CC}">
              <c16:uniqueId val="{00000000-C294-47A4-9289-159455EC7FD1}"/>
            </c:ext>
          </c:extLst>
        </c:ser>
        <c:ser>
          <c:idx val="2"/>
          <c:order val="2"/>
          <c:tx>
            <c:strRef>
              <c:f>'★施工時販売価格指数（四半期）'!$E$1:$E$2</c:f>
              <c:strCache>
                <c:ptCount val="2"/>
                <c:pt idx="0">
                  <c:v>販売価格指数</c:v>
                </c:pt>
              </c:strCache>
            </c:strRef>
          </c:tx>
          <c:spPr>
            <a:ln w="28575" cap="rnd">
              <a:solidFill>
                <a:schemeClr val="accent1"/>
              </a:solidFill>
              <a:round/>
            </a:ln>
            <a:effectLst/>
          </c:spPr>
          <c:marker>
            <c:symbol val="none"/>
          </c:marker>
          <c:cat>
            <c:strRef>
              <c:f>'★施工時販売価格指数（四半期）'!$A$3:$A$212</c:f>
              <c:strCache>
                <c:ptCount val="210"/>
                <c:pt idx="0">
                  <c:v>1970Q1</c:v>
                </c:pt>
                <c:pt idx="1">
                  <c:v>1970Q2</c:v>
                </c:pt>
                <c:pt idx="2">
                  <c:v>1970Q3</c:v>
                </c:pt>
                <c:pt idx="3">
                  <c:v>1970Q4</c:v>
                </c:pt>
                <c:pt idx="4">
                  <c:v>1971Q1</c:v>
                </c:pt>
                <c:pt idx="5">
                  <c:v>1971Q2</c:v>
                </c:pt>
                <c:pt idx="6">
                  <c:v>1971Q3</c:v>
                </c:pt>
                <c:pt idx="7">
                  <c:v>1971Q4</c:v>
                </c:pt>
                <c:pt idx="8">
                  <c:v>1972Q1</c:v>
                </c:pt>
                <c:pt idx="9">
                  <c:v>1972Q2</c:v>
                </c:pt>
                <c:pt idx="10">
                  <c:v>1972Q3</c:v>
                </c:pt>
                <c:pt idx="11">
                  <c:v>1972Q4</c:v>
                </c:pt>
                <c:pt idx="12">
                  <c:v>1973Q1</c:v>
                </c:pt>
                <c:pt idx="13">
                  <c:v>1973Q2</c:v>
                </c:pt>
                <c:pt idx="14">
                  <c:v>1973Q3</c:v>
                </c:pt>
                <c:pt idx="15">
                  <c:v>1973Q4</c:v>
                </c:pt>
                <c:pt idx="16">
                  <c:v>1974Q1</c:v>
                </c:pt>
                <c:pt idx="17">
                  <c:v>1974Q2</c:v>
                </c:pt>
                <c:pt idx="18">
                  <c:v>1974Q3</c:v>
                </c:pt>
                <c:pt idx="19">
                  <c:v>1974Q4</c:v>
                </c:pt>
                <c:pt idx="20">
                  <c:v>1975Q1</c:v>
                </c:pt>
                <c:pt idx="21">
                  <c:v>1975Q2</c:v>
                </c:pt>
                <c:pt idx="22">
                  <c:v>1975Q3</c:v>
                </c:pt>
                <c:pt idx="23">
                  <c:v>1975Q4</c:v>
                </c:pt>
                <c:pt idx="24">
                  <c:v>1976Q1</c:v>
                </c:pt>
                <c:pt idx="25">
                  <c:v>1976Q2</c:v>
                </c:pt>
                <c:pt idx="26">
                  <c:v>1976Q3</c:v>
                </c:pt>
                <c:pt idx="27">
                  <c:v>1976Q4</c:v>
                </c:pt>
                <c:pt idx="28">
                  <c:v>1977Q1</c:v>
                </c:pt>
                <c:pt idx="29">
                  <c:v>1977Q2</c:v>
                </c:pt>
                <c:pt idx="30">
                  <c:v>1977Q3</c:v>
                </c:pt>
                <c:pt idx="31">
                  <c:v>1977Q4</c:v>
                </c:pt>
                <c:pt idx="32">
                  <c:v>1978Q1</c:v>
                </c:pt>
                <c:pt idx="33">
                  <c:v>1978Q2</c:v>
                </c:pt>
                <c:pt idx="34">
                  <c:v>1978Q3</c:v>
                </c:pt>
                <c:pt idx="35">
                  <c:v>1978Q4</c:v>
                </c:pt>
                <c:pt idx="36">
                  <c:v>1979Q1</c:v>
                </c:pt>
                <c:pt idx="37">
                  <c:v>1979Q2</c:v>
                </c:pt>
                <c:pt idx="38">
                  <c:v>1979Q3</c:v>
                </c:pt>
                <c:pt idx="39">
                  <c:v>1979Q4</c:v>
                </c:pt>
                <c:pt idx="40">
                  <c:v>1980Q1</c:v>
                </c:pt>
                <c:pt idx="41">
                  <c:v>1980Q2</c:v>
                </c:pt>
                <c:pt idx="42">
                  <c:v>1980Q3</c:v>
                </c:pt>
                <c:pt idx="43">
                  <c:v>1980Q4</c:v>
                </c:pt>
                <c:pt idx="44">
                  <c:v>1981Q1</c:v>
                </c:pt>
                <c:pt idx="45">
                  <c:v>1981Q2</c:v>
                </c:pt>
                <c:pt idx="46">
                  <c:v>1981Q3</c:v>
                </c:pt>
                <c:pt idx="47">
                  <c:v>1981Q4</c:v>
                </c:pt>
                <c:pt idx="48">
                  <c:v>1982Q1</c:v>
                </c:pt>
                <c:pt idx="49">
                  <c:v>1982Q2</c:v>
                </c:pt>
                <c:pt idx="50">
                  <c:v>1982Q3</c:v>
                </c:pt>
                <c:pt idx="51">
                  <c:v>1982Q4</c:v>
                </c:pt>
                <c:pt idx="52">
                  <c:v>1983Q1</c:v>
                </c:pt>
                <c:pt idx="53">
                  <c:v>1983Q2</c:v>
                </c:pt>
                <c:pt idx="54">
                  <c:v>1983Q3</c:v>
                </c:pt>
                <c:pt idx="55">
                  <c:v>1983Q4</c:v>
                </c:pt>
                <c:pt idx="56">
                  <c:v>1984Q1</c:v>
                </c:pt>
                <c:pt idx="57">
                  <c:v>1984Q2</c:v>
                </c:pt>
                <c:pt idx="58">
                  <c:v>1984Q3</c:v>
                </c:pt>
                <c:pt idx="59">
                  <c:v>1984Q4</c:v>
                </c:pt>
                <c:pt idx="60">
                  <c:v>1985Q1</c:v>
                </c:pt>
                <c:pt idx="61">
                  <c:v>1985Q2</c:v>
                </c:pt>
                <c:pt idx="62">
                  <c:v>1985Q3</c:v>
                </c:pt>
                <c:pt idx="63">
                  <c:v>1985Q4</c:v>
                </c:pt>
                <c:pt idx="64">
                  <c:v>1986Q1</c:v>
                </c:pt>
                <c:pt idx="65">
                  <c:v>1986Q2</c:v>
                </c:pt>
                <c:pt idx="66">
                  <c:v>1986Q3</c:v>
                </c:pt>
                <c:pt idx="67">
                  <c:v>1986Q4</c:v>
                </c:pt>
                <c:pt idx="68">
                  <c:v>1987Q1</c:v>
                </c:pt>
                <c:pt idx="69">
                  <c:v>1987Q2</c:v>
                </c:pt>
                <c:pt idx="70">
                  <c:v>1987Q3</c:v>
                </c:pt>
                <c:pt idx="71">
                  <c:v>1987Q4</c:v>
                </c:pt>
                <c:pt idx="72">
                  <c:v>1988Q1</c:v>
                </c:pt>
                <c:pt idx="73">
                  <c:v>1988Q2</c:v>
                </c:pt>
                <c:pt idx="74">
                  <c:v>1988Q3</c:v>
                </c:pt>
                <c:pt idx="75">
                  <c:v>1988Q4</c:v>
                </c:pt>
                <c:pt idx="76">
                  <c:v>1989Q1</c:v>
                </c:pt>
                <c:pt idx="77">
                  <c:v>1989Q2</c:v>
                </c:pt>
                <c:pt idx="78">
                  <c:v>1989Q3</c:v>
                </c:pt>
                <c:pt idx="79">
                  <c:v>1989Q4</c:v>
                </c:pt>
                <c:pt idx="80">
                  <c:v>1990Q1</c:v>
                </c:pt>
                <c:pt idx="81">
                  <c:v>1990Q2</c:v>
                </c:pt>
                <c:pt idx="82">
                  <c:v>1990Q3</c:v>
                </c:pt>
                <c:pt idx="83">
                  <c:v>1990Q4</c:v>
                </c:pt>
                <c:pt idx="84">
                  <c:v>1991Q1</c:v>
                </c:pt>
                <c:pt idx="85">
                  <c:v>1991Q2</c:v>
                </c:pt>
                <c:pt idx="86">
                  <c:v>1991Q3</c:v>
                </c:pt>
                <c:pt idx="87">
                  <c:v>1991Q4</c:v>
                </c:pt>
                <c:pt idx="88">
                  <c:v>1992Q1</c:v>
                </c:pt>
                <c:pt idx="89">
                  <c:v>1992Q2</c:v>
                </c:pt>
                <c:pt idx="90">
                  <c:v>1992Q3</c:v>
                </c:pt>
                <c:pt idx="91">
                  <c:v>1992Q4</c:v>
                </c:pt>
                <c:pt idx="92">
                  <c:v>1993Q1</c:v>
                </c:pt>
                <c:pt idx="93">
                  <c:v>1993Q2</c:v>
                </c:pt>
                <c:pt idx="94">
                  <c:v>1993Q3</c:v>
                </c:pt>
                <c:pt idx="95">
                  <c:v>1993Q4</c:v>
                </c:pt>
                <c:pt idx="96">
                  <c:v>1994Q1</c:v>
                </c:pt>
                <c:pt idx="97">
                  <c:v>1994Q2</c:v>
                </c:pt>
                <c:pt idx="98">
                  <c:v>1994Q3</c:v>
                </c:pt>
                <c:pt idx="99">
                  <c:v>1994Q4</c:v>
                </c:pt>
                <c:pt idx="100">
                  <c:v>1995Q1</c:v>
                </c:pt>
                <c:pt idx="101">
                  <c:v>1995Q2</c:v>
                </c:pt>
                <c:pt idx="102">
                  <c:v>1995Q3</c:v>
                </c:pt>
                <c:pt idx="103">
                  <c:v>1995Q4</c:v>
                </c:pt>
                <c:pt idx="104">
                  <c:v>1996Q1</c:v>
                </c:pt>
                <c:pt idx="105">
                  <c:v>1996Q2</c:v>
                </c:pt>
                <c:pt idx="106">
                  <c:v>1996Q3</c:v>
                </c:pt>
                <c:pt idx="107">
                  <c:v>1996Q4</c:v>
                </c:pt>
                <c:pt idx="108">
                  <c:v>1997Q1</c:v>
                </c:pt>
                <c:pt idx="109">
                  <c:v>1997Q2</c:v>
                </c:pt>
                <c:pt idx="110">
                  <c:v>1997Q3</c:v>
                </c:pt>
                <c:pt idx="111">
                  <c:v>1997Q4</c:v>
                </c:pt>
                <c:pt idx="112">
                  <c:v>1998Q1</c:v>
                </c:pt>
                <c:pt idx="113">
                  <c:v>1998Q2</c:v>
                </c:pt>
                <c:pt idx="114">
                  <c:v>1998Q3</c:v>
                </c:pt>
                <c:pt idx="115">
                  <c:v>1998Q4</c:v>
                </c:pt>
                <c:pt idx="116">
                  <c:v>1999Q1</c:v>
                </c:pt>
                <c:pt idx="117">
                  <c:v>1999Q2</c:v>
                </c:pt>
                <c:pt idx="118">
                  <c:v>1999Q3</c:v>
                </c:pt>
                <c:pt idx="119">
                  <c:v>1999Q4</c:v>
                </c:pt>
                <c:pt idx="120">
                  <c:v>2000Q1</c:v>
                </c:pt>
                <c:pt idx="121">
                  <c:v>2000Q2</c:v>
                </c:pt>
                <c:pt idx="122">
                  <c:v>2000Q3</c:v>
                </c:pt>
                <c:pt idx="123">
                  <c:v>2000Q4</c:v>
                </c:pt>
                <c:pt idx="124">
                  <c:v>2001Q1</c:v>
                </c:pt>
                <c:pt idx="125">
                  <c:v>2001Q2</c:v>
                </c:pt>
                <c:pt idx="126">
                  <c:v>2001Q3</c:v>
                </c:pt>
                <c:pt idx="127">
                  <c:v>2001Q4</c:v>
                </c:pt>
                <c:pt idx="128">
                  <c:v>2002Q1</c:v>
                </c:pt>
                <c:pt idx="129">
                  <c:v>2002Q2</c:v>
                </c:pt>
                <c:pt idx="130">
                  <c:v>2002Q3</c:v>
                </c:pt>
                <c:pt idx="131">
                  <c:v>2002Q4</c:v>
                </c:pt>
                <c:pt idx="132">
                  <c:v>2003Q1</c:v>
                </c:pt>
                <c:pt idx="133">
                  <c:v>2003Q2</c:v>
                </c:pt>
                <c:pt idx="134">
                  <c:v>2003Q3</c:v>
                </c:pt>
                <c:pt idx="135">
                  <c:v>2003Q4</c:v>
                </c:pt>
                <c:pt idx="136">
                  <c:v>2004Q1</c:v>
                </c:pt>
                <c:pt idx="137">
                  <c:v>2004Q2</c:v>
                </c:pt>
                <c:pt idx="138">
                  <c:v>2004Q3</c:v>
                </c:pt>
                <c:pt idx="139">
                  <c:v>2004Q4</c:v>
                </c:pt>
                <c:pt idx="140">
                  <c:v>2005Q1</c:v>
                </c:pt>
                <c:pt idx="141">
                  <c:v>2005Q2</c:v>
                </c:pt>
                <c:pt idx="142">
                  <c:v>2005Q3</c:v>
                </c:pt>
                <c:pt idx="143">
                  <c:v>2005Q4</c:v>
                </c:pt>
                <c:pt idx="144">
                  <c:v>2006Q1</c:v>
                </c:pt>
                <c:pt idx="145">
                  <c:v>2006Q2</c:v>
                </c:pt>
                <c:pt idx="146">
                  <c:v>2006Q3</c:v>
                </c:pt>
                <c:pt idx="147">
                  <c:v>2006Q4</c:v>
                </c:pt>
                <c:pt idx="148">
                  <c:v>2007Q1</c:v>
                </c:pt>
                <c:pt idx="149">
                  <c:v>2007Q2</c:v>
                </c:pt>
                <c:pt idx="150">
                  <c:v>2007Q3</c:v>
                </c:pt>
                <c:pt idx="151">
                  <c:v>2007Q4</c:v>
                </c:pt>
                <c:pt idx="152">
                  <c:v>2008Q1</c:v>
                </c:pt>
                <c:pt idx="153">
                  <c:v>2008Q2</c:v>
                </c:pt>
                <c:pt idx="154">
                  <c:v>2008Q3</c:v>
                </c:pt>
                <c:pt idx="155">
                  <c:v>2008Q4</c:v>
                </c:pt>
                <c:pt idx="156">
                  <c:v>2009Q1</c:v>
                </c:pt>
                <c:pt idx="157">
                  <c:v>2009Q2</c:v>
                </c:pt>
                <c:pt idx="158">
                  <c:v>2009Q3</c:v>
                </c:pt>
                <c:pt idx="159">
                  <c:v>2009Q4</c:v>
                </c:pt>
                <c:pt idx="160">
                  <c:v>2010Q1</c:v>
                </c:pt>
                <c:pt idx="161">
                  <c:v>2010Q2</c:v>
                </c:pt>
                <c:pt idx="162">
                  <c:v>2010Q3</c:v>
                </c:pt>
                <c:pt idx="163">
                  <c:v>2010Q4</c:v>
                </c:pt>
                <c:pt idx="164">
                  <c:v>2011Q1</c:v>
                </c:pt>
                <c:pt idx="165">
                  <c:v>2011Q2</c:v>
                </c:pt>
                <c:pt idx="166">
                  <c:v>2011Q3</c:v>
                </c:pt>
                <c:pt idx="167">
                  <c:v>2011Q4</c:v>
                </c:pt>
                <c:pt idx="168">
                  <c:v>2012Q1</c:v>
                </c:pt>
                <c:pt idx="169">
                  <c:v>2012Q2</c:v>
                </c:pt>
                <c:pt idx="170">
                  <c:v>2012Q3</c:v>
                </c:pt>
                <c:pt idx="171">
                  <c:v>2012Q4</c:v>
                </c:pt>
                <c:pt idx="172">
                  <c:v>2013Q1</c:v>
                </c:pt>
                <c:pt idx="173">
                  <c:v>2013Q2</c:v>
                </c:pt>
                <c:pt idx="174">
                  <c:v>2013Q3</c:v>
                </c:pt>
                <c:pt idx="175">
                  <c:v>2013Q4</c:v>
                </c:pt>
                <c:pt idx="176">
                  <c:v>2014Q1</c:v>
                </c:pt>
                <c:pt idx="177">
                  <c:v>2014Q2</c:v>
                </c:pt>
                <c:pt idx="178">
                  <c:v>2014Q3</c:v>
                </c:pt>
                <c:pt idx="179">
                  <c:v>2014Q4</c:v>
                </c:pt>
                <c:pt idx="180">
                  <c:v>2015Q1</c:v>
                </c:pt>
                <c:pt idx="181">
                  <c:v>2015Q2</c:v>
                </c:pt>
                <c:pt idx="182">
                  <c:v>2015Q3</c:v>
                </c:pt>
                <c:pt idx="183">
                  <c:v>2015Q4</c:v>
                </c:pt>
                <c:pt idx="184">
                  <c:v>2016Q1</c:v>
                </c:pt>
                <c:pt idx="185">
                  <c:v>2016Q2</c:v>
                </c:pt>
                <c:pt idx="186">
                  <c:v>2016Q3</c:v>
                </c:pt>
                <c:pt idx="187">
                  <c:v>2016Q4</c:v>
                </c:pt>
                <c:pt idx="188">
                  <c:v>2017Q1</c:v>
                </c:pt>
                <c:pt idx="189">
                  <c:v>2017Q2</c:v>
                </c:pt>
                <c:pt idx="190">
                  <c:v>2017Q3</c:v>
                </c:pt>
                <c:pt idx="191">
                  <c:v>2017Q4</c:v>
                </c:pt>
                <c:pt idx="192">
                  <c:v>2018Q1</c:v>
                </c:pt>
                <c:pt idx="193">
                  <c:v>2018Q2</c:v>
                </c:pt>
                <c:pt idx="194">
                  <c:v>2018Q3</c:v>
                </c:pt>
                <c:pt idx="195">
                  <c:v>2018Q4</c:v>
                </c:pt>
                <c:pt idx="196">
                  <c:v>2019Q1</c:v>
                </c:pt>
                <c:pt idx="197">
                  <c:v>2019Q2</c:v>
                </c:pt>
                <c:pt idx="198">
                  <c:v>2019Q3</c:v>
                </c:pt>
                <c:pt idx="199">
                  <c:v>2019Q4</c:v>
                </c:pt>
                <c:pt idx="200">
                  <c:v>2020Q1</c:v>
                </c:pt>
                <c:pt idx="201">
                  <c:v>2020Q2</c:v>
                </c:pt>
                <c:pt idx="202">
                  <c:v>2020Q3</c:v>
                </c:pt>
                <c:pt idx="203">
                  <c:v>2020Q4</c:v>
                </c:pt>
                <c:pt idx="204">
                  <c:v>2021Q1</c:v>
                </c:pt>
                <c:pt idx="205">
                  <c:v>2021Q2</c:v>
                </c:pt>
                <c:pt idx="206">
                  <c:v>2021Q3</c:v>
                </c:pt>
                <c:pt idx="207">
                  <c:v>2021Q4</c:v>
                </c:pt>
                <c:pt idx="208">
                  <c:v>2022Q1</c:v>
                </c:pt>
                <c:pt idx="209">
                  <c:v>2022Q2</c:v>
                </c:pt>
              </c:strCache>
            </c:strRef>
          </c:cat>
          <c:val>
            <c:numRef>
              <c:f>'★施工時販売価格指数（四半期）'!$E$3:$E$212</c:f>
              <c:numCache>
                <c:formatCode>#,##0_);[Red]\(#,##0\)</c:formatCode>
                <c:ptCount val="210"/>
                <c:pt idx="0">
                  <c:v>31.18407967300751</c:v>
                </c:pt>
                <c:pt idx="1">
                  <c:v>33.190709569245477</c:v>
                </c:pt>
                <c:pt idx="2">
                  <c:v>33.182295882462412</c:v>
                </c:pt>
                <c:pt idx="3">
                  <c:v>33.174033684947915</c:v>
                </c:pt>
                <c:pt idx="4">
                  <c:v>33.165942787763655</c:v>
                </c:pt>
                <c:pt idx="5">
                  <c:v>33.581562760923127</c:v>
                </c:pt>
                <c:pt idx="6">
                  <c:v>33.573510786662695</c:v>
                </c:pt>
                <c:pt idx="7">
                  <c:v>33.565813415595578</c:v>
                </c:pt>
                <c:pt idx="8">
                  <c:v>33.558406884992081</c:v>
                </c:pt>
                <c:pt idx="9">
                  <c:v>36.620469373700011</c:v>
                </c:pt>
                <c:pt idx="10">
                  <c:v>36.61280412674909</c:v>
                </c:pt>
                <c:pt idx="11">
                  <c:v>36.605383397249142</c:v>
                </c:pt>
                <c:pt idx="12">
                  <c:v>36.597957329020453</c:v>
                </c:pt>
                <c:pt idx="13">
                  <c:v>46.213579956317083</c:v>
                </c:pt>
                <c:pt idx="14">
                  <c:v>46.204172197886287</c:v>
                </c:pt>
                <c:pt idx="15">
                  <c:v>46.19690941702946</c:v>
                </c:pt>
                <c:pt idx="16">
                  <c:v>46.193114095111163</c:v>
                </c:pt>
                <c:pt idx="17">
                  <c:v>54.753799895694129</c:v>
                </c:pt>
                <c:pt idx="18">
                  <c:v>54.75481729354631</c:v>
                </c:pt>
                <c:pt idx="19">
                  <c:v>54.755940605248789</c:v>
                </c:pt>
                <c:pt idx="20">
                  <c:v>54.754756578171445</c:v>
                </c:pt>
                <c:pt idx="21">
                  <c:v>55.382537005325197</c:v>
                </c:pt>
                <c:pt idx="22">
                  <c:v>55.369934376690068</c:v>
                </c:pt>
                <c:pt idx="23">
                  <c:v>55.353125354309419</c:v>
                </c:pt>
                <c:pt idx="24">
                  <c:v>55.333407521936287</c:v>
                </c:pt>
                <c:pt idx="25">
                  <c:v>59.955290754268134</c:v>
                </c:pt>
                <c:pt idx="26">
                  <c:v>59.928668321671076</c:v>
                </c:pt>
                <c:pt idx="27">
                  <c:v>59.901611355538897</c:v>
                </c:pt>
                <c:pt idx="28">
                  <c:v>59.873936469812683</c:v>
                </c:pt>
                <c:pt idx="29">
                  <c:v>62.374240315828011</c:v>
                </c:pt>
                <c:pt idx="30">
                  <c:v>62.348036243258633</c:v>
                </c:pt>
                <c:pt idx="31">
                  <c:v>62.326480426349939</c:v>
                </c:pt>
                <c:pt idx="32">
                  <c:v>62.309405064944102</c:v>
                </c:pt>
                <c:pt idx="33">
                  <c:v>65.661630056169969</c:v>
                </c:pt>
                <c:pt idx="34">
                  <c:v>65.646308439250021</c:v>
                </c:pt>
                <c:pt idx="35">
                  <c:v>65.631918579921717</c:v>
                </c:pt>
                <c:pt idx="36">
                  <c:v>65.617640837923943</c:v>
                </c:pt>
                <c:pt idx="37">
                  <c:v>72.750053090576301</c:v>
                </c:pt>
                <c:pt idx="38">
                  <c:v>72.728471924306021</c:v>
                </c:pt>
                <c:pt idx="39">
                  <c:v>72.704355332921807</c:v>
                </c:pt>
                <c:pt idx="40">
                  <c:v>72.677892214675097</c:v>
                </c:pt>
                <c:pt idx="41">
                  <c:v>79.157064992074169</c:v>
                </c:pt>
                <c:pt idx="42">
                  <c:v>79.120487417018424</c:v>
                </c:pt>
                <c:pt idx="43">
                  <c:v>79.082039298306768</c:v>
                </c:pt>
                <c:pt idx="44">
                  <c:v>79.041806544058403</c:v>
                </c:pt>
                <c:pt idx="45">
                  <c:v>79.312053315735994</c:v>
                </c:pt>
                <c:pt idx="46">
                  <c:v>79.2645721763719</c:v>
                </c:pt>
                <c:pt idx="47">
                  <c:v>79.212129254513982</c:v>
                </c:pt>
                <c:pt idx="48">
                  <c:v>79.153357195481036</c:v>
                </c:pt>
                <c:pt idx="49">
                  <c:v>79.298376261301883</c:v>
                </c:pt>
                <c:pt idx="50">
                  <c:v>79.23528985702302</c:v>
                </c:pt>
                <c:pt idx="51">
                  <c:v>79.179830072743641</c:v>
                </c:pt>
                <c:pt idx="52">
                  <c:v>79.136790474540916</c:v>
                </c:pt>
                <c:pt idx="53">
                  <c:v>79.10905985873228</c:v>
                </c:pt>
                <c:pt idx="54">
                  <c:v>79.10483449768553</c:v>
                </c:pt>
                <c:pt idx="55">
                  <c:v>79.132540253029902</c:v>
                </c:pt>
                <c:pt idx="56">
                  <c:v>79.196922407290373</c:v>
                </c:pt>
                <c:pt idx="57">
                  <c:v>81.072636208646117</c:v>
                </c:pt>
                <c:pt idx="58">
                  <c:v>81.210696163131701</c:v>
                </c:pt>
                <c:pt idx="59">
                  <c:v>81.382871636469261</c:v>
                </c:pt>
                <c:pt idx="60">
                  <c:v>81.586513284648689</c:v>
                </c:pt>
                <c:pt idx="61">
                  <c:v>81.393847256439329</c:v>
                </c:pt>
                <c:pt idx="62">
                  <c:v>81.649409759580735</c:v>
                </c:pt>
                <c:pt idx="63">
                  <c:v>81.932582547091997</c:v>
                </c:pt>
                <c:pt idx="64">
                  <c:v>82.24147677510507</c:v>
                </c:pt>
                <c:pt idx="65">
                  <c:v>82.035040309113356</c:v>
                </c:pt>
                <c:pt idx="66">
                  <c:v>82.377310898719543</c:v>
                </c:pt>
                <c:pt idx="67">
                  <c:v>82.730221878119153</c:v>
                </c:pt>
                <c:pt idx="68">
                  <c:v>83.086926667227175</c:v>
                </c:pt>
                <c:pt idx="69">
                  <c:v>84.962453867603259</c:v>
                </c:pt>
                <c:pt idx="70">
                  <c:v>85.310464592059859</c:v>
                </c:pt>
                <c:pt idx="71">
                  <c:v>85.642911219898593</c:v>
                </c:pt>
                <c:pt idx="72">
                  <c:v>85.953397055417099</c:v>
                </c:pt>
                <c:pt idx="73">
                  <c:v>87.890730684705915</c:v>
                </c:pt>
                <c:pt idx="74">
                  <c:v>88.143897194956338</c:v>
                </c:pt>
                <c:pt idx="75">
                  <c:v>88.362163704370815</c:v>
                </c:pt>
                <c:pt idx="76">
                  <c:v>88.542113766774548</c:v>
                </c:pt>
                <c:pt idx="77">
                  <c:v>93.356759589793597</c:v>
                </c:pt>
                <c:pt idx="78">
                  <c:v>93.451837805482668</c:v>
                </c:pt>
                <c:pt idx="79">
                  <c:v>93.495343059230976</c:v>
                </c:pt>
                <c:pt idx="80">
                  <c:v>93.481838762468954</c:v>
                </c:pt>
                <c:pt idx="81">
                  <c:v>96.639181507886661</c:v>
                </c:pt>
                <c:pt idx="82">
                  <c:v>96.496031055038983</c:v>
                </c:pt>
                <c:pt idx="83">
                  <c:v>96.288030664170023</c:v>
                </c:pt>
                <c:pt idx="84">
                  <c:v>96.01809772476885</c:v>
                </c:pt>
                <c:pt idx="85">
                  <c:v>98.115259139215425</c:v>
                </c:pt>
                <c:pt idx="86">
                  <c:v>97.718500278865733</c:v>
                </c:pt>
                <c:pt idx="87">
                  <c:v>97.268617190586298</c:v>
                </c:pt>
                <c:pt idx="88">
                  <c:v>96.769905100534686</c:v>
                </c:pt>
                <c:pt idx="89">
                  <c:v>97.522891680960768</c:v>
                </c:pt>
                <c:pt idx="90">
                  <c:v>96.928786290276364</c:v>
                </c:pt>
                <c:pt idx="91">
                  <c:v>96.301356941281483</c:v>
                </c:pt>
                <c:pt idx="92">
                  <c:v>95.64830180205621</c:v>
                </c:pt>
                <c:pt idx="93">
                  <c:v>95.50007933405746</c:v>
                </c:pt>
                <c:pt idx="94">
                  <c:v>94.809904753168681</c:v>
                </c:pt>
                <c:pt idx="95">
                  <c:v>94.120544104983082</c:v>
                </c:pt>
                <c:pt idx="96">
                  <c:v>93.443777760051461</c:v>
                </c:pt>
                <c:pt idx="97">
                  <c:v>93.094850856891199</c:v>
                </c:pt>
                <c:pt idx="98">
                  <c:v>92.466287925548983</c:v>
                </c:pt>
                <c:pt idx="99">
                  <c:v>91.874847759356257</c:v>
                </c:pt>
                <c:pt idx="100">
                  <c:v>91.324940379433784</c:v>
                </c:pt>
                <c:pt idx="101">
                  <c:v>90.528058609758546</c:v>
                </c:pt>
                <c:pt idx="102">
                  <c:v>90.022723239101708</c:v>
                </c:pt>
                <c:pt idx="103">
                  <c:v>89.905745847854419</c:v>
                </c:pt>
                <c:pt idx="104">
                  <c:v>88.852591403202965</c:v>
                </c:pt>
                <c:pt idx="105">
                  <c:v>88.718276391032006</c:v>
                </c:pt>
                <c:pt idx="106">
                  <c:v>88.542045803057306</c:v>
                </c:pt>
                <c:pt idx="107">
                  <c:v>89.043549109702511</c:v>
                </c:pt>
                <c:pt idx="108">
                  <c:v>88.489494569434029</c:v>
                </c:pt>
                <c:pt idx="109">
                  <c:v>89.536685200751506</c:v>
                </c:pt>
                <c:pt idx="110">
                  <c:v>88.786645206141429</c:v>
                </c:pt>
                <c:pt idx="111">
                  <c:v>88.687715332983402</c:v>
                </c:pt>
                <c:pt idx="112">
                  <c:v>87.568303313336386</c:v>
                </c:pt>
                <c:pt idx="113">
                  <c:v>87.352084808970233</c:v>
                </c:pt>
                <c:pt idx="114">
                  <c:v>86.984589629418096</c:v>
                </c:pt>
                <c:pt idx="115">
                  <c:v>87.076229668874177</c:v>
                </c:pt>
                <c:pt idx="116">
                  <c:v>85.608176538836815</c:v>
                </c:pt>
                <c:pt idx="117">
                  <c:v>85.729224564506836</c:v>
                </c:pt>
                <c:pt idx="118">
                  <c:v>85.860530340286033</c:v>
                </c:pt>
                <c:pt idx="119">
                  <c:v>86.26155747155515</c:v>
                </c:pt>
                <c:pt idx="120">
                  <c:v>86.226215552429522</c:v>
                </c:pt>
                <c:pt idx="121">
                  <c:v>86.276511661355528</c:v>
                </c:pt>
                <c:pt idx="122">
                  <c:v>86.66518095138882</c:v>
                </c:pt>
                <c:pt idx="123">
                  <c:v>86.78531240654776</c:v>
                </c:pt>
                <c:pt idx="124">
                  <c:v>85.939429526435831</c:v>
                </c:pt>
                <c:pt idx="125">
                  <c:v>85.67797753033166</c:v>
                </c:pt>
                <c:pt idx="126">
                  <c:v>84.881150987017406</c:v>
                </c:pt>
                <c:pt idx="127">
                  <c:v>85.020544420742795</c:v>
                </c:pt>
                <c:pt idx="128">
                  <c:v>84.194090858031288</c:v>
                </c:pt>
                <c:pt idx="129">
                  <c:v>83.780045655289939</c:v>
                </c:pt>
                <c:pt idx="130">
                  <c:v>83.698706316576235</c:v>
                </c:pt>
                <c:pt idx="131">
                  <c:v>84.037558874924258</c:v>
                </c:pt>
                <c:pt idx="132">
                  <c:v>83.763360533545438</c:v>
                </c:pt>
                <c:pt idx="133">
                  <c:v>83.648275055011027</c:v>
                </c:pt>
                <c:pt idx="134">
                  <c:v>83.867718821554135</c:v>
                </c:pt>
                <c:pt idx="135">
                  <c:v>83.994195827875046</c:v>
                </c:pt>
                <c:pt idx="136">
                  <c:v>84.027654883713296</c:v>
                </c:pt>
                <c:pt idx="137">
                  <c:v>84.137522050133768</c:v>
                </c:pt>
                <c:pt idx="138">
                  <c:v>84.156200121609231</c:v>
                </c:pt>
                <c:pt idx="139">
                  <c:v>84.680899066353106</c:v>
                </c:pt>
                <c:pt idx="140">
                  <c:v>84.012079889974402</c:v>
                </c:pt>
                <c:pt idx="141">
                  <c:v>84.872336614532742</c:v>
                </c:pt>
                <c:pt idx="142">
                  <c:v>85.067275794399649</c:v>
                </c:pt>
                <c:pt idx="143">
                  <c:v>85.351572888208352</c:v>
                </c:pt>
                <c:pt idx="144">
                  <c:v>85.009247811221513</c:v>
                </c:pt>
                <c:pt idx="145">
                  <c:v>85.474657632198685</c:v>
                </c:pt>
                <c:pt idx="146">
                  <c:v>86.478854262345536</c:v>
                </c:pt>
                <c:pt idx="147">
                  <c:v>86.06167832798856</c:v>
                </c:pt>
                <c:pt idx="148">
                  <c:v>86.456490307222694</c:v>
                </c:pt>
                <c:pt idx="149">
                  <c:v>87.30712463476199</c:v>
                </c:pt>
                <c:pt idx="150">
                  <c:v>87.461104571231388</c:v>
                </c:pt>
                <c:pt idx="151">
                  <c:v>87.898521643730746</c:v>
                </c:pt>
                <c:pt idx="152">
                  <c:v>88.621082147377237</c:v>
                </c:pt>
                <c:pt idx="153">
                  <c:v>90.86882407292633</c:v>
                </c:pt>
                <c:pt idx="154">
                  <c:v>92.33960225053292</c:v>
                </c:pt>
                <c:pt idx="155">
                  <c:v>90.294069032171478</c:v>
                </c:pt>
                <c:pt idx="156">
                  <c:v>88.359622106791605</c:v>
                </c:pt>
                <c:pt idx="157">
                  <c:v>88.127961082792396</c:v>
                </c:pt>
                <c:pt idx="158">
                  <c:v>87.297556253611745</c:v>
                </c:pt>
                <c:pt idx="159">
                  <c:v>87.01870219498295</c:v>
                </c:pt>
                <c:pt idx="160">
                  <c:v>87.027217358590661</c:v>
                </c:pt>
                <c:pt idx="161">
                  <c:v>87.679536015450878</c:v>
                </c:pt>
                <c:pt idx="162">
                  <c:v>87.55421433203125</c:v>
                </c:pt>
                <c:pt idx="163">
                  <c:v>87.806076598611284</c:v>
                </c:pt>
                <c:pt idx="164">
                  <c:v>88.705305893666292</c:v>
                </c:pt>
                <c:pt idx="165">
                  <c:v>90.582837668136619</c:v>
                </c:pt>
                <c:pt idx="166">
                  <c:v>89.110067204904695</c:v>
                </c:pt>
                <c:pt idx="167">
                  <c:v>89.930612804105166</c:v>
                </c:pt>
                <c:pt idx="168">
                  <c:v>89.916014045720672</c:v>
                </c:pt>
                <c:pt idx="169">
                  <c:v>89.631339134717663</c:v>
                </c:pt>
                <c:pt idx="170">
                  <c:v>90.127046572332674</c:v>
                </c:pt>
                <c:pt idx="171">
                  <c:v>90.445026069555681</c:v>
                </c:pt>
                <c:pt idx="172">
                  <c:v>91.643075997361123</c:v>
                </c:pt>
                <c:pt idx="173">
                  <c:v>92.465204516999805</c:v>
                </c:pt>
                <c:pt idx="174">
                  <c:v>93.586582445214404</c:v>
                </c:pt>
                <c:pt idx="175">
                  <c:v>94.713841175322955</c:v>
                </c:pt>
                <c:pt idx="176">
                  <c:v>95.842893556852957</c:v>
                </c:pt>
                <c:pt idx="177">
                  <c:v>98.052604732601992</c:v>
                </c:pt>
                <c:pt idx="178">
                  <c:v>98.980761547502027</c:v>
                </c:pt>
                <c:pt idx="179">
                  <c:v>98.610268006891005</c:v>
                </c:pt>
                <c:pt idx="180">
                  <c:v>99.210294158027907</c:v>
                </c:pt>
                <c:pt idx="181">
                  <c:v>99.58745163165932</c:v>
                </c:pt>
                <c:pt idx="182">
                  <c:v>100.33535071619688</c:v>
                </c:pt>
                <c:pt idx="183">
                  <c:v>100.2508484958627</c:v>
                </c:pt>
                <c:pt idx="184">
                  <c:v>99.826349156281083</c:v>
                </c:pt>
                <c:pt idx="185">
                  <c:v>100.16213765675082</c:v>
                </c:pt>
                <c:pt idx="186">
                  <c:v>100.45587691304519</c:v>
                </c:pt>
                <c:pt idx="187">
                  <c:v>101.10885373820739</c:v>
                </c:pt>
                <c:pt idx="188">
                  <c:v>101.51633490287486</c:v>
                </c:pt>
                <c:pt idx="189">
                  <c:v>101.98016428459349</c:v>
                </c:pt>
                <c:pt idx="190">
                  <c:v>102.10200444585216</c:v>
                </c:pt>
                <c:pt idx="191">
                  <c:v>103.29325065851577</c:v>
                </c:pt>
                <c:pt idx="192">
                  <c:v>103.24987124924496</c:v>
                </c:pt>
                <c:pt idx="193">
                  <c:v>104.98454165705313</c:v>
                </c:pt>
                <c:pt idx="194">
                  <c:v>105.49772650514311</c:v>
                </c:pt>
                <c:pt idx="195">
                  <c:v>105.49974150767893</c:v>
                </c:pt>
                <c:pt idx="196">
                  <c:v>105.39617523605685</c:v>
                </c:pt>
                <c:pt idx="197">
                  <c:v>105.98520773809696</c:v>
                </c:pt>
                <c:pt idx="198">
                  <c:v>106.67021869202604</c:v>
                </c:pt>
                <c:pt idx="199">
                  <c:v>107.84731935824587</c:v>
                </c:pt>
                <c:pt idx="200">
                  <c:v>107.4402865687436</c:v>
                </c:pt>
                <c:pt idx="201">
                  <c:v>106.34393594577702</c:v>
                </c:pt>
                <c:pt idx="202">
                  <c:v>105.64369827049651</c:v>
                </c:pt>
                <c:pt idx="203">
                  <c:v>105.82792363042735</c:v>
                </c:pt>
                <c:pt idx="204">
                  <c:v>106.40147922500907</c:v>
                </c:pt>
                <c:pt idx="205">
                  <c:v>107.263874127618</c:v>
                </c:pt>
                <c:pt idx="206">
                  <c:v>109.29186888919156</c:v>
                </c:pt>
                <c:pt idx="207">
                  <c:v>111.60266882596055</c:v>
                </c:pt>
              </c:numCache>
            </c:numRef>
          </c:val>
          <c:smooth val="0"/>
          <c:extLst>
            <c:ext xmlns:c16="http://schemas.microsoft.com/office/drawing/2014/chart" uri="{C3380CC4-5D6E-409C-BE32-E72D297353CC}">
              <c16:uniqueId val="{00000001-C294-47A4-9289-159455EC7FD1}"/>
            </c:ext>
          </c:extLst>
        </c:ser>
        <c:dLbls>
          <c:showLegendKey val="0"/>
          <c:showVal val="0"/>
          <c:showCatName val="0"/>
          <c:showSerName val="0"/>
          <c:showPercent val="0"/>
          <c:showBubbleSize val="0"/>
        </c:dLbls>
        <c:marker val="1"/>
        <c:smooth val="0"/>
        <c:axId val="719993840"/>
        <c:axId val="719987936"/>
      </c:lineChart>
      <c:lineChart>
        <c:grouping val="standard"/>
        <c:varyColors val="0"/>
        <c:ser>
          <c:idx val="1"/>
          <c:order val="1"/>
          <c:tx>
            <c:strRef>
              <c:f>'★施工時販売価格指数（四半期）'!$C$1:$C$2</c:f>
              <c:strCache>
                <c:ptCount val="2"/>
                <c:pt idx="0">
                  <c:v>マークアップ率（季節調整値、右目盛）</c:v>
                </c:pt>
              </c:strCache>
            </c:strRef>
          </c:tx>
          <c:spPr>
            <a:ln w="28575" cap="rnd">
              <a:solidFill>
                <a:schemeClr val="accent3"/>
              </a:solidFill>
              <a:prstDash val="sysDot"/>
              <a:round/>
            </a:ln>
            <a:effectLst/>
          </c:spPr>
          <c:marker>
            <c:symbol val="none"/>
          </c:marker>
          <c:cat>
            <c:strRef>
              <c:f>'★施工時販売価格指数（四半期）'!$A$3:$A$212</c:f>
              <c:strCache>
                <c:ptCount val="210"/>
                <c:pt idx="0">
                  <c:v>1970Q1</c:v>
                </c:pt>
                <c:pt idx="1">
                  <c:v>1970Q2</c:v>
                </c:pt>
                <c:pt idx="2">
                  <c:v>1970Q3</c:v>
                </c:pt>
                <c:pt idx="3">
                  <c:v>1970Q4</c:v>
                </c:pt>
                <c:pt idx="4">
                  <c:v>1971Q1</c:v>
                </c:pt>
                <c:pt idx="5">
                  <c:v>1971Q2</c:v>
                </c:pt>
                <c:pt idx="6">
                  <c:v>1971Q3</c:v>
                </c:pt>
                <c:pt idx="7">
                  <c:v>1971Q4</c:v>
                </c:pt>
                <c:pt idx="8">
                  <c:v>1972Q1</c:v>
                </c:pt>
                <c:pt idx="9">
                  <c:v>1972Q2</c:v>
                </c:pt>
                <c:pt idx="10">
                  <c:v>1972Q3</c:v>
                </c:pt>
                <c:pt idx="11">
                  <c:v>1972Q4</c:v>
                </c:pt>
                <c:pt idx="12">
                  <c:v>1973Q1</c:v>
                </c:pt>
                <c:pt idx="13">
                  <c:v>1973Q2</c:v>
                </c:pt>
                <c:pt idx="14">
                  <c:v>1973Q3</c:v>
                </c:pt>
                <c:pt idx="15">
                  <c:v>1973Q4</c:v>
                </c:pt>
                <c:pt idx="16">
                  <c:v>1974Q1</c:v>
                </c:pt>
                <c:pt idx="17">
                  <c:v>1974Q2</c:v>
                </c:pt>
                <c:pt idx="18">
                  <c:v>1974Q3</c:v>
                </c:pt>
                <c:pt idx="19">
                  <c:v>1974Q4</c:v>
                </c:pt>
                <c:pt idx="20">
                  <c:v>1975Q1</c:v>
                </c:pt>
                <c:pt idx="21">
                  <c:v>1975Q2</c:v>
                </c:pt>
                <c:pt idx="22">
                  <c:v>1975Q3</c:v>
                </c:pt>
                <c:pt idx="23">
                  <c:v>1975Q4</c:v>
                </c:pt>
                <c:pt idx="24">
                  <c:v>1976Q1</c:v>
                </c:pt>
                <c:pt idx="25">
                  <c:v>1976Q2</c:v>
                </c:pt>
                <c:pt idx="26">
                  <c:v>1976Q3</c:v>
                </c:pt>
                <c:pt idx="27">
                  <c:v>1976Q4</c:v>
                </c:pt>
                <c:pt idx="28">
                  <c:v>1977Q1</c:v>
                </c:pt>
                <c:pt idx="29">
                  <c:v>1977Q2</c:v>
                </c:pt>
                <c:pt idx="30">
                  <c:v>1977Q3</c:v>
                </c:pt>
                <c:pt idx="31">
                  <c:v>1977Q4</c:v>
                </c:pt>
                <c:pt idx="32">
                  <c:v>1978Q1</c:v>
                </c:pt>
                <c:pt idx="33">
                  <c:v>1978Q2</c:v>
                </c:pt>
                <c:pt idx="34">
                  <c:v>1978Q3</c:v>
                </c:pt>
                <c:pt idx="35">
                  <c:v>1978Q4</c:v>
                </c:pt>
                <c:pt idx="36">
                  <c:v>1979Q1</c:v>
                </c:pt>
                <c:pt idx="37">
                  <c:v>1979Q2</c:v>
                </c:pt>
                <c:pt idx="38">
                  <c:v>1979Q3</c:v>
                </c:pt>
                <c:pt idx="39">
                  <c:v>1979Q4</c:v>
                </c:pt>
                <c:pt idx="40">
                  <c:v>1980Q1</c:v>
                </c:pt>
                <c:pt idx="41">
                  <c:v>1980Q2</c:v>
                </c:pt>
                <c:pt idx="42">
                  <c:v>1980Q3</c:v>
                </c:pt>
                <c:pt idx="43">
                  <c:v>1980Q4</c:v>
                </c:pt>
                <c:pt idx="44">
                  <c:v>1981Q1</c:v>
                </c:pt>
                <c:pt idx="45">
                  <c:v>1981Q2</c:v>
                </c:pt>
                <c:pt idx="46">
                  <c:v>1981Q3</c:v>
                </c:pt>
                <c:pt idx="47">
                  <c:v>1981Q4</c:v>
                </c:pt>
                <c:pt idx="48">
                  <c:v>1982Q1</c:v>
                </c:pt>
                <c:pt idx="49">
                  <c:v>1982Q2</c:v>
                </c:pt>
                <c:pt idx="50">
                  <c:v>1982Q3</c:v>
                </c:pt>
                <c:pt idx="51">
                  <c:v>1982Q4</c:v>
                </c:pt>
                <c:pt idx="52">
                  <c:v>1983Q1</c:v>
                </c:pt>
                <c:pt idx="53">
                  <c:v>1983Q2</c:v>
                </c:pt>
                <c:pt idx="54">
                  <c:v>1983Q3</c:v>
                </c:pt>
                <c:pt idx="55">
                  <c:v>1983Q4</c:v>
                </c:pt>
                <c:pt idx="56">
                  <c:v>1984Q1</c:v>
                </c:pt>
                <c:pt idx="57">
                  <c:v>1984Q2</c:v>
                </c:pt>
                <c:pt idx="58">
                  <c:v>1984Q3</c:v>
                </c:pt>
                <c:pt idx="59">
                  <c:v>1984Q4</c:v>
                </c:pt>
                <c:pt idx="60">
                  <c:v>1985Q1</c:v>
                </c:pt>
                <c:pt idx="61">
                  <c:v>1985Q2</c:v>
                </c:pt>
                <c:pt idx="62">
                  <c:v>1985Q3</c:v>
                </c:pt>
                <c:pt idx="63">
                  <c:v>1985Q4</c:v>
                </c:pt>
                <c:pt idx="64">
                  <c:v>1986Q1</c:v>
                </c:pt>
                <c:pt idx="65">
                  <c:v>1986Q2</c:v>
                </c:pt>
                <c:pt idx="66">
                  <c:v>1986Q3</c:v>
                </c:pt>
                <c:pt idx="67">
                  <c:v>1986Q4</c:v>
                </c:pt>
                <c:pt idx="68">
                  <c:v>1987Q1</c:v>
                </c:pt>
                <c:pt idx="69">
                  <c:v>1987Q2</c:v>
                </c:pt>
                <c:pt idx="70">
                  <c:v>1987Q3</c:v>
                </c:pt>
                <c:pt idx="71">
                  <c:v>1987Q4</c:v>
                </c:pt>
                <c:pt idx="72">
                  <c:v>1988Q1</c:v>
                </c:pt>
                <c:pt idx="73">
                  <c:v>1988Q2</c:v>
                </c:pt>
                <c:pt idx="74">
                  <c:v>1988Q3</c:v>
                </c:pt>
                <c:pt idx="75">
                  <c:v>1988Q4</c:v>
                </c:pt>
                <c:pt idx="76">
                  <c:v>1989Q1</c:v>
                </c:pt>
                <c:pt idx="77">
                  <c:v>1989Q2</c:v>
                </c:pt>
                <c:pt idx="78">
                  <c:v>1989Q3</c:v>
                </c:pt>
                <c:pt idx="79">
                  <c:v>1989Q4</c:v>
                </c:pt>
                <c:pt idx="80">
                  <c:v>1990Q1</c:v>
                </c:pt>
                <c:pt idx="81">
                  <c:v>1990Q2</c:v>
                </c:pt>
                <c:pt idx="82">
                  <c:v>1990Q3</c:v>
                </c:pt>
                <c:pt idx="83">
                  <c:v>1990Q4</c:v>
                </c:pt>
                <c:pt idx="84">
                  <c:v>1991Q1</c:v>
                </c:pt>
                <c:pt idx="85">
                  <c:v>1991Q2</c:v>
                </c:pt>
                <c:pt idx="86">
                  <c:v>1991Q3</c:v>
                </c:pt>
                <c:pt idx="87">
                  <c:v>1991Q4</c:v>
                </c:pt>
                <c:pt idx="88">
                  <c:v>1992Q1</c:v>
                </c:pt>
                <c:pt idx="89">
                  <c:v>1992Q2</c:v>
                </c:pt>
                <c:pt idx="90">
                  <c:v>1992Q3</c:v>
                </c:pt>
                <c:pt idx="91">
                  <c:v>1992Q4</c:v>
                </c:pt>
                <c:pt idx="92">
                  <c:v>1993Q1</c:v>
                </c:pt>
                <c:pt idx="93">
                  <c:v>1993Q2</c:v>
                </c:pt>
                <c:pt idx="94">
                  <c:v>1993Q3</c:v>
                </c:pt>
                <c:pt idx="95">
                  <c:v>1993Q4</c:v>
                </c:pt>
                <c:pt idx="96">
                  <c:v>1994Q1</c:v>
                </c:pt>
                <c:pt idx="97">
                  <c:v>1994Q2</c:v>
                </c:pt>
                <c:pt idx="98">
                  <c:v>1994Q3</c:v>
                </c:pt>
                <c:pt idx="99">
                  <c:v>1994Q4</c:v>
                </c:pt>
                <c:pt idx="100">
                  <c:v>1995Q1</c:v>
                </c:pt>
                <c:pt idx="101">
                  <c:v>1995Q2</c:v>
                </c:pt>
                <c:pt idx="102">
                  <c:v>1995Q3</c:v>
                </c:pt>
                <c:pt idx="103">
                  <c:v>1995Q4</c:v>
                </c:pt>
                <c:pt idx="104">
                  <c:v>1996Q1</c:v>
                </c:pt>
                <c:pt idx="105">
                  <c:v>1996Q2</c:v>
                </c:pt>
                <c:pt idx="106">
                  <c:v>1996Q3</c:v>
                </c:pt>
                <c:pt idx="107">
                  <c:v>1996Q4</c:v>
                </c:pt>
                <c:pt idx="108">
                  <c:v>1997Q1</c:v>
                </c:pt>
                <c:pt idx="109">
                  <c:v>1997Q2</c:v>
                </c:pt>
                <c:pt idx="110">
                  <c:v>1997Q3</c:v>
                </c:pt>
                <c:pt idx="111">
                  <c:v>1997Q4</c:v>
                </c:pt>
                <c:pt idx="112">
                  <c:v>1998Q1</c:v>
                </c:pt>
                <c:pt idx="113">
                  <c:v>1998Q2</c:v>
                </c:pt>
                <c:pt idx="114">
                  <c:v>1998Q3</c:v>
                </c:pt>
                <c:pt idx="115">
                  <c:v>1998Q4</c:v>
                </c:pt>
                <c:pt idx="116">
                  <c:v>1999Q1</c:v>
                </c:pt>
                <c:pt idx="117">
                  <c:v>1999Q2</c:v>
                </c:pt>
                <c:pt idx="118">
                  <c:v>1999Q3</c:v>
                </c:pt>
                <c:pt idx="119">
                  <c:v>1999Q4</c:v>
                </c:pt>
                <c:pt idx="120">
                  <c:v>2000Q1</c:v>
                </c:pt>
                <c:pt idx="121">
                  <c:v>2000Q2</c:v>
                </c:pt>
                <c:pt idx="122">
                  <c:v>2000Q3</c:v>
                </c:pt>
                <c:pt idx="123">
                  <c:v>2000Q4</c:v>
                </c:pt>
                <c:pt idx="124">
                  <c:v>2001Q1</c:v>
                </c:pt>
                <c:pt idx="125">
                  <c:v>2001Q2</c:v>
                </c:pt>
                <c:pt idx="126">
                  <c:v>2001Q3</c:v>
                </c:pt>
                <c:pt idx="127">
                  <c:v>2001Q4</c:v>
                </c:pt>
                <c:pt idx="128">
                  <c:v>2002Q1</c:v>
                </c:pt>
                <c:pt idx="129">
                  <c:v>2002Q2</c:v>
                </c:pt>
                <c:pt idx="130">
                  <c:v>2002Q3</c:v>
                </c:pt>
                <c:pt idx="131">
                  <c:v>2002Q4</c:v>
                </c:pt>
                <c:pt idx="132">
                  <c:v>2003Q1</c:v>
                </c:pt>
                <c:pt idx="133">
                  <c:v>2003Q2</c:v>
                </c:pt>
                <c:pt idx="134">
                  <c:v>2003Q3</c:v>
                </c:pt>
                <c:pt idx="135">
                  <c:v>2003Q4</c:v>
                </c:pt>
                <c:pt idx="136">
                  <c:v>2004Q1</c:v>
                </c:pt>
                <c:pt idx="137">
                  <c:v>2004Q2</c:v>
                </c:pt>
                <c:pt idx="138">
                  <c:v>2004Q3</c:v>
                </c:pt>
                <c:pt idx="139">
                  <c:v>2004Q4</c:v>
                </c:pt>
                <c:pt idx="140">
                  <c:v>2005Q1</c:v>
                </c:pt>
                <c:pt idx="141">
                  <c:v>2005Q2</c:v>
                </c:pt>
                <c:pt idx="142">
                  <c:v>2005Q3</c:v>
                </c:pt>
                <c:pt idx="143">
                  <c:v>2005Q4</c:v>
                </c:pt>
                <c:pt idx="144">
                  <c:v>2006Q1</c:v>
                </c:pt>
                <c:pt idx="145">
                  <c:v>2006Q2</c:v>
                </c:pt>
                <c:pt idx="146">
                  <c:v>2006Q3</c:v>
                </c:pt>
                <c:pt idx="147">
                  <c:v>2006Q4</c:v>
                </c:pt>
                <c:pt idx="148">
                  <c:v>2007Q1</c:v>
                </c:pt>
                <c:pt idx="149">
                  <c:v>2007Q2</c:v>
                </c:pt>
                <c:pt idx="150">
                  <c:v>2007Q3</c:v>
                </c:pt>
                <c:pt idx="151">
                  <c:v>2007Q4</c:v>
                </c:pt>
                <c:pt idx="152">
                  <c:v>2008Q1</c:v>
                </c:pt>
                <c:pt idx="153">
                  <c:v>2008Q2</c:v>
                </c:pt>
                <c:pt idx="154">
                  <c:v>2008Q3</c:v>
                </c:pt>
                <c:pt idx="155">
                  <c:v>2008Q4</c:v>
                </c:pt>
                <c:pt idx="156">
                  <c:v>2009Q1</c:v>
                </c:pt>
                <c:pt idx="157">
                  <c:v>2009Q2</c:v>
                </c:pt>
                <c:pt idx="158">
                  <c:v>2009Q3</c:v>
                </c:pt>
                <c:pt idx="159">
                  <c:v>2009Q4</c:v>
                </c:pt>
                <c:pt idx="160">
                  <c:v>2010Q1</c:v>
                </c:pt>
                <c:pt idx="161">
                  <c:v>2010Q2</c:v>
                </c:pt>
                <c:pt idx="162">
                  <c:v>2010Q3</c:v>
                </c:pt>
                <c:pt idx="163">
                  <c:v>2010Q4</c:v>
                </c:pt>
                <c:pt idx="164">
                  <c:v>2011Q1</c:v>
                </c:pt>
                <c:pt idx="165">
                  <c:v>2011Q2</c:v>
                </c:pt>
                <c:pt idx="166">
                  <c:v>2011Q3</c:v>
                </c:pt>
                <c:pt idx="167">
                  <c:v>2011Q4</c:v>
                </c:pt>
                <c:pt idx="168">
                  <c:v>2012Q1</c:v>
                </c:pt>
                <c:pt idx="169">
                  <c:v>2012Q2</c:v>
                </c:pt>
                <c:pt idx="170">
                  <c:v>2012Q3</c:v>
                </c:pt>
                <c:pt idx="171">
                  <c:v>2012Q4</c:v>
                </c:pt>
                <c:pt idx="172">
                  <c:v>2013Q1</c:v>
                </c:pt>
                <c:pt idx="173">
                  <c:v>2013Q2</c:v>
                </c:pt>
                <c:pt idx="174">
                  <c:v>2013Q3</c:v>
                </c:pt>
                <c:pt idx="175">
                  <c:v>2013Q4</c:v>
                </c:pt>
                <c:pt idx="176">
                  <c:v>2014Q1</c:v>
                </c:pt>
                <c:pt idx="177">
                  <c:v>2014Q2</c:v>
                </c:pt>
                <c:pt idx="178">
                  <c:v>2014Q3</c:v>
                </c:pt>
                <c:pt idx="179">
                  <c:v>2014Q4</c:v>
                </c:pt>
                <c:pt idx="180">
                  <c:v>2015Q1</c:v>
                </c:pt>
                <c:pt idx="181">
                  <c:v>2015Q2</c:v>
                </c:pt>
                <c:pt idx="182">
                  <c:v>2015Q3</c:v>
                </c:pt>
                <c:pt idx="183">
                  <c:v>2015Q4</c:v>
                </c:pt>
                <c:pt idx="184">
                  <c:v>2016Q1</c:v>
                </c:pt>
                <c:pt idx="185">
                  <c:v>2016Q2</c:v>
                </c:pt>
                <c:pt idx="186">
                  <c:v>2016Q3</c:v>
                </c:pt>
                <c:pt idx="187">
                  <c:v>2016Q4</c:v>
                </c:pt>
                <c:pt idx="188">
                  <c:v>2017Q1</c:v>
                </c:pt>
                <c:pt idx="189">
                  <c:v>2017Q2</c:v>
                </c:pt>
                <c:pt idx="190">
                  <c:v>2017Q3</c:v>
                </c:pt>
                <c:pt idx="191">
                  <c:v>2017Q4</c:v>
                </c:pt>
                <c:pt idx="192">
                  <c:v>2018Q1</c:v>
                </c:pt>
                <c:pt idx="193">
                  <c:v>2018Q2</c:v>
                </c:pt>
                <c:pt idx="194">
                  <c:v>2018Q3</c:v>
                </c:pt>
                <c:pt idx="195">
                  <c:v>2018Q4</c:v>
                </c:pt>
                <c:pt idx="196">
                  <c:v>2019Q1</c:v>
                </c:pt>
                <c:pt idx="197">
                  <c:v>2019Q2</c:v>
                </c:pt>
                <c:pt idx="198">
                  <c:v>2019Q3</c:v>
                </c:pt>
                <c:pt idx="199">
                  <c:v>2019Q4</c:v>
                </c:pt>
                <c:pt idx="200">
                  <c:v>2020Q1</c:v>
                </c:pt>
                <c:pt idx="201">
                  <c:v>2020Q2</c:v>
                </c:pt>
                <c:pt idx="202">
                  <c:v>2020Q3</c:v>
                </c:pt>
                <c:pt idx="203">
                  <c:v>2020Q4</c:v>
                </c:pt>
                <c:pt idx="204">
                  <c:v>2021Q1</c:v>
                </c:pt>
                <c:pt idx="205">
                  <c:v>2021Q2</c:v>
                </c:pt>
                <c:pt idx="206">
                  <c:v>2021Q3</c:v>
                </c:pt>
                <c:pt idx="207">
                  <c:v>2021Q4</c:v>
                </c:pt>
                <c:pt idx="208">
                  <c:v>2022Q1</c:v>
                </c:pt>
                <c:pt idx="209">
                  <c:v>2022Q2</c:v>
                </c:pt>
              </c:strCache>
            </c:strRef>
          </c:cat>
          <c:val>
            <c:numRef>
              <c:f>'★施工時販売価格指数（四半期）'!$C$3:$C$212</c:f>
              <c:numCache>
                <c:formatCode>0%</c:formatCode>
                <c:ptCount val="210"/>
                <c:pt idx="0">
                  <c:v>1.2141784914734</c:v>
                </c:pt>
                <c:pt idx="1">
                  <c:v>1.2138614909635099</c:v>
                </c:pt>
                <c:pt idx="2">
                  <c:v>1.2135537828573699</c:v>
                </c:pt>
                <c:pt idx="3">
                  <c:v>1.2132516150663299</c:v>
                </c:pt>
                <c:pt idx="4">
                  <c:v>1.21295571212702</c:v>
                </c:pt>
                <c:pt idx="5">
                  <c:v>1.2126586664300001</c:v>
                </c:pt>
                <c:pt idx="6">
                  <c:v>1.21236790282146</c:v>
                </c:pt>
                <c:pt idx="7">
                  <c:v>1.2120899442344899</c:v>
                </c:pt>
                <c:pt idx="8">
                  <c:v>1.21182248814293</c:v>
                </c:pt>
                <c:pt idx="9">
                  <c:v>1.2115594852539799</c:v>
                </c:pt>
                <c:pt idx="10">
                  <c:v>1.21130588657518</c:v>
                </c:pt>
                <c:pt idx="11">
                  <c:v>1.2110603775643201</c:v>
                </c:pt>
                <c:pt idx="12">
                  <c:v>1.21081469192581</c:v>
                </c:pt>
                <c:pt idx="13">
                  <c:v>1.2105566283937399</c:v>
                </c:pt>
                <c:pt idx="14">
                  <c:v>1.21031019381028</c:v>
                </c:pt>
                <c:pt idx="15">
                  <c:v>1.21011994653848</c:v>
                </c:pt>
                <c:pt idx="16">
                  <c:v>1.21002052874593</c:v>
                </c:pt>
                <c:pt idx="17">
                  <c:v>1.20998904707485</c:v>
                </c:pt>
                <c:pt idx="18">
                  <c:v>1.2100115302679799</c:v>
                </c:pt>
                <c:pt idx="19">
                  <c:v>1.2100363540219301</c:v>
                </c:pt>
                <c:pt idx="20">
                  <c:v>1.2100101885357399</c:v>
                </c:pt>
                <c:pt idx="21">
                  <c:v>1.20986940287791</c:v>
                </c:pt>
                <c:pt idx="22">
                  <c:v>1.2095940898351001</c:v>
                </c:pt>
                <c:pt idx="23">
                  <c:v>1.20922688524372</c:v>
                </c:pt>
                <c:pt idx="24">
                  <c:v>1.20879613570841</c:v>
                </c:pt>
                <c:pt idx="25">
                  <c:v>1.20830371871342</c:v>
                </c:pt>
                <c:pt idx="26">
                  <c:v>1.2077671858419501</c:v>
                </c:pt>
                <c:pt idx="27">
                  <c:v>1.2072218956368099</c:v>
                </c:pt>
                <c:pt idx="28">
                  <c:v>1.2066641522430701</c:v>
                </c:pt>
                <c:pt idx="29">
                  <c:v>1.20609216670529</c:v>
                </c:pt>
                <c:pt idx="30">
                  <c:v>1.20558547473595</c:v>
                </c:pt>
                <c:pt idx="31">
                  <c:v>1.20516866321586</c:v>
                </c:pt>
                <c:pt idx="32">
                  <c:v>1.20483848749699</c:v>
                </c:pt>
                <c:pt idx="33">
                  <c:v>1.20454770526471</c:v>
                </c:pt>
                <c:pt idx="34">
                  <c:v>1.20426663367867</c:v>
                </c:pt>
                <c:pt idx="35">
                  <c:v>1.20400265497424</c:v>
                </c:pt>
                <c:pt idx="36">
                  <c:v>1.2037407330368</c:v>
                </c:pt>
                <c:pt idx="37">
                  <c:v>1.2034392019278599</c:v>
                </c:pt>
                <c:pt idx="38">
                  <c:v>1.2030822039545299</c:v>
                </c:pt>
                <c:pt idx="39">
                  <c:v>1.2026832647062999</c:v>
                </c:pt>
                <c:pt idx="40">
                  <c:v>1.2022455089583599</c:v>
                </c:pt>
                <c:pt idx="41">
                  <c:v>1.20175315626548</c:v>
                </c:pt>
                <c:pt idx="42">
                  <c:v>1.2011978398666701</c:v>
                </c:pt>
                <c:pt idx="43">
                  <c:v>1.20061412509631</c:v>
                </c:pt>
                <c:pt idx="44">
                  <c:v>1.20000331620126</c:v>
                </c:pt>
                <c:pt idx="45">
                  <c:v>1.1993342835118801</c:v>
                </c:pt>
                <c:pt idx="46">
                  <c:v>1.1986162872442401</c:v>
                </c:pt>
                <c:pt idx="47">
                  <c:v>1.1978232603147601</c:v>
                </c:pt>
                <c:pt idx="48">
                  <c:v>1.1969345259753501</c:v>
                </c:pt>
                <c:pt idx="49">
                  <c:v>1.19596770682901</c:v>
                </c:pt>
                <c:pt idx="50">
                  <c:v>1.19501624595661</c:v>
                </c:pt>
                <c:pt idx="51">
                  <c:v>1.1941798087664299</c:v>
                </c:pt>
                <c:pt idx="52">
                  <c:v>1.19353069119313</c:v>
                </c:pt>
                <c:pt idx="53">
                  <c:v>1.1931124616837601</c:v>
                </c:pt>
                <c:pt idx="54">
                  <c:v>1.1930487353428201</c:v>
                </c:pt>
                <c:pt idx="55">
                  <c:v>1.1934665899099299</c:v>
                </c:pt>
                <c:pt idx="56">
                  <c:v>1.19443759311355</c:v>
                </c:pt>
                <c:pt idx="57">
                  <c:v>1.19594032047959</c:v>
                </c:pt>
                <c:pt idx="58">
                  <c:v>1.1979769073470501</c:v>
                </c:pt>
                <c:pt idx="59">
                  <c:v>1.20051674816624</c:v>
                </c:pt>
                <c:pt idx="60">
                  <c:v>1.2035207612263299</c:v>
                </c:pt>
                <c:pt idx="61">
                  <c:v>1.20689978758813</c:v>
                </c:pt>
                <c:pt idx="62">
                  <c:v>1.2106892427024101</c:v>
                </c:pt>
                <c:pt idx="63">
                  <c:v>1.21488810033868</c:v>
                </c:pt>
                <c:pt idx="64">
                  <c:v>1.21946835290988</c:v>
                </c:pt>
                <c:pt idx="65">
                  <c:v>1.22433697737346</c:v>
                </c:pt>
                <c:pt idx="66">
                  <c:v>1.22944521572555</c:v>
                </c:pt>
                <c:pt idx="67">
                  <c:v>1.2347122572260101</c:v>
                </c:pt>
                <c:pt idx="68">
                  <c:v>1.24003591967154</c:v>
                </c:pt>
                <c:pt idx="69">
                  <c:v>1.2452970164658199</c:v>
                </c:pt>
                <c:pt idx="70">
                  <c:v>1.2503978191985099</c:v>
                </c:pt>
                <c:pt idx="71">
                  <c:v>1.2552704985402201</c:v>
                </c:pt>
                <c:pt idx="72">
                  <c:v>1.2598212979466099</c:v>
                </c:pt>
                <c:pt idx="73">
                  <c:v>1.2639414069283901</c:v>
                </c:pt>
                <c:pt idx="74">
                  <c:v>1.2675821507549601</c:v>
                </c:pt>
                <c:pt idx="75">
                  <c:v>1.2707210037016301</c:v>
                </c:pt>
                <c:pt idx="76">
                  <c:v>1.27330883444646</c:v>
                </c:pt>
                <c:pt idx="77">
                  <c:v>1.2752598441468299</c:v>
                </c:pt>
                <c:pt idx="78">
                  <c:v>1.2765586192013001</c:v>
                </c:pt>
                <c:pt idx="79">
                  <c:v>1.27715290400037</c:v>
                </c:pt>
                <c:pt idx="80">
                  <c:v>1.2769684343651799</c:v>
                </c:pt>
                <c:pt idx="81">
                  <c:v>1.27594243072868</c:v>
                </c:pt>
                <c:pt idx="82">
                  <c:v>1.2740523926104299</c:v>
                </c:pt>
                <c:pt idx="83">
                  <c:v>1.2713061304817901</c:v>
                </c:pt>
                <c:pt idx="84">
                  <c:v>1.2677421630985899</c:v>
                </c:pt>
                <c:pt idx="85">
                  <c:v>1.2633733997807799</c:v>
                </c:pt>
                <c:pt idx="86">
                  <c:v>1.2582645655923901</c:v>
                </c:pt>
                <c:pt idx="87">
                  <c:v>1.2524716814709</c:v>
                </c:pt>
                <c:pt idx="88">
                  <c:v>1.2460500545573301</c:v>
                </c:pt>
                <c:pt idx="89">
                  <c:v>1.23902113220358</c:v>
                </c:pt>
                <c:pt idx="90">
                  <c:v>1.23147306711726</c:v>
                </c:pt>
                <c:pt idx="91">
                  <c:v>1.22350162360313</c:v>
                </c:pt>
                <c:pt idx="92">
                  <c:v>1.2152046063177799</c:v>
                </c:pt>
                <c:pt idx="93">
                  <c:v>1.20662541631821</c:v>
                </c:pt>
                <c:pt idx="94">
                  <c:v>1.19790519119584</c:v>
                </c:pt>
                <c:pt idx="95">
                  <c:v>1.1891952499590299</c:v>
                </c:pt>
                <c:pt idx="96">
                  <c:v>1.18064443535869</c:v>
                </c:pt>
                <c:pt idx="97">
                  <c:v>1.1723538436483001</c:v>
                </c:pt>
                <c:pt idx="98">
                  <c:v>1.1644382805236899</c:v>
                </c:pt>
                <c:pt idx="99">
                  <c:v>1.1569902085224799</c:v>
                </c:pt>
                <c:pt idx="100">
                  <c:v>1.15006516353268</c:v>
                </c:pt>
                <c:pt idx="101">
                  <c:v>1.1436695676190101</c:v>
                </c:pt>
                <c:pt idx="102">
                  <c:v>1.13782096907788</c:v>
                </c:pt>
                <c:pt idx="103">
                  <c:v>1.1325297011283</c:v>
                </c:pt>
                <c:pt idx="104">
                  <c:v>1.12778338756817</c:v>
                </c:pt>
                <c:pt idx="105">
                  <c:v>1.12353702893025</c:v>
                </c:pt>
                <c:pt idx="106">
                  <c:v>1.11979891629996</c:v>
                </c:pt>
                <c:pt idx="107">
                  <c:v>1.1165961189468101</c:v>
                </c:pt>
                <c:pt idx="108">
                  <c:v>1.11392992104614</c:v>
                </c:pt>
                <c:pt idx="109">
                  <c:v>1.11177100329681</c:v>
                </c:pt>
                <c:pt idx="110">
                  <c:v>1.1100910461066</c:v>
                </c:pt>
                <c:pt idx="111">
                  <c:v>1.1088541352386401</c:v>
                </c:pt>
                <c:pt idx="112">
                  <c:v>1.1080096826363</c:v>
                </c:pt>
                <c:pt idx="113">
                  <c:v>1.10749104959205</c:v>
                </c:pt>
                <c:pt idx="114">
                  <c:v>1.1072741959328001</c:v>
                </c:pt>
                <c:pt idx="115">
                  <c:v>1.1073256003630001</c:v>
                </c:pt>
                <c:pt idx="116">
                  <c:v>1.10759960367532</c:v>
                </c:pt>
                <c:pt idx="117">
                  <c:v>1.1080316081848101</c:v>
                </c:pt>
                <c:pt idx="118">
                  <c:v>1.1085951739211199</c:v>
                </c:pt>
                <c:pt idx="119">
                  <c:v>1.1092409294951699</c:v>
                </c:pt>
                <c:pt idx="120">
                  <c:v>1.1099155767522499</c:v>
                </c:pt>
                <c:pt idx="121">
                  <c:v>1.1105437698091201</c:v>
                </c:pt>
                <c:pt idx="122">
                  <c:v>1.11109784694819</c:v>
                </c:pt>
                <c:pt idx="123">
                  <c:v>1.11152979664489</c:v>
                </c:pt>
                <c:pt idx="124">
                  <c:v>1.1117692886794399</c:v>
                </c:pt>
                <c:pt idx="125">
                  <c:v>1.1117423319207</c:v>
                </c:pt>
                <c:pt idx="126">
                  <c:v>1.11149717465362</c:v>
                </c:pt>
                <c:pt idx="127">
                  <c:v>1.1110596457622499</c:v>
                </c:pt>
                <c:pt idx="128">
                  <c:v>1.1104156830160901</c:v>
                </c:pt>
                <c:pt idx="129">
                  <c:v>1.10950676269991</c:v>
                </c:pt>
                <c:pt idx="130">
                  <c:v>1.10842957844117</c:v>
                </c:pt>
                <c:pt idx="131">
                  <c:v>1.10721561445317</c:v>
                </c:pt>
                <c:pt idx="132">
                  <c:v>1.10586910873935</c:v>
                </c:pt>
                <c:pt idx="133">
                  <c:v>1.1043497155969899</c:v>
                </c:pt>
                <c:pt idx="134">
                  <c:v>1.1027182611931099</c:v>
                </c:pt>
                <c:pt idx="135">
                  <c:v>1.1010039067214199</c:v>
                </c:pt>
                <c:pt idx="136">
                  <c:v>1.09920150953647</c:v>
                </c:pt>
                <c:pt idx="137">
                  <c:v>1.09728992931446</c:v>
                </c:pt>
                <c:pt idx="138">
                  <c:v>1.09531179392351</c:v>
                </c:pt>
                <c:pt idx="139">
                  <c:v>1.0932883311175701</c:v>
                </c:pt>
                <c:pt idx="140">
                  <c:v>1.0912270751381099</c:v>
                </c:pt>
                <c:pt idx="141">
                  <c:v>1.0891209413594301</c:v>
                </c:pt>
                <c:pt idx="142">
                  <c:v>1.08700675084489</c:v>
                </c:pt>
                <c:pt idx="143">
                  <c:v>1.08490538404063</c:v>
                </c:pt>
                <c:pt idx="144">
                  <c:v>1.08283133161193</c:v>
                </c:pt>
                <c:pt idx="145">
                  <c:v>1.08078754240386</c:v>
                </c:pt>
                <c:pt idx="146">
                  <c:v>1.0788150653474999</c:v>
                </c:pt>
                <c:pt idx="147">
                  <c:v>1.0769450324003</c:v>
                </c:pt>
                <c:pt idx="148">
                  <c:v>1.07520726218889</c:v>
                </c:pt>
                <c:pt idx="149">
                  <c:v>1.07363588825739</c:v>
                </c:pt>
                <c:pt idx="150">
                  <c:v>1.0722570132492599</c:v>
                </c:pt>
                <c:pt idx="151">
                  <c:v>1.0711018050111401</c:v>
                </c:pt>
                <c:pt idx="152">
                  <c:v>1.0701972334448</c:v>
                </c:pt>
                <c:pt idx="153">
                  <c:v>1.0695604046310101</c:v>
                </c:pt>
                <c:pt idx="154">
                  <c:v>1.0691739120848101</c:v>
                </c:pt>
                <c:pt idx="155">
                  <c:v>1.0690409345924501</c:v>
                </c:pt>
                <c:pt idx="156">
                  <c:v>1.0691760311542799</c:v>
                </c:pt>
                <c:pt idx="157">
                  <c:v>1.06958483472873</c:v>
                </c:pt>
                <c:pt idx="158">
                  <c:v>1.0702519410353599</c:v>
                </c:pt>
                <c:pt idx="159">
                  <c:v>1.07117879461969</c:v>
                </c:pt>
                <c:pt idx="160">
                  <c:v>1.0723756464132299</c:v>
                </c:pt>
                <c:pt idx="161">
                  <c:v>1.0738458493207499</c:v>
                </c:pt>
                <c:pt idx="162">
                  <c:v>1.07558022605869</c:v>
                </c:pt>
                <c:pt idx="163">
                  <c:v>1.07757918618746</c:v>
                </c:pt>
                <c:pt idx="164">
                  <c:v>1.0798444535041201</c:v>
                </c:pt>
                <c:pt idx="165">
                  <c:v>1.08237398871994</c:v>
                </c:pt>
                <c:pt idx="166">
                  <c:v>1.0851651849375901</c:v>
                </c:pt>
                <c:pt idx="167">
                  <c:v>1.0882115992544099</c:v>
                </c:pt>
                <c:pt idx="168">
                  <c:v>1.0914963508872699</c:v>
                </c:pt>
                <c:pt idx="169">
                  <c:v>1.0950078396755201</c:v>
                </c:pt>
                <c:pt idx="170">
                  <c:v>1.09871861281127</c:v>
                </c:pt>
                <c:pt idx="171">
                  <c:v>1.10259502955162</c:v>
                </c:pt>
                <c:pt idx="172">
                  <c:v>1.10659385665159</c:v>
                </c:pt>
                <c:pt idx="173">
                  <c:v>1.1106631637653801</c:v>
                </c:pt>
                <c:pt idx="174">
                  <c:v>1.11477477984698</c:v>
                </c:pt>
                <c:pt idx="175">
                  <c:v>1.1188879774517899</c:v>
                </c:pt>
                <c:pt idx="176">
                  <c:v>1.12295483013789</c:v>
                </c:pt>
                <c:pt idx="177">
                  <c:v>1.1269294565662999</c:v>
                </c:pt>
                <c:pt idx="178">
                  <c:v>1.1307849084580299</c:v>
                </c:pt>
                <c:pt idx="179">
                  <c:v>1.1344777763137099</c:v>
                </c:pt>
                <c:pt idx="180">
                  <c:v>1.13794986957852</c:v>
                </c:pt>
                <c:pt idx="181">
                  <c:v>1.1411324761219901</c:v>
                </c:pt>
                <c:pt idx="182">
                  <c:v>1.1439767410260799</c:v>
                </c:pt>
                <c:pt idx="183">
                  <c:v>1.1464389004768101</c:v>
                </c:pt>
                <c:pt idx="184">
                  <c:v>1.1484683785710801</c:v>
                </c:pt>
                <c:pt idx="185">
                  <c:v>1.1500199138642799</c:v>
                </c:pt>
                <c:pt idx="186">
                  <c:v>1.1510834114601101</c:v>
                </c:pt>
                <c:pt idx="187">
                  <c:v>1.15164880015008</c:v>
                </c:pt>
                <c:pt idx="188">
                  <c:v>1.1517061818097201</c:v>
                </c:pt>
                <c:pt idx="189">
                  <c:v>1.1512633694097101</c:v>
                </c:pt>
                <c:pt idx="190">
                  <c:v>1.1503698600122001</c:v>
                </c:pt>
                <c:pt idx="191">
                  <c:v>1.1490885695433799</c:v>
                </c:pt>
                <c:pt idx="192">
                  <c:v>1.14749084267735</c:v>
                </c:pt>
                <c:pt idx="193">
                  <c:v>1.14563639678512</c:v>
                </c:pt>
                <c:pt idx="194">
                  <c:v>1.1436051877067499</c:v>
                </c:pt>
                <c:pt idx="195">
                  <c:v>1.1414651646798399</c:v>
                </c:pt>
                <c:pt idx="196">
                  <c:v>1.13926780621761</c:v>
                </c:pt>
                <c:pt idx="197">
                  <c:v>1.13704530774951</c:v>
                </c:pt>
                <c:pt idx="198">
                  <c:v>1.1348222663355401</c:v>
                </c:pt>
                <c:pt idx="199">
                  <c:v>1.1326084337950699</c:v>
                </c:pt>
                <c:pt idx="200">
                  <c:v>1.1304079339651001</c:v>
                </c:pt>
                <c:pt idx="201">
                  <c:v>1.1282055188294</c:v>
                </c:pt>
                <c:pt idx="202">
                  <c:v>1.1259944480648301</c:v>
                </c:pt>
                <c:pt idx="203">
                  <c:v>1.1237726256188201</c:v>
                </c:pt>
                <c:pt idx="204">
                  <c:v>1.1215400190602101</c:v>
                </c:pt>
                <c:pt idx="205">
                  <c:v>1.1192929940944301</c:v>
                </c:pt>
                <c:pt idx="206">
                  <c:v>1.1170349564917801</c:v>
                </c:pt>
                <c:pt idx="207">
                  <c:v>1.1147741692898201</c:v>
                </c:pt>
              </c:numCache>
            </c:numRef>
          </c:val>
          <c:smooth val="0"/>
          <c:extLst>
            <c:ext xmlns:c16="http://schemas.microsoft.com/office/drawing/2014/chart" uri="{C3380CC4-5D6E-409C-BE32-E72D297353CC}">
              <c16:uniqueId val="{00000002-C294-47A4-9289-159455EC7FD1}"/>
            </c:ext>
          </c:extLst>
        </c:ser>
        <c:dLbls>
          <c:showLegendKey val="0"/>
          <c:showVal val="0"/>
          <c:showCatName val="0"/>
          <c:showSerName val="0"/>
          <c:showPercent val="0"/>
          <c:showBubbleSize val="0"/>
        </c:dLbls>
        <c:marker val="1"/>
        <c:smooth val="0"/>
        <c:axId val="504232384"/>
        <c:axId val="800486088"/>
      </c:lineChart>
      <c:catAx>
        <c:axId val="719993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ja-JP"/>
          </a:p>
        </c:txPr>
        <c:crossAx val="719987936"/>
        <c:crosses val="autoZero"/>
        <c:auto val="1"/>
        <c:lblAlgn val="ctr"/>
        <c:lblOffset val="100"/>
        <c:noMultiLvlLbl val="0"/>
      </c:catAx>
      <c:valAx>
        <c:axId val="719987936"/>
        <c:scaling>
          <c:orientation val="minMax"/>
          <c:max val="115"/>
          <c:min val="80"/>
        </c:scaling>
        <c:delete val="0"/>
        <c:axPos val="l"/>
        <c:majorGridlines>
          <c:spPr>
            <a:ln w="9525" cap="flat" cmpd="sng" algn="ctr">
              <a:no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ja-JP"/>
          </a:p>
        </c:txPr>
        <c:crossAx val="719993840"/>
        <c:crosses val="autoZero"/>
        <c:crossBetween val="between"/>
      </c:valAx>
      <c:valAx>
        <c:axId val="800486088"/>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ja-JP"/>
          </a:p>
        </c:txPr>
        <c:crossAx val="504232384"/>
        <c:crosses val="max"/>
        <c:crossBetween val="between"/>
      </c:valAx>
      <c:catAx>
        <c:axId val="504232384"/>
        <c:scaling>
          <c:orientation val="minMax"/>
        </c:scaling>
        <c:delete val="1"/>
        <c:axPos val="b"/>
        <c:numFmt formatCode="General" sourceLinked="1"/>
        <c:majorTickMark val="out"/>
        <c:minorTickMark val="none"/>
        <c:tickLblPos val="nextTo"/>
        <c:crossAx val="8004860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★平均労働時間!$H$1</c:f>
              <c:strCache>
                <c:ptCount val="1"/>
                <c:pt idx="0">
                  <c:v>現実平均労働時間</c:v>
                </c:pt>
              </c:strCache>
            </c:strRef>
          </c:tx>
          <c:spPr>
            <a:ln w="28575" cap="rnd">
              <a:solidFill>
                <a:schemeClr val="accent1"/>
              </a:solidFill>
              <a:round/>
            </a:ln>
            <a:effectLst/>
          </c:spPr>
          <c:marker>
            <c:symbol val="none"/>
          </c:marker>
          <c:cat>
            <c:strRef>
              <c:f>★平均労働時間!$G$2:$G$272</c:f>
              <c:strCache>
                <c:ptCount val="271"/>
                <c:pt idx="0">
                  <c:v>1955Q1</c:v>
                </c:pt>
                <c:pt idx="1">
                  <c:v>1955Q2</c:v>
                </c:pt>
                <c:pt idx="2">
                  <c:v>1955Q3</c:v>
                </c:pt>
                <c:pt idx="3">
                  <c:v>1955Q4</c:v>
                </c:pt>
                <c:pt idx="4">
                  <c:v>1956Q1</c:v>
                </c:pt>
                <c:pt idx="5">
                  <c:v>1956Q2</c:v>
                </c:pt>
                <c:pt idx="6">
                  <c:v>1956Q3</c:v>
                </c:pt>
                <c:pt idx="7">
                  <c:v>1956Q4</c:v>
                </c:pt>
                <c:pt idx="8">
                  <c:v>1957Q1</c:v>
                </c:pt>
                <c:pt idx="9">
                  <c:v>1957Q2</c:v>
                </c:pt>
                <c:pt idx="10">
                  <c:v>1957Q3</c:v>
                </c:pt>
                <c:pt idx="11">
                  <c:v>1957Q4</c:v>
                </c:pt>
                <c:pt idx="12">
                  <c:v>1958Q1</c:v>
                </c:pt>
                <c:pt idx="13">
                  <c:v>1958Q2</c:v>
                </c:pt>
                <c:pt idx="14">
                  <c:v>1958Q3</c:v>
                </c:pt>
                <c:pt idx="15">
                  <c:v>1958Q4</c:v>
                </c:pt>
                <c:pt idx="16">
                  <c:v>1959Q1</c:v>
                </c:pt>
                <c:pt idx="17">
                  <c:v>1959Q2</c:v>
                </c:pt>
                <c:pt idx="18">
                  <c:v>1959Q3</c:v>
                </c:pt>
                <c:pt idx="19">
                  <c:v>1959Q4</c:v>
                </c:pt>
                <c:pt idx="20">
                  <c:v>1960Q1</c:v>
                </c:pt>
                <c:pt idx="21">
                  <c:v>1960Q2</c:v>
                </c:pt>
                <c:pt idx="22">
                  <c:v>1960Q3</c:v>
                </c:pt>
                <c:pt idx="23">
                  <c:v>1960Q4</c:v>
                </c:pt>
                <c:pt idx="24">
                  <c:v>1961Q1</c:v>
                </c:pt>
                <c:pt idx="25">
                  <c:v>1961Q2</c:v>
                </c:pt>
                <c:pt idx="26">
                  <c:v>1961Q3</c:v>
                </c:pt>
                <c:pt idx="27">
                  <c:v>1961Q4</c:v>
                </c:pt>
                <c:pt idx="28">
                  <c:v>1962Q1</c:v>
                </c:pt>
                <c:pt idx="29">
                  <c:v>1962Q2</c:v>
                </c:pt>
                <c:pt idx="30">
                  <c:v>1962Q3</c:v>
                </c:pt>
                <c:pt idx="31">
                  <c:v>1962Q4</c:v>
                </c:pt>
                <c:pt idx="32">
                  <c:v>1963Q1</c:v>
                </c:pt>
                <c:pt idx="33">
                  <c:v>1963Q2</c:v>
                </c:pt>
                <c:pt idx="34">
                  <c:v>1963Q3</c:v>
                </c:pt>
                <c:pt idx="35">
                  <c:v>1963Q4</c:v>
                </c:pt>
                <c:pt idx="36">
                  <c:v>1964Q1</c:v>
                </c:pt>
                <c:pt idx="37">
                  <c:v>1964Q2</c:v>
                </c:pt>
                <c:pt idx="38">
                  <c:v>1964Q3</c:v>
                </c:pt>
                <c:pt idx="39">
                  <c:v>1964Q4</c:v>
                </c:pt>
                <c:pt idx="40">
                  <c:v>1965Q1</c:v>
                </c:pt>
                <c:pt idx="41">
                  <c:v>1965Q2</c:v>
                </c:pt>
                <c:pt idx="42">
                  <c:v>1965Q3</c:v>
                </c:pt>
                <c:pt idx="43">
                  <c:v>1965Q4</c:v>
                </c:pt>
                <c:pt idx="44">
                  <c:v>1966Q1</c:v>
                </c:pt>
                <c:pt idx="45">
                  <c:v>1966Q2</c:v>
                </c:pt>
                <c:pt idx="46">
                  <c:v>1966Q3</c:v>
                </c:pt>
                <c:pt idx="47">
                  <c:v>1966Q4</c:v>
                </c:pt>
                <c:pt idx="48">
                  <c:v>1967Q1</c:v>
                </c:pt>
                <c:pt idx="49">
                  <c:v>1967Q2</c:v>
                </c:pt>
                <c:pt idx="50">
                  <c:v>1967Q3</c:v>
                </c:pt>
                <c:pt idx="51">
                  <c:v>1967Q4</c:v>
                </c:pt>
                <c:pt idx="52">
                  <c:v>1968Q1</c:v>
                </c:pt>
                <c:pt idx="53">
                  <c:v>1968Q2</c:v>
                </c:pt>
                <c:pt idx="54">
                  <c:v>1968Q3</c:v>
                </c:pt>
                <c:pt idx="55">
                  <c:v>1968Q4</c:v>
                </c:pt>
                <c:pt idx="56">
                  <c:v>1969Q1</c:v>
                </c:pt>
                <c:pt idx="57">
                  <c:v>1969Q2</c:v>
                </c:pt>
                <c:pt idx="58">
                  <c:v>1969Q3</c:v>
                </c:pt>
                <c:pt idx="59">
                  <c:v>1969Q4</c:v>
                </c:pt>
                <c:pt idx="60">
                  <c:v>1970Q1</c:v>
                </c:pt>
                <c:pt idx="61">
                  <c:v>1970Q2</c:v>
                </c:pt>
                <c:pt idx="62">
                  <c:v>1970Q3</c:v>
                </c:pt>
                <c:pt idx="63">
                  <c:v>1970Q4</c:v>
                </c:pt>
                <c:pt idx="64">
                  <c:v>1971Q1</c:v>
                </c:pt>
                <c:pt idx="65">
                  <c:v>1971Q2</c:v>
                </c:pt>
                <c:pt idx="66">
                  <c:v>1971Q3</c:v>
                </c:pt>
                <c:pt idx="67">
                  <c:v>1971Q4</c:v>
                </c:pt>
                <c:pt idx="68">
                  <c:v>1972Q1</c:v>
                </c:pt>
                <c:pt idx="69">
                  <c:v>1972Q2</c:v>
                </c:pt>
                <c:pt idx="70">
                  <c:v>1972Q3</c:v>
                </c:pt>
                <c:pt idx="71">
                  <c:v>1972Q4</c:v>
                </c:pt>
                <c:pt idx="72">
                  <c:v>1973Q1</c:v>
                </c:pt>
                <c:pt idx="73">
                  <c:v>1973Q2</c:v>
                </c:pt>
                <c:pt idx="74">
                  <c:v>1973Q3</c:v>
                </c:pt>
                <c:pt idx="75">
                  <c:v>1973Q4</c:v>
                </c:pt>
                <c:pt idx="76">
                  <c:v>1974Q1</c:v>
                </c:pt>
                <c:pt idx="77">
                  <c:v>1974Q2</c:v>
                </c:pt>
                <c:pt idx="78">
                  <c:v>1974Q3</c:v>
                </c:pt>
                <c:pt idx="79">
                  <c:v>1974Q4</c:v>
                </c:pt>
                <c:pt idx="80">
                  <c:v>1975Q1</c:v>
                </c:pt>
                <c:pt idx="81">
                  <c:v>1975Q2</c:v>
                </c:pt>
                <c:pt idx="82">
                  <c:v>1975Q3</c:v>
                </c:pt>
                <c:pt idx="83">
                  <c:v>1975Q4</c:v>
                </c:pt>
                <c:pt idx="84">
                  <c:v>1976Q1</c:v>
                </c:pt>
                <c:pt idx="85">
                  <c:v>1976Q2</c:v>
                </c:pt>
                <c:pt idx="86">
                  <c:v>1976Q3</c:v>
                </c:pt>
                <c:pt idx="87">
                  <c:v>1976Q4</c:v>
                </c:pt>
                <c:pt idx="88">
                  <c:v>1977Q1</c:v>
                </c:pt>
                <c:pt idx="89">
                  <c:v>1977Q2</c:v>
                </c:pt>
                <c:pt idx="90">
                  <c:v>1977Q3</c:v>
                </c:pt>
                <c:pt idx="91">
                  <c:v>1977Q4</c:v>
                </c:pt>
                <c:pt idx="92">
                  <c:v>1978Q1</c:v>
                </c:pt>
                <c:pt idx="93">
                  <c:v>1978Q2</c:v>
                </c:pt>
                <c:pt idx="94">
                  <c:v>1978Q3</c:v>
                </c:pt>
                <c:pt idx="95">
                  <c:v>1978Q4</c:v>
                </c:pt>
                <c:pt idx="96">
                  <c:v>1979Q1</c:v>
                </c:pt>
                <c:pt idx="97">
                  <c:v>1979Q2</c:v>
                </c:pt>
                <c:pt idx="98">
                  <c:v>1979Q3</c:v>
                </c:pt>
                <c:pt idx="99">
                  <c:v>1979Q4</c:v>
                </c:pt>
                <c:pt idx="100">
                  <c:v>1980Q1</c:v>
                </c:pt>
                <c:pt idx="101">
                  <c:v>1980Q2</c:v>
                </c:pt>
                <c:pt idx="102">
                  <c:v>1980Q3</c:v>
                </c:pt>
                <c:pt idx="103">
                  <c:v>1980Q4</c:v>
                </c:pt>
                <c:pt idx="104">
                  <c:v>1981Q1</c:v>
                </c:pt>
                <c:pt idx="105">
                  <c:v>1981Q2</c:v>
                </c:pt>
                <c:pt idx="106">
                  <c:v>1981Q3</c:v>
                </c:pt>
                <c:pt idx="107">
                  <c:v>1981Q4</c:v>
                </c:pt>
                <c:pt idx="108">
                  <c:v>1982Q1</c:v>
                </c:pt>
                <c:pt idx="109">
                  <c:v>1982Q2</c:v>
                </c:pt>
                <c:pt idx="110">
                  <c:v>1982Q3</c:v>
                </c:pt>
                <c:pt idx="111">
                  <c:v>1982Q4</c:v>
                </c:pt>
                <c:pt idx="112">
                  <c:v>1983Q1</c:v>
                </c:pt>
                <c:pt idx="113">
                  <c:v>1983Q2</c:v>
                </c:pt>
                <c:pt idx="114">
                  <c:v>1983Q3</c:v>
                </c:pt>
                <c:pt idx="115">
                  <c:v>1983Q4</c:v>
                </c:pt>
                <c:pt idx="116">
                  <c:v>1984Q1</c:v>
                </c:pt>
                <c:pt idx="117">
                  <c:v>1984Q2</c:v>
                </c:pt>
                <c:pt idx="118">
                  <c:v>1984Q3</c:v>
                </c:pt>
                <c:pt idx="119">
                  <c:v>1984Q4</c:v>
                </c:pt>
                <c:pt idx="120">
                  <c:v>1985Q1</c:v>
                </c:pt>
                <c:pt idx="121">
                  <c:v>1985Q2</c:v>
                </c:pt>
                <c:pt idx="122">
                  <c:v>1985Q3</c:v>
                </c:pt>
                <c:pt idx="123">
                  <c:v>1985Q4</c:v>
                </c:pt>
                <c:pt idx="124">
                  <c:v>1986Q1</c:v>
                </c:pt>
                <c:pt idx="125">
                  <c:v>1986Q2</c:v>
                </c:pt>
                <c:pt idx="126">
                  <c:v>1986Q3</c:v>
                </c:pt>
                <c:pt idx="127">
                  <c:v>1986Q4</c:v>
                </c:pt>
                <c:pt idx="128">
                  <c:v>1987Q1</c:v>
                </c:pt>
                <c:pt idx="129">
                  <c:v>1987Q2</c:v>
                </c:pt>
                <c:pt idx="130">
                  <c:v>1987Q3</c:v>
                </c:pt>
                <c:pt idx="131">
                  <c:v>1987Q4</c:v>
                </c:pt>
                <c:pt idx="132">
                  <c:v>1988Q1</c:v>
                </c:pt>
                <c:pt idx="133">
                  <c:v>1988Q2</c:v>
                </c:pt>
                <c:pt idx="134">
                  <c:v>1988Q3</c:v>
                </c:pt>
                <c:pt idx="135">
                  <c:v>1988Q4</c:v>
                </c:pt>
                <c:pt idx="136">
                  <c:v>1989Q1</c:v>
                </c:pt>
                <c:pt idx="137">
                  <c:v>1989Q2</c:v>
                </c:pt>
                <c:pt idx="138">
                  <c:v>1989Q3</c:v>
                </c:pt>
                <c:pt idx="139">
                  <c:v>1989Q4</c:v>
                </c:pt>
                <c:pt idx="140">
                  <c:v>1990Q1</c:v>
                </c:pt>
                <c:pt idx="141">
                  <c:v>1990Q2</c:v>
                </c:pt>
                <c:pt idx="142">
                  <c:v>1990Q3</c:v>
                </c:pt>
                <c:pt idx="143">
                  <c:v>1990Q4</c:v>
                </c:pt>
                <c:pt idx="144">
                  <c:v>1991Q1</c:v>
                </c:pt>
                <c:pt idx="145">
                  <c:v>1991Q2</c:v>
                </c:pt>
                <c:pt idx="146">
                  <c:v>1991Q3</c:v>
                </c:pt>
                <c:pt idx="147">
                  <c:v>1991Q4</c:v>
                </c:pt>
                <c:pt idx="148">
                  <c:v>1992Q1</c:v>
                </c:pt>
                <c:pt idx="149">
                  <c:v>1992Q2</c:v>
                </c:pt>
                <c:pt idx="150">
                  <c:v>1992Q3</c:v>
                </c:pt>
                <c:pt idx="151">
                  <c:v>1992Q4</c:v>
                </c:pt>
                <c:pt idx="152">
                  <c:v>1993Q1</c:v>
                </c:pt>
                <c:pt idx="153">
                  <c:v>1993Q2</c:v>
                </c:pt>
                <c:pt idx="154">
                  <c:v>1993Q3</c:v>
                </c:pt>
                <c:pt idx="155">
                  <c:v>1993Q4</c:v>
                </c:pt>
                <c:pt idx="156">
                  <c:v>1994Q1</c:v>
                </c:pt>
                <c:pt idx="157">
                  <c:v>1994Q2</c:v>
                </c:pt>
                <c:pt idx="158">
                  <c:v>1994Q3</c:v>
                </c:pt>
                <c:pt idx="159">
                  <c:v>1994Q4</c:v>
                </c:pt>
                <c:pt idx="160">
                  <c:v>1995Q1</c:v>
                </c:pt>
                <c:pt idx="161">
                  <c:v>1995Q2</c:v>
                </c:pt>
                <c:pt idx="162">
                  <c:v>1995Q3</c:v>
                </c:pt>
                <c:pt idx="163">
                  <c:v>1995Q4</c:v>
                </c:pt>
                <c:pt idx="164">
                  <c:v>1996Q1</c:v>
                </c:pt>
                <c:pt idx="165">
                  <c:v>1996Q2</c:v>
                </c:pt>
                <c:pt idx="166">
                  <c:v>1996Q3</c:v>
                </c:pt>
                <c:pt idx="167">
                  <c:v>1996Q4</c:v>
                </c:pt>
                <c:pt idx="168">
                  <c:v>1997Q1</c:v>
                </c:pt>
                <c:pt idx="169">
                  <c:v>1997Q2</c:v>
                </c:pt>
                <c:pt idx="170">
                  <c:v>1997Q3</c:v>
                </c:pt>
                <c:pt idx="171">
                  <c:v>1997Q4</c:v>
                </c:pt>
                <c:pt idx="172">
                  <c:v>1998Q1</c:v>
                </c:pt>
                <c:pt idx="173">
                  <c:v>1998Q2</c:v>
                </c:pt>
                <c:pt idx="174">
                  <c:v>1998Q3</c:v>
                </c:pt>
                <c:pt idx="175">
                  <c:v>1998Q4</c:v>
                </c:pt>
                <c:pt idx="176">
                  <c:v>1999Q1</c:v>
                </c:pt>
                <c:pt idx="177">
                  <c:v>1999Q2</c:v>
                </c:pt>
                <c:pt idx="178">
                  <c:v>1999Q3</c:v>
                </c:pt>
                <c:pt idx="179">
                  <c:v>1999Q4</c:v>
                </c:pt>
                <c:pt idx="180">
                  <c:v>2000Q1</c:v>
                </c:pt>
                <c:pt idx="181">
                  <c:v>2000Q2</c:v>
                </c:pt>
                <c:pt idx="182">
                  <c:v>2000Q3</c:v>
                </c:pt>
                <c:pt idx="183">
                  <c:v>2000Q4</c:v>
                </c:pt>
                <c:pt idx="184">
                  <c:v>2001Q1</c:v>
                </c:pt>
                <c:pt idx="185">
                  <c:v>2001Q2</c:v>
                </c:pt>
                <c:pt idx="186">
                  <c:v>2001Q3</c:v>
                </c:pt>
                <c:pt idx="187">
                  <c:v>2001Q4</c:v>
                </c:pt>
                <c:pt idx="188">
                  <c:v>2002Q1</c:v>
                </c:pt>
                <c:pt idx="189">
                  <c:v>2002Q2</c:v>
                </c:pt>
                <c:pt idx="190">
                  <c:v>2002Q3</c:v>
                </c:pt>
                <c:pt idx="191">
                  <c:v>2002Q4</c:v>
                </c:pt>
                <c:pt idx="192">
                  <c:v>2003Q1</c:v>
                </c:pt>
                <c:pt idx="193">
                  <c:v>2003Q2</c:v>
                </c:pt>
                <c:pt idx="194">
                  <c:v>2003Q3</c:v>
                </c:pt>
                <c:pt idx="195">
                  <c:v>2003Q4</c:v>
                </c:pt>
                <c:pt idx="196">
                  <c:v>2004Q1</c:v>
                </c:pt>
                <c:pt idx="197">
                  <c:v>2004Q2</c:v>
                </c:pt>
                <c:pt idx="198">
                  <c:v>2004Q3</c:v>
                </c:pt>
                <c:pt idx="199">
                  <c:v>2004Q4</c:v>
                </c:pt>
                <c:pt idx="200">
                  <c:v>2005Q1</c:v>
                </c:pt>
                <c:pt idx="201">
                  <c:v>2005Q2</c:v>
                </c:pt>
                <c:pt idx="202">
                  <c:v>2005Q3</c:v>
                </c:pt>
                <c:pt idx="203">
                  <c:v>2005Q4</c:v>
                </c:pt>
                <c:pt idx="204">
                  <c:v>2006Q1</c:v>
                </c:pt>
                <c:pt idx="205">
                  <c:v>2006Q2</c:v>
                </c:pt>
                <c:pt idx="206">
                  <c:v>2006Q3</c:v>
                </c:pt>
                <c:pt idx="207">
                  <c:v>2006Q4</c:v>
                </c:pt>
                <c:pt idx="208">
                  <c:v>2007Q1</c:v>
                </c:pt>
                <c:pt idx="209">
                  <c:v>2007Q2</c:v>
                </c:pt>
                <c:pt idx="210">
                  <c:v>2007Q3</c:v>
                </c:pt>
                <c:pt idx="211">
                  <c:v>2007Q4</c:v>
                </c:pt>
                <c:pt idx="212">
                  <c:v>2008Q1</c:v>
                </c:pt>
                <c:pt idx="213">
                  <c:v>2008Q2</c:v>
                </c:pt>
                <c:pt idx="214">
                  <c:v>2008Q3</c:v>
                </c:pt>
                <c:pt idx="215">
                  <c:v>2008Q4</c:v>
                </c:pt>
                <c:pt idx="216">
                  <c:v>2009Q1</c:v>
                </c:pt>
                <c:pt idx="217">
                  <c:v>2009Q2</c:v>
                </c:pt>
                <c:pt idx="218">
                  <c:v>2009Q3</c:v>
                </c:pt>
                <c:pt idx="219">
                  <c:v>2009Q4</c:v>
                </c:pt>
                <c:pt idx="220">
                  <c:v>2010Q1</c:v>
                </c:pt>
                <c:pt idx="221">
                  <c:v>2010Q2</c:v>
                </c:pt>
                <c:pt idx="222">
                  <c:v>2010Q3</c:v>
                </c:pt>
                <c:pt idx="223">
                  <c:v>2010Q4</c:v>
                </c:pt>
                <c:pt idx="224">
                  <c:v>2011Q1</c:v>
                </c:pt>
                <c:pt idx="225">
                  <c:v>2011Q2</c:v>
                </c:pt>
                <c:pt idx="226">
                  <c:v>2011Q3</c:v>
                </c:pt>
                <c:pt idx="227">
                  <c:v>2011Q4</c:v>
                </c:pt>
                <c:pt idx="228">
                  <c:v>2012Q1</c:v>
                </c:pt>
                <c:pt idx="229">
                  <c:v>2012Q2</c:v>
                </c:pt>
                <c:pt idx="230">
                  <c:v>2012Q3</c:v>
                </c:pt>
                <c:pt idx="231">
                  <c:v>2012Q4</c:v>
                </c:pt>
                <c:pt idx="232">
                  <c:v>2013Q1</c:v>
                </c:pt>
                <c:pt idx="233">
                  <c:v>2013Q2</c:v>
                </c:pt>
                <c:pt idx="234">
                  <c:v>2013Q3</c:v>
                </c:pt>
                <c:pt idx="235">
                  <c:v>2013Q4</c:v>
                </c:pt>
                <c:pt idx="236">
                  <c:v>2014Q1</c:v>
                </c:pt>
                <c:pt idx="237">
                  <c:v>2014Q2</c:v>
                </c:pt>
                <c:pt idx="238">
                  <c:v>2014Q3</c:v>
                </c:pt>
                <c:pt idx="239">
                  <c:v>2014Q4</c:v>
                </c:pt>
                <c:pt idx="240">
                  <c:v>2015Q1</c:v>
                </c:pt>
                <c:pt idx="241">
                  <c:v>2015Q2</c:v>
                </c:pt>
                <c:pt idx="242">
                  <c:v>2015Q3</c:v>
                </c:pt>
                <c:pt idx="243">
                  <c:v>2015Q4</c:v>
                </c:pt>
                <c:pt idx="244">
                  <c:v>2016Q1</c:v>
                </c:pt>
                <c:pt idx="245">
                  <c:v>2016Q2</c:v>
                </c:pt>
                <c:pt idx="246">
                  <c:v>2016Q3</c:v>
                </c:pt>
                <c:pt idx="247">
                  <c:v>2016Q4</c:v>
                </c:pt>
                <c:pt idx="248">
                  <c:v>2017Q1</c:v>
                </c:pt>
                <c:pt idx="249">
                  <c:v>2017Q2</c:v>
                </c:pt>
                <c:pt idx="250">
                  <c:v>2017Q3</c:v>
                </c:pt>
                <c:pt idx="251">
                  <c:v>2017Q4</c:v>
                </c:pt>
                <c:pt idx="252">
                  <c:v>2018Q1</c:v>
                </c:pt>
                <c:pt idx="253">
                  <c:v>2018Q2</c:v>
                </c:pt>
                <c:pt idx="254">
                  <c:v>2018Q3</c:v>
                </c:pt>
                <c:pt idx="255">
                  <c:v>2018Q4</c:v>
                </c:pt>
                <c:pt idx="256">
                  <c:v>2019Q1</c:v>
                </c:pt>
                <c:pt idx="257">
                  <c:v>2019Q2</c:v>
                </c:pt>
                <c:pt idx="258">
                  <c:v>2019Q3</c:v>
                </c:pt>
                <c:pt idx="259">
                  <c:v>2019Q4</c:v>
                </c:pt>
                <c:pt idx="260">
                  <c:v>2020Q1</c:v>
                </c:pt>
                <c:pt idx="261">
                  <c:v>2020Q2</c:v>
                </c:pt>
                <c:pt idx="262">
                  <c:v>2020Q3</c:v>
                </c:pt>
                <c:pt idx="263">
                  <c:v>2020Q4</c:v>
                </c:pt>
                <c:pt idx="264">
                  <c:v>2021Q1</c:v>
                </c:pt>
                <c:pt idx="265">
                  <c:v>2021Q2</c:v>
                </c:pt>
                <c:pt idx="266">
                  <c:v>2021Q3</c:v>
                </c:pt>
                <c:pt idx="267">
                  <c:v>2021Q4</c:v>
                </c:pt>
                <c:pt idx="268">
                  <c:v>2022Q1</c:v>
                </c:pt>
                <c:pt idx="269">
                  <c:v>2022Q2</c:v>
                </c:pt>
                <c:pt idx="270">
                  <c:v>2022Q3</c:v>
                </c:pt>
              </c:strCache>
            </c:strRef>
          </c:cat>
          <c:val>
            <c:numRef>
              <c:f>★平均労働時間!$H$2:$H$272</c:f>
              <c:numCache>
                <c:formatCode>#,##0_);[Red]\(#,##0\)</c:formatCode>
                <c:ptCount val="271"/>
                <c:pt idx="0">
                  <c:v>602.27493333329903</c:v>
                </c:pt>
                <c:pt idx="1">
                  <c:v>606.43333333340001</c:v>
                </c:pt>
                <c:pt idx="2">
                  <c:v>607.64620000000002</c:v>
                </c:pt>
                <c:pt idx="3">
                  <c:v>612.49766666669905</c:v>
                </c:pt>
                <c:pt idx="4">
                  <c:v>628.09166666669898</c:v>
                </c:pt>
                <c:pt idx="5">
                  <c:v>619.60159999999996</c:v>
                </c:pt>
                <c:pt idx="6">
                  <c:v>624.79959999999903</c:v>
                </c:pt>
                <c:pt idx="7">
                  <c:v>628.43819999999903</c:v>
                </c:pt>
                <c:pt idx="8">
                  <c:v>626.87879999999905</c:v>
                </c:pt>
                <c:pt idx="9">
                  <c:v>631.55700000000002</c:v>
                </c:pt>
                <c:pt idx="10">
                  <c:v>628.26493333329904</c:v>
                </c:pt>
                <c:pt idx="11">
                  <c:v>628.95799999989902</c:v>
                </c:pt>
                <c:pt idx="12">
                  <c:v>626.53226666659998</c:v>
                </c:pt>
                <c:pt idx="13">
                  <c:v>629.13126666660003</c:v>
                </c:pt>
                <c:pt idx="14">
                  <c:v>632.59660000010001</c:v>
                </c:pt>
                <c:pt idx="15">
                  <c:v>633.98273333329996</c:v>
                </c:pt>
                <c:pt idx="16">
                  <c:v>637.6213333334</c:v>
                </c:pt>
                <c:pt idx="17">
                  <c:v>643.8589333333</c:v>
                </c:pt>
                <c:pt idx="18">
                  <c:v>646.97773333329997</c:v>
                </c:pt>
                <c:pt idx="19">
                  <c:v>649.75</c:v>
                </c:pt>
                <c:pt idx="20">
                  <c:v>663.09153333330005</c:v>
                </c:pt>
                <c:pt idx="21">
                  <c:v>651.82919999999899</c:v>
                </c:pt>
                <c:pt idx="22">
                  <c:v>655.29453333339904</c:v>
                </c:pt>
                <c:pt idx="23">
                  <c:v>651.30939999999998</c:v>
                </c:pt>
                <c:pt idx="24">
                  <c:v>656.50739999999996</c:v>
                </c:pt>
                <c:pt idx="25">
                  <c:v>654.77473333340004</c:v>
                </c:pt>
                <c:pt idx="26">
                  <c:v>653.73513333339997</c:v>
                </c:pt>
                <c:pt idx="27">
                  <c:v>657.20046666669998</c:v>
                </c:pt>
                <c:pt idx="28">
                  <c:v>646.63120000000004</c:v>
                </c:pt>
                <c:pt idx="29">
                  <c:v>648.88366666659999</c:v>
                </c:pt>
                <c:pt idx="30">
                  <c:v>647.4975333333</c:v>
                </c:pt>
                <c:pt idx="31">
                  <c:v>646.28466666669999</c:v>
                </c:pt>
                <c:pt idx="32">
                  <c:v>634.67580000010003</c:v>
                </c:pt>
                <c:pt idx="33">
                  <c:v>637.44806666659997</c:v>
                </c:pt>
                <c:pt idx="34">
                  <c:v>638.31439999999998</c:v>
                </c:pt>
                <c:pt idx="35">
                  <c:v>637.79459999999904</c:v>
                </c:pt>
                <c:pt idx="36">
                  <c:v>639.52726666669901</c:v>
                </c:pt>
                <c:pt idx="37">
                  <c:v>634.15599999990002</c:v>
                </c:pt>
                <c:pt idx="38">
                  <c:v>635.71540000000005</c:v>
                </c:pt>
                <c:pt idx="39">
                  <c:v>635.7153999999</c:v>
                </c:pt>
                <c:pt idx="40">
                  <c:v>635.02233333330003</c:v>
                </c:pt>
                <c:pt idx="41">
                  <c:v>631.21046666669997</c:v>
                </c:pt>
                <c:pt idx="42">
                  <c:v>634.84906666669997</c:v>
                </c:pt>
                <c:pt idx="43">
                  <c:v>634.50253333329999</c:v>
                </c:pt>
                <c:pt idx="44">
                  <c:v>631.7302666667</c:v>
                </c:pt>
                <c:pt idx="45">
                  <c:v>622.20060000000001</c:v>
                </c:pt>
                <c:pt idx="46">
                  <c:v>628.43819999999903</c:v>
                </c:pt>
                <c:pt idx="47">
                  <c:v>627.39859999999999</c:v>
                </c:pt>
                <c:pt idx="48">
                  <c:v>629.99759999999901</c:v>
                </c:pt>
                <c:pt idx="49">
                  <c:v>625.83920000009903</c:v>
                </c:pt>
                <c:pt idx="50">
                  <c:v>624.45306666670001</c:v>
                </c:pt>
                <c:pt idx="51">
                  <c:v>622.3738666667</c:v>
                </c:pt>
                <c:pt idx="52">
                  <c:v>632.76986666669904</c:v>
                </c:pt>
                <c:pt idx="53">
                  <c:v>630.5174000001</c:v>
                </c:pt>
                <c:pt idx="54">
                  <c:v>622.20059999989996</c:v>
                </c:pt>
                <c:pt idx="55">
                  <c:v>624.45306666669899</c:v>
                </c:pt>
                <c:pt idx="56">
                  <c:v>614.40359999999998</c:v>
                </c:pt>
                <c:pt idx="57">
                  <c:v>615.96299999999997</c:v>
                </c:pt>
                <c:pt idx="58">
                  <c:v>616.4828</c:v>
                </c:pt>
                <c:pt idx="59">
                  <c:v>618.04219999999998</c:v>
                </c:pt>
                <c:pt idx="60">
                  <c:v>611.80460000000005</c:v>
                </c:pt>
                <c:pt idx="61">
                  <c:v>614.57686666660004</c:v>
                </c:pt>
                <c:pt idx="62">
                  <c:v>624.45306666659997</c:v>
                </c:pt>
                <c:pt idx="63">
                  <c:v>620.98773333329905</c:v>
                </c:pt>
                <c:pt idx="64">
                  <c:v>625.14613333340003</c:v>
                </c:pt>
                <c:pt idx="65">
                  <c:v>617.00260000000003</c:v>
                </c:pt>
                <c:pt idx="66">
                  <c:v>619.60159999999996</c:v>
                </c:pt>
                <c:pt idx="67">
                  <c:v>614.75013333339996</c:v>
                </c:pt>
                <c:pt idx="68">
                  <c:v>621.50753333329999</c:v>
                </c:pt>
                <c:pt idx="69">
                  <c:v>613.53726666670002</c:v>
                </c:pt>
                <c:pt idx="70">
                  <c:v>612.32439999999997</c:v>
                </c:pt>
                <c:pt idx="71">
                  <c:v>617.00260000000003</c:v>
                </c:pt>
                <c:pt idx="72">
                  <c:v>615.78973333329998</c:v>
                </c:pt>
                <c:pt idx="73">
                  <c:v>612.67093333339903</c:v>
                </c:pt>
                <c:pt idx="74">
                  <c:v>602.62146666670003</c:v>
                </c:pt>
                <c:pt idx="75">
                  <c:v>608.16599999999903</c:v>
                </c:pt>
                <c:pt idx="76">
                  <c:v>596.55713333330004</c:v>
                </c:pt>
                <c:pt idx="77">
                  <c:v>604.70066666670004</c:v>
                </c:pt>
                <c:pt idx="78">
                  <c:v>591.01259999989998</c:v>
                </c:pt>
                <c:pt idx="79">
                  <c:v>585.8145999999</c:v>
                </c:pt>
                <c:pt idx="80">
                  <c:v>578.88393333329998</c:v>
                </c:pt>
                <c:pt idx="81">
                  <c:v>577.67106666669997</c:v>
                </c:pt>
                <c:pt idx="82">
                  <c:v>580.96313333340004</c:v>
                </c:pt>
                <c:pt idx="83">
                  <c:v>578.71066666670004</c:v>
                </c:pt>
                <c:pt idx="84">
                  <c:v>585.4680666667</c:v>
                </c:pt>
                <c:pt idx="85">
                  <c:v>575.76513333339994</c:v>
                </c:pt>
                <c:pt idx="86">
                  <c:v>577.67106666669997</c:v>
                </c:pt>
                <c:pt idx="87">
                  <c:v>574.20573333330003</c:v>
                </c:pt>
                <c:pt idx="88">
                  <c:v>578.53740000000005</c:v>
                </c:pt>
                <c:pt idx="89">
                  <c:v>575.76513333330001</c:v>
                </c:pt>
                <c:pt idx="90">
                  <c:v>582.86906666669904</c:v>
                </c:pt>
                <c:pt idx="91">
                  <c:v>582.34926666659999</c:v>
                </c:pt>
                <c:pt idx="92">
                  <c:v>585.81460000000004</c:v>
                </c:pt>
                <c:pt idx="93">
                  <c:v>585.12153333330002</c:v>
                </c:pt>
                <c:pt idx="94">
                  <c:v>587.89380000000006</c:v>
                </c:pt>
                <c:pt idx="95">
                  <c:v>588.41359999999997</c:v>
                </c:pt>
                <c:pt idx="96">
                  <c:v>585.81459999999902</c:v>
                </c:pt>
                <c:pt idx="97">
                  <c:v>585.4680666667</c:v>
                </c:pt>
                <c:pt idx="98">
                  <c:v>582.86906666660002</c:v>
                </c:pt>
                <c:pt idx="99">
                  <c:v>587.89380000000006</c:v>
                </c:pt>
                <c:pt idx="100">
                  <c:v>586.3344000001</c:v>
                </c:pt>
                <c:pt idx="101">
                  <c:v>588.24033333339901</c:v>
                </c:pt>
                <c:pt idx="102">
                  <c:v>584.42846666669902</c:v>
                </c:pt>
                <c:pt idx="103">
                  <c:v>584.08193333329905</c:v>
                </c:pt>
                <c:pt idx="104">
                  <c:v>586.68093333340005</c:v>
                </c:pt>
                <c:pt idx="105">
                  <c:v>588.58686666669996</c:v>
                </c:pt>
                <c:pt idx="106">
                  <c:v>590.83933333330003</c:v>
                </c:pt>
                <c:pt idx="107">
                  <c:v>588.24033333340003</c:v>
                </c:pt>
                <c:pt idx="108">
                  <c:v>588.24033333329999</c:v>
                </c:pt>
                <c:pt idx="109">
                  <c:v>585.4680666667</c:v>
                </c:pt>
                <c:pt idx="110">
                  <c:v>584.60173333329999</c:v>
                </c:pt>
                <c:pt idx="111">
                  <c:v>579.05720000010001</c:v>
                </c:pt>
                <c:pt idx="112">
                  <c:v>577.67106666660004</c:v>
                </c:pt>
                <c:pt idx="113">
                  <c:v>576.80473333340001</c:v>
                </c:pt>
                <c:pt idx="114">
                  <c:v>581.8294666667</c:v>
                </c:pt>
                <c:pt idx="115">
                  <c:v>578.01760000000002</c:v>
                </c:pt>
                <c:pt idx="116">
                  <c:v>585.46806666659904</c:v>
                </c:pt>
                <c:pt idx="117">
                  <c:v>582.34926666659999</c:v>
                </c:pt>
                <c:pt idx="118">
                  <c:v>580.27006666670002</c:v>
                </c:pt>
                <c:pt idx="119">
                  <c:v>584.94826666669996</c:v>
                </c:pt>
                <c:pt idx="120">
                  <c:v>572.2998</c:v>
                </c:pt>
                <c:pt idx="121">
                  <c:v>578.71066666659999</c:v>
                </c:pt>
                <c:pt idx="122">
                  <c:v>580.96313333329999</c:v>
                </c:pt>
                <c:pt idx="123">
                  <c:v>581.48293333330002</c:v>
                </c:pt>
                <c:pt idx="124">
                  <c:v>579.23046666669904</c:v>
                </c:pt>
                <c:pt idx="125">
                  <c:v>583.90866666670001</c:v>
                </c:pt>
                <c:pt idx="126">
                  <c:v>578.88393333329998</c:v>
                </c:pt>
                <c:pt idx="127">
                  <c:v>580.44333333329996</c:v>
                </c:pt>
                <c:pt idx="128">
                  <c:v>579.05719999999997</c:v>
                </c:pt>
                <c:pt idx="129">
                  <c:v>584.0819333334</c:v>
                </c:pt>
                <c:pt idx="130">
                  <c:v>583.73540000009905</c:v>
                </c:pt>
                <c:pt idx="131">
                  <c:v>584.77500000010002</c:v>
                </c:pt>
                <c:pt idx="132">
                  <c:v>598.98286666670003</c:v>
                </c:pt>
                <c:pt idx="133">
                  <c:v>581.30966666669997</c:v>
                </c:pt>
                <c:pt idx="134">
                  <c:v>587.72053333329904</c:v>
                </c:pt>
                <c:pt idx="135">
                  <c:v>583.04233333330001</c:v>
                </c:pt>
                <c:pt idx="136">
                  <c:v>581.65620000000001</c:v>
                </c:pt>
                <c:pt idx="137">
                  <c:v>572.99286666670002</c:v>
                </c:pt>
                <c:pt idx="138">
                  <c:v>577.49779999990005</c:v>
                </c:pt>
                <c:pt idx="139">
                  <c:v>575.24533333340003</c:v>
                </c:pt>
                <c:pt idx="140">
                  <c:v>570.39386666659902</c:v>
                </c:pt>
                <c:pt idx="141">
                  <c:v>569.70079999999905</c:v>
                </c:pt>
                <c:pt idx="142">
                  <c:v>564.67606666669997</c:v>
                </c:pt>
                <c:pt idx="143">
                  <c:v>565.36913333339999</c:v>
                </c:pt>
                <c:pt idx="144">
                  <c:v>563.8097333334</c:v>
                </c:pt>
                <c:pt idx="145">
                  <c:v>561.38400000000001</c:v>
                </c:pt>
                <c:pt idx="146">
                  <c:v>556.01273333330005</c:v>
                </c:pt>
                <c:pt idx="147">
                  <c:v>556.18600000000004</c:v>
                </c:pt>
                <c:pt idx="148">
                  <c:v>549.4286000001</c:v>
                </c:pt>
                <c:pt idx="149">
                  <c:v>553.41373333339902</c:v>
                </c:pt>
                <c:pt idx="150">
                  <c:v>548.04246666669997</c:v>
                </c:pt>
                <c:pt idx="151">
                  <c:v>547.17613333329905</c:v>
                </c:pt>
                <c:pt idx="152">
                  <c:v>539.89893333329996</c:v>
                </c:pt>
                <c:pt idx="153">
                  <c:v>535.56726666669999</c:v>
                </c:pt>
                <c:pt idx="154">
                  <c:v>538.33953333329998</c:v>
                </c:pt>
                <c:pt idx="155">
                  <c:v>535.22073333330002</c:v>
                </c:pt>
                <c:pt idx="156">
                  <c:v>534.87419999999997</c:v>
                </c:pt>
                <c:pt idx="157">
                  <c:v>526.21086666669999</c:v>
                </c:pt>
                <c:pt idx="158">
                  <c:v>530.36926666659997</c:v>
                </c:pt>
                <c:pt idx="159">
                  <c:v>528.11680000000001</c:v>
                </c:pt>
                <c:pt idx="160">
                  <c:v>529.50293333339903</c:v>
                </c:pt>
                <c:pt idx="161">
                  <c:v>527.59699999989903</c:v>
                </c:pt>
                <c:pt idx="162">
                  <c:v>530.71579999999994</c:v>
                </c:pt>
                <c:pt idx="163">
                  <c:v>534.18113333329904</c:v>
                </c:pt>
                <c:pt idx="164">
                  <c:v>534.00786666670001</c:v>
                </c:pt>
                <c:pt idx="165">
                  <c:v>538.68606666669905</c:v>
                </c:pt>
                <c:pt idx="166">
                  <c:v>534.70093333329999</c:v>
                </c:pt>
                <c:pt idx="167">
                  <c:v>538.1662666666</c:v>
                </c:pt>
                <c:pt idx="168">
                  <c:v>532.10193333329903</c:v>
                </c:pt>
                <c:pt idx="169">
                  <c:v>539.20586666659995</c:v>
                </c:pt>
                <c:pt idx="170">
                  <c:v>527.59699999999998</c:v>
                </c:pt>
                <c:pt idx="171">
                  <c:v>528.63660000000004</c:v>
                </c:pt>
                <c:pt idx="172">
                  <c:v>525.69106666660002</c:v>
                </c:pt>
                <c:pt idx="173">
                  <c:v>527.77026666669997</c:v>
                </c:pt>
                <c:pt idx="174">
                  <c:v>525.34453333329998</c:v>
                </c:pt>
                <c:pt idx="175">
                  <c:v>528.11680000009903</c:v>
                </c:pt>
                <c:pt idx="176">
                  <c:v>521.18613333339999</c:v>
                </c:pt>
                <c:pt idx="177">
                  <c:v>517.20100000009995</c:v>
                </c:pt>
                <c:pt idx="178">
                  <c:v>523.26533333340001</c:v>
                </c:pt>
                <c:pt idx="179">
                  <c:v>520.1465333333</c:v>
                </c:pt>
                <c:pt idx="180">
                  <c:v>522.399</c:v>
                </c:pt>
                <c:pt idx="181">
                  <c:v>518.24059999990004</c:v>
                </c:pt>
                <c:pt idx="182">
                  <c:v>516.33466666669904</c:v>
                </c:pt>
                <c:pt idx="183">
                  <c:v>514.77526666659901</c:v>
                </c:pt>
                <c:pt idx="184">
                  <c:v>512.52279999999996</c:v>
                </c:pt>
                <c:pt idx="185">
                  <c:v>514.60199999999998</c:v>
                </c:pt>
                <c:pt idx="186">
                  <c:v>510.44360000009999</c:v>
                </c:pt>
                <c:pt idx="187">
                  <c:v>516.33466666669904</c:v>
                </c:pt>
                <c:pt idx="188">
                  <c:v>515.46833333339998</c:v>
                </c:pt>
                <c:pt idx="189">
                  <c:v>514.25546666669902</c:v>
                </c:pt>
                <c:pt idx="190">
                  <c:v>516.33466666660001</c:v>
                </c:pt>
                <c:pt idx="191">
                  <c:v>518.41386666669996</c:v>
                </c:pt>
                <c:pt idx="192">
                  <c:v>515.98813333329997</c:v>
                </c:pt>
                <c:pt idx="193">
                  <c:v>519.28020000000004</c:v>
                </c:pt>
                <c:pt idx="194">
                  <c:v>519.28019999989999</c:v>
                </c:pt>
                <c:pt idx="195">
                  <c:v>519.97326666670006</c:v>
                </c:pt>
                <c:pt idx="196">
                  <c:v>530.02273333330004</c:v>
                </c:pt>
                <c:pt idx="197">
                  <c:v>523.26533333329996</c:v>
                </c:pt>
                <c:pt idx="198">
                  <c:v>522.05246666669905</c:v>
                </c:pt>
                <c:pt idx="199">
                  <c:v>522.57226666659903</c:v>
                </c:pt>
                <c:pt idx="200">
                  <c:v>520.49306666660004</c:v>
                </c:pt>
                <c:pt idx="201">
                  <c:v>525.51779999999997</c:v>
                </c:pt>
                <c:pt idx="202">
                  <c:v>529.67619999999999</c:v>
                </c:pt>
                <c:pt idx="203">
                  <c:v>527.59699999999998</c:v>
                </c:pt>
                <c:pt idx="204">
                  <c:v>533.83460000000002</c:v>
                </c:pt>
                <c:pt idx="205">
                  <c:v>532.96826666669995</c:v>
                </c:pt>
                <c:pt idx="206">
                  <c:v>536.26033333340001</c:v>
                </c:pt>
                <c:pt idx="207">
                  <c:v>539.0326</c:v>
                </c:pt>
                <c:pt idx="208">
                  <c:v>536.7801333333</c:v>
                </c:pt>
                <c:pt idx="209">
                  <c:v>537.81973333329995</c:v>
                </c:pt>
                <c:pt idx="210">
                  <c:v>532.27519999999902</c:v>
                </c:pt>
                <c:pt idx="211">
                  <c:v>540.76526666669997</c:v>
                </c:pt>
                <c:pt idx="212">
                  <c:v>535.91380000000004</c:v>
                </c:pt>
                <c:pt idx="213">
                  <c:v>541.80486666670004</c:v>
                </c:pt>
                <c:pt idx="214">
                  <c:v>535.56726666659904</c:v>
                </c:pt>
                <c:pt idx="215">
                  <c:v>537.64646666670001</c:v>
                </c:pt>
                <c:pt idx="216">
                  <c:v>524.99800000000005</c:v>
                </c:pt>
                <c:pt idx="217">
                  <c:v>524.6514666667</c:v>
                </c:pt>
                <c:pt idx="218">
                  <c:v>531.40886666669996</c:v>
                </c:pt>
                <c:pt idx="219">
                  <c:v>531.40886666660003</c:v>
                </c:pt>
                <c:pt idx="220">
                  <c:v>538.85933333339904</c:v>
                </c:pt>
                <c:pt idx="221">
                  <c:v>532.27520000009997</c:v>
                </c:pt>
                <c:pt idx="222">
                  <c:v>540.76526666659902</c:v>
                </c:pt>
                <c:pt idx="223">
                  <c:v>535.22073333330002</c:v>
                </c:pt>
                <c:pt idx="224">
                  <c:v>533.48806666669998</c:v>
                </c:pt>
                <c:pt idx="225">
                  <c:v>536.26033333340001</c:v>
                </c:pt>
                <c:pt idx="226">
                  <c:v>540.07219999999995</c:v>
                </c:pt>
                <c:pt idx="227">
                  <c:v>538.85933333339904</c:v>
                </c:pt>
                <c:pt idx="228">
                  <c:v>541.2850666667</c:v>
                </c:pt>
                <c:pt idx="229">
                  <c:v>538.16626666670004</c:v>
                </c:pt>
                <c:pt idx="230">
                  <c:v>533.48806666669998</c:v>
                </c:pt>
                <c:pt idx="231">
                  <c:v>537.81973333329995</c:v>
                </c:pt>
                <c:pt idx="232">
                  <c:v>526.21086666669999</c:v>
                </c:pt>
                <c:pt idx="233">
                  <c:v>534.35439999999903</c:v>
                </c:pt>
                <c:pt idx="234">
                  <c:v>529.84946666669998</c:v>
                </c:pt>
                <c:pt idx="235">
                  <c:v>534.18113333329904</c:v>
                </c:pt>
                <c:pt idx="236">
                  <c:v>523.61186666670005</c:v>
                </c:pt>
                <c:pt idx="237">
                  <c:v>530.36926666670001</c:v>
                </c:pt>
                <c:pt idx="238">
                  <c:v>527.07719999999904</c:v>
                </c:pt>
                <c:pt idx="239">
                  <c:v>521.01286666670001</c:v>
                </c:pt>
                <c:pt idx="240">
                  <c:v>532.96826666669904</c:v>
                </c:pt>
                <c:pt idx="241">
                  <c:v>534.18113333329904</c:v>
                </c:pt>
                <c:pt idx="242">
                  <c:v>537.47320000000002</c:v>
                </c:pt>
                <c:pt idx="243">
                  <c:v>531.40886666669996</c:v>
                </c:pt>
                <c:pt idx="244">
                  <c:v>545.09693333329903</c:v>
                </c:pt>
                <c:pt idx="245">
                  <c:v>535.74053333330005</c:v>
                </c:pt>
                <c:pt idx="246">
                  <c:v>537.81973333329995</c:v>
                </c:pt>
                <c:pt idx="247">
                  <c:v>540.4187333333</c:v>
                </c:pt>
                <c:pt idx="248">
                  <c:v>540.59199999999998</c:v>
                </c:pt>
                <c:pt idx="249">
                  <c:v>538.68606666660003</c:v>
                </c:pt>
                <c:pt idx="250">
                  <c:v>529.67619999999999</c:v>
                </c:pt>
                <c:pt idx="251">
                  <c:v>528.11680000000001</c:v>
                </c:pt>
                <c:pt idx="252">
                  <c:v>522.05246666669905</c:v>
                </c:pt>
                <c:pt idx="253">
                  <c:v>538.68606666660003</c:v>
                </c:pt>
                <c:pt idx="254">
                  <c:v>532.27520000000004</c:v>
                </c:pt>
                <c:pt idx="255">
                  <c:v>539.37913333329902</c:v>
                </c:pt>
                <c:pt idx="256">
                  <c:v>523.61186666670005</c:v>
                </c:pt>
                <c:pt idx="257">
                  <c:v>523.78513333339902</c:v>
                </c:pt>
                <c:pt idx="258">
                  <c:v>530.02273333330004</c:v>
                </c:pt>
                <c:pt idx="259">
                  <c:v>526.21086666669999</c:v>
                </c:pt>
                <c:pt idx="260">
                  <c:v>523.7851333333</c:v>
                </c:pt>
                <c:pt idx="261">
                  <c:v>511.13666666670002</c:v>
                </c:pt>
                <c:pt idx="262">
                  <c:v>519.97326666660001</c:v>
                </c:pt>
                <c:pt idx="263">
                  <c:v>524.30493333339905</c:v>
                </c:pt>
                <c:pt idx="264">
                  <c:v>520.83960000000002</c:v>
                </c:pt>
                <c:pt idx="265">
                  <c:v>524.82473333329904</c:v>
                </c:pt>
                <c:pt idx="266">
                  <c:v>517.37426666670001</c:v>
                </c:pt>
                <c:pt idx="267">
                  <c:v>523.78513333340004</c:v>
                </c:pt>
                <c:pt idx="268">
                  <c:v>511.8297333333</c:v>
                </c:pt>
                <c:pt idx="269">
                  <c:v>512.52279999999996</c:v>
                </c:pt>
                <c:pt idx="270">
                  <c:v>508.1911333333</c:v>
                </c:pt>
              </c:numCache>
            </c:numRef>
          </c:val>
          <c:smooth val="0"/>
          <c:extLst>
            <c:ext xmlns:c16="http://schemas.microsoft.com/office/drawing/2014/chart" uri="{C3380CC4-5D6E-409C-BE32-E72D297353CC}">
              <c16:uniqueId val="{00000000-1DFF-459C-93C0-502E96A4A116}"/>
            </c:ext>
          </c:extLst>
        </c:ser>
        <c:ser>
          <c:idx val="1"/>
          <c:order val="1"/>
          <c:tx>
            <c:strRef>
              <c:f>★平均労働時間!$I$1</c:f>
              <c:strCache>
                <c:ptCount val="1"/>
                <c:pt idx="0">
                  <c:v>潜在平均労働時間</c:v>
                </c:pt>
              </c:strCache>
            </c:strRef>
          </c:tx>
          <c:spPr>
            <a:ln w="28575" cap="rnd">
              <a:solidFill>
                <a:schemeClr val="accent2"/>
              </a:solidFill>
              <a:round/>
            </a:ln>
            <a:effectLst/>
          </c:spPr>
          <c:marker>
            <c:symbol val="none"/>
          </c:marker>
          <c:cat>
            <c:strRef>
              <c:f>★平均労働時間!$G$2:$G$272</c:f>
              <c:strCache>
                <c:ptCount val="271"/>
                <c:pt idx="0">
                  <c:v>1955Q1</c:v>
                </c:pt>
                <c:pt idx="1">
                  <c:v>1955Q2</c:v>
                </c:pt>
                <c:pt idx="2">
                  <c:v>1955Q3</c:v>
                </c:pt>
                <c:pt idx="3">
                  <c:v>1955Q4</c:v>
                </c:pt>
                <c:pt idx="4">
                  <c:v>1956Q1</c:v>
                </c:pt>
                <c:pt idx="5">
                  <c:v>1956Q2</c:v>
                </c:pt>
                <c:pt idx="6">
                  <c:v>1956Q3</c:v>
                </c:pt>
                <c:pt idx="7">
                  <c:v>1956Q4</c:v>
                </c:pt>
                <c:pt idx="8">
                  <c:v>1957Q1</c:v>
                </c:pt>
                <c:pt idx="9">
                  <c:v>1957Q2</c:v>
                </c:pt>
                <c:pt idx="10">
                  <c:v>1957Q3</c:v>
                </c:pt>
                <c:pt idx="11">
                  <c:v>1957Q4</c:v>
                </c:pt>
                <c:pt idx="12">
                  <c:v>1958Q1</c:v>
                </c:pt>
                <c:pt idx="13">
                  <c:v>1958Q2</c:v>
                </c:pt>
                <c:pt idx="14">
                  <c:v>1958Q3</c:v>
                </c:pt>
                <c:pt idx="15">
                  <c:v>1958Q4</c:v>
                </c:pt>
                <c:pt idx="16">
                  <c:v>1959Q1</c:v>
                </c:pt>
                <c:pt idx="17">
                  <c:v>1959Q2</c:v>
                </c:pt>
                <c:pt idx="18">
                  <c:v>1959Q3</c:v>
                </c:pt>
                <c:pt idx="19">
                  <c:v>1959Q4</c:v>
                </c:pt>
                <c:pt idx="20">
                  <c:v>1960Q1</c:v>
                </c:pt>
                <c:pt idx="21">
                  <c:v>1960Q2</c:v>
                </c:pt>
                <c:pt idx="22">
                  <c:v>1960Q3</c:v>
                </c:pt>
                <c:pt idx="23">
                  <c:v>1960Q4</c:v>
                </c:pt>
                <c:pt idx="24">
                  <c:v>1961Q1</c:v>
                </c:pt>
                <c:pt idx="25">
                  <c:v>1961Q2</c:v>
                </c:pt>
                <c:pt idx="26">
                  <c:v>1961Q3</c:v>
                </c:pt>
                <c:pt idx="27">
                  <c:v>1961Q4</c:v>
                </c:pt>
                <c:pt idx="28">
                  <c:v>1962Q1</c:v>
                </c:pt>
                <c:pt idx="29">
                  <c:v>1962Q2</c:v>
                </c:pt>
                <c:pt idx="30">
                  <c:v>1962Q3</c:v>
                </c:pt>
                <c:pt idx="31">
                  <c:v>1962Q4</c:v>
                </c:pt>
                <c:pt idx="32">
                  <c:v>1963Q1</c:v>
                </c:pt>
                <c:pt idx="33">
                  <c:v>1963Q2</c:v>
                </c:pt>
                <c:pt idx="34">
                  <c:v>1963Q3</c:v>
                </c:pt>
                <c:pt idx="35">
                  <c:v>1963Q4</c:v>
                </c:pt>
                <c:pt idx="36">
                  <c:v>1964Q1</c:v>
                </c:pt>
                <c:pt idx="37">
                  <c:v>1964Q2</c:v>
                </c:pt>
                <c:pt idx="38">
                  <c:v>1964Q3</c:v>
                </c:pt>
                <c:pt idx="39">
                  <c:v>1964Q4</c:v>
                </c:pt>
                <c:pt idx="40">
                  <c:v>1965Q1</c:v>
                </c:pt>
                <c:pt idx="41">
                  <c:v>1965Q2</c:v>
                </c:pt>
                <c:pt idx="42">
                  <c:v>1965Q3</c:v>
                </c:pt>
                <c:pt idx="43">
                  <c:v>1965Q4</c:v>
                </c:pt>
                <c:pt idx="44">
                  <c:v>1966Q1</c:v>
                </c:pt>
                <c:pt idx="45">
                  <c:v>1966Q2</c:v>
                </c:pt>
                <c:pt idx="46">
                  <c:v>1966Q3</c:v>
                </c:pt>
                <c:pt idx="47">
                  <c:v>1966Q4</c:v>
                </c:pt>
                <c:pt idx="48">
                  <c:v>1967Q1</c:v>
                </c:pt>
                <c:pt idx="49">
                  <c:v>1967Q2</c:v>
                </c:pt>
                <c:pt idx="50">
                  <c:v>1967Q3</c:v>
                </c:pt>
                <c:pt idx="51">
                  <c:v>1967Q4</c:v>
                </c:pt>
                <c:pt idx="52">
                  <c:v>1968Q1</c:v>
                </c:pt>
                <c:pt idx="53">
                  <c:v>1968Q2</c:v>
                </c:pt>
                <c:pt idx="54">
                  <c:v>1968Q3</c:v>
                </c:pt>
                <c:pt idx="55">
                  <c:v>1968Q4</c:v>
                </c:pt>
                <c:pt idx="56">
                  <c:v>1969Q1</c:v>
                </c:pt>
                <c:pt idx="57">
                  <c:v>1969Q2</c:v>
                </c:pt>
                <c:pt idx="58">
                  <c:v>1969Q3</c:v>
                </c:pt>
                <c:pt idx="59">
                  <c:v>1969Q4</c:v>
                </c:pt>
                <c:pt idx="60">
                  <c:v>1970Q1</c:v>
                </c:pt>
                <c:pt idx="61">
                  <c:v>1970Q2</c:v>
                </c:pt>
                <c:pt idx="62">
                  <c:v>1970Q3</c:v>
                </c:pt>
                <c:pt idx="63">
                  <c:v>1970Q4</c:v>
                </c:pt>
                <c:pt idx="64">
                  <c:v>1971Q1</c:v>
                </c:pt>
                <c:pt idx="65">
                  <c:v>1971Q2</c:v>
                </c:pt>
                <c:pt idx="66">
                  <c:v>1971Q3</c:v>
                </c:pt>
                <c:pt idx="67">
                  <c:v>1971Q4</c:v>
                </c:pt>
                <c:pt idx="68">
                  <c:v>1972Q1</c:v>
                </c:pt>
                <c:pt idx="69">
                  <c:v>1972Q2</c:v>
                </c:pt>
                <c:pt idx="70">
                  <c:v>1972Q3</c:v>
                </c:pt>
                <c:pt idx="71">
                  <c:v>1972Q4</c:v>
                </c:pt>
                <c:pt idx="72">
                  <c:v>1973Q1</c:v>
                </c:pt>
                <c:pt idx="73">
                  <c:v>1973Q2</c:v>
                </c:pt>
                <c:pt idx="74">
                  <c:v>1973Q3</c:v>
                </c:pt>
                <c:pt idx="75">
                  <c:v>1973Q4</c:v>
                </c:pt>
                <c:pt idx="76">
                  <c:v>1974Q1</c:v>
                </c:pt>
                <c:pt idx="77">
                  <c:v>1974Q2</c:v>
                </c:pt>
                <c:pt idx="78">
                  <c:v>1974Q3</c:v>
                </c:pt>
                <c:pt idx="79">
                  <c:v>1974Q4</c:v>
                </c:pt>
                <c:pt idx="80">
                  <c:v>1975Q1</c:v>
                </c:pt>
                <c:pt idx="81">
                  <c:v>1975Q2</c:v>
                </c:pt>
                <c:pt idx="82">
                  <c:v>1975Q3</c:v>
                </c:pt>
                <c:pt idx="83">
                  <c:v>1975Q4</c:v>
                </c:pt>
                <c:pt idx="84">
                  <c:v>1976Q1</c:v>
                </c:pt>
                <c:pt idx="85">
                  <c:v>1976Q2</c:v>
                </c:pt>
                <c:pt idx="86">
                  <c:v>1976Q3</c:v>
                </c:pt>
                <c:pt idx="87">
                  <c:v>1976Q4</c:v>
                </c:pt>
                <c:pt idx="88">
                  <c:v>1977Q1</c:v>
                </c:pt>
                <c:pt idx="89">
                  <c:v>1977Q2</c:v>
                </c:pt>
                <c:pt idx="90">
                  <c:v>1977Q3</c:v>
                </c:pt>
                <c:pt idx="91">
                  <c:v>1977Q4</c:v>
                </c:pt>
                <c:pt idx="92">
                  <c:v>1978Q1</c:v>
                </c:pt>
                <c:pt idx="93">
                  <c:v>1978Q2</c:v>
                </c:pt>
                <c:pt idx="94">
                  <c:v>1978Q3</c:v>
                </c:pt>
                <c:pt idx="95">
                  <c:v>1978Q4</c:v>
                </c:pt>
                <c:pt idx="96">
                  <c:v>1979Q1</c:v>
                </c:pt>
                <c:pt idx="97">
                  <c:v>1979Q2</c:v>
                </c:pt>
                <c:pt idx="98">
                  <c:v>1979Q3</c:v>
                </c:pt>
                <c:pt idx="99">
                  <c:v>1979Q4</c:v>
                </c:pt>
                <c:pt idx="100">
                  <c:v>1980Q1</c:v>
                </c:pt>
                <c:pt idx="101">
                  <c:v>1980Q2</c:v>
                </c:pt>
                <c:pt idx="102">
                  <c:v>1980Q3</c:v>
                </c:pt>
                <c:pt idx="103">
                  <c:v>1980Q4</c:v>
                </c:pt>
                <c:pt idx="104">
                  <c:v>1981Q1</c:v>
                </c:pt>
                <c:pt idx="105">
                  <c:v>1981Q2</c:v>
                </c:pt>
                <c:pt idx="106">
                  <c:v>1981Q3</c:v>
                </c:pt>
                <c:pt idx="107">
                  <c:v>1981Q4</c:v>
                </c:pt>
                <c:pt idx="108">
                  <c:v>1982Q1</c:v>
                </c:pt>
                <c:pt idx="109">
                  <c:v>1982Q2</c:v>
                </c:pt>
                <c:pt idx="110">
                  <c:v>1982Q3</c:v>
                </c:pt>
                <c:pt idx="111">
                  <c:v>1982Q4</c:v>
                </c:pt>
                <c:pt idx="112">
                  <c:v>1983Q1</c:v>
                </c:pt>
                <c:pt idx="113">
                  <c:v>1983Q2</c:v>
                </c:pt>
                <c:pt idx="114">
                  <c:v>1983Q3</c:v>
                </c:pt>
                <c:pt idx="115">
                  <c:v>1983Q4</c:v>
                </c:pt>
                <c:pt idx="116">
                  <c:v>1984Q1</c:v>
                </c:pt>
                <c:pt idx="117">
                  <c:v>1984Q2</c:v>
                </c:pt>
                <c:pt idx="118">
                  <c:v>1984Q3</c:v>
                </c:pt>
                <c:pt idx="119">
                  <c:v>1984Q4</c:v>
                </c:pt>
                <c:pt idx="120">
                  <c:v>1985Q1</c:v>
                </c:pt>
                <c:pt idx="121">
                  <c:v>1985Q2</c:v>
                </c:pt>
                <c:pt idx="122">
                  <c:v>1985Q3</c:v>
                </c:pt>
                <c:pt idx="123">
                  <c:v>1985Q4</c:v>
                </c:pt>
                <c:pt idx="124">
                  <c:v>1986Q1</c:v>
                </c:pt>
                <c:pt idx="125">
                  <c:v>1986Q2</c:v>
                </c:pt>
                <c:pt idx="126">
                  <c:v>1986Q3</c:v>
                </c:pt>
                <c:pt idx="127">
                  <c:v>1986Q4</c:v>
                </c:pt>
                <c:pt idx="128">
                  <c:v>1987Q1</c:v>
                </c:pt>
                <c:pt idx="129">
                  <c:v>1987Q2</c:v>
                </c:pt>
                <c:pt idx="130">
                  <c:v>1987Q3</c:v>
                </c:pt>
                <c:pt idx="131">
                  <c:v>1987Q4</c:v>
                </c:pt>
                <c:pt idx="132">
                  <c:v>1988Q1</c:v>
                </c:pt>
                <c:pt idx="133">
                  <c:v>1988Q2</c:v>
                </c:pt>
                <c:pt idx="134">
                  <c:v>1988Q3</c:v>
                </c:pt>
                <c:pt idx="135">
                  <c:v>1988Q4</c:v>
                </c:pt>
                <c:pt idx="136">
                  <c:v>1989Q1</c:v>
                </c:pt>
                <c:pt idx="137">
                  <c:v>1989Q2</c:v>
                </c:pt>
                <c:pt idx="138">
                  <c:v>1989Q3</c:v>
                </c:pt>
                <c:pt idx="139">
                  <c:v>1989Q4</c:v>
                </c:pt>
                <c:pt idx="140">
                  <c:v>1990Q1</c:v>
                </c:pt>
                <c:pt idx="141">
                  <c:v>1990Q2</c:v>
                </c:pt>
                <c:pt idx="142">
                  <c:v>1990Q3</c:v>
                </c:pt>
                <c:pt idx="143">
                  <c:v>1990Q4</c:v>
                </c:pt>
                <c:pt idx="144">
                  <c:v>1991Q1</c:v>
                </c:pt>
                <c:pt idx="145">
                  <c:v>1991Q2</c:v>
                </c:pt>
                <c:pt idx="146">
                  <c:v>1991Q3</c:v>
                </c:pt>
                <c:pt idx="147">
                  <c:v>1991Q4</c:v>
                </c:pt>
                <c:pt idx="148">
                  <c:v>1992Q1</c:v>
                </c:pt>
                <c:pt idx="149">
                  <c:v>1992Q2</c:v>
                </c:pt>
                <c:pt idx="150">
                  <c:v>1992Q3</c:v>
                </c:pt>
                <c:pt idx="151">
                  <c:v>1992Q4</c:v>
                </c:pt>
                <c:pt idx="152">
                  <c:v>1993Q1</c:v>
                </c:pt>
                <c:pt idx="153">
                  <c:v>1993Q2</c:v>
                </c:pt>
                <c:pt idx="154">
                  <c:v>1993Q3</c:v>
                </c:pt>
                <c:pt idx="155">
                  <c:v>1993Q4</c:v>
                </c:pt>
                <c:pt idx="156">
                  <c:v>1994Q1</c:v>
                </c:pt>
                <c:pt idx="157">
                  <c:v>1994Q2</c:v>
                </c:pt>
                <c:pt idx="158">
                  <c:v>1994Q3</c:v>
                </c:pt>
                <c:pt idx="159">
                  <c:v>1994Q4</c:v>
                </c:pt>
                <c:pt idx="160">
                  <c:v>1995Q1</c:v>
                </c:pt>
                <c:pt idx="161">
                  <c:v>1995Q2</c:v>
                </c:pt>
                <c:pt idx="162">
                  <c:v>1995Q3</c:v>
                </c:pt>
                <c:pt idx="163">
                  <c:v>1995Q4</c:v>
                </c:pt>
                <c:pt idx="164">
                  <c:v>1996Q1</c:v>
                </c:pt>
                <c:pt idx="165">
                  <c:v>1996Q2</c:v>
                </c:pt>
                <c:pt idx="166">
                  <c:v>1996Q3</c:v>
                </c:pt>
                <c:pt idx="167">
                  <c:v>1996Q4</c:v>
                </c:pt>
                <c:pt idx="168">
                  <c:v>1997Q1</c:v>
                </c:pt>
                <c:pt idx="169">
                  <c:v>1997Q2</c:v>
                </c:pt>
                <c:pt idx="170">
                  <c:v>1997Q3</c:v>
                </c:pt>
                <c:pt idx="171">
                  <c:v>1997Q4</c:v>
                </c:pt>
                <c:pt idx="172">
                  <c:v>1998Q1</c:v>
                </c:pt>
                <c:pt idx="173">
                  <c:v>1998Q2</c:v>
                </c:pt>
                <c:pt idx="174">
                  <c:v>1998Q3</c:v>
                </c:pt>
                <c:pt idx="175">
                  <c:v>1998Q4</c:v>
                </c:pt>
                <c:pt idx="176">
                  <c:v>1999Q1</c:v>
                </c:pt>
                <c:pt idx="177">
                  <c:v>1999Q2</c:v>
                </c:pt>
                <c:pt idx="178">
                  <c:v>1999Q3</c:v>
                </c:pt>
                <c:pt idx="179">
                  <c:v>1999Q4</c:v>
                </c:pt>
                <c:pt idx="180">
                  <c:v>2000Q1</c:v>
                </c:pt>
                <c:pt idx="181">
                  <c:v>2000Q2</c:v>
                </c:pt>
                <c:pt idx="182">
                  <c:v>2000Q3</c:v>
                </c:pt>
                <c:pt idx="183">
                  <c:v>2000Q4</c:v>
                </c:pt>
                <c:pt idx="184">
                  <c:v>2001Q1</c:v>
                </c:pt>
                <c:pt idx="185">
                  <c:v>2001Q2</c:v>
                </c:pt>
                <c:pt idx="186">
                  <c:v>2001Q3</c:v>
                </c:pt>
                <c:pt idx="187">
                  <c:v>2001Q4</c:v>
                </c:pt>
                <c:pt idx="188">
                  <c:v>2002Q1</c:v>
                </c:pt>
                <c:pt idx="189">
                  <c:v>2002Q2</c:v>
                </c:pt>
                <c:pt idx="190">
                  <c:v>2002Q3</c:v>
                </c:pt>
                <c:pt idx="191">
                  <c:v>2002Q4</c:v>
                </c:pt>
                <c:pt idx="192">
                  <c:v>2003Q1</c:v>
                </c:pt>
                <c:pt idx="193">
                  <c:v>2003Q2</c:v>
                </c:pt>
                <c:pt idx="194">
                  <c:v>2003Q3</c:v>
                </c:pt>
                <c:pt idx="195">
                  <c:v>2003Q4</c:v>
                </c:pt>
                <c:pt idx="196">
                  <c:v>2004Q1</c:v>
                </c:pt>
                <c:pt idx="197">
                  <c:v>2004Q2</c:v>
                </c:pt>
                <c:pt idx="198">
                  <c:v>2004Q3</c:v>
                </c:pt>
                <c:pt idx="199">
                  <c:v>2004Q4</c:v>
                </c:pt>
                <c:pt idx="200">
                  <c:v>2005Q1</c:v>
                </c:pt>
                <c:pt idx="201">
                  <c:v>2005Q2</c:v>
                </c:pt>
                <c:pt idx="202">
                  <c:v>2005Q3</c:v>
                </c:pt>
                <c:pt idx="203">
                  <c:v>2005Q4</c:v>
                </c:pt>
                <c:pt idx="204">
                  <c:v>2006Q1</c:v>
                </c:pt>
                <c:pt idx="205">
                  <c:v>2006Q2</c:v>
                </c:pt>
                <c:pt idx="206">
                  <c:v>2006Q3</c:v>
                </c:pt>
                <c:pt idx="207">
                  <c:v>2006Q4</c:v>
                </c:pt>
                <c:pt idx="208">
                  <c:v>2007Q1</c:v>
                </c:pt>
                <c:pt idx="209">
                  <c:v>2007Q2</c:v>
                </c:pt>
                <c:pt idx="210">
                  <c:v>2007Q3</c:v>
                </c:pt>
                <c:pt idx="211">
                  <c:v>2007Q4</c:v>
                </c:pt>
                <c:pt idx="212">
                  <c:v>2008Q1</c:v>
                </c:pt>
                <c:pt idx="213">
                  <c:v>2008Q2</c:v>
                </c:pt>
                <c:pt idx="214">
                  <c:v>2008Q3</c:v>
                </c:pt>
                <c:pt idx="215">
                  <c:v>2008Q4</c:v>
                </c:pt>
                <c:pt idx="216">
                  <c:v>2009Q1</c:v>
                </c:pt>
                <c:pt idx="217">
                  <c:v>2009Q2</c:v>
                </c:pt>
                <c:pt idx="218">
                  <c:v>2009Q3</c:v>
                </c:pt>
                <c:pt idx="219">
                  <c:v>2009Q4</c:v>
                </c:pt>
                <c:pt idx="220">
                  <c:v>2010Q1</c:v>
                </c:pt>
                <c:pt idx="221">
                  <c:v>2010Q2</c:v>
                </c:pt>
                <c:pt idx="222">
                  <c:v>2010Q3</c:v>
                </c:pt>
                <c:pt idx="223">
                  <c:v>2010Q4</c:v>
                </c:pt>
                <c:pt idx="224">
                  <c:v>2011Q1</c:v>
                </c:pt>
                <c:pt idx="225">
                  <c:v>2011Q2</c:v>
                </c:pt>
                <c:pt idx="226">
                  <c:v>2011Q3</c:v>
                </c:pt>
                <c:pt idx="227">
                  <c:v>2011Q4</c:v>
                </c:pt>
                <c:pt idx="228">
                  <c:v>2012Q1</c:v>
                </c:pt>
                <c:pt idx="229">
                  <c:v>2012Q2</c:v>
                </c:pt>
                <c:pt idx="230">
                  <c:v>2012Q3</c:v>
                </c:pt>
                <c:pt idx="231">
                  <c:v>2012Q4</c:v>
                </c:pt>
                <c:pt idx="232">
                  <c:v>2013Q1</c:v>
                </c:pt>
                <c:pt idx="233">
                  <c:v>2013Q2</c:v>
                </c:pt>
                <c:pt idx="234">
                  <c:v>2013Q3</c:v>
                </c:pt>
                <c:pt idx="235">
                  <c:v>2013Q4</c:v>
                </c:pt>
                <c:pt idx="236">
                  <c:v>2014Q1</c:v>
                </c:pt>
                <c:pt idx="237">
                  <c:v>2014Q2</c:v>
                </c:pt>
                <c:pt idx="238">
                  <c:v>2014Q3</c:v>
                </c:pt>
                <c:pt idx="239">
                  <c:v>2014Q4</c:v>
                </c:pt>
                <c:pt idx="240">
                  <c:v>2015Q1</c:v>
                </c:pt>
                <c:pt idx="241">
                  <c:v>2015Q2</c:v>
                </c:pt>
                <c:pt idx="242">
                  <c:v>2015Q3</c:v>
                </c:pt>
                <c:pt idx="243">
                  <c:v>2015Q4</c:v>
                </c:pt>
                <c:pt idx="244">
                  <c:v>2016Q1</c:v>
                </c:pt>
                <c:pt idx="245">
                  <c:v>2016Q2</c:v>
                </c:pt>
                <c:pt idx="246">
                  <c:v>2016Q3</c:v>
                </c:pt>
                <c:pt idx="247">
                  <c:v>2016Q4</c:v>
                </c:pt>
                <c:pt idx="248">
                  <c:v>2017Q1</c:v>
                </c:pt>
                <c:pt idx="249">
                  <c:v>2017Q2</c:v>
                </c:pt>
                <c:pt idx="250">
                  <c:v>2017Q3</c:v>
                </c:pt>
                <c:pt idx="251">
                  <c:v>2017Q4</c:v>
                </c:pt>
                <c:pt idx="252">
                  <c:v>2018Q1</c:v>
                </c:pt>
                <c:pt idx="253">
                  <c:v>2018Q2</c:v>
                </c:pt>
                <c:pt idx="254">
                  <c:v>2018Q3</c:v>
                </c:pt>
                <c:pt idx="255">
                  <c:v>2018Q4</c:v>
                </c:pt>
                <c:pt idx="256">
                  <c:v>2019Q1</c:v>
                </c:pt>
                <c:pt idx="257">
                  <c:v>2019Q2</c:v>
                </c:pt>
                <c:pt idx="258">
                  <c:v>2019Q3</c:v>
                </c:pt>
                <c:pt idx="259">
                  <c:v>2019Q4</c:v>
                </c:pt>
                <c:pt idx="260">
                  <c:v>2020Q1</c:v>
                </c:pt>
                <c:pt idx="261">
                  <c:v>2020Q2</c:v>
                </c:pt>
                <c:pt idx="262">
                  <c:v>2020Q3</c:v>
                </c:pt>
                <c:pt idx="263">
                  <c:v>2020Q4</c:v>
                </c:pt>
                <c:pt idx="264">
                  <c:v>2021Q1</c:v>
                </c:pt>
                <c:pt idx="265">
                  <c:v>2021Q2</c:v>
                </c:pt>
                <c:pt idx="266">
                  <c:v>2021Q3</c:v>
                </c:pt>
                <c:pt idx="267">
                  <c:v>2021Q4</c:v>
                </c:pt>
                <c:pt idx="268">
                  <c:v>2022Q1</c:v>
                </c:pt>
                <c:pt idx="269">
                  <c:v>2022Q2</c:v>
                </c:pt>
                <c:pt idx="270">
                  <c:v>2022Q3</c:v>
                </c:pt>
              </c:strCache>
            </c:strRef>
          </c:cat>
          <c:val>
            <c:numRef>
              <c:f>★平均労働時間!$I$2:$I$272</c:f>
              <c:numCache>
                <c:formatCode>#,##0_);[Red]\(#,##0\)</c:formatCode>
                <c:ptCount val="271"/>
                <c:pt idx="0">
                  <c:v>608.61009161556206</c:v>
                </c:pt>
                <c:pt idx="1">
                  <c:v>610.91892392956004</c:v>
                </c:pt>
                <c:pt idx="2">
                  <c:v>613.22379676963101</c:v>
                </c:pt>
                <c:pt idx="3">
                  <c:v>615.51794716772497</c:v>
                </c:pt>
                <c:pt idx="4">
                  <c:v>617.79112615781105</c:v>
                </c:pt>
                <c:pt idx="5">
                  <c:v>620.03119709854502</c:v>
                </c:pt>
                <c:pt idx="6">
                  <c:v>622.23246118640304</c:v>
                </c:pt>
                <c:pt idx="7">
                  <c:v>624.38895111966997</c:v>
                </c:pt>
                <c:pt idx="8">
                  <c:v>626.49630405839196</c:v>
                </c:pt>
                <c:pt idx="9">
                  <c:v>628.55268794316601</c:v>
                </c:pt>
                <c:pt idx="10">
                  <c:v>630.55650977455002</c:v>
                </c:pt>
                <c:pt idx="11">
                  <c:v>632.50805424813996</c:v>
                </c:pt>
                <c:pt idx="12">
                  <c:v>634.40617382425501</c:v>
                </c:pt>
                <c:pt idx="13">
                  <c:v>636.24750217931205</c:v>
                </c:pt>
                <c:pt idx="14">
                  <c:v>638.02375179775004</c:v>
                </c:pt>
                <c:pt idx="15">
                  <c:v>639.72218751681498</c:v>
                </c:pt>
                <c:pt idx="16">
                  <c:v>641.32668220388098</c:v>
                </c:pt>
                <c:pt idx="17">
                  <c:v>642.81752156745597</c:v>
                </c:pt>
                <c:pt idx="18">
                  <c:v>644.17267547300503</c:v>
                </c:pt>
                <c:pt idx="19">
                  <c:v>645.37076466834606</c:v>
                </c:pt>
                <c:pt idx="20">
                  <c:v>646.39216306245805</c:v>
                </c:pt>
                <c:pt idx="21">
                  <c:v>647.21998158640304</c:v>
                </c:pt>
                <c:pt idx="22">
                  <c:v>647.84776827766302</c:v>
                </c:pt>
                <c:pt idx="23">
                  <c:v>648.27195193522596</c:v>
                </c:pt>
                <c:pt idx="24">
                  <c:v>648.49361558624196</c:v>
                </c:pt>
                <c:pt idx="25">
                  <c:v>648.51574066290095</c:v>
                </c:pt>
                <c:pt idx="26">
                  <c:v>648.346317212651</c:v>
                </c:pt>
                <c:pt idx="27">
                  <c:v>647.99724715336095</c:v>
                </c:pt>
                <c:pt idx="28">
                  <c:v>647.48380041297196</c:v>
                </c:pt>
                <c:pt idx="29">
                  <c:v>646.82699893162498</c:v>
                </c:pt>
                <c:pt idx="30">
                  <c:v>646.04733177419996</c:v>
                </c:pt>
                <c:pt idx="31">
                  <c:v>645.16657342291103</c:v>
                </c:pt>
                <c:pt idx="32">
                  <c:v>644.20740473595094</c:v>
                </c:pt>
                <c:pt idx="33">
                  <c:v>643.19320537978297</c:v>
                </c:pt>
                <c:pt idx="34">
                  <c:v>642.14139776791797</c:v>
                </c:pt>
                <c:pt idx="35">
                  <c:v>641.06581360216501</c:v>
                </c:pt>
                <c:pt idx="36">
                  <c:v>639.97789271072998</c:v>
                </c:pt>
                <c:pt idx="37">
                  <c:v>638.88703041331996</c:v>
                </c:pt>
                <c:pt idx="38">
                  <c:v>637.80234038835999</c:v>
                </c:pt>
                <c:pt idx="39">
                  <c:v>636.72997942026996</c:v>
                </c:pt>
                <c:pt idx="40">
                  <c:v>635.67479995572603</c:v>
                </c:pt>
                <c:pt idx="41">
                  <c:v>634.64102032926496</c:v>
                </c:pt>
                <c:pt idx="42">
                  <c:v>633.63245108378806</c:v>
                </c:pt>
                <c:pt idx="43">
                  <c:v>632.65075866615302</c:v>
                </c:pt>
                <c:pt idx="44">
                  <c:v>631.69836990796205</c:v>
                </c:pt>
                <c:pt idx="45">
                  <c:v>630.77886899997895</c:v>
                </c:pt>
                <c:pt idx="46">
                  <c:v>629.89586006844695</c:v>
                </c:pt>
                <c:pt idx="47">
                  <c:v>629.04758582147997</c:v>
                </c:pt>
                <c:pt idx="48">
                  <c:v>628.23137792965099</c:v>
                </c:pt>
                <c:pt idx="49">
                  <c:v>627.44353744739499</c:v>
                </c:pt>
                <c:pt idx="50">
                  <c:v>626.68146931794001</c:v>
                </c:pt>
                <c:pt idx="51">
                  <c:v>625.94157577360897</c:v>
                </c:pt>
                <c:pt idx="52">
                  <c:v>625.21886629506798</c:v>
                </c:pt>
                <c:pt idx="53">
                  <c:v>624.50612054479097</c:v>
                </c:pt>
                <c:pt idx="54">
                  <c:v>623.800837560486</c:v>
                </c:pt>
                <c:pt idx="55">
                  <c:v>623.10427342951903</c:v>
                </c:pt>
                <c:pt idx="56">
                  <c:v>622.41668409078204</c:v>
                </c:pt>
                <c:pt idx="57">
                  <c:v>621.73916847893895</c:v>
                </c:pt>
                <c:pt idx="58">
                  <c:v>621.06781735109803</c:v>
                </c:pt>
                <c:pt idx="59">
                  <c:v>620.39511135906901</c:v>
                </c:pt>
                <c:pt idx="60">
                  <c:v>619.71066551881495</c:v>
                </c:pt>
                <c:pt idx="61">
                  <c:v>619.00262427670202</c:v>
                </c:pt>
                <c:pt idx="62">
                  <c:v>618.254190788144</c:v>
                </c:pt>
                <c:pt idx="63">
                  <c:v>617.44580211004904</c:v>
                </c:pt>
                <c:pt idx="64">
                  <c:v>616.56176959675201</c:v>
                </c:pt>
                <c:pt idx="65">
                  <c:v>615.58861830959802</c:v>
                </c:pt>
                <c:pt idx="66">
                  <c:v>614.51823853727001</c:v>
                </c:pt>
                <c:pt idx="67">
                  <c:v>613.34340430700604</c:v>
                </c:pt>
                <c:pt idx="68">
                  <c:v>612.06006674696005</c:v>
                </c:pt>
                <c:pt idx="69">
                  <c:v>610.66505619092595</c:v>
                </c:pt>
                <c:pt idx="70">
                  <c:v>609.16110763931601</c:v>
                </c:pt>
                <c:pt idx="71">
                  <c:v>607.55275122408898</c:v>
                </c:pt>
                <c:pt idx="72">
                  <c:v>605.84649413492798</c:v>
                </c:pt>
                <c:pt idx="73">
                  <c:v>604.05474971700005</c:v>
                </c:pt>
                <c:pt idx="74">
                  <c:v>602.19614583997395</c:v>
                </c:pt>
                <c:pt idx="75">
                  <c:v>600.29469548827399</c:v>
                </c:pt>
                <c:pt idx="76">
                  <c:v>598.37467747184303</c:v>
                </c:pt>
                <c:pt idx="77">
                  <c:v>596.46529016594695</c:v>
                </c:pt>
                <c:pt idx="78">
                  <c:v>594.59459598076</c:v>
                </c:pt>
                <c:pt idx="79">
                  <c:v>592.79580443677196</c:v>
                </c:pt>
                <c:pt idx="80">
                  <c:v>591.09988630698399</c:v>
                </c:pt>
                <c:pt idx="81">
                  <c:v>589.53344911162401</c:v>
                </c:pt>
                <c:pt idx="82">
                  <c:v>588.11546540031304</c:v>
                </c:pt>
                <c:pt idx="83">
                  <c:v>586.85749373364195</c:v>
                </c:pt>
                <c:pt idx="84">
                  <c:v>585.76662246466003</c:v>
                </c:pt>
                <c:pt idx="85">
                  <c:v>584.84484817950101</c:v>
                </c:pt>
                <c:pt idx="86">
                  <c:v>584.09398086692295</c:v>
                </c:pt>
                <c:pt idx="87">
                  <c:v>583.51015569390904</c:v>
                </c:pt>
                <c:pt idx="88">
                  <c:v>583.08549350606199</c:v>
                </c:pt>
                <c:pt idx="89">
                  <c:v>582.80629988501505</c:v>
                </c:pt>
                <c:pt idx="90">
                  <c:v>582.65603785395604</c:v>
                </c:pt>
                <c:pt idx="91">
                  <c:v>582.61376970698097</c:v>
                </c:pt>
                <c:pt idx="92">
                  <c:v>582.65869088119098</c:v>
                </c:pt>
                <c:pt idx="93">
                  <c:v>582.76983149929094</c:v>
                </c:pt>
                <c:pt idx="94">
                  <c:v>582.928194127182</c:v>
                </c:pt>
                <c:pt idx="95">
                  <c:v>583.11625114441199</c:v>
                </c:pt>
                <c:pt idx="96">
                  <c:v>583.31957843420105</c:v>
                </c:pt>
                <c:pt idx="97">
                  <c:v>583.52706272280204</c:v>
                </c:pt>
                <c:pt idx="98">
                  <c:v>583.72915012494695</c:v>
                </c:pt>
                <c:pt idx="99">
                  <c:v>583.917499882833</c:v>
                </c:pt>
                <c:pt idx="100">
                  <c:v>584.08323368649701</c:v>
                </c:pt>
                <c:pt idx="101">
                  <c:v>584.21995841354703</c:v>
                </c:pt>
                <c:pt idx="102">
                  <c:v>584.32268792053799</c:v>
                </c:pt>
                <c:pt idx="103">
                  <c:v>584.38894879835095</c:v>
                </c:pt>
                <c:pt idx="104">
                  <c:v>584.41633374958099</c:v>
                </c:pt>
                <c:pt idx="105">
                  <c:v>584.40224359215995</c:v>
                </c:pt>
                <c:pt idx="106">
                  <c:v>584.34549451875796</c:v>
                </c:pt>
                <c:pt idx="107">
                  <c:v>584.24751811146598</c:v>
                </c:pt>
                <c:pt idx="108">
                  <c:v>584.11380460163798</c:v>
                </c:pt>
                <c:pt idx="109">
                  <c:v>583.95233973013706</c:v>
                </c:pt>
                <c:pt idx="110">
                  <c:v>583.77368831828596</c:v>
                </c:pt>
                <c:pt idx="111">
                  <c:v>583.58936251674504</c:v>
                </c:pt>
                <c:pt idx="112">
                  <c:v>583.41139200430598</c:v>
                </c:pt>
                <c:pt idx="113">
                  <c:v>583.24897385818997</c:v>
                </c:pt>
                <c:pt idx="114">
                  <c:v>583.10771745227999</c:v>
                </c:pt>
                <c:pt idx="115">
                  <c:v>582.98920451013305</c:v>
                </c:pt>
                <c:pt idx="116">
                  <c:v>582.89421784856302</c:v>
                </c:pt>
                <c:pt idx="117">
                  <c:v>582.82043303156695</c:v>
                </c:pt>
                <c:pt idx="118">
                  <c:v>582.76713427865104</c:v>
                </c:pt>
                <c:pt idx="119">
                  <c:v>582.73331133034503</c:v>
                </c:pt>
                <c:pt idx="120">
                  <c:v>582.71639325992101</c:v>
                </c:pt>
                <c:pt idx="121">
                  <c:v>582.71519348773495</c:v>
                </c:pt>
                <c:pt idx="122">
                  <c:v>582.72201506335603</c:v>
                </c:pt>
                <c:pt idx="123">
                  <c:v>582.72665820709199</c:v>
                </c:pt>
                <c:pt idx="124">
                  <c:v>582.71782383816605</c:v>
                </c:pt>
                <c:pt idx="125">
                  <c:v>582.68343554775697</c:v>
                </c:pt>
                <c:pt idx="126">
                  <c:v>582.60923732881099</c:v>
                </c:pt>
                <c:pt idx="127">
                  <c:v>582.48173894372599</c:v>
                </c:pt>
                <c:pt idx="128">
                  <c:v>582.28512183989903</c:v>
                </c:pt>
                <c:pt idx="129">
                  <c:v>582.00229346122296</c:v>
                </c:pt>
                <c:pt idx="130">
                  <c:v>581.61414380044096</c:v>
                </c:pt>
                <c:pt idx="131">
                  <c:v>581.10286262521402</c:v>
                </c:pt>
                <c:pt idx="132">
                  <c:v>580.45196548832905</c:v>
                </c:pt>
                <c:pt idx="133">
                  <c:v>579.64726302843405</c:v>
                </c:pt>
                <c:pt idx="134">
                  <c:v>578.68614769740998</c:v>
                </c:pt>
                <c:pt idx="135">
                  <c:v>577.56705094941503</c:v>
                </c:pt>
                <c:pt idx="136">
                  <c:v>576.29405072962595</c:v>
                </c:pt>
                <c:pt idx="137">
                  <c:v>574.87464703471301</c:v>
                </c:pt>
                <c:pt idx="138">
                  <c:v>573.31969120463702</c:v>
                </c:pt>
                <c:pt idx="139">
                  <c:v>571.63885846663004</c:v>
                </c:pt>
                <c:pt idx="140">
                  <c:v>569.84443536592096</c:v>
                </c:pt>
                <c:pt idx="141">
                  <c:v>567.95096249453104</c:v>
                </c:pt>
                <c:pt idx="142">
                  <c:v>565.97332383904302</c:v>
                </c:pt>
                <c:pt idx="143">
                  <c:v>563.92749703447998</c:v>
                </c:pt>
                <c:pt idx="144">
                  <c:v>561.82864893013402</c:v>
                </c:pt>
                <c:pt idx="145">
                  <c:v>559.69284739798297</c:v>
                </c:pt>
                <c:pt idx="146">
                  <c:v>557.53739848775604</c:v>
                </c:pt>
                <c:pt idx="147">
                  <c:v>555.38066521956102</c:v>
                </c:pt>
                <c:pt idx="148">
                  <c:v>553.24005769778296</c:v>
                </c:pt>
                <c:pt idx="149">
                  <c:v>551.13348936104603</c:v>
                </c:pt>
                <c:pt idx="150">
                  <c:v>549.07649148691098</c:v>
                </c:pt>
                <c:pt idx="151">
                  <c:v>547.08602050542504</c:v>
                </c:pt>
                <c:pt idx="152">
                  <c:v>545.17838658111998</c:v>
                </c:pt>
                <c:pt idx="153">
                  <c:v>543.36995619904599</c:v>
                </c:pt>
                <c:pt idx="154">
                  <c:v>541.67379618597397</c:v>
                </c:pt>
                <c:pt idx="155">
                  <c:v>540.09809668771595</c:v>
                </c:pt>
                <c:pt idx="156">
                  <c:v>538.64896393580295</c:v>
                </c:pt>
                <c:pt idx="157">
                  <c:v>537.329455809666</c:v>
                </c:pt>
                <c:pt idx="158">
                  <c:v>536.14027096127904</c:v>
                </c:pt>
                <c:pt idx="159">
                  <c:v>535.07515892440097</c:v>
                </c:pt>
                <c:pt idx="160">
                  <c:v>534.12426235510702</c:v>
                </c:pt>
                <c:pt idx="161">
                  <c:v>533.27337493514301</c:v>
                </c:pt>
                <c:pt idx="162">
                  <c:v>532.50540201561796</c:v>
                </c:pt>
                <c:pt idx="163">
                  <c:v>531.79970121330496</c:v>
                </c:pt>
                <c:pt idx="164">
                  <c:v>531.13451164371702</c:v>
                </c:pt>
                <c:pt idx="165">
                  <c:v>530.48956081744495</c:v>
                </c:pt>
                <c:pt idx="166">
                  <c:v>529.84637209196501</c:v>
                </c:pt>
                <c:pt idx="167">
                  <c:v>529.19159164091195</c:v>
                </c:pt>
                <c:pt idx="168">
                  <c:v>528.51489973869502</c:v>
                </c:pt>
                <c:pt idx="169">
                  <c:v>527.81158583161698</c:v>
                </c:pt>
                <c:pt idx="170">
                  <c:v>527.07918126197501</c:v>
                </c:pt>
                <c:pt idx="171">
                  <c:v>526.32233879758905</c:v>
                </c:pt>
                <c:pt idx="172">
                  <c:v>525.54603484299105</c:v>
                </c:pt>
                <c:pt idx="173">
                  <c:v>524.75669221596297</c:v>
                </c:pt>
                <c:pt idx="174">
                  <c:v>523.96082437917801</c:v>
                </c:pt>
                <c:pt idx="175">
                  <c:v>523.16682827934096</c:v>
                </c:pt>
                <c:pt idx="176">
                  <c:v>522.38396568124995</c:v>
                </c:pt>
                <c:pt idx="177">
                  <c:v>521.624592082032</c:v>
                </c:pt>
                <c:pt idx="178">
                  <c:v>520.900314333594</c:v>
                </c:pt>
                <c:pt idx="179">
                  <c:v>520.21997454279494</c:v>
                </c:pt>
                <c:pt idx="180">
                  <c:v>519.59389295336598</c:v>
                </c:pt>
                <c:pt idx="181">
                  <c:v>519.032343908283</c:v>
                </c:pt>
                <c:pt idx="182">
                  <c:v>518.54735494242698</c:v>
                </c:pt>
                <c:pt idx="183">
                  <c:v>518.15045875073497</c:v>
                </c:pt>
                <c:pt idx="184">
                  <c:v>517.85180509797101</c:v>
                </c:pt>
                <c:pt idx="185">
                  <c:v>517.65943425384899</c:v>
                </c:pt>
                <c:pt idx="186">
                  <c:v>517.57805585989502</c:v>
                </c:pt>
                <c:pt idx="187">
                  <c:v>517.61046866122695</c:v>
                </c:pt>
                <c:pt idx="188">
                  <c:v>517.75501236804996</c:v>
                </c:pt>
                <c:pt idx="189">
                  <c:v>518.00922931432399</c:v>
                </c:pt>
                <c:pt idx="190">
                  <c:v>518.36923265961298</c:v>
                </c:pt>
                <c:pt idx="191">
                  <c:v>518.828789461822</c:v>
                </c:pt>
                <c:pt idx="192">
                  <c:v>519.38039517511697</c:v>
                </c:pt>
                <c:pt idx="193">
                  <c:v>520.01628592690997</c:v>
                </c:pt>
                <c:pt idx="194">
                  <c:v>520.72657768096803</c:v>
                </c:pt>
                <c:pt idx="195">
                  <c:v>521.50092634734995</c:v>
                </c:pt>
                <c:pt idx="196">
                  <c:v>522.32808385006695</c:v>
                </c:pt>
                <c:pt idx="197">
                  <c:v>523.195847325827</c:v>
                </c:pt>
                <c:pt idx="198">
                  <c:v>524.096823067267</c:v>
                </c:pt>
                <c:pt idx="199">
                  <c:v>525.023660795777</c:v>
                </c:pt>
                <c:pt idx="200">
                  <c:v>525.96773250999797</c:v>
                </c:pt>
                <c:pt idx="201">
                  <c:v>526.91887808723902</c:v>
                </c:pt>
                <c:pt idx="202">
                  <c:v>527.86351573865795</c:v>
                </c:pt>
                <c:pt idx="203">
                  <c:v>528.78718800160698</c:v>
                </c:pt>
                <c:pt idx="204">
                  <c:v>529.67657034110198</c:v>
                </c:pt>
                <c:pt idx="205">
                  <c:v>530.51759435465999</c:v>
                </c:pt>
                <c:pt idx="206">
                  <c:v>531.29879040832998</c:v>
                </c:pt>
                <c:pt idx="207">
                  <c:v>532.01022053836095</c:v>
                </c:pt>
                <c:pt idx="208">
                  <c:v>532.64504774532702</c:v>
                </c:pt>
                <c:pt idx="209">
                  <c:v>533.20082401696504</c:v>
                </c:pt>
                <c:pt idx="210">
                  <c:v>533.677685769508</c:v>
                </c:pt>
                <c:pt idx="211">
                  <c:v>534.07865623750797</c:v>
                </c:pt>
                <c:pt idx="212">
                  <c:v>534.40588210191197</c:v>
                </c:pt>
                <c:pt idx="213">
                  <c:v>534.66568917518805</c:v>
                </c:pt>
                <c:pt idx="214">
                  <c:v>534.86534571848597</c:v>
                </c:pt>
                <c:pt idx="215">
                  <c:v>535.01658197889196</c:v>
                </c:pt>
                <c:pt idx="216">
                  <c:v>535.13156690408096</c:v>
                </c:pt>
                <c:pt idx="217">
                  <c:v>535.22411311965902</c:v>
                </c:pt>
                <c:pt idx="218">
                  <c:v>535.30169977191997</c:v>
                </c:pt>
                <c:pt idx="219">
                  <c:v>535.36519810312097</c:v>
                </c:pt>
                <c:pt idx="220">
                  <c:v>535.41304633483105</c:v>
                </c:pt>
                <c:pt idx="221">
                  <c:v>535.441209981469</c:v>
                </c:pt>
                <c:pt idx="222">
                  <c:v>535.44780848683104</c:v>
                </c:pt>
                <c:pt idx="223">
                  <c:v>535.42898253847295</c:v>
                </c:pt>
                <c:pt idx="224">
                  <c:v>535.38419623531195</c:v>
                </c:pt>
                <c:pt idx="225">
                  <c:v>535.31278352051402</c:v>
                </c:pt>
                <c:pt idx="226">
                  <c:v>535.21289325626606</c:v>
                </c:pt>
                <c:pt idx="227">
                  <c:v>535.08326652338496</c:v>
                </c:pt>
                <c:pt idx="228">
                  <c:v>534.92568146940505</c:v>
                </c:pt>
                <c:pt idx="229">
                  <c:v>534.74427628361695</c:v>
                </c:pt>
                <c:pt idx="230">
                  <c:v>534.54716377105694</c:v>
                </c:pt>
                <c:pt idx="231">
                  <c:v>534.34459548075301</c:v>
                </c:pt>
                <c:pt idx="232">
                  <c:v>534.146161026041</c:v>
                </c:pt>
                <c:pt idx="233">
                  <c:v>533.96362198141799</c:v>
                </c:pt>
                <c:pt idx="234">
                  <c:v>533.80378036240302</c:v>
                </c:pt>
                <c:pt idx="235">
                  <c:v>533.67368242077896</c:v>
                </c:pt>
                <c:pt idx="236">
                  <c:v>533.57790296226904</c:v>
                </c:pt>
                <c:pt idx="237">
                  <c:v>533.52133394941598</c:v>
                </c:pt>
                <c:pt idx="238">
                  <c:v>533.50263857207904</c:v>
                </c:pt>
                <c:pt idx="239">
                  <c:v>533.518509978064</c:v>
                </c:pt>
                <c:pt idx="240">
                  <c:v>533.56162541607102</c:v>
                </c:pt>
                <c:pt idx="241">
                  <c:v>533.61684610772897</c:v>
                </c:pt>
                <c:pt idx="242">
                  <c:v>533.66866242544904</c:v>
                </c:pt>
                <c:pt idx="243">
                  <c:v>533.70191742115799</c:v>
                </c:pt>
                <c:pt idx="244">
                  <c:v>533.70383198276704</c:v>
                </c:pt>
                <c:pt idx="245">
                  <c:v>533.66019384146705</c:v>
                </c:pt>
                <c:pt idx="246">
                  <c:v>533.56391141678898</c:v>
                </c:pt>
                <c:pt idx="247">
                  <c:v>533.40919334044997</c:v>
                </c:pt>
                <c:pt idx="248">
                  <c:v>533.19290813286398</c:v>
                </c:pt>
                <c:pt idx="249">
                  <c:v>532.91630527694099</c:v>
                </c:pt>
                <c:pt idx="250">
                  <c:v>532.58525868800496</c:v>
                </c:pt>
                <c:pt idx="251">
                  <c:v>532.20924838225301</c:v>
                </c:pt>
                <c:pt idx="252">
                  <c:v>531.79593621419895</c:v>
                </c:pt>
                <c:pt idx="253">
                  <c:v>531.35042625811798</c:v>
                </c:pt>
                <c:pt idx="254">
                  <c:v>530.87173291982106</c:v>
                </c:pt>
                <c:pt idx="255">
                  <c:v>530.36345538037199</c:v>
                </c:pt>
                <c:pt idx="256">
                  <c:v>529.83006998776204</c:v>
                </c:pt>
                <c:pt idx="257">
                  <c:v>529.28168788870096</c:v>
                </c:pt>
                <c:pt idx="258">
                  <c:v>528.72453385282404</c:v>
                </c:pt>
                <c:pt idx="259">
                  <c:v>528.161397303169</c:v>
                </c:pt>
                <c:pt idx="260">
                  <c:v>527.59587903744796</c:v>
                </c:pt>
                <c:pt idx="261">
                  <c:v>527.59587903744796</c:v>
                </c:pt>
                <c:pt idx="262">
                  <c:v>527.59587903744796</c:v>
                </c:pt>
                <c:pt idx="263">
                  <c:v>527.59587903744796</c:v>
                </c:pt>
                <c:pt idx="264">
                  <c:v>527.59587903744796</c:v>
                </c:pt>
                <c:pt idx="265">
                  <c:v>527.59587903744796</c:v>
                </c:pt>
                <c:pt idx="266">
                  <c:v>527.59587903744796</c:v>
                </c:pt>
                <c:pt idx="267">
                  <c:v>527.59587903744796</c:v>
                </c:pt>
                <c:pt idx="268">
                  <c:v>527.59587903744796</c:v>
                </c:pt>
                <c:pt idx="269">
                  <c:v>527.59587903744796</c:v>
                </c:pt>
                <c:pt idx="270">
                  <c:v>527.59587903744796</c:v>
                </c:pt>
              </c:numCache>
            </c:numRef>
          </c:val>
          <c:smooth val="0"/>
          <c:extLst>
            <c:ext xmlns:c16="http://schemas.microsoft.com/office/drawing/2014/chart" uri="{C3380CC4-5D6E-409C-BE32-E72D297353CC}">
              <c16:uniqueId val="{00000001-1DFF-459C-93C0-502E96A4A116}"/>
            </c:ext>
          </c:extLst>
        </c:ser>
        <c:dLbls>
          <c:showLegendKey val="0"/>
          <c:showVal val="0"/>
          <c:showCatName val="0"/>
          <c:showSerName val="0"/>
          <c:showPercent val="0"/>
          <c:showBubbleSize val="0"/>
        </c:dLbls>
        <c:smooth val="0"/>
        <c:axId val="1323875632"/>
        <c:axId val="1323861072"/>
      </c:lineChart>
      <c:catAx>
        <c:axId val="1323875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323861072"/>
        <c:crosses val="autoZero"/>
        <c:auto val="1"/>
        <c:lblAlgn val="ctr"/>
        <c:lblOffset val="100"/>
        <c:noMultiLvlLbl val="0"/>
      </c:catAx>
      <c:valAx>
        <c:axId val="1323861072"/>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323875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★就業者数!$I$1</c:f>
              <c:strCache>
                <c:ptCount val="1"/>
                <c:pt idx="0">
                  <c:v>産業別就業者（建設業）
（万人、季節調整値）</c:v>
                </c:pt>
              </c:strCache>
            </c:strRef>
          </c:tx>
          <c:spPr>
            <a:ln w="28575" cap="rnd">
              <a:solidFill>
                <a:schemeClr val="accent1"/>
              </a:solidFill>
              <a:round/>
            </a:ln>
            <a:effectLst/>
          </c:spPr>
          <c:marker>
            <c:symbol val="none"/>
          </c:marker>
          <c:cat>
            <c:strRef>
              <c:f>★就業者数!$H$2:$H$658</c:f>
              <c:strCache>
                <c:ptCount val="219"/>
                <c:pt idx="0">
                  <c:v>1968Q1</c:v>
                </c:pt>
                <c:pt idx="1">
                  <c:v>1968Q2</c:v>
                </c:pt>
                <c:pt idx="2">
                  <c:v>1968Q3</c:v>
                </c:pt>
                <c:pt idx="3">
                  <c:v>1968Q4</c:v>
                </c:pt>
                <c:pt idx="4">
                  <c:v>1969Q1</c:v>
                </c:pt>
                <c:pt idx="5">
                  <c:v>1969Q2</c:v>
                </c:pt>
                <c:pt idx="6">
                  <c:v>1969Q3</c:v>
                </c:pt>
                <c:pt idx="7">
                  <c:v>1969Q4</c:v>
                </c:pt>
                <c:pt idx="8">
                  <c:v>1970Q1</c:v>
                </c:pt>
                <c:pt idx="9">
                  <c:v>1970Q2</c:v>
                </c:pt>
                <c:pt idx="10">
                  <c:v>1970Q3</c:v>
                </c:pt>
                <c:pt idx="11">
                  <c:v>1970Q4</c:v>
                </c:pt>
                <c:pt idx="12">
                  <c:v>1971Q1</c:v>
                </c:pt>
                <c:pt idx="13">
                  <c:v>1971Q2</c:v>
                </c:pt>
                <c:pt idx="14">
                  <c:v>1971Q3</c:v>
                </c:pt>
                <c:pt idx="15">
                  <c:v>1971Q4</c:v>
                </c:pt>
                <c:pt idx="16">
                  <c:v>1972Q1</c:v>
                </c:pt>
                <c:pt idx="17">
                  <c:v>1972Q2</c:v>
                </c:pt>
                <c:pt idx="18">
                  <c:v>1972Q3</c:v>
                </c:pt>
                <c:pt idx="19">
                  <c:v>1972Q4</c:v>
                </c:pt>
                <c:pt idx="20">
                  <c:v>1973Q1</c:v>
                </c:pt>
                <c:pt idx="21">
                  <c:v>1973Q2</c:v>
                </c:pt>
                <c:pt idx="22">
                  <c:v>1973Q3</c:v>
                </c:pt>
                <c:pt idx="23">
                  <c:v>1973Q4</c:v>
                </c:pt>
                <c:pt idx="24">
                  <c:v>1974Q1</c:v>
                </c:pt>
                <c:pt idx="25">
                  <c:v>1974Q2</c:v>
                </c:pt>
                <c:pt idx="26">
                  <c:v>1974Q3</c:v>
                </c:pt>
                <c:pt idx="27">
                  <c:v>1974Q4</c:v>
                </c:pt>
                <c:pt idx="28">
                  <c:v>1975Q1</c:v>
                </c:pt>
                <c:pt idx="29">
                  <c:v>1975Q2</c:v>
                </c:pt>
                <c:pt idx="30">
                  <c:v>1975Q3</c:v>
                </c:pt>
                <c:pt idx="31">
                  <c:v>1975Q4</c:v>
                </c:pt>
                <c:pt idx="32">
                  <c:v>1976Q1</c:v>
                </c:pt>
                <c:pt idx="33">
                  <c:v>1976Q2</c:v>
                </c:pt>
                <c:pt idx="34">
                  <c:v>1976Q3</c:v>
                </c:pt>
                <c:pt idx="35">
                  <c:v>1976Q4</c:v>
                </c:pt>
                <c:pt idx="36">
                  <c:v>1977Q1</c:v>
                </c:pt>
                <c:pt idx="37">
                  <c:v>1977Q2</c:v>
                </c:pt>
                <c:pt idx="38">
                  <c:v>1977Q3</c:v>
                </c:pt>
                <c:pt idx="39">
                  <c:v>1977Q4</c:v>
                </c:pt>
                <c:pt idx="40">
                  <c:v>1978Q1</c:v>
                </c:pt>
                <c:pt idx="41">
                  <c:v>1978Q2</c:v>
                </c:pt>
                <c:pt idx="42">
                  <c:v>1978Q3</c:v>
                </c:pt>
                <c:pt idx="43">
                  <c:v>1978Q4</c:v>
                </c:pt>
                <c:pt idx="44">
                  <c:v>1979Q1</c:v>
                </c:pt>
                <c:pt idx="45">
                  <c:v>1979Q2</c:v>
                </c:pt>
                <c:pt idx="46">
                  <c:v>1979Q3</c:v>
                </c:pt>
                <c:pt idx="47">
                  <c:v>1979Q4</c:v>
                </c:pt>
                <c:pt idx="48">
                  <c:v>1980Q1</c:v>
                </c:pt>
                <c:pt idx="49">
                  <c:v>1980Q2</c:v>
                </c:pt>
                <c:pt idx="50">
                  <c:v>1980Q3</c:v>
                </c:pt>
                <c:pt idx="51">
                  <c:v>1980Q4</c:v>
                </c:pt>
                <c:pt idx="52">
                  <c:v>1981Q1</c:v>
                </c:pt>
                <c:pt idx="53">
                  <c:v>1981Q2</c:v>
                </c:pt>
                <c:pt idx="54">
                  <c:v>1981Q3</c:v>
                </c:pt>
                <c:pt idx="55">
                  <c:v>1981Q4</c:v>
                </c:pt>
                <c:pt idx="56">
                  <c:v>1982Q1</c:v>
                </c:pt>
                <c:pt idx="57">
                  <c:v>1982Q2</c:v>
                </c:pt>
                <c:pt idx="58">
                  <c:v>1982Q3</c:v>
                </c:pt>
                <c:pt idx="59">
                  <c:v>1982Q4</c:v>
                </c:pt>
                <c:pt idx="60">
                  <c:v>1983Q1</c:v>
                </c:pt>
                <c:pt idx="61">
                  <c:v>1983Q2</c:v>
                </c:pt>
                <c:pt idx="62">
                  <c:v>1983Q3</c:v>
                </c:pt>
                <c:pt idx="63">
                  <c:v>1983Q4</c:v>
                </c:pt>
                <c:pt idx="64">
                  <c:v>1984Q1</c:v>
                </c:pt>
                <c:pt idx="65">
                  <c:v>1984Q2</c:v>
                </c:pt>
                <c:pt idx="66">
                  <c:v>1984Q3</c:v>
                </c:pt>
                <c:pt idx="67">
                  <c:v>1984Q4</c:v>
                </c:pt>
                <c:pt idx="68">
                  <c:v>1985Q1</c:v>
                </c:pt>
                <c:pt idx="69">
                  <c:v>1985Q2</c:v>
                </c:pt>
                <c:pt idx="70">
                  <c:v>1985Q3</c:v>
                </c:pt>
                <c:pt idx="71">
                  <c:v>1985Q4</c:v>
                </c:pt>
                <c:pt idx="72">
                  <c:v>1986Q1</c:v>
                </c:pt>
                <c:pt idx="73">
                  <c:v>1986Q2</c:v>
                </c:pt>
                <c:pt idx="74">
                  <c:v>1986Q3</c:v>
                </c:pt>
                <c:pt idx="75">
                  <c:v>1986Q4</c:v>
                </c:pt>
                <c:pt idx="76">
                  <c:v>1987Q1</c:v>
                </c:pt>
                <c:pt idx="77">
                  <c:v>1987Q2</c:v>
                </c:pt>
                <c:pt idx="78">
                  <c:v>1987Q3</c:v>
                </c:pt>
                <c:pt idx="79">
                  <c:v>1987Q4</c:v>
                </c:pt>
                <c:pt idx="80">
                  <c:v>1988Q1</c:v>
                </c:pt>
                <c:pt idx="81">
                  <c:v>1988Q2</c:v>
                </c:pt>
                <c:pt idx="82">
                  <c:v>1988Q3</c:v>
                </c:pt>
                <c:pt idx="83">
                  <c:v>1988Q4</c:v>
                </c:pt>
                <c:pt idx="84">
                  <c:v>1989Q1</c:v>
                </c:pt>
                <c:pt idx="85">
                  <c:v>1989Q2</c:v>
                </c:pt>
                <c:pt idx="86">
                  <c:v>1989Q3</c:v>
                </c:pt>
                <c:pt idx="87">
                  <c:v>1989Q4</c:v>
                </c:pt>
                <c:pt idx="88">
                  <c:v>1990Q1</c:v>
                </c:pt>
                <c:pt idx="89">
                  <c:v>1990Q2</c:v>
                </c:pt>
                <c:pt idx="90">
                  <c:v>1990Q3</c:v>
                </c:pt>
                <c:pt idx="91">
                  <c:v>1990Q4</c:v>
                </c:pt>
                <c:pt idx="92">
                  <c:v>1991Q1</c:v>
                </c:pt>
                <c:pt idx="93">
                  <c:v>1991Q2</c:v>
                </c:pt>
                <c:pt idx="94">
                  <c:v>1991Q3</c:v>
                </c:pt>
                <c:pt idx="95">
                  <c:v>1991Q4</c:v>
                </c:pt>
                <c:pt idx="96">
                  <c:v>1992Q1</c:v>
                </c:pt>
                <c:pt idx="97">
                  <c:v>1992Q2</c:v>
                </c:pt>
                <c:pt idx="98">
                  <c:v>1992Q3</c:v>
                </c:pt>
                <c:pt idx="99">
                  <c:v>1992Q4</c:v>
                </c:pt>
                <c:pt idx="100">
                  <c:v>1993Q1</c:v>
                </c:pt>
                <c:pt idx="101">
                  <c:v>1993Q2</c:v>
                </c:pt>
                <c:pt idx="102">
                  <c:v>1993Q3</c:v>
                </c:pt>
                <c:pt idx="103">
                  <c:v>1993Q4</c:v>
                </c:pt>
                <c:pt idx="104">
                  <c:v>1994Q1</c:v>
                </c:pt>
                <c:pt idx="105">
                  <c:v>1994Q2</c:v>
                </c:pt>
                <c:pt idx="106">
                  <c:v>1994Q3</c:v>
                </c:pt>
                <c:pt idx="107">
                  <c:v>1994Q4</c:v>
                </c:pt>
                <c:pt idx="108">
                  <c:v>1995Q1</c:v>
                </c:pt>
                <c:pt idx="109">
                  <c:v>1995Q2</c:v>
                </c:pt>
                <c:pt idx="110">
                  <c:v>1995Q3</c:v>
                </c:pt>
                <c:pt idx="111">
                  <c:v>1995Q4</c:v>
                </c:pt>
                <c:pt idx="112">
                  <c:v>1996Q1</c:v>
                </c:pt>
                <c:pt idx="113">
                  <c:v>1996Q2</c:v>
                </c:pt>
                <c:pt idx="114">
                  <c:v>1996Q3</c:v>
                </c:pt>
                <c:pt idx="115">
                  <c:v>1996Q4</c:v>
                </c:pt>
                <c:pt idx="116">
                  <c:v>1997Q1</c:v>
                </c:pt>
                <c:pt idx="117">
                  <c:v>1997Q2</c:v>
                </c:pt>
                <c:pt idx="118">
                  <c:v>1997Q3</c:v>
                </c:pt>
                <c:pt idx="119">
                  <c:v>1997Q4</c:v>
                </c:pt>
                <c:pt idx="120">
                  <c:v>1998Q1</c:v>
                </c:pt>
                <c:pt idx="121">
                  <c:v>1998Q2</c:v>
                </c:pt>
                <c:pt idx="122">
                  <c:v>1998Q3</c:v>
                </c:pt>
                <c:pt idx="123">
                  <c:v>1998Q4</c:v>
                </c:pt>
                <c:pt idx="124">
                  <c:v>1999Q1</c:v>
                </c:pt>
                <c:pt idx="125">
                  <c:v>1999Q2</c:v>
                </c:pt>
                <c:pt idx="126">
                  <c:v>1999Q3</c:v>
                </c:pt>
                <c:pt idx="127">
                  <c:v>1999Q4</c:v>
                </c:pt>
                <c:pt idx="128">
                  <c:v>2000Q1</c:v>
                </c:pt>
                <c:pt idx="129">
                  <c:v>2000Q2</c:v>
                </c:pt>
                <c:pt idx="130">
                  <c:v>2000Q3</c:v>
                </c:pt>
                <c:pt idx="131">
                  <c:v>2000Q4</c:v>
                </c:pt>
                <c:pt idx="132">
                  <c:v>2001Q1</c:v>
                </c:pt>
                <c:pt idx="133">
                  <c:v>2001Q2</c:v>
                </c:pt>
                <c:pt idx="134">
                  <c:v>2001Q3</c:v>
                </c:pt>
                <c:pt idx="135">
                  <c:v>2001Q4</c:v>
                </c:pt>
                <c:pt idx="136">
                  <c:v>2002Q1</c:v>
                </c:pt>
                <c:pt idx="137">
                  <c:v>2002Q2</c:v>
                </c:pt>
                <c:pt idx="138">
                  <c:v>2002Q3</c:v>
                </c:pt>
                <c:pt idx="139">
                  <c:v>2002Q4</c:v>
                </c:pt>
                <c:pt idx="140">
                  <c:v>2003Q1</c:v>
                </c:pt>
                <c:pt idx="141">
                  <c:v>2003Q2</c:v>
                </c:pt>
                <c:pt idx="142">
                  <c:v>2003Q3</c:v>
                </c:pt>
                <c:pt idx="143">
                  <c:v>2003Q4</c:v>
                </c:pt>
                <c:pt idx="144">
                  <c:v>2004Q1</c:v>
                </c:pt>
                <c:pt idx="145">
                  <c:v>2004Q2</c:v>
                </c:pt>
                <c:pt idx="146">
                  <c:v>2004Q3</c:v>
                </c:pt>
                <c:pt idx="147">
                  <c:v>2004Q4</c:v>
                </c:pt>
                <c:pt idx="148">
                  <c:v>2005Q1</c:v>
                </c:pt>
                <c:pt idx="149">
                  <c:v>2005Q2</c:v>
                </c:pt>
                <c:pt idx="150">
                  <c:v>2005Q3</c:v>
                </c:pt>
                <c:pt idx="151">
                  <c:v>2005Q4</c:v>
                </c:pt>
                <c:pt idx="152">
                  <c:v>2006Q1</c:v>
                </c:pt>
                <c:pt idx="153">
                  <c:v>2006Q2</c:v>
                </c:pt>
                <c:pt idx="154">
                  <c:v>2006Q3</c:v>
                </c:pt>
                <c:pt idx="155">
                  <c:v>2006Q4</c:v>
                </c:pt>
                <c:pt idx="156">
                  <c:v>2007Q1</c:v>
                </c:pt>
                <c:pt idx="157">
                  <c:v>2007Q2</c:v>
                </c:pt>
                <c:pt idx="158">
                  <c:v>2007Q3</c:v>
                </c:pt>
                <c:pt idx="159">
                  <c:v>2007Q4</c:v>
                </c:pt>
                <c:pt idx="160">
                  <c:v>2008Q1</c:v>
                </c:pt>
                <c:pt idx="161">
                  <c:v>2008Q2</c:v>
                </c:pt>
                <c:pt idx="162">
                  <c:v>2008Q3</c:v>
                </c:pt>
                <c:pt idx="163">
                  <c:v>2008Q4</c:v>
                </c:pt>
                <c:pt idx="164">
                  <c:v>2009Q1</c:v>
                </c:pt>
                <c:pt idx="165">
                  <c:v>2009Q2</c:v>
                </c:pt>
                <c:pt idx="166">
                  <c:v>2009Q3</c:v>
                </c:pt>
                <c:pt idx="167">
                  <c:v>2009Q4</c:v>
                </c:pt>
                <c:pt idx="168">
                  <c:v>2010Q1</c:v>
                </c:pt>
                <c:pt idx="169">
                  <c:v>2010Q2</c:v>
                </c:pt>
                <c:pt idx="170">
                  <c:v>2010Q3</c:v>
                </c:pt>
                <c:pt idx="171">
                  <c:v>2010Q4</c:v>
                </c:pt>
                <c:pt idx="172">
                  <c:v>2011Q1</c:v>
                </c:pt>
                <c:pt idx="173">
                  <c:v>2011Q2</c:v>
                </c:pt>
                <c:pt idx="174">
                  <c:v>2011Q3</c:v>
                </c:pt>
                <c:pt idx="175">
                  <c:v>2011Q4</c:v>
                </c:pt>
                <c:pt idx="176">
                  <c:v>2012Q1</c:v>
                </c:pt>
                <c:pt idx="177">
                  <c:v>2012Q2</c:v>
                </c:pt>
                <c:pt idx="178">
                  <c:v>2012Q3</c:v>
                </c:pt>
                <c:pt idx="179">
                  <c:v>2012Q4</c:v>
                </c:pt>
                <c:pt idx="180">
                  <c:v>2013Q1</c:v>
                </c:pt>
                <c:pt idx="181">
                  <c:v>2013Q2</c:v>
                </c:pt>
                <c:pt idx="182">
                  <c:v>2013Q3</c:v>
                </c:pt>
                <c:pt idx="183">
                  <c:v>2013Q4</c:v>
                </c:pt>
                <c:pt idx="184">
                  <c:v>2014Q1</c:v>
                </c:pt>
                <c:pt idx="185">
                  <c:v>2014Q2</c:v>
                </c:pt>
                <c:pt idx="186">
                  <c:v>2014Q3</c:v>
                </c:pt>
                <c:pt idx="187">
                  <c:v>2014Q4</c:v>
                </c:pt>
                <c:pt idx="188">
                  <c:v>2015Q1</c:v>
                </c:pt>
                <c:pt idx="189">
                  <c:v>2015Q2</c:v>
                </c:pt>
                <c:pt idx="190">
                  <c:v>2015Q3</c:v>
                </c:pt>
                <c:pt idx="191">
                  <c:v>2015Q4</c:v>
                </c:pt>
                <c:pt idx="192">
                  <c:v>2016Q1</c:v>
                </c:pt>
                <c:pt idx="193">
                  <c:v>2016Q2</c:v>
                </c:pt>
                <c:pt idx="194">
                  <c:v>2016Q3</c:v>
                </c:pt>
                <c:pt idx="195">
                  <c:v>2016Q4</c:v>
                </c:pt>
                <c:pt idx="196">
                  <c:v>2017Q1</c:v>
                </c:pt>
                <c:pt idx="197">
                  <c:v>2017Q2</c:v>
                </c:pt>
                <c:pt idx="198">
                  <c:v>2017Q3</c:v>
                </c:pt>
                <c:pt idx="199">
                  <c:v>2017Q4</c:v>
                </c:pt>
                <c:pt idx="200">
                  <c:v>2018Q1</c:v>
                </c:pt>
                <c:pt idx="201">
                  <c:v>2018Q2</c:v>
                </c:pt>
                <c:pt idx="202">
                  <c:v>2018Q3</c:v>
                </c:pt>
                <c:pt idx="203">
                  <c:v>2018Q4</c:v>
                </c:pt>
                <c:pt idx="204">
                  <c:v>2019Q1</c:v>
                </c:pt>
                <c:pt idx="205">
                  <c:v>2019Q2</c:v>
                </c:pt>
                <c:pt idx="206">
                  <c:v>2019Q3</c:v>
                </c:pt>
                <c:pt idx="207">
                  <c:v>2019Q4</c:v>
                </c:pt>
                <c:pt idx="208">
                  <c:v>2020Q1</c:v>
                </c:pt>
                <c:pt idx="209">
                  <c:v>2020Q2</c:v>
                </c:pt>
                <c:pt idx="210">
                  <c:v>2020Q3</c:v>
                </c:pt>
                <c:pt idx="211">
                  <c:v>2020Q4</c:v>
                </c:pt>
                <c:pt idx="212">
                  <c:v>2021Q1</c:v>
                </c:pt>
                <c:pt idx="213">
                  <c:v>2021Q2</c:v>
                </c:pt>
                <c:pt idx="214">
                  <c:v>2021Q3</c:v>
                </c:pt>
                <c:pt idx="215">
                  <c:v>2021Q4</c:v>
                </c:pt>
                <c:pt idx="216">
                  <c:v>2022Q1</c:v>
                </c:pt>
                <c:pt idx="217">
                  <c:v>2022Q2</c:v>
                </c:pt>
                <c:pt idx="218">
                  <c:v>2022Q3</c:v>
                </c:pt>
              </c:strCache>
            </c:strRef>
          </c:cat>
          <c:val>
            <c:numRef>
              <c:f>★就業者数!$I$2:$I$220</c:f>
              <c:numCache>
                <c:formatCode>#,##0_);[Red]\(#,##0\)</c:formatCode>
                <c:ptCount val="219"/>
                <c:pt idx="0">
                  <c:v>353.90188247622399</c:v>
                </c:pt>
                <c:pt idx="1">
                  <c:v>373.95585377244703</c:v>
                </c:pt>
                <c:pt idx="2">
                  <c:v>368.36088198620098</c:v>
                </c:pt>
                <c:pt idx="3">
                  <c:v>383.31182806892201</c:v>
                </c:pt>
                <c:pt idx="4">
                  <c:v>364.19134370506498</c:v>
                </c:pt>
                <c:pt idx="5">
                  <c:v>370.497103140587</c:v>
                </c:pt>
                <c:pt idx="6">
                  <c:v>373.66160819228202</c:v>
                </c:pt>
                <c:pt idx="7">
                  <c:v>375.91884766421703</c:v>
                </c:pt>
                <c:pt idx="8">
                  <c:v>389.29809915701099</c:v>
                </c:pt>
                <c:pt idx="9">
                  <c:v>388.40831602775302</c:v>
                </c:pt>
                <c:pt idx="10">
                  <c:v>405.83857076113202</c:v>
                </c:pt>
                <c:pt idx="11">
                  <c:v>391.29060338867498</c:v>
                </c:pt>
                <c:pt idx="12">
                  <c:v>400.98152649283298</c:v>
                </c:pt>
                <c:pt idx="13">
                  <c:v>411.24985016646599</c:v>
                </c:pt>
                <c:pt idx="14">
                  <c:v>418.367378642755</c:v>
                </c:pt>
                <c:pt idx="15">
                  <c:v>426.36918744018902</c:v>
                </c:pt>
                <c:pt idx="16">
                  <c:v>427.93185810211497</c:v>
                </c:pt>
                <c:pt idx="17">
                  <c:v>424.68464024785197</c:v>
                </c:pt>
                <c:pt idx="18">
                  <c:v>432.69578340166299</c:v>
                </c:pt>
                <c:pt idx="19">
                  <c:v>457.57908211617598</c:v>
                </c:pt>
                <c:pt idx="20">
                  <c:v>468.93845384635398</c:v>
                </c:pt>
                <c:pt idx="21">
                  <c:v>464.60650831404502</c:v>
                </c:pt>
                <c:pt idx="22">
                  <c:v>469.33794863930598</c:v>
                </c:pt>
                <c:pt idx="23">
                  <c:v>466.54196578177198</c:v>
                </c:pt>
                <c:pt idx="24">
                  <c:v>458.016464943421</c:v>
                </c:pt>
                <c:pt idx="25">
                  <c:v>463.22552917769002</c:v>
                </c:pt>
                <c:pt idx="26">
                  <c:v>455.64677892051901</c:v>
                </c:pt>
                <c:pt idx="27">
                  <c:v>474.708358703903</c:v>
                </c:pt>
                <c:pt idx="28">
                  <c:v>474.42329964555898</c:v>
                </c:pt>
                <c:pt idx="29">
                  <c:v>480.87783505135098</c:v>
                </c:pt>
                <c:pt idx="30">
                  <c:v>478.31077263198898</c:v>
                </c:pt>
                <c:pt idx="31">
                  <c:v>481.15829968963601</c:v>
                </c:pt>
                <c:pt idx="32">
                  <c:v>493.94142317727301</c:v>
                </c:pt>
                <c:pt idx="33">
                  <c:v>481.61480855399702</c:v>
                </c:pt>
                <c:pt idx="34">
                  <c:v>497.63272363185899</c:v>
                </c:pt>
                <c:pt idx="35">
                  <c:v>492.28622966746298</c:v>
                </c:pt>
                <c:pt idx="36">
                  <c:v>491.22844473883799</c:v>
                </c:pt>
                <c:pt idx="37">
                  <c:v>503.250635491347</c:v>
                </c:pt>
                <c:pt idx="38">
                  <c:v>500.04058994871798</c:v>
                </c:pt>
                <c:pt idx="39">
                  <c:v>500.84832798896099</c:v>
                </c:pt>
                <c:pt idx="40">
                  <c:v>504.22365057078099</c:v>
                </c:pt>
                <c:pt idx="41">
                  <c:v>515.80088947777904</c:v>
                </c:pt>
                <c:pt idx="42">
                  <c:v>533.63336951944996</c:v>
                </c:pt>
                <c:pt idx="43">
                  <c:v>525.67168492954499</c:v>
                </c:pt>
                <c:pt idx="44">
                  <c:v>541.87202892223797</c:v>
                </c:pt>
                <c:pt idx="45">
                  <c:v>537.57186824070698</c:v>
                </c:pt>
                <c:pt idx="46">
                  <c:v>529.71344794292202</c:v>
                </c:pt>
                <c:pt idx="47">
                  <c:v>532.89022267524695</c:v>
                </c:pt>
                <c:pt idx="48">
                  <c:v>539.71880714788097</c:v>
                </c:pt>
                <c:pt idx="49">
                  <c:v>551.94046258856702</c:v>
                </c:pt>
                <c:pt idx="50">
                  <c:v>547.87113511176904</c:v>
                </c:pt>
                <c:pt idx="51">
                  <c:v>552.58195277891798</c:v>
                </c:pt>
                <c:pt idx="52">
                  <c:v>537.40891989928605</c:v>
                </c:pt>
                <c:pt idx="53">
                  <c:v>545.086654676747</c:v>
                </c:pt>
                <c:pt idx="54">
                  <c:v>542.78472000941304</c:v>
                </c:pt>
                <c:pt idx="55">
                  <c:v>548.61958652035105</c:v>
                </c:pt>
                <c:pt idx="56">
                  <c:v>541.899001995459</c:v>
                </c:pt>
                <c:pt idx="57">
                  <c:v>544.99786918570101</c:v>
                </c:pt>
                <c:pt idx="58">
                  <c:v>532.42291807951597</c:v>
                </c:pt>
                <c:pt idx="59">
                  <c:v>544.918757825223</c:v>
                </c:pt>
                <c:pt idx="60">
                  <c:v>554.15823427233795</c:v>
                </c:pt>
                <c:pt idx="61">
                  <c:v>536.12074489962595</c:v>
                </c:pt>
                <c:pt idx="62">
                  <c:v>541.28907182332705</c:v>
                </c:pt>
                <c:pt idx="63">
                  <c:v>530.05700272182003</c:v>
                </c:pt>
                <c:pt idx="64">
                  <c:v>531.56623698480405</c:v>
                </c:pt>
                <c:pt idx="65">
                  <c:v>527.52942071534301</c:v>
                </c:pt>
                <c:pt idx="66">
                  <c:v>521.73844816505198</c:v>
                </c:pt>
                <c:pt idx="67">
                  <c:v>526.58089156819801</c:v>
                </c:pt>
                <c:pt idx="68">
                  <c:v>521.71816292892697</c:v>
                </c:pt>
                <c:pt idx="69">
                  <c:v>523.76896242566602</c:v>
                </c:pt>
                <c:pt idx="70">
                  <c:v>537.11928398821203</c:v>
                </c:pt>
                <c:pt idx="71">
                  <c:v>537.39034297021499</c:v>
                </c:pt>
                <c:pt idx="72">
                  <c:v>528.31817724791097</c:v>
                </c:pt>
                <c:pt idx="73">
                  <c:v>529.37999060213201</c:v>
                </c:pt>
                <c:pt idx="74">
                  <c:v>544.03579055964406</c:v>
                </c:pt>
                <c:pt idx="75">
                  <c:v>535.08656481069204</c:v>
                </c:pt>
                <c:pt idx="76">
                  <c:v>529.50305369523903</c:v>
                </c:pt>
                <c:pt idx="77">
                  <c:v>532.32853355018597</c:v>
                </c:pt>
                <c:pt idx="78">
                  <c:v>532.70581590270103</c:v>
                </c:pt>
                <c:pt idx="79">
                  <c:v>537.34216224100703</c:v>
                </c:pt>
                <c:pt idx="80">
                  <c:v>558.99382869820704</c:v>
                </c:pt>
                <c:pt idx="81">
                  <c:v>561.28799225387695</c:v>
                </c:pt>
                <c:pt idx="82">
                  <c:v>560.49369067712803</c:v>
                </c:pt>
                <c:pt idx="83">
                  <c:v>560.42680729425103</c:v>
                </c:pt>
                <c:pt idx="84">
                  <c:v>575.86597517591599</c:v>
                </c:pt>
                <c:pt idx="85">
                  <c:v>570.74205507152396</c:v>
                </c:pt>
                <c:pt idx="86">
                  <c:v>579.29432461918896</c:v>
                </c:pt>
                <c:pt idx="87">
                  <c:v>587.39614304791201</c:v>
                </c:pt>
                <c:pt idx="88">
                  <c:v>582.58056379838604</c:v>
                </c:pt>
                <c:pt idx="89">
                  <c:v>597.080232256773</c:v>
                </c:pt>
                <c:pt idx="90">
                  <c:v>580.59609244126602</c:v>
                </c:pt>
                <c:pt idx="91">
                  <c:v>593.86850888302297</c:v>
                </c:pt>
                <c:pt idx="92">
                  <c:v>603.58836725763899</c:v>
                </c:pt>
                <c:pt idx="93">
                  <c:v>614.35135920370396</c:v>
                </c:pt>
                <c:pt idx="94">
                  <c:v>596.93394435589903</c:v>
                </c:pt>
                <c:pt idx="95">
                  <c:v>602.47032321998097</c:v>
                </c:pt>
                <c:pt idx="96">
                  <c:v>601.29395651192601</c:v>
                </c:pt>
                <c:pt idx="97">
                  <c:v>617.88856510774997</c:v>
                </c:pt>
                <c:pt idx="98">
                  <c:v>628.83494220415298</c:v>
                </c:pt>
                <c:pt idx="99">
                  <c:v>627.426571929945</c:v>
                </c:pt>
                <c:pt idx="100">
                  <c:v>634.11415849138302</c:v>
                </c:pt>
                <c:pt idx="101">
                  <c:v>632.760960629941</c:v>
                </c:pt>
                <c:pt idx="102">
                  <c:v>651.63651979076303</c:v>
                </c:pt>
                <c:pt idx="103">
                  <c:v>643.62031819340598</c:v>
                </c:pt>
                <c:pt idx="104">
                  <c:v>652.96591658419095</c:v>
                </c:pt>
                <c:pt idx="105">
                  <c:v>653.54164756411797</c:v>
                </c:pt>
                <c:pt idx="106">
                  <c:v>652.93967867994195</c:v>
                </c:pt>
                <c:pt idx="107">
                  <c:v>659.70043496607605</c:v>
                </c:pt>
                <c:pt idx="108">
                  <c:v>659.21326929206896</c:v>
                </c:pt>
                <c:pt idx="109">
                  <c:v>662.57991947674805</c:v>
                </c:pt>
                <c:pt idx="110">
                  <c:v>660.06402512845295</c:v>
                </c:pt>
                <c:pt idx="111">
                  <c:v>670.11038683145603</c:v>
                </c:pt>
                <c:pt idx="112">
                  <c:v>664.89158336974901</c:v>
                </c:pt>
                <c:pt idx="113">
                  <c:v>660.26667533772297</c:v>
                </c:pt>
                <c:pt idx="114">
                  <c:v>670.38949552705697</c:v>
                </c:pt>
                <c:pt idx="115">
                  <c:v>682.35156941135801</c:v>
                </c:pt>
                <c:pt idx="116">
                  <c:v>688.81803072283799</c:v>
                </c:pt>
                <c:pt idx="117">
                  <c:v>683.60828562722998</c:v>
                </c:pt>
                <c:pt idx="118">
                  <c:v>694.72047071211</c:v>
                </c:pt>
                <c:pt idx="119">
                  <c:v>671.26691927346496</c:v>
                </c:pt>
                <c:pt idx="120">
                  <c:v>673.87872301545201</c:v>
                </c:pt>
                <c:pt idx="121">
                  <c:v>671.38112775976799</c:v>
                </c:pt>
                <c:pt idx="122">
                  <c:v>650.036550112226</c:v>
                </c:pt>
                <c:pt idx="123">
                  <c:v>651.72009687918899</c:v>
                </c:pt>
                <c:pt idx="124">
                  <c:v>659.50209635346403</c:v>
                </c:pt>
                <c:pt idx="125">
                  <c:v>659.22287518781502</c:v>
                </c:pt>
                <c:pt idx="126">
                  <c:v>655.89394080259603</c:v>
                </c:pt>
                <c:pt idx="127">
                  <c:v>651.82589466608397</c:v>
                </c:pt>
                <c:pt idx="128">
                  <c:v>651.60290856145298</c:v>
                </c:pt>
                <c:pt idx="129">
                  <c:v>651.71932285608796</c:v>
                </c:pt>
                <c:pt idx="130">
                  <c:v>658.56636812799104</c:v>
                </c:pt>
                <c:pt idx="131">
                  <c:v>650.96504612905096</c:v>
                </c:pt>
                <c:pt idx="132">
                  <c:v>627.26601719348503</c:v>
                </c:pt>
                <c:pt idx="133">
                  <c:v>636.28737586858801</c:v>
                </c:pt>
                <c:pt idx="134">
                  <c:v>633.80011231749904</c:v>
                </c:pt>
                <c:pt idx="135">
                  <c:v>628.50277772905497</c:v>
                </c:pt>
                <c:pt idx="136">
                  <c:v>614.59002944107397</c:v>
                </c:pt>
                <c:pt idx="137">
                  <c:v>609.81104292595796</c:v>
                </c:pt>
                <c:pt idx="138">
                  <c:v>622.17497860345702</c:v>
                </c:pt>
                <c:pt idx="139">
                  <c:v>624.98807993524701</c:v>
                </c:pt>
                <c:pt idx="140">
                  <c:v>619.60836889090297</c:v>
                </c:pt>
                <c:pt idx="141">
                  <c:v>594.80883799439505</c:v>
                </c:pt>
                <c:pt idx="142">
                  <c:v>595.245345378313</c:v>
                </c:pt>
                <c:pt idx="143">
                  <c:v>606.02758359607401</c:v>
                </c:pt>
                <c:pt idx="144">
                  <c:v>599.34901479478901</c:v>
                </c:pt>
                <c:pt idx="145">
                  <c:v>583.14430332691404</c:v>
                </c:pt>
                <c:pt idx="146">
                  <c:v>581.07655299410305</c:v>
                </c:pt>
                <c:pt idx="147">
                  <c:v>574.92193911383004</c:v>
                </c:pt>
                <c:pt idx="148">
                  <c:v>576.607894530007</c:v>
                </c:pt>
                <c:pt idx="149">
                  <c:v>580.25483854965705</c:v>
                </c:pt>
                <c:pt idx="150">
                  <c:v>561.621059983279</c:v>
                </c:pt>
                <c:pt idx="151">
                  <c:v>555.04494632797105</c:v>
                </c:pt>
                <c:pt idx="152">
                  <c:v>555.66230663791202</c:v>
                </c:pt>
                <c:pt idx="153">
                  <c:v>577.31389654729298</c:v>
                </c:pt>
                <c:pt idx="154">
                  <c:v>557.69110801399404</c:v>
                </c:pt>
                <c:pt idx="155">
                  <c:v>550.69782337727804</c:v>
                </c:pt>
                <c:pt idx="156">
                  <c:v>555.16649507072805</c:v>
                </c:pt>
                <c:pt idx="157">
                  <c:v>564.594800417697</c:v>
                </c:pt>
                <c:pt idx="158">
                  <c:v>553.12566889208199</c:v>
                </c:pt>
                <c:pt idx="159">
                  <c:v>544.74322839418596</c:v>
                </c:pt>
                <c:pt idx="160">
                  <c:v>546.46936401096002</c:v>
                </c:pt>
                <c:pt idx="161">
                  <c:v>539.62919393470497</c:v>
                </c:pt>
                <c:pt idx="162">
                  <c:v>539.93324064767</c:v>
                </c:pt>
                <c:pt idx="163">
                  <c:v>536.60538956850905</c:v>
                </c:pt>
                <c:pt idx="164">
                  <c:v>526.55023589935001</c:v>
                </c:pt>
                <c:pt idx="165">
                  <c:v>514.849656773878</c:v>
                </c:pt>
                <c:pt idx="166">
                  <c:v>521.91336981510597</c:v>
                </c:pt>
                <c:pt idx="167">
                  <c:v>522.57762791053301</c:v>
                </c:pt>
                <c:pt idx="168">
                  <c:v>514.01482129147405</c:v>
                </c:pt>
                <c:pt idx="169">
                  <c:v>499.55138867468298</c:v>
                </c:pt>
                <c:pt idx="170">
                  <c:v>503.96739641042097</c:v>
                </c:pt>
                <c:pt idx="171">
                  <c:v>499.31358326603998</c:v>
                </c:pt>
                <c:pt idx="172">
                  <c:v>506.42208261288198</c:v>
                </c:pt>
                <c:pt idx="173">
                  <c:v>502.19185092176099</c:v>
                </c:pt>
                <c:pt idx="174">
                  <c:v>504.47971936204499</c:v>
                </c:pt>
                <c:pt idx="175">
                  <c:v>493.00749890355098</c:v>
                </c:pt>
                <c:pt idx="176">
                  <c:v>495.848226818169</c:v>
                </c:pt>
                <c:pt idx="177">
                  <c:v>510.51181049348997</c:v>
                </c:pt>
                <c:pt idx="178">
                  <c:v>506.84292749342598</c:v>
                </c:pt>
                <c:pt idx="179">
                  <c:v>500.94577466426801</c:v>
                </c:pt>
                <c:pt idx="180">
                  <c:v>509.941824400472</c:v>
                </c:pt>
                <c:pt idx="181">
                  <c:v>501.93002681744002</c:v>
                </c:pt>
                <c:pt idx="182">
                  <c:v>489.474386749725</c:v>
                </c:pt>
                <c:pt idx="183">
                  <c:v>499.06672769437398</c:v>
                </c:pt>
                <c:pt idx="184">
                  <c:v>507.33616274495</c:v>
                </c:pt>
                <c:pt idx="185">
                  <c:v>505.69864386710998</c:v>
                </c:pt>
                <c:pt idx="186">
                  <c:v>503.96058526295599</c:v>
                </c:pt>
                <c:pt idx="187">
                  <c:v>510.32704533514499</c:v>
                </c:pt>
                <c:pt idx="188">
                  <c:v>498.79249609467399</c:v>
                </c:pt>
                <c:pt idx="189">
                  <c:v>507.41479114042301</c:v>
                </c:pt>
                <c:pt idx="190">
                  <c:v>499.89898812042799</c:v>
                </c:pt>
                <c:pt idx="191">
                  <c:v>503.727284884217</c:v>
                </c:pt>
                <c:pt idx="192">
                  <c:v>491.08073580556498</c:v>
                </c:pt>
                <c:pt idx="193">
                  <c:v>497.18814421178001</c:v>
                </c:pt>
                <c:pt idx="194">
                  <c:v>493.79053607580403</c:v>
                </c:pt>
                <c:pt idx="195">
                  <c:v>497.34697863354597</c:v>
                </c:pt>
                <c:pt idx="196">
                  <c:v>502.79185691230902</c:v>
                </c:pt>
                <c:pt idx="197">
                  <c:v>495.43051279602503</c:v>
                </c:pt>
                <c:pt idx="198">
                  <c:v>502.00391471477502</c:v>
                </c:pt>
                <c:pt idx="199">
                  <c:v>497.56574679615397</c:v>
                </c:pt>
                <c:pt idx="200">
                  <c:v>509.27793401417199</c:v>
                </c:pt>
                <c:pt idx="201">
                  <c:v>503.50299437903101</c:v>
                </c:pt>
                <c:pt idx="202">
                  <c:v>511.49961817662501</c:v>
                </c:pt>
                <c:pt idx="203">
                  <c:v>494.58236595643098</c:v>
                </c:pt>
                <c:pt idx="204">
                  <c:v>497.53748482761398</c:v>
                </c:pt>
                <c:pt idx="205">
                  <c:v>503.270547914296</c:v>
                </c:pt>
                <c:pt idx="206">
                  <c:v>500.119030811877</c:v>
                </c:pt>
                <c:pt idx="207">
                  <c:v>501.08118819025799</c:v>
                </c:pt>
                <c:pt idx="208">
                  <c:v>494.932841008021</c:v>
                </c:pt>
                <c:pt idx="209">
                  <c:v>486.242005348173</c:v>
                </c:pt>
                <c:pt idx="210">
                  <c:v>491.49859600920399</c:v>
                </c:pt>
                <c:pt idx="211">
                  <c:v>504.46719106643798</c:v>
                </c:pt>
                <c:pt idx="212">
                  <c:v>491.62677774813199</c:v>
                </c:pt>
                <c:pt idx="213">
                  <c:v>487.20773925545501</c:v>
                </c:pt>
                <c:pt idx="214">
                  <c:v>484.59742088511399</c:v>
                </c:pt>
                <c:pt idx="215">
                  <c:v>476.55893920055303</c:v>
                </c:pt>
                <c:pt idx="216">
                  <c:v>487.524862359476</c:v>
                </c:pt>
                <c:pt idx="217">
                  <c:v>470.528730978162</c:v>
                </c:pt>
                <c:pt idx="218">
                  <c:v>473.739665334439</c:v>
                </c:pt>
              </c:numCache>
            </c:numRef>
          </c:val>
          <c:smooth val="0"/>
          <c:extLst>
            <c:ext xmlns:c16="http://schemas.microsoft.com/office/drawing/2014/chart" uri="{C3380CC4-5D6E-409C-BE32-E72D297353CC}">
              <c16:uniqueId val="{00000000-C38D-41EA-9B33-FF9C614DB923}"/>
            </c:ext>
          </c:extLst>
        </c:ser>
        <c:ser>
          <c:idx val="1"/>
          <c:order val="1"/>
          <c:tx>
            <c:strRef>
              <c:f>★就業者数!$U$1</c:f>
              <c:strCache>
                <c:ptCount val="1"/>
                <c:pt idx="0">
                  <c:v>潜在建設業就業者数</c:v>
                </c:pt>
              </c:strCache>
            </c:strRef>
          </c:tx>
          <c:spPr>
            <a:ln w="28575" cap="rnd">
              <a:solidFill>
                <a:schemeClr val="accent2"/>
              </a:solidFill>
              <a:round/>
            </a:ln>
            <a:effectLst/>
          </c:spPr>
          <c:marker>
            <c:symbol val="none"/>
          </c:marker>
          <c:cat>
            <c:strRef>
              <c:f>★就業者数!$H$2:$H$658</c:f>
              <c:strCache>
                <c:ptCount val="219"/>
                <c:pt idx="0">
                  <c:v>1968Q1</c:v>
                </c:pt>
                <c:pt idx="1">
                  <c:v>1968Q2</c:v>
                </c:pt>
                <c:pt idx="2">
                  <c:v>1968Q3</c:v>
                </c:pt>
                <c:pt idx="3">
                  <c:v>1968Q4</c:v>
                </c:pt>
                <c:pt idx="4">
                  <c:v>1969Q1</c:v>
                </c:pt>
                <c:pt idx="5">
                  <c:v>1969Q2</c:v>
                </c:pt>
                <c:pt idx="6">
                  <c:v>1969Q3</c:v>
                </c:pt>
                <c:pt idx="7">
                  <c:v>1969Q4</c:v>
                </c:pt>
                <c:pt idx="8">
                  <c:v>1970Q1</c:v>
                </c:pt>
                <c:pt idx="9">
                  <c:v>1970Q2</c:v>
                </c:pt>
                <c:pt idx="10">
                  <c:v>1970Q3</c:v>
                </c:pt>
                <c:pt idx="11">
                  <c:v>1970Q4</c:v>
                </c:pt>
                <c:pt idx="12">
                  <c:v>1971Q1</c:v>
                </c:pt>
                <c:pt idx="13">
                  <c:v>1971Q2</c:v>
                </c:pt>
                <c:pt idx="14">
                  <c:v>1971Q3</c:v>
                </c:pt>
                <c:pt idx="15">
                  <c:v>1971Q4</c:v>
                </c:pt>
                <c:pt idx="16">
                  <c:v>1972Q1</c:v>
                </c:pt>
                <c:pt idx="17">
                  <c:v>1972Q2</c:v>
                </c:pt>
                <c:pt idx="18">
                  <c:v>1972Q3</c:v>
                </c:pt>
                <c:pt idx="19">
                  <c:v>1972Q4</c:v>
                </c:pt>
                <c:pt idx="20">
                  <c:v>1973Q1</c:v>
                </c:pt>
                <c:pt idx="21">
                  <c:v>1973Q2</c:v>
                </c:pt>
                <c:pt idx="22">
                  <c:v>1973Q3</c:v>
                </c:pt>
                <c:pt idx="23">
                  <c:v>1973Q4</c:v>
                </c:pt>
                <c:pt idx="24">
                  <c:v>1974Q1</c:v>
                </c:pt>
                <c:pt idx="25">
                  <c:v>1974Q2</c:v>
                </c:pt>
                <c:pt idx="26">
                  <c:v>1974Q3</c:v>
                </c:pt>
                <c:pt idx="27">
                  <c:v>1974Q4</c:v>
                </c:pt>
                <c:pt idx="28">
                  <c:v>1975Q1</c:v>
                </c:pt>
                <c:pt idx="29">
                  <c:v>1975Q2</c:v>
                </c:pt>
                <c:pt idx="30">
                  <c:v>1975Q3</c:v>
                </c:pt>
                <c:pt idx="31">
                  <c:v>1975Q4</c:v>
                </c:pt>
                <c:pt idx="32">
                  <c:v>1976Q1</c:v>
                </c:pt>
                <c:pt idx="33">
                  <c:v>1976Q2</c:v>
                </c:pt>
                <c:pt idx="34">
                  <c:v>1976Q3</c:v>
                </c:pt>
                <c:pt idx="35">
                  <c:v>1976Q4</c:v>
                </c:pt>
                <c:pt idx="36">
                  <c:v>1977Q1</c:v>
                </c:pt>
                <c:pt idx="37">
                  <c:v>1977Q2</c:v>
                </c:pt>
                <c:pt idx="38">
                  <c:v>1977Q3</c:v>
                </c:pt>
                <c:pt idx="39">
                  <c:v>1977Q4</c:v>
                </c:pt>
                <c:pt idx="40">
                  <c:v>1978Q1</c:v>
                </c:pt>
                <c:pt idx="41">
                  <c:v>1978Q2</c:v>
                </c:pt>
                <c:pt idx="42">
                  <c:v>1978Q3</c:v>
                </c:pt>
                <c:pt idx="43">
                  <c:v>1978Q4</c:v>
                </c:pt>
                <c:pt idx="44">
                  <c:v>1979Q1</c:v>
                </c:pt>
                <c:pt idx="45">
                  <c:v>1979Q2</c:v>
                </c:pt>
                <c:pt idx="46">
                  <c:v>1979Q3</c:v>
                </c:pt>
                <c:pt idx="47">
                  <c:v>1979Q4</c:v>
                </c:pt>
                <c:pt idx="48">
                  <c:v>1980Q1</c:v>
                </c:pt>
                <c:pt idx="49">
                  <c:v>1980Q2</c:v>
                </c:pt>
                <c:pt idx="50">
                  <c:v>1980Q3</c:v>
                </c:pt>
                <c:pt idx="51">
                  <c:v>1980Q4</c:v>
                </c:pt>
                <c:pt idx="52">
                  <c:v>1981Q1</c:v>
                </c:pt>
                <c:pt idx="53">
                  <c:v>1981Q2</c:v>
                </c:pt>
                <c:pt idx="54">
                  <c:v>1981Q3</c:v>
                </c:pt>
                <c:pt idx="55">
                  <c:v>1981Q4</c:v>
                </c:pt>
                <c:pt idx="56">
                  <c:v>1982Q1</c:v>
                </c:pt>
                <c:pt idx="57">
                  <c:v>1982Q2</c:v>
                </c:pt>
                <c:pt idx="58">
                  <c:v>1982Q3</c:v>
                </c:pt>
                <c:pt idx="59">
                  <c:v>1982Q4</c:v>
                </c:pt>
                <c:pt idx="60">
                  <c:v>1983Q1</c:v>
                </c:pt>
                <c:pt idx="61">
                  <c:v>1983Q2</c:v>
                </c:pt>
                <c:pt idx="62">
                  <c:v>1983Q3</c:v>
                </c:pt>
                <c:pt idx="63">
                  <c:v>1983Q4</c:v>
                </c:pt>
                <c:pt idx="64">
                  <c:v>1984Q1</c:v>
                </c:pt>
                <c:pt idx="65">
                  <c:v>1984Q2</c:v>
                </c:pt>
                <c:pt idx="66">
                  <c:v>1984Q3</c:v>
                </c:pt>
                <c:pt idx="67">
                  <c:v>1984Q4</c:v>
                </c:pt>
                <c:pt idx="68">
                  <c:v>1985Q1</c:v>
                </c:pt>
                <c:pt idx="69">
                  <c:v>1985Q2</c:v>
                </c:pt>
                <c:pt idx="70">
                  <c:v>1985Q3</c:v>
                </c:pt>
                <c:pt idx="71">
                  <c:v>1985Q4</c:v>
                </c:pt>
                <c:pt idx="72">
                  <c:v>1986Q1</c:v>
                </c:pt>
                <c:pt idx="73">
                  <c:v>1986Q2</c:v>
                </c:pt>
                <c:pt idx="74">
                  <c:v>1986Q3</c:v>
                </c:pt>
                <c:pt idx="75">
                  <c:v>1986Q4</c:v>
                </c:pt>
                <c:pt idx="76">
                  <c:v>1987Q1</c:v>
                </c:pt>
                <c:pt idx="77">
                  <c:v>1987Q2</c:v>
                </c:pt>
                <c:pt idx="78">
                  <c:v>1987Q3</c:v>
                </c:pt>
                <c:pt idx="79">
                  <c:v>1987Q4</c:v>
                </c:pt>
                <c:pt idx="80">
                  <c:v>1988Q1</c:v>
                </c:pt>
                <c:pt idx="81">
                  <c:v>1988Q2</c:v>
                </c:pt>
                <c:pt idx="82">
                  <c:v>1988Q3</c:v>
                </c:pt>
                <c:pt idx="83">
                  <c:v>1988Q4</c:v>
                </c:pt>
                <c:pt idx="84">
                  <c:v>1989Q1</c:v>
                </c:pt>
                <c:pt idx="85">
                  <c:v>1989Q2</c:v>
                </c:pt>
                <c:pt idx="86">
                  <c:v>1989Q3</c:v>
                </c:pt>
                <c:pt idx="87">
                  <c:v>1989Q4</c:v>
                </c:pt>
                <c:pt idx="88">
                  <c:v>1990Q1</c:v>
                </c:pt>
                <c:pt idx="89">
                  <c:v>1990Q2</c:v>
                </c:pt>
                <c:pt idx="90">
                  <c:v>1990Q3</c:v>
                </c:pt>
                <c:pt idx="91">
                  <c:v>1990Q4</c:v>
                </c:pt>
                <c:pt idx="92">
                  <c:v>1991Q1</c:v>
                </c:pt>
                <c:pt idx="93">
                  <c:v>1991Q2</c:v>
                </c:pt>
                <c:pt idx="94">
                  <c:v>1991Q3</c:v>
                </c:pt>
                <c:pt idx="95">
                  <c:v>1991Q4</c:v>
                </c:pt>
                <c:pt idx="96">
                  <c:v>1992Q1</c:v>
                </c:pt>
                <c:pt idx="97">
                  <c:v>1992Q2</c:v>
                </c:pt>
                <c:pt idx="98">
                  <c:v>1992Q3</c:v>
                </c:pt>
                <c:pt idx="99">
                  <c:v>1992Q4</c:v>
                </c:pt>
                <c:pt idx="100">
                  <c:v>1993Q1</c:v>
                </c:pt>
                <c:pt idx="101">
                  <c:v>1993Q2</c:v>
                </c:pt>
                <c:pt idx="102">
                  <c:v>1993Q3</c:v>
                </c:pt>
                <c:pt idx="103">
                  <c:v>1993Q4</c:v>
                </c:pt>
                <c:pt idx="104">
                  <c:v>1994Q1</c:v>
                </c:pt>
                <c:pt idx="105">
                  <c:v>1994Q2</c:v>
                </c:pt>
                <c:pt idx="106">
                  <c:v>1994Q3</c:v>
                </c:pt>
                <c:pt idx="107">
                  <c:v>1994Q4</c:v>
                </c:pt>
                <c:pt idx="108">
                  <c:v>1995Q1</c:v>
                </c:pt>
                <c:pt idx="109">
                  <c:v>1995Q2</c:v>
                </c:pt>
                <c:pt idx="110">
                  <c:v>1995Q3</c:v>
                </c:pt>
                <c:pt idx="111">
                  <c:v>1995Q4</c:v>
                </c:pt>
                <c:pt idx="112">
                  <c:v>1996Q1</c:v>
                </c:pt>
                <c:pt idx="113">
                  <c:v>1996Q2</c:v>
                </c:pt>
                <c:pt idx="114">
                  <c:v>1996Q3</c:v>
                </c:pt>
                <c:pt idx="115">
                  <c:v>1996Q4</c:v>
                </c:pt>
                <c:pt idx="116">
                  <c:v>1997Q1</c:v>
                </c:pt>
                <c:pt idx="117">
                  <c:v>1997Q2</c:v>
                </c:pt>
                <c:pt idx="118">
                  <c:v>1997Q3</c:v>
                </c:pt>
                <c:pt idx="119">
                  <c:v>1997Q4</c:v>
                </c:pt>
                <c:pt idx="120">
                  <c:v>1998Q1</c:v>
                </c:pt>
                <c:pt idx="121">
                  <c:v>1998Q2</c:v>
                </c:pt>
                <c:pt idx="122">
                  <c:v>1998Q3</c:v>
                </c:pt>
                <c:pt idx="123">
                  <c:v>1998Q4</c:v>
                </c:pt>
                <c:pt idx="124">
                  <c:v>1999Q1</c:v>
                </c:pt>
                <c:pt idx="125">
                  <c:v>1999Q2</c:v>
                </c:pt>
                <c:pt idx="126">
                  <c:v>1999Q3</c:v>
                </c:pt>
                <c:pt idx="127">
                  <c:v>1999Q4</c:v>
                </c:pt>
                <c:pt idx="128">
                  <c:v>2000Q1</c:v>
                </c:pt>
                <c:pt idx="129">
                  <c:v>2000Q2</c:v>
                </c:pt>
                <c:pt idx="130">
                  <c:v>2000Q3</c:v>
                </c:pt>
                <c:pt idx="131">
                  <c:v>2000Q4</c:v>
                </c:pt>
                <c:pt idx="132">
                  <c:v>2001Q1</c:v>
                </c:pt>
                <c:pt idx="133">
                  <c:v>2001Q2</c:v>
                </c:pt>
                <c:pt idx="134">
                  <c:v>2001Q3</c:v>
                </c:pt>
                <c:pt idx="135">
                  <c:v>2001Q4</c:v>
                </c:pt>
                <c:pt idx="136">
                  <c:v>2002Q1</c:v>
                </c:pt>
                <c:pt idx="137">
                  <c:v>2002Q2</c:v>
                </c:pt>
                <c:pt idx="138">
                  <c:v>2002Q3</c:v>
                </c:pt>
                <c:pt idx="139">
                  <c:v>2002Q4</c:v>
                </c:pt>
                <c:pt idx="140">
                  <c:v>2003Q1</c:v>
                </c:pt>
                <c:pt idx="141">
                  <c:v>2003Q2</c:v>
                </c:pt>
                <c:pt idx="142">
                  <c:v>2003Q3</c:v>
                </c:pt>
                <c:pt idx="143">
                  <c:v>2003Q4</c:v>
                </c:pt>
                <c:pt idx="144">
                  <c:v>2004Q1</c:v>
                </c:pt>
                <c:pt idx="145">
                  <c:v>2004Q2</c:v>
                </c:pt>
                <c:pt idx="146">
                  <c:v>2004Q3</c:v>
                </c:pt>
                <c:pt idx="147">
                  <c:v>2004Q4</c:v>
                </c:pt>
                <c:pt idx="148">
                  <c:v>2005Q1</c:v>
                </c:pt>
                <c:pt idx="149">
                  <c:v>2005Q2</c:v>
                </c:pt>
                <c:pt idx="150">
                  <c:v>2005Q3</c:v>
                </c:pt>
                <c:pt idx="151">
                  <c:v>2005Q4</c:v>
                </c:pt>
                <c:pt idx="152">
                  <c:v>2006Q1</c:v>
                </c:pt>
                <c:pt idx="153">
                  <c:v>2006Q2</c:v>
                </c:pt>
                <c:pt idx="154">
                  <c:v>2006Q3</c:v>
                </c:pt>
                <c:pt idx="155">
                  <c:v>2006Q4</c:v>
                </c:pt>
                <c:pt idx="156">
                  <c:v>2007Q1</c:v>
                </c:pt>
                <c:pt idx="157">
                  <c:v>2007Q2</c:v>
                </c:pt>
                <c:pt idx="158">
                  <c:v>2007Q3</c:v>
                </c:pt>
                <c:pt idx="159">
                  <c:v>2007Q4</c:v>
                </c:pt>
                <c:pt idx="160">
                  <c:v>2008Q1</c:v>
                </c:pt>
                <c:pt idx="161">
                  <c:v>2008Q2</c:v>
                </c:pt>
                <c:pt idx="162">
                  <c:v>2008Q3</c:v>
                </c:pt>
                <c:pt idx="163">
                  <c:v>2008Q4</c:v>
                </c:pt>
                <c:pt idx="164">
                  <c:v>2009Q1</c:v>
                </c:pt>
                <c:pt idx="165">
                  <c:v>2009Q2</c:v>
                </c:pt>
                <c:pt idx="166">
                  <c:v>2009Q3</c:v>
                </c:pt>
                <c:pt idx="167">
                  <c:v>2009Q4</c:v>
                </c:pt>
                <c:pt idx="168">
                  <c:v>2010Q1</c:v>
                </c:pt>
                <c:pt idx="169">
                  <c:v>2010Q2</c:v>
                </c:pt>
                <c:pt idx="170">
                  <c:v>2010Q3</c:v>
                </c:pt>
                <c:pt idx="171">
                  <c:v>2010Q4</c:v>
                </c:pt>
                <c:pt idx="172">
                  <c:v>2011Q1</c:v>
                </c:pt>
                <c:pt idx="173">
                  <c:v>2011Q2</c:v>
                </c:pt>
                <c:pt idx="174">
                  <c:v>2011Q3</c:v>
                </c:pt>
                <c:pt idx="175">
                  <c:v>2011Q4</c:v>
                </c:pt>
                <c:pt idx="176">
                  <c:v>2012Q1</c:v>
                </c:pt>
                <c:pt idx="177">
                  <c:v>2012Q2</c:v>
                </c:pt>
                <c:pt idx="178">
                  <c:v>2012Q3</c:v>
                </c:pt>
                <c:pt idx="179">
                  <c:v>2012Q4</c:v>
                </c:pt>
                <c:pt idx="180">
                  <c:v>2013Q1</c:v>
                </c:pt>
                <c:pt idx="181">
                  <c:v>2013Q2</c:v>
                </c:pt>
                <c:pt idx="182">
                  <c:v>2013Q3</c:v>
                </c:pt>
                <c:pt idx="183">
                  <c:v>2013Q4</c:v>
                </c:pt>
                <c:pt idx="184">
                  <c:v>2014Q1</c:v>
                </c:pt>
                <c:pt idx="185">
                  <c:v>2014Q2</c:v>
                </c:pt>
                <c:pt idx="186">
                  <c:v>2014Q3</c:v>
                </c:pt>
                <c:pt idx="187">
                  <c:v>2014Q4</c:v>
                </c:pt>
                <c:pt idx="188">
                  <c:v>2015Q1</c:v>
                </c:pt>
                <c:pt idx="189">
                  <c:v>2015Q2</c:v>
                </c:pt>
                <c:pt idx="190">
                  <c:v>2015Q3</c:v>
                </c:pt>
                <c:pt idx="191">
                  <c:v>2015Q4</c:v>
                </c:pt>
                <c:pt idx="192">
                  <c:v>2016Q1</c:v>
                </c:pt>
                <c:pt idx="193">
                  <c:v>2016Q2</c:v>
                </c:pt>
                <c:pt idx="194">
                  <c:v>2016Q3</c:v>
                </c:pt>
                <c:pt idx="195">
                  <c:v>2016Q4</c:v>
                </c:pt>
                <c:pt idx="196">
                  <c:v>2017Q1</c:v>
                </c:pt>
                <c:pt idx="197">
                  <c:v>2017Q2</c:v>
                </c:pt>
                <c:pt idx="198">
                  <c:v>2017Q3</c:v>
                </c:pt>
                <c:pt idx="199">
                  <c:v>2017Q4</c:v>
                </c:pt>
                <c:pt idx="200">
                  <c:v>2018Q1</c:v>
                </c:pt>
                <c:pt idx="201">
                  <c:v>2018Q2</c:v>
                </c:pt>
                <c:pt idx="202">
                  <c:v>2018Q3</c:v>
                </c:pt>
                <c:pt idx="203">
                  <c:v>2018Q4</c:v>
                </c:pt>
                <c:pt idx="204">
                  <c:v>2019Q1</c:v>
                </c:pt>
                <c:pt idx="205">
                  <c:v>2019Q2</c:v>
                </c:pt>
                <c:pt idx="206">
                  <c:v>2019Q3</c:v>
                </c:pt>
                <c:pt idx="207">
                  <c:v>2019Q4</c:v>
                </c:pt>
                <c:pt idx="208">
                  <c:v>2020Q1</c:v>
                </c:pt>
                <c:pt idx="209">
                  <c:v>2020Q2</c:v>
                </c:pt>
                <c:pt idx="210">
                  <c:v>2020Q3</c:v>
                </c:pt>
                <c:pt idx="211">
                  <c:v>2020Q4</c:v>
                </c:pt>
                <c:pt idx="212">
                  <c:v>2021Q1</c:v>
                </c:pt>
                <c:pt idx="213">
                  <c:v>2021Q2</c:v>
                </c:pt>
                <c:pt idx="214">
                  <c:v>2021Q3</c:v>
                </c:pt>
                <c:pt idx="215">
                  <c:v>2021Q4</c:v>
                </c:pt>
                <c:pt idx="216">
                  <c:v>2022Q1</c:v>
                </c:pt>
                <c:pt idx="217">
                  <c:v>2022Q2</c:v>
                </c:pt>
                <c:pt idx="218">
                  <c:v>2022Q3</c:v>
                </c:pt>
              </c:strCache>
            </c:strRef>
          </c:cat>
          <c:val>
            <c:numRef>
              <c:f>★就業者数!$U$2:$U$220</c:f>
              <c:numCache>
                <c:formatCode>General</c:formatCode>
                <c:ptCount val="219"/>
                <c:pt idx="0">
                  <c:v>359.49293502887537</c:v>
                </c:pt>
                <c:pt idx="1">
                  <c:v>363.85875335088178</c:v>
                </c:pt>
                <c:pt idx="2">
                  <c:v>368.23118174738579</c:v>
                </c:pt>
                <c:pt idx="3">
                  <c:v>372.6155056943357</c:v>
                </c:pt>
                <c:pt idx="4">
                  <c:v>377.02358385099092</c:v>
                </c:pt>
                <c:pt idx="5">
                  <c:v>381.47564091727219</c:v>
                </c:pt>
                <c:pt idx="6">
                  <c:v>385.97865095085888</c:v>
                </c:pt>
                <c:pt idx="7">
                  <c:v>390.54071602420538</c:v>
                </c:pt>
                <c:pt idx="8">
                  <c:v>378.01726448358437</c:v>
                </c:pt>
                <c:pt idx="9">
                  <c:v>382.66555098801189</c:v>
                </c:pt>
                <c:pt idx="10">
                  <c:v>387.37094770681023</c:v>
                </c:pt>
                <c:pt idx="11">
                  <c:v>392.12466802278374</c:v>
                </c:pt>
                <c:pt idx="12">
                  <c:v>396.9248392710586</c:v>
                </c:pt>
                <c:pt idx="13">
                  <c:v>401.76034129060071</c:v>
                </c:pt>
                <c:pt idx="14">
                  <c:v>406.6077962266092</c:v>
                </c:pt>
                <c:pt idx="15">
                  <c:v>411.44641632694999</c:v>
                </c:pt>
                <c:pt idx="16">
                  <c:v>416.2586750893438</c:v>
                </c:pt>
                <c:pt idx="17">
                  <c:v>421.02813579627036</c:v>
                </c:pt>
                <c:pt idx="18">
                  <c:v>425.73204981759426</c:v>
                </c:pt>
                <c:pt idx="19">
                  <c:v>430.34702143637662</c:v>
                </c:pt>
                <c:pt idx="20">
                  <c:v>434.85031548968431</c:v>
                </c:pt>
                <c:pt idx="21">
                  <c:v>439.22859646931801</c:v>
                </c:pt>
                <c:pt idx="22">
                  <c:v>443.47533658763808</c:v>
                </c:pt>
                <c:pt idx="23">
                  <c:v>447.59631812969434</c:v>
                </c:pt>
                <c:pt idx="24">
                  <c:v>451.60863205585787</c:v>
                </c:pt>
                <c:pt idx="25">
                  <c:v>455.53333454150555</c:v>
                </c:pt>
                <c:pt idx="26">
                  <c:v>459.38223410352578</c:v>
                </c:pt>
                <c:pt idx="27">
                  <c:v>463.16888926518055</c:v>
                </c:pt>
                <c:pt idx="28">
                  <c:v>466.90160234618315</c:v>
                </c:pt>
                <c:pt idx="29">
                  <c:v>470.58938242519878</c:v>
                </c:pt>
                <c:pt idx="30">
                  <c:v>474.23291473217756</c:v>
                </c:pt>
                <c:pt idx="31">
                  <c:v>477.83771782596619</c:v>
                </c:pt>
                <c:pt idx="32">
                  <c:v>481.41057431358632</c:v>
                </c:pt>
                <c:pt idx="33">
                  <c:v>484.95591752933939</c:v>
                </c:pt>
                <c:pt idx="34">
                  <c:v>488.47465013382964</c:v>
                </c:pt>
                <c:pt idx="35">
                  <c:v>491.96578871847021</c:v>
                </c:pt>
                <c:pt idx="36">
                  <c:v>495.43320785910112</c:v>
                </c:pt>
                <c:pt idx="37">
                  <c:v>498.8762704592354</c:v>
                </c:pt>
                <c:pt idx="38">
                  <c:v>502.2798517359447</c:v>
                </c:pt>
                <c:pt idx="39">
                  <c:v>505.63156372376983</c:v>
                </c:pt>
                <c:pt idx="40">
                  <c:v>508.91695367138038</c:v>
                </c:pt>
                <c:pt idx="41">
                  <c:v>512.11388947588887</c:v>
                </c:pt>
                <c:pt idx="42">
                  <c:v>515.18590546620453</c:v>
                </c:pt>
                <c:pt idx="43">
                  <c:v>518.09983437331528</c:v>
                </c:pt>
                <c:pt idx="44">
                  <c:v>520.83447967254745</c:v>
                </c:pt>
                <c:pt idx="45">
                  <c:v>523.36969117056844</c:v>
                </c:pt>
                <c:pt idx="46">
                  <c:v>525.68691441387477</c:v>
                </c:pt>
                <c:pt idx="47">
                  <c:v>527.77724143075591</c:v>
                </c:pt>
                <c:pt idx="48">
                  <c:v>529.63414111734789</c:v>
                </c:pt>
                <c:pt idx="49">
                  <c:v>531.2497321827874</c:v>
                </c:pt>
                <c:pt idx="50">
                  <c:v>532.61006066761558</c:v>
                </c:pt>
                <c:pt idx="51">
                  <c:v>533.71460628163175</c:v>
                </c:pt>
                <c:pt idx="52">
                  <c:v>534.57209265214863</c:v>
                </c:pt>
                <c:pt idx="53">
                  <c:v>535.19888428884474</c:v>
                </c:pt>
                <c:pt idx="54">
                  <c:v>535.60234613647378</c:v>
                </c:pt>
                <c:pt idx="55">
                  <c:v>535.7980070663474</c:v>
                </c:pt>
                <c:pt idx="56">
                  <c:v>535.80588600237934</c:v>
                </c:pt>
                <c:pt idx="57">
                  <c:v>535.65053087356671</c:v>
                </c:pt>
                <c:pt idx="58">
                  <c:v>535.35029310619257</c:v>
                </c:pt>
                <c:pt idx="59">
                  <c:v>534.9316130766797</c:v>
                </c:pt>
                <c:pt idx="60">
                  <c:v>534.4196458359221</c:v>
                </c:pt>
                <c:pt idx="61">
                  <c:v>533.84269254087803</c:v>
                </c:pt>
                <c:pt idx="62">
                  <c:v>533.23279762591335</c:v>
                </c:pt>
                <c:pt idx="63">
                  <c:v>532.62669439912611</c:v>
                </c:pt>
                <c:pt idx="64">
                  <c:v>532.06798258023889</c:v>
                </c:pt>
                <c:pt idx="65">
                  <c:v>531.59634114137759</c:v>
                </c:pt>
                <c:pt idx="66">
                  <c:v>531.24284805408877</c:v>
                </c:pt>
                <c:pt idx="67">
                  <c:v>531.03925636202348</c:v>
                </c:pt>
                <c:pt idx="68">
                  <c:v>531.01335937225963</c:v>
                </c:pt>
                <c:pt idx="69">
                  <c:v>531.18823195235495</c:v>
                </c:pt>
                <c:pt idx="70">
                  <c:v>531.57274245608653</c:v>
                </c:pt>
                <c:pt idx="71">
                  <c:v>532.17343298060996</c:v>
                </c:pt>
                <c:pt idx="72">
                  <c:v>533.00134557283184</c:v>
                </c:pt>
                <c:pt idx="73">
                  <c:v>534.06874805615598</c:v>
                </c:pt>
                <c:pt idx="74">
                  <c:v>535.3762434852307</c:v>
                </c:pt>
                <c:pt idx="75">
                  <c:v>536.92443310902001</c:v>
                </c:pt>
                <c:pt idx="76">
                  <c:v>538.72155470247901</c:v>
                </c:pt>
                <c:pt idx="77">
                  <c:v>540.77234197451446</c:v>
                </c:pt>
                <c:pt idx="78">
                  <c:v>543.06786479133007</c:v>
                </c:pt>
                <c:pt idx="79">
                  <c:v>545.59773674871235</c:v>
                </c:pt>
                <c:pt idx="80">
                  <c:v>548.3470527682897</c:v>
                </c:pt>
                <c:pt idx="81">
                  <c:v>551.29316578601868</c:v>
                </c:pt>
                <c:pt idx="82">
                  <c:v>554.41146265220368</c:v>
                </c:pt>
                <c:pt idx="83">
                  <c:v>557.68474816333946</c:v>
                </c:pt>
                <c:pt idx="84">
                  <c:v>561.10003166825868</c:v>
                </c:pt>
                <c:pt idx="85">
                  <c:v>564.64153120729816</c:v>
                </c:pt>
                <c:pt idx="86">
                  <c:v>568.2921684214881</c:v>
                </c:pt>
                <c:pt idx="87">
                  <c:v>572.03906374559858</c:v>
                </c:pt>
                <c:pt idx="88">
                  <c:v>575.87465879212232</c:v>
                </c:pt>
                <c:pt idx="89">
                  <c:v>579.79569334555583</c:v>
                </c:pt>
                <c:pt idx="90">
                  <c:v>583.79139228997133</c:v>
                </c:pt>
                <c:pt idx="91">
                  <c:v>587.86127227472525</c:v>
                </c:pt>
                <c:pt idx="92">
                  <c:v>592.00067872964371</c:v>
                </c:pt>
                <c:pt idx="93">
                  <c:v>596.20363213667838</c:v>
                </c:pt>
                <c:pt idx="94">
                  <c:v>600.45955483254318</c:v>
                </c:pt>
                <c:pt idx="95">
                  <c:v>604.76800432175446</c:v>
                </c:pt>
                <c:pt idx="96">
                  <c:v>609.12419340901647</c:v>
                </c:pt>
                <c:pt idx="97">
                  <c:v>613.51654794684464</c:v>
                </c:pt>
                <c:pt idx="98">
                  <c:v>617.91621978506566</c:v>
                </c:pt>
                <c:pt idx="99">
                  <c:v>622.29631590725398</c:v>
                </c:pt>
                <c:pt idx="100">
                  <c:v>626.63481170512171</c:v>
                </c:pt>
                <c:pt idx="101">
                  <c:v>630.90879138556841</c:v>
                </c:pt>
                <c:pt idx="102">
                  <c:v>635.08894260358397</c:v>
                </c:pt>
                <c:pt idx="103">
                  <c:v>639.1471457527847</c:v>
                </c:pt>
                <c:pt idx="104">
                  <c:v>643.06478526626245</c:v>
                </c:pt>
                <c:pt idx="105">
                  <c:v>646.82268344139743</c:v>
                </c:pt>
                <c:pt idx="106">
                  <c:v>650.39828883265261</c:v>
                </c:pt>
                <c:pt idx="107">
                  <c:v>653.77482451492392</c:v>
                </c:pt>
                <c:pt idx="108">
                  <c:v>656.9386900991517</c:v>
                </c:pt>
                <c:pt idx="109">
                  <c:v>659.87761477716481</c:v>
                </c:pt>
                <c:pt idx="110">
                  <c:v>662.57179248921602</c:v>
                </c:pt>
                <c:pt idx="111">
                  <c:v>665.0061508935371</c:v>
                </c:pt>
                <c:pt idx="112">
                  <c:v>667.16676354433912</c:v>
                </c:pt>
                <c:pt idx="113">
                  <c:v>669.04182512219575</c:v>
                </c:pt>
                <c:pt idx="114">
                  <c:v>670.61254491240413</c:v>
                </c:pt>
                <c:pt idx="115">
                  <c:v>671.85951731086459</c:v>
                </c:pt>
                <c:pt idx="116">
                  <c:v>672.76695201475923</c:v>
                </c:pt>
                <c:pt idx="117">
                  <c:v>673.32525252296762</c:v>
                </c:pt>
                <c:pt idx="118">
                  <c:v>673.52849235642998</c:v>
                </c:pt>
                <c:pt idx="119">
                  <c:v>673.38179571217142</c:v>
                </c:pt>
                <c:pt idx="120">
                  <c:v>672.90710205120558</c:v>
                </c:pt>
                <c:pt idx="121">
                  <c:v>672.12493068762933</c:v>
                </c:pt>
                <c:pt idx="122">
                  <c:v>671.05203469728724</c:v>
                </c:pt>
                <c:pt idx="123">
                  <c:v>669.71265734081715</c:v>
                </c:pt>
                <c:pt idx="124">
                  <c:v>668.12508216160518</c:v>
                </c:pt>
                <c:pt idx="125">
                  <c:v>666.30064616215213</c:v>
                </c:pt>
                <c:pt idx="126">
                  <c:v>664.24445759365256</c:v>
                </c:pt>
                <c:pt idx="127">
                  <c:v>661.96612368515503</c:v>
                </c:pt>
                <c:pt idx="128">
                  <c:v>659.47791577442786</c:v>
                </c:pt>
                <c:pt idx="129">
                  <c:v>656.7900229603473</c:v>
                </c:pt>
                <c:pt idx="130">
                  <c:v>653.9071128295526</c:v>
                </c:pt>
                <c:pt idx="131">
                  <c:v>650.83889656982694</c:v>
                </c:pt>
                <c:pt idx="132">
                  <c:v>647.60469244778392</c:v>
                </c:pt>
                <c:pt idx="133">
                  <c:v>644.22804980322508</c:v>
                </c:pt>
                <c:pt idx="134">
                  <c:v>640.71823540404171</c:v>
                </c:pt>
                <c:pt idx="135">
                  <c:v>637.0875898295767</c:v>
                </c:pt>
                <c:pt idx="136">
                  <c:v>633.35223741426955</c:v>
                </c:pt>
                <c:pt idx="137">
                  <c:v>629.52927461676484</c:v>
                </c:pt>
                <c:pt idx="138">
                  <c:v>625.6246818101198</c:v>
                </c:pt>
                <c:pt idx="139">
                  <c:v>621.64085225589281</c:v>
                </c:pt>
                <c:pt idx="140">
                  <c:v>617.58643281534239</c:v>
                </c:pt>
                <c:pt idx="141">
                  <c:v>613.47772661646525</c:v>
                </c:pt>
                <c:pt idx="142">
                  <c:v>609.33347388876302</c:v>
                </c:pt>
                <c:pt idx="143">
                  <c:v>605.16994592082676</c:v>
                </c:pt>
                <c:pt idx="144">
                  <c:v>601.00208688146029</c:v>
                </c:pt>
                <c:pt idx="145">
                  <c:v>596.85032459869387</c:v>
                </c:pt>
                <c:pt idx="146">
                  <c:v>592.734655678227</c:v>
                </c:pt>
                <c:pt idx="147">
                  <c:v>588.67261953510092</c:v>
                </c:pt>
                <c:pt idx="148">
                  <c:v>584.68106476549735</c:v>
                </c:pt>
                <c:pt idx="149">
                  <c:v>580.77076555574229</c:v>
                </c:pt>
                <c:pt idx="150">
                  <c:v>576.94595559793504</c:v>
                </c:pt>
                <c:pt idx="151">
                  <c:v>573.21631371126</c:v>
                </c:pt>
                <c:pt idx="152">
                  <c:v>569.58628371553777</c:v>
                </c:pt>
                <c:pt idx="153">
                  <c:v>566.05111270782811</c:v>
                </c:pt>
                <c:pt idx="154">
                  <c:v>562.59512631676319</c:v>
                </c:pt>
                <c:pt idx="155">
                  <c:v>559.21460679594315</c:v>
                </c:pt>
                <c:pt idx="156">
                  <c:v>555.9064947220221</c:v>
                </c:pt>
                <c:pt idx="157">
                  <c:v>552.66301413773954</c:v>
                </c:pt>
                <c:pt idx="158">
                  <c:v>549.47341349146586</c:v>
                </c:pt>
                <c:pt idx="159">
                  <c:v>546.33790542091049</c:v>
                </c:pt>
                <c:pt idx="160">
                  <c:v>543.26103941371196</c:v>
                </c:pt>
                <c:pt idx="161">
                  <c:v>540.24666064993903</c:v>
                </c:pt>
                <c:pt idx="162">
                  <c:v>537.29787108264054</c:v>
                </c:pt>
                <c:pt idx="163">
                  <c:v>534.42164243389118</c:v>
                </c:pt>
                <c:pt idx="164">
                  <c:v>531.62920109261108</c:v>
                </c:pt>
                <c:pt idx="165">
                  <c:v>528.93386531871408</c:v>
                </c:pt>
                <c:pt idx="166">
                  <c:v>526.3445838366107</c:v>
                </c:pt>
                <c:pt idx="167">
                  <c:v>523.86804463745466</c:v>
                </c:pt>
                <c:pt idx="168">
                  <c:v>521.51492515301413</c:v>
                </c:pt>
                <c:pt idx="169">
                  <c:v>519.29930427740999</c:v>
                </c:pt>
                <c:pt idx="170">
                  <c:v>517.23226494570849</c:v>
                </c:pt>
                <c:pt idx="171">
                  <c:v>515.31994294370202</c:v>
                </c:pt>
                <c:pt idx="172">
                  <c:v>513.56608488568713</c:v>
                </c:pt>
                <c:pt idx="173">
                  <c:v>511.96849019512939</c:v>
                </c:pt>
                <c:pt idx="174">
                  <c:v>510.52197315697111</c:v>
                </c:pt>
                <c:pt idx="175">
                  <c:v>509.22077795569692</c:v>
                </c:pt>
                <c:pt idx="176">
                  <c:v>508.05963466585155</c:v>
                </c:pt>
                <c:pt idx="177">
                  <c:v>507.02574685837084</c:v>
                </c:pt>
                <c:pt idx="178">
                  <c:v>506.09978934695908</c:v>
                </c:pt>
                <c:pt idx="179">
                  <c:v>505.26893609525933</c:v>
                </c:pt>
                <c:pt idx="180">
                  <c:v>504.52371165047828</c:v>
                </c:pt>
                <c:pt idx="181">
                  <c:v>503.85339867397772</c:v>
                </c:pt>
                <c:pt idx="182">
                  <c:v>503.24987534097818</c:v>
                </c:pt>
                <c:pt idx="183">
                  <c:v>502.70719193495484</c:v>
                </c:pt>
                <c:pt idx="184">
                  <c:v>502.21285256450506</c:v>
                </c:pt>
                <c:pt idx="185">
                  <c:v>501.75296930818007</c:v>
                </c:pt>
                <c:pt idx="186">
                  <c:v>501.31475101137198</c:v>
                </c:pt>
                <c:pt idx="187">
                  <c:v>500.88990788969659</c:v>
                </c:pt>
                <c:pt idx="188">
                  <c:v>500.47286559144163</c:v>
                </c:pt>
                <c:pt idx="189">
                  <c:v>500.0638541808143</c:v>
                </c:pt>
                <c:pt idx="190">
                  <c:v>499.6598763298685</c:v>
                </c:pt>
                <c:pt idx="191">
                  <c:v>499.26309951736937</c:v>
                </c:pt>
                <c:pt idx="192">
                  <c:v>498.87621289670562</c:v>
                </c:pt>
                <c:pt idx="193">
                  <c:v>498.50351448470809</c:v>
                </c:pt>
                <c:pt idx="194">
                  <c:v>498.14089184283705</c:v>
                </c:pt>
                <c:pt idx="195">
                  <c:v>497.78353062603941</c:v>
                </c:pt>
                <c:pt idx="196">
                  <c:v>497.42372737714675</c:v>
                </c:pt>
                <c:pt idx="197">
                  <c:v>497.0518240925241</c:v>
                </c:pt>
                <c:pt idx="198">
                  <c:v>496.65717316391795</c:v>
                </c:pt>
                <c:pt idx="199">
                  <c:v>496.22747238373989</c:v>
                </c:pt>
                <c:pt idx="200">
                  <c:v>495.75222024749604</c:v>
                </c:pt>
                <c:pt idx="201">
                  <c:v>495.21915893635929</c:v>
                </c:pt>
                <c:pt idx="202">
                  <c:v>494.61928650032922</c:v>
                </c:pt>
                <c:pt idx="203">
                  <c:v>493.94622855491758</c:v>
                </c:pt>
                <c:pt idx="204">
                  <c:v>493.2014857249963</c:v>
                </c:pt>
                <c:pt idx="205">
                  <c:v>492.38359152245465</c:v>
                </c:pt>
                <c:pt idx="206">
                  <c:v>491.48808276132553</c:v>
                </c:pt>
                <c:pt idx="207">
                  <c:v>490.51414893099411</c:v>
                </c:pt>
                <c:pt idx="208">
                  <c:v>489.46316649420828</c:v>
                </c:pt>
                <c:pt idx="209">
                  <c:v>487.61782714255679</c:v>
                </c:pt>
                <c:pt idx="210">
                  <c:v>485.7374244470567</c:v>
                </c:pt>
                <c:pt idx="211">
                  <c:v>483.81520228423079</c:v>
                </c:pt>
                <c:pt idx="212">
                  <c:v>481.84649393284809</c:v>
                </c:pt>
                <c:pt idx="213">
                  <c:v>479.83609725749056</c:v>
                </c:pt>
                <c:pt idx="214">
                  <c:v>477.79098807471286</c:v>
                </c:pt>
                <c:pt idx="215">
                  <c:v>475.71942536637079</c:v>
                </c:pt>
                <c:pt idx="216">
                  <c:v>473.62980536090402</c:v>
                </c:pt>
                <c:pt idx="217">
                  <c:v>471.52771952334899</c:v>
                </c:pt>
                <c:pt idx="218">
                  <c:v>469.42343324879806</c:v>
                </c:pt>
              </c:numCache>
            </c:numRef>
          </c:val>
          <c:smooth val="0"/>
          <c:extLst>
            <c:ext xmlns:c16="http://schemas.microsoft.com/office/drawing/2014/chart" uri="{C3380CC4-5D6E-409C-BE32-E72D297353CC}">
              <c16:uniqueId val="{00000001-C38D-41EA-9B33-FF9C614DB923}"/>
            </c:ext>
          </c:extLst>
        </c:ser>
        <c:dLbls>
          <c:showLegendKey val="0"/>
          <c:showVal val="0"/>
          <c:showCatName val="0"/>
          <c:showSerName val="0"/>
          <c:showPercent val="0"/>
          <c:showBubbleSize val="0"/>
        </c:dLbls>
        <c:smooth val="0"/>
        <c:axId val="545389183"/>
        <c:axId val="545385855"/>
      </c:lineChart>
      <c:catAx>
        <c:axId val="5453891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45385855"/>
        <c:crosses val="autoZero"/>
        <c:auto val="1"/>
        <c:lblAlgn val="ctr"/>
        <c:lblOffset val="100"/>
        <c:noMultiLvlLbl val="0"/>
      </c:catAx>
      <c:valAx>
        <c:axId val="545385855"/>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453891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'★契約時販売価格指数（四半期）'!$G$1:$G$2</c:f>
              <c:strCache>
                <c:ptCount val="2"/>
                <c:pt idx="0">
                  <c:v>施工時価格指数（販売価格）</c:v>
                </c:pt>
              </c:strCache>
            </c:strRef>
          </c:tx>
          <c:spPr>
            <a:ln w="28575" cap="rnd">
              <a:solidFill>
                <a:schemeClr val="accent1"/>
              </a:solidFill>
              <a:round/>
            </a:ln>
            <a:effectLst/>
          </c:spPr>
          <c:marker>
            <c:symbol val="none"/>
          </c:marker>
          <c:cat>
            <c:strRef>
              <c:f>'★契約時販売価格指数（四半期）'!$A$3:$A$213</c:f>
              <c:strCache>
                <c:ptCount val="106"/>
                <c:pt idx="0">
                  <c:v>1995Q3</c:v>
                </c:pt>
                <c:pt idx="1">
                  <c:v>1995Q4</c:v>
                </c:pt>
                <c:pt idx="2">
                  <c:v>1996Q1</c:v>
                </c:pt>
                <c:pt idx="3">
                  <c:v>1996Q2</c:v>
                </c:pt>
                <c:pt idx="4">
                  <c:v>1996Q3</c:v>
                </c:pt>
                <c:pt idx="5">
                  <c:v>1996Q4</c:v>
                </c:pt>
                <c:pt idx="6">
                  <c:v>1997Q1</c:v>
                </c:pt>
                <c:pt idx="7">
                  <c:v>1997Q2</c:v>
                </c:pt>
                <c:pt idx="8">
                  <c:v>1997Q3</c:v>
                </c:pt>
                <c:pt idx="9">
                  <c:v>1997Q4</c:v>
                </c:pt>
                <c:pt idx="10">
                  <c:v>1998Q1</c:v>
                </c:pt>
                <c:pt idx="11">
                  <c:v>1998Q2</c:v>
                </c:pt>
                <c:pt idx="12">
                  <c:v>1998Q3</c:v>
                </c:pt>
                <c:pt idx="13">
                  <c:v>1998Q4</c:v>
                </c:pt>
                <c:pt idx="14">
                  <c:v>1999Q1</c:v>
                </c:pt>
                <c:pt idx="15">
                  <c:v>1999Q2</c:v>
                </c:pt>
                <c:pt idx="16">
                  <c:v>1999Q3</c:v>
                </c:pt>
                <c:pt idx="17">
                  <c:v>1999Q4</c:v>
                </c:pt>
                <c:pt idx="18">
                  <c:v>2000Q1</c:v>
                </c:pt>
                <c:pt idx="19">
                  <c:v>2000Q2</c:v>
                </c:pt>
                <c:pt idx="20">
                  <c:v>2000Q3</c:v>
                </c:pt>
                <c:pt idx="21">
                  <c:v>2000Q4</c:v>
                </c:pt>
                <c:pt idx="22">
                  <c:v>2001Q1</c:v>
                </c:pt>
                <c:pt idx="23">
                  <c:v>2001Q2</c:v>
                </c:pt>
                <c:pt idx="24">
                  <c:v>2001Q3</c:v>
                </c:pt>
                <c:pt idx="25">
                  <c:v>2001Q4</c:v>
                </c:pt>
                <c:pt idx="26">
                  <c:v>2002Q1</c:v>
                </c:pt>
                <c:pt idx="27">
                  <c:v>2002Q2</c:v>
                </c:pt>
                <c:pt idx="28">
                  <c:v>2002Q3</c:v>
                </c:pt>
                <c:pt idx="29">
                  <c:v>2002Q4</c:v>
                </c:pt>
                <c:pt idx="30">
                  <c:v>2003Q1</c:v>
                </c:pt>
                <c:pt idx="31">
                  <c:v>2003Q2</c:v>
                </c:pt>
                <c:pt idx="32">
                  <c:v>2003Q3</c:v>
                </c:pt>
                <c:pt idx="33">
                  <c:v>2003Q4</c:v>
                </c:pt>
                <c:pt idx="34">
                  <c:v>2004Q1</c:v>
                </c:pt>
                <c:pt idx="35">
                  <c:v>2004Q2</c:v>
                </c:pt>
                <c:pt idx="36">
                  <c:v>2004Q3</c:v>
                </c:pt>
                <c:pt idx="37">
                  <c:v>2004Q4</c:v>
                </c:pt>
                <c:pt idx="38">
                  <c:v>2005Q1</c:v>
                </c:pt>
                <c:pt idx="39">
                  <c:v>2005Q2</c:v>
                </c:pt>
                <c:pt idx="40">
                  <c:v>2005Q3</c:v>
                </c:pt>
                <c:pt idx="41">
                  <c:v>2005Q4</c:v>
                </c:pt>
                <c:pt idx="42">
                  <c:v>2006Q1</c:v>
                </c:pt>
                <c:pt idx="43">
                  <c:v>2006Q2</c:v>
                </c:pt>
                <c:pt idx="44">
                  <c:v>2006Q3</c:v>
                </c:pt>
                <c:pt idx="45">
                  <c:v>2006Q4</c:v>
                </c:pt>
                <c:pt idx="46">
                  <c:v>2007Q1</c:v>
                </c:pt>
                <c:pt idx="47">
                  <c:v>2007Q2</c:v>
                </c:pt>
                <c:pt idx="48">
                  <c:v>2007Q3</c:v>
                </c:pt>
                <c:pt idx="49">
                  <c:v>2007Q4</c:v>
                </c:pt>
                <c:pt idx="50">
                  <c:v>2008Q1</c:v>
                </c:pt>
                <c:pt idx="51">
                  <c:v>2008Q2</c:v>
                </c:pt>
                <c:pt idx="52">
                  <c:v>2008Q3</c:v>
                </c:pt>
                <c:pt idx="53">
                  <c:v>2008Q4</c:v>
                </c:pt>
                <c:pt idx="54">
                  <c:v>2009Q1</c:v>
                </c:pt>
                <c:pt idx="55">
                  <c:v>2009Q2</c:v>
                </c:pt>
                <c:pt idx="56">
                  <c:v>2009Q3</c:v>
                </c:pt>
                <c:pt idx="57">
                  <c:v>2009Q4</c:v>
                </c:pt>
                <c:pt idx="58">
                  <c:v>2010Q1</c:v>
                </c:pt>
                <c:pt idx="59">
                  <c:v>2010Q2</c:v>
                </c:pt>
                <c:pt idx="60">
                  <c:v>2010Q3</c:v>
                </c:pt>
                <c:pt idx="61">
                  <c:v>2010Q4</c:v>
                </c:pt>
                <c:pt idx="62">
                  <c:v>2011Q1</c:v>
                </c:pt>
                <c:pt idx="63">
                  <c:v>2011Q2</c:v>
                </c:pt>
                <c:pt idx="64">
                  <c:v>2011Q3</c:v>
                </c:pt>
                <c:pt idx="65">
                  <c:v>2011Q4</c:v>
                </c:pt>
                <c:pt idx="66">
                  <c:v>2012Q1</c:v>
                </c:pt>
                <c:pt idx="67">
                  <c:v>2012Q2</c:v>
                </c:pt>
                <c:pt idx="68">
                  <c:v>2012Q3</c:v>
                </c:pt>
                <c:pt idx="69">
                  <c:v>2012Q4</c:v>
                </c:pt>
                <c:pt idx="70">
                  <c:v>2013Q1</c:v>
                </c:pt>
                <c:pt idx="71">
                  <c:v>2013Q2</c:v>
                </c:pt>
                <c:pt idx="72">
                  <c:v>2013Q3</c:v>
                </c:pt>
                <c:pt idx="73">
                  <c:v>2013Q4</c:v>
                </c:pt>
                <c:pt idx="74">
                  <c:v>2014Q1</c:v>
                </c:pt>
                <c:pt idx="75">
                  <c:v>2014Q2</c:v>
                </c:pt>
                <c:pt idx="76">
                  <c:v>2014Q3</c:v>
                </c:pt>
                <c:pt idx="77">
                  <c:v>2014Q4</c:v>
                </c:pt>
                <c:pt idx="78">
                  <c:v>2015Q1</c:v>
                </c:pt>
                <c:pt idx="79">
                  <c:v>2015Q2</c:v>
                </c:pt>
                <c:pt idx="80">
                  <c:v>2015Q3</c:v>
                </c:pt>
                <c:pt idx="81">
                  <c:v>2015Q4</c:v>
                </c:pt>
                <c:pt idx="82">
                  <c:v>2016Q1</c:v>
                </c:pt>
                <c:pt idx="83">
                  <c:v>2016Q2</c:v>
                </c:pt>
                <c:pt idx="84">
                  <c:v>2016Q3</c:v>
                </c:pt>
                <c:pt idx="85">
                  <c:v>2016Q4</c:v>
                </c:pt>
                <c:pt idx="86">
                  <c:v>2017Q1</c:v>
                </c:pt>
                <c:pt idx="87">
                  <c:v>2017Q2</c:v>
                </c:pt>
                <c:pt idx="88">
                  <c:v>2017Q3</c:v>
                </c:pt>
                <c:pt idx="89">
                  <c:v>2017Q4</c:v>
                </c:pt>
                <c:pt idx="90">
                  <c:v>2018Q1</c:v>
                </c:pt>
                <c:pt idx="91">
                  <c:v>2018Q2</c:v>
                </c:pt>
                <c:pt idx="92">
                  <c:v>2018Q3</c:v>
                </c:pt>
                <c:pt idx="93">
                  <c:v>2018Q4</c:v>
                </c:pt>
                <c:pt idx="94">
                  <c:v>2019Q1</c:v>
                </c:pt>
                <c:pt idx="95">
                  <c:v>2019Q2</c:v>
                </c:pt>
                <c:pt idx="96">
                  <c:v>2019Q3</c:v>
                </c:pt>
                <c:pt idx="97">
                  <c:v>2019Q4</c:v>
                </c:pt>
                <c:pt idx="98">
                  <c:v>2020Q1</c:v>
                </c:pt>
                <c:pt idx="99">
                  <c:v>2020Q2</c:v>
                </c:pt>
                <c:pt idx="100">
                  <c:v>2020Q3</c:v>
                </c:pt>
                <c:pt idx="101">
                  <c:v>2020Q4</c:v>
                </c:pt>
                <c:pt idx="102">
                  <c:v>2021Q1</c:v>
                </c:pt>
                <c:pt idx="103">
                  <c:v>2021Q2</c:v>
                </c:pt>
                <c:pt idx="104">
                  <c:v>2021Q3</c:v>
                </c:pt>
                <c:pt idx="105">
                  <c:v>2021Q4</c:v>
                </c:pt>
              </c:strCache>
            </c:strRef>
          </c:cat>
          <c:val>
            <c:numRef>
              <c:f>'★契約時販売価格指数（四半期）'!$G$3:$G$213</c:f>
              <c:numCache>
                <c:formatCode>#,##0_);[Red]\(#,##0\)</c:formatCode>
                <c:ptCount val="106"/>
                <c:pt idx="0">
                  <c:v>90.022723239101708</c:v>
                </c:pt>
                <c:pt idx="1">
                  <c:v>89.905745847854419</c:v>
                </c:pt>
                <c:pt idx="2">
                  <c:v>88.852591403202965</c:v>
                </c:pt>
                <c:pt idx="3">
                  <c:v>88.718276391032006</c:v>
                </c:pt>
                <c:pt idx="4">
                  <c:v>88.542045803057306</c:v>
                </c:pt>
                <c:pt idx="5">
                  <c:v>89.043549109702511</c:v>
                </c:pt>
                <c:pt idx="6">
                  <c:v>88.489494569434029</c:v>
                </c:pt>
                <c:pt idx="7">
                  <c:v>89.536685200751506</c:v>
                </c:pt>
                <c:pt idx="8">
                  <c:v>88.786645206141429</c:v>
                </c:pt>
                <c:pt idx="9">
                  <c:v>88.687715332983402</c:v>
                </c:pt>
                <c:pt idx="10">
                  <c:v>87.568303313336386</c:v>
                </c:pt>
                <c:pt idx="11">
                  <c:v>87.352084808970233</c:v>
                </c:pt>
                <c:pt idx="12">
                  <c:v>86.984589629418096</c:v>
                </c:pt>
                <c:pt idx="13">
                  <c:v>87.076229668874177</c:v>
                </c:pt>
                <c:pt idx="14">
                  <c:v>85.608176538836815</c:v>
                </c:pt>
                <c:pt idx="15">
                  <c:v>85.729224564506836</c:v>
                </c:pt>
                <c:pt idx="16">
                  <c:v>85.860530340286033</c:v>
                </c:pt>
                <c:pt idx="17">
                  <c:v>86.26155747155515</c:v>
                </c:pt>
                <c:pt idx="18">
                  <c:v>86.226215552429522</c:v>
                </c:pt>
                <c:pt idx="19">
                  <c:v>86.276511661355528</c:v>
                </c:pt>
                <c:pt idx="20">
                  <c:v>86.66518095138882</c:v>
                </c:pt>
                <c:pt idx="21">
                  <c:v>86.78531240654776</c:v>
                </c:pt>
                <c:pt idx="22">
                  <c:v>85.939429526435831</c:v>
                </c:pt>
                <c:pt idx="23">
                  <c:v>85.67797753033166</c:v>
                </c:pt>
                <c:pt idx="24">
                  <c:v>84.881150987017406</c:v>
                </c:pt>
                <c:pt idx="25">
                  <c:v>85.020544420742795</c:v>
                </c:pt>
                <c:pt idx="26">
                  <c:v>84.194090858031288</c:v>
                </c:pt>
                <c:pt idx="27">
                  <c:v>83.780045655289939</c:v>
                </c:pt>
                <c:pt idx="28">
                  <c:v>83.698706316576235</c:v>
                </c:pt>
                <c:pt idx="29">
                  <c:v>84.037558874924258</c:v>
                </c:pt>
                <c:pt idx="30">
                  <c:v>83.763360533545438</c:v>
                </c:pt>
                <c:pt idx="31">
                  <c:v>83.648275055011027</c:v>
                </c:pt>
                <c:pt idx="32">
                  <c:v>83.867718821554135</c:v>
                </c:pt>
                <c:pt idx="33">
                  <c:v>83.994195827875046</c:v>
                </c:pt>
                <c:pt idx="34">
                  <c:v>84.027654883713296</c:v>
                </c:pt>
                <c:pt idx="35">
                  <c:v>84.137522050133768</c:v>
                </c:pt>
                <c:pt idx="36">
                  <c:v>84.156200121609231</c:v>
                </c:pt>
                <c:pt idx="37">
                  <c:v>84.680899066353106</c:v>
                </c:pt>
                <c:pt idx="38">
                  <c:v>84.012079889974402</c:v>
                </c:pt>
                <c:pt idx="39">
                  <c:v>84.872336614532742</c:v>
                </c:pt>
                <c:pt idx="40">
                  <c:v>85.067275794399649</c:v>
                </c:pt>
                <c:pt idx="41">
                  <c:v>85.351572888208352</c:v>
                </c:pt>
                <c:pt idx="42">
                  <c:v>85.009247811221513</c:v>
                </c:pt>
                <c:pt idx="43">
                  <c:v>85.474657632198685</c:v>
                </c:pt>
                <c:pt idx="44">
                  <c:v>86.478854262345536</c:v>
                </c:pt>
                <c:pt idx="45">
                  <c:v>86.06167832798856</c:v>
                </c:pt>
                <c:pt idx="46">
                  <c:v>86.456490307222694</c:v>
                </c:pt>
                <c:pt idx="47">
                  <c:v>87.30712463476199</c:v>
                </c:pt>
                <c:pt idx="48">
                  <c:v>87.461104571231388</c:v>
                </c:pt>
                <c:pt idx="49">
                  <c:v>87.898521643730746</c:v>
                </c:pt>
                <c:pt idx="50">
                  <c:v>88.621082147377237</c:v>
                </c:pt>
                <c:pt idx="51">
                  <c:v>90.86882407292633</c:v>
                </c:pt>
                <c:pt idx="52">
                  <c:v>92.33960225053292</c:v>
                </c:pt>
                <c:pt idx="53">
                  <c:v>90.294069032171478</c:v>
                </c:pt>
                <c:pt idx="54">
                  <c:v>88.359622106791605</c:v>
                </c:pt>
                <c:pt idx="55">
                  <c:v>88.127961082792396</c:v>
                </c:pt>
                <c:pt idx="56">
                  <c:v>87.297556253611745</c:v>
                </c:pt>
                <c:pt idx="57">
                  <c:v>87.01870219498295</c:v>
                </c:pt>
                <c:pt idx="58">
                  <c:v>87.027217358590661</c:v>
                </c:pt>
                <c:pt idx="59">
                  <c:v>87.679536015450878</c:v>
                </c:pt>
                <c:pt idx="60">
                  <c:v>87.55421433203125</c:v>
                </c:pt>
                <c:pt idx="61">
                  <c:v>87.806076598611284</c:v>
                </c:pt>
                <c:pt idx="62">
                  <c:v>88.705305893666292</c:v>
                </c:pt>
                <c:pt idx="63">
                  <c:v>90.582837668136619</c:v>
                </c:pt>
                <c:pt idx="64">
                  <c:v>89.110067204904695</c:v>
                </c:pt>
                <c:pt idx="65">
                  <c:v>89.930612804105166</c:v>
                </c:pt>
                <c:pt idx="66">
                  <c:v>89.916014045720672</c:v>
                </c:pt>
                <c:pt idx="67">
                  <c:v>89.631339134717663</c:v>
                </c:pt>
                <c:pt idx="68">
                  <c:v>90.127046572332674</c:v>
                </c:pt>
                <c:pt idx="69">
                  <c:v>90.445026069555681</c:v>
                </c:pt>
                <c:pt idx="70">
                  <c:v>91.643075997361123</c:v>
                </c:pt>
                <c:pt idx="71">
                  <c:v>92.465204516999805</c:v>
                </c:pt>
                <c:pt idx="72">
                  <c:v>93.586582445214404</c:v>
                </c:pt>
                <c:pt idx="73">
                  <c:v>94.713841175322955</c:v>
                </c:pt>
                <c:pt idx="74">
                  <c:v>95.842893556852957</c:v>
                </c:pt>
                <c:pt idx="75">
                  <c:v>98.052604732601992</c:v>
                </c:pt>
                <c:pt idx="76">
                  <c:v>98.980761547502027</c:v>
                </c:pt>
                <c:pt idx="77">
                  <c:v>98.610268006891005</c:v>
                </c:pt>
                <c:pt idx="78">
                  <c:v>99.210294158027907</c:v>
                </c:pt>
                <c:pt idx="79">
                  <c:v>99.58745163165932</c:v>
                </c:pt>
                <c:pt idx="80">
                  <c:v>100.33535071619688</c:v>
                </c:pt>
                <c:pt idx="81">
                  <c:v>100.2508484958627</c:v>
                </c:pt>
                <c:pt idx="82">
                  <c:v>99.826349156281083</c:v>
                </c:pt>
                <c:pt idx="83">
                  <c:v>100.16213765675082</c:v>
                </c:pt>
                <c:pt idx="84">
                  <c:v>100.45587691304519</c:v>
                </c:pt>
                <c:pt idx="85">
                  <c:v>101.10885373820739</c:v>
                </c:pt>
                <c:pt idx="86">
                  <c:v>101.51633490287486</c:v>
                </c:pt>
                <c:pt idx="87">
                  <c:v>101.98016428459349</c:v>
                </c:pt>
                <c:pt idx="88">
                  <c:v>102.10200444585216</c:v>
                </c:pt>
                <c:pt idx="89">
                  <c:v>103.29325065851577</c:v>
                </c:pt>
                <c:pt idx="90">
                  <c:v>103.24987124924496</c:v>
                </c:pt>
                <c:pt idx="91">
                  <c:v>104.98454165705313</c:v>
                </c:pt>
                <c:pt idx="92">
                  <c:v>105.49772650514311</c:v>
                </c:pt>
                <c:pt idx="93">
                  <c:v>105.49974150767893</c:v>
                </c:pt>
                <c:pt idx="94">
                  <c:v>105.39617523605685</c:v>
                </c:pt>
                <c:pt idx="95">
                  <c:v>105.98520773809696</c:v>
                </c:pt>
                <c:pt idx="96">
                  <c:v>106.67021869202604</c:v>
                </c:pt>
                <c:pt idx="97">
                  <c:v>107.84731935824587</c:v>
                </c:pt>
                <c:pt idx="98">
                  <c:v>107.4402865687436</c:v>
                </c:pt>
                <c:pt idx="99">
                  <c:v>106.34393594577702</c:v>
                </c:pt>
                <c:pt idx="100">
                  <c:v>105.64369827049651</c:v>
                </c:pt>
                <c:pt idx="101">
                  <c:v>105.82792363042735</c:v>
                </c:pt>
                <c:pt idx="102">
                  <c:v>106.40147922500907</c:v>
                </c:pt>
                <c:pt idx="103">
                  <c:v>107.263874127618</c:v>
                </c:pt>
                <c:pt idx="104">
                  <c:v>109.29186888919156</c:v>
                </c:pt>
                <c:pt idx="105">
                  <c:v>111.60266882596055</c:v>
                </c:pt>
              </c:numCache>
            </c:numRef>
          </c:val>
          <c:smooth val="0"/>
          <c:extLst>
            <c:ext xmlns:c16="http://schemas.microsoft.com/office/drawing/2014/chart" uri="{C3380CC4-5D6E-409C-BE32-E72D297353CC}">
              <c16:uniqueId val="{00000000-8160-497A-8930-CE07977667BC}"/>
            </c:ext>
          </c:extLst>
        </c:ser>
        <c:ser>
          <c:idx val="1"/>
          <c:order val="1"/>
          <c:tx>
            <c:strRef>
              <c:f>'★契約時販売価格指数（四半期）'!$N$1:$N$2</c:f>
              <c:strCache>
                <c:ptCount val="2"/>
                <c:pt idx="0">
                  <c:v>契約時販売価格指数</c:v>
                </c:pt>
              </c:strCache>
            </c:strRef>
          </c:tx>
          <c:spPr>
            <a:ln w="28575" cap="rnd">
              <a:solidFill>
                <a:schemeClr val="accent2"/>
              </a:solidFill>
              <a:round/>
            </a:ln>
            <a:effectLst/>
          </c:spPr>
          <c:marker>
            <c:symbol val="none"/>
          </c:marker>
          <c:cat>
            <c:strRef>
              <c:f>'★契約時販売価格指数（四半期）'!$A$3:$A$213</c:f>
              <c:strCache>
                <c:ptCount val="106"/>
                <c:pt idx="0">
                  <c:v>1995Q3</c:v>
                </c:pt>
                <c:pt idx="1">
                  <c:v>1995Q4</c:v>
                </c:pt>
                <c:pt idx="2">
                  <c:v>1996Q1</c:v>
                </c:pt>
                <c:pt idx="3">
                  <c:v>1996Q2</c:v>
                </c:pt>
                <c:pt idx="4">
                  <c:v>1996Q3</c:v>
                </c:pt>
                <c:pt idx="5">
                  <c:v>1996Q4</c:v>
                </c:pt>
                <c:pt idx="6">
                  <c:v>1997Q1</c:v>
                </c:pt>
                <c:pt idx="7">
                  <c:v>1997Q2</c:v>
                </c:pt>
                <c:pt idx="8">
                  <c:v>1997Q3</c:v>
                </c:pt>
                <c:pt idx="9">
                  <c:v>1997Q4</c:v>
                </c:pt>
                <c:pt idx="10">
                  <c:v>1998Q1</c:v>
                </c:pt>
                <c:pt idx="11">
                  <c:v>1998Q2</c:v>
                </c:pt>
                <c:pt idx="12">
                  <c:v>1998Q3</c:v>
                </c:pt>
                <c:pt idx="13">
                  <c:v>1998Q4</c:v>
                </c:pt>
                <c:pt idx="14">
                  <c:v>1999Q1</c:v>
                </c:pt>
                <c:pt idx="15">
                  <c:v>1999Q2</c:v>
                </c:pt>
                <c:pt idx="16">
                  <c:v>1999Q3</c:v>
                </c:pt>
                <c:pt idx="17">
                  <c:v>1999Q4</c:v>
                </c:pt>
                <c:pt idx="18">
                  <c:v>2000Q1</c:v>
                </c:pt>
                <c:pt idx="19">
                  <c:v>2000Q2</c:v>
                </c:pt>
                <c:pt idx="20">
                  <c:v>2000Q3</c:v>
                </c:pt>
                <c:pt idx="21">
                  <c:v>2000Q4</c:v>
                </c:pt>
                <c:pt idx="22">
                  <c:v>2001Q1</c:v>
                </c:pt>
                <c:pt idx="23">
                  <c:v>2001Q2</c:v>
                </c:pt>
                <c:pt idx="24">
                  <c:v>2001Q3</c:v>
                </c:pt>
                <c:pt idx="25">
                  <c:v>2001Q4</c:v>
                </c:pt>
                <c:pt idx="26">
                  <c:v>2002Q1</c:v>
                </c:pt>
                <c:pt idx="27">
                  <c:v>2002Q2</c:v>
                </c:pt>
                <c:pt idx="28">
                  <c:v>2002Q3</c:v>
                </c:pt>
                <c:pt idx="29">
                  <c:v>2002Q4</c:v>
                </c:pt>
                <c:pt idx="30">
                  <c:v>2003Q1</c:v>
                </c:pt>
                <c:pt idx="31">
                  <c:v>2003Q2</c:v>
                </c:pt>
                <c:pt idx="32">
                  <c:v>2003Q3</c:v>
                </c:pt>
                <c:pt idx="33">
                  <c:v>2003Q4</c:v>
                </c:pt>
                <c:pt idx="34">
                  <c:v>2004Q1</c:v>
                </c:pt>
                <c:pt idx="35">
                  <c:v>2004Q2</c:v>
                </c:pt>
                <c:pt idx="36">
                  <c:v>2004Q3</c:v>
                </c:pt>
                <c:pt idx="37">
                  <c:v>2004Q4</c:v>
                </c:pt>
                <c:pt idx="38">
                  <c:v>2005Q1</c:v>
                </c:pt>
                <c:pt idx="39">
                  <c:v>2005Q2</c:v>
                </c:pt>
                <c:pt idx="40">
                  <c:v>2005Q3</c:v>
                </c:pt>
                <c:pt idx="41">
                  <c:v>2005Q4</c:v>
                </c:pt>
                <c:pt idx="42">
                  <c:v>2006Q1</c:v>
                </c:pt>
                <c:pt idx="43">
                  <c:v>2006Q2</c:v>
                </c:pt>
                <c:pt idx="44">
                  <c:v>2006Q3</c:v>
                </c:pt>
                <c:pt idx="45">
                  <c:v>2006Q4</c:v>
                </c:pt>
                <c:pt idx="46">
                  <c:v>2007Q1</c:v>
                </c:pt>
                <c:pt idx="47">
                  <c:v>2007Q2</c:v>
                </c:pt>
                <c:pt idx="48">
                  <c:v>2007Q3</c:v>
                </c:pt>
                <c:pt idx="49">
                  <c:v>2007Q4</c:v>
                </c:pt>
                <c:pt idx="50">
                  <c:v>2008Q1</c:v>
                </c:pt>
                <c:pt idx="51">
                  <c:v>2008Q2</c:v>
                </c:pt>
                <c:pt idx="52">
                  <c:v>2008Q3</c:v>
                </c:pt>
                <c:pt idx="53">
                  <c:v>2008Q4</c:v>
                </c:pt>
                <c:pt idx="54">
                  <c:v>2009Q1</c:v>
                </c:pt>
                <c:pt idx="55">
                  <c:v>2009Q2</c:v>
                </c:pt>
                <c:pt idx="56">
                  <c:v>2009Q3</c:v>
                </c:pt>
                <c:pt idx="57">
                  <c:v>2009Q4</c:v>
                </c:pt>
                <c:pt idx="58">
                  <c:v>2010Q1</c:v>
                </c:pt>
                <c:pt idx="59">
                  <c:v>2010Q2</c:v>
                </c:pt>
                <c:pt idx="60">
                  <c:v>2010Q3</c:v>
                </c:pt>
                <c:pt idx="61">
                  <c:v>2010Q4</c:v>
                </c:pt>
                <c:pt idx="62">
                  <c:v>2011Q1</c:v>
                </c:pt>
                <c:pt idx="63">
                  <c:v>2011Q2</c:v>
                </c:pt>
                <c:pt idx="64">
                  <c:v>2011Q3</c:v>
                </c:pt>
                <c:pt idx="65">
                  <c:v>2011Q4</c:v>
                </c:pt>
                <c:pt idx="66">
                  <c:v>2012Q1</c:v>
                </c:pt>
                <c:pt idx="67">
                  <c:v>2012Q2</c:v>
                </c:pt>
                <c:pt idx="68">
                  <c:v>2012Q3</c:v>
                </c:pt>
                <c:pt idx="69">
                  <c:v>2012Q4</c:v>
                </c:pt>
                <c:pt idx="70">
                  <c:v>2013Q1</c:v>
                </c:pt>
                <c:pt idx="71">
                  <c:v>2013Q2</c:v>
                </c:pt>
                <c:pt idx="72">
                  <c:v>2013Q3</c:v>
                </c:pt>
                <c:pt idx="73">
                  <c:v>2013Q4</c:v>
                </c:pt>
                <c:pt idx="74">
                  <c:v>2014Q1</c:v>
                </c:pt>
                <c:pt idx="75">
                  <c:v>2014Q2</c:v>
                </c:pt>
                <c:pt idx="76">
                  <c:v>2014Q3</c:v>
                </c:pt>
                <c:pt idx="77">
                  <c:v>2014Q4</c:v>
                </c:pt>
                <c:pt idx="78">
                  <c:v>2015Q1</c:v>
                </c:pt>
                <c:pt idx="79">
                  <c:v>2015Q2</c:v>
                </c:pt>
                <c:pt idx="80">
                  <c:v>2015Q3</c:v>
                </c:pt>
                <c:pt idx="81">
                  <c:v>2015Q4</c:v>
                </c:pt>
                <c:pt idx="82">
                  <c:v>2016Q1</c:v>
                </c:pt>
                <c:pt idx="83">
                  <c:v>2016Q2</c:v>
                </c:pt>
                <c:pt idx="84">
                  <c:v>2016Q3</c:v>
                </c:pt>
                <c:pt idx="85">
                  <c:v>2016Q4</c:v>
                </c:pt>
                <c:pt idx="86">
                  <c:v>2017Q1</c:v>
                </c:pt>
                <c:pt idx="87">
                  <c:v>2017Q2</c:v>
                </c:pt>
                <c:pt idx="88">
                  <c:v>2017Q3</c:v>
                </c:pt>
                <c:pt idx="89">
                  <c:v>2017Q4</c:v>
                </c:pt>
                <c:pt idx="90">
                  <c:v>2018Q1</c:v>
                </c:pt>
                <c:pt idx="91">
                  <c:v>2018Q2</c:v>
                </c:pt>
                <c:pt idx="92">
                  <c:v>2018Q3</c:v>
                </c:pt>
                <c:pt idx="93">
                  <c:v>2018Q4</c:v>
                </c:pt>
                <c:pt idx="94">
                  <c:v>2019Q1</c:v>
                </c:pt>
                <c:pt idx="95">
                  <c:v>2019Q2</c:v>
                </c:pt>
                <c:pt idx="96">
                  <c:v>2019Q3</c:v>
                </c:pt>
                <c:pt idx="97">
                  <c:v>2019Q4</c:v>
                </c:pt>
                <c:pt idx="98">
                  <c:v>2020Q1</c:v>
                </c:pt>
                <c:pt idx="99">
                  <c:v>2020Q2</c:v>
                </c:pt>
                <c:pt idx="100">
                  <c:v>2020Q3</c:v>
                </c:pt>
                <c:pt idx="101">
                  <c:v>2020Q4</c:v>
                </c:pt>
                <c:pt idx="102">
                  <c:v>2021Q1</c:v>
                </c:pt>
                <c:pt idx="103">
                  <c:v>2021Q2</c:v>
                </c:pt>
                <c:pt idx="104">
                  <c:v>2021Q3</c:v>
                </c:pt>
                <c:pt idx="105">
                  <c:v>2021Q4</c:v>
                </c:pt>
              </c:strCache>
            </c:strRef>
          </c:cat>
          <c:val>
            <c:numRef>
              <c:f>'★契約時販売価格指数（四半期）'!$N$3:$N$213</c:f>
              <c:numCache>
                <c:formatCode>#,##0.0000000000;[Red]\-#,##0.0000000000</c:formatCode>
                <c:ptCount val="106"/>
                <c:pt idx="0">
                  <c:v>89.041468864153146</c:v>
                </c:pt>
                <c:pt idx="1">
                  <c:v>89.447296084539559</c:v>
                </c:pt>
                <c:pt idx="2">
                  <c:v>87.032661092265045</c:v>
                </c:pt>
                <c:pt idx="3">
                  <c:v>88.225193063739553</c:v>
                </c:pt>
                <c:pt idx="4">
                  <c:v>88.039439985760438</c:v>
                </c:pt>
                <c:pt idx="5">
                  <c:v>89.563081149010543</c:v>
                </c:pt>
                <c:pt idx="6">
                  <c:v>87.300820564384011</c:v>
                </c:pt>
                <c:pt idx="7">
                  <c:v>91.001658348373155</c:v>
                </c:pt>
                <c:pt idx="8">
                  <c:v>87.404116686742654</c:v>
                </c:pt>
                <c:pt idx="9">
                  <c:v>88.253562521096342</c:v>
                </c:pt>
                <c:pt idx="10">
                  <c:v>85.412048471944473</c:v>
                </c:pt>
                <c:pt idx="11">
                  <c:v>86.704312931556331</c:v>
                </c:pt>
                <c:pt idx="12">
                  <c:v>86.207059367484334</c:v>
                </c:pt>
                <c:pt idx="13">
                  <c:v>86.975692493695192</c:v>
                </c:pt>
                <c:pt idx="14">
                  <c:v>83.206243802973205</c:v>
                </c:pt>
                <c:pt idx="15">
                  <c:v>85.692316161766442</c:v>
                </c:pt>
                <c:pt idx="16">
                  <c:v>85.803375929115134</c:v>
                </c:pt>
                <c:pt idx="17">
                  <c:v>86.751398794284484</c:v>
                </c:pt>
                <c:pt idx="18">
                  <c:v>85.9081350270462</c:v>
                </c:pt>
                <c:pt idx="19">
                  <c:v>86.108093705283963</c:v>
                </c:pt>
                <c:pt idx="20">
                  <c:v>86.991347758751274</c:v>
                </c:pt>
                <c:pt idx="21">
                  <c:v>86.729908102715243</c:v>
                </c:pt>
                <c:pt idx="22">
                  <c:v>84.375857828066145</c:v>
                </c:pt>
                <c:pt idx="23">
                  <c:v>84.873806996247097</c:v>
                </c:pt>
                <c:pt idx="24">
                  <c:v>83.427807103064112</c:v>
                </c:pt>
                <c:pt idx="25">
                  <c:v>85.028100752213163</c:v>
                </c:pt>
                <c:pt idx="26">
                  <c:v>82.554735819737004</c:v>
                </c:pt>
                <c:pt idx="27">
                  <c:v>82.642201647828372</c:v>
                </c:pt>
                <c:pt idx="28">
                  <c:v>83.310135612726327</c:v>
                </c:pt>
                <c:pt idx="29">
                  <c:v>84.442280862374872</c:v>
                </c:pt>
                <c:pt idx="30">
                  <c:v>83.017640940070322</c:v>
                </c:pt>
                <c:pt idx="31">
                  <c:v>83.158410604597194</c:v>
                </c:pt>
                <c:pt idx="32">
                  <c:v>83.981813356226809</c:v>
                </c:pt>
                <c:pt idx="33">
                  <c:v>83.977585779764425</c:v>
                </c:pt>
                <c:pt idx="34">
                  <c:v>83.829129530292207</c:v>
                </c:pt>
                <c:pt idx="35">
                  <c:v>84.109672242510143</c:v>
                </c:pt>
                <c:pt idx="36">
                  <c:v>83.927848953491377</c:v>
                </c:pt>
                <c:pt idx="37">
                  <c:v>85.477541613349032</c:v>
                </c:pt>
                <c:pt idx="38">
                  <c:v>82.677801312259604</c:v>
                </c:pt>
                <c:pt idx="39">
                  <c:v>86.403546277665654</c:v>
                </c:pt>
                <c:pt idx="40">
                  <c:v>85.118508191437385</c:v>
                </c:pt>
                <c:pt idx="41">
                  <c:v>85.653174527540131</c:v>
                </c:pt>
                <c:pt idx="42">
                  <c:v>84.136753849646169</c:v>
                </c:pt>
                <c:pt idx="43">
                  <c:v>86.155940418455287</c:v>
                </c:pt>
                <c:pt idx="44">
                  <c:v>87.886482289623743</c:v>
                </c:pt>
                <c:pt idx="45">
                  <c:v>85.03902541285585</c:v>
                </c:pt>
                <c:pt idx="46">
                  <c:v>86.904034621260323</c:v>
                </c:pt>
                <c:pt idx="47">
                  <c:v>88.699270058160906</c:v>
                </c:pt>
                <c:pt idx="48">
                  <c:v>87.505935896149538</c:v>
                </c:pt>
                <c:pt idx="49">
                  <c:v>88.497872084330126</c:v>
                </c:pt>
                <c:pt idx="50">
                  <c:v>89.547120542403675</c:v>
                </c:pt>
                <c:pt idx="51">
                  <c:v>95.150993525380841</c:v>
                </c:pt>
                <c:pt idx="52">
                  <c:v>94.448981318689519</c:v>
                </c:pt>
                <c:pt idx="53">
                  <c:v>86.257995170193198</c:v>
                </c:pt>
                <c:pt idx="54">
                  <c:v>84.863472255876758</c:v>
                </c:pt>
                <c:pt idx="55">
                  <c:v>87.271629555666266</c:v>
                </c:pt>
                <c:pt idx="56">
                  <c:v>85.520865579026378</c:v>
                </c:pt>
                <c:pt idx="57">
                  <c:v>86.14519638228083</c:v>
                </c:pt>
                <c:pt idx="58">
                  <c:v>86.777094839965926</c:v>
                </c:pt>
                <c:pt idx="59">
                  <c:v>88.962973000295861</c:v>
                </c:pt>
                <c:pt idx="60">
                  <c:v>87.064997069176229</c:v>
                </c:pt>
                <c:pt idx="61">
                  <c:v>88.066517848543853</c:v>
                </c:pt>
                <c:pt idx="62">
                  <c:v>90.140338438196878</c:v>
                </c:pt>
                <c:pt idx="63">
                  <c:v>94.895207766211726</c:v>
                </c:pt>
                <c:pt idx="64">
                  <c:v>86.446304512003564</c:v>
                </c:pt>
                <c:pt idx="65">
                  <c:v>91.29837575495057</c:v>
                </c:pt>
                <c:pt idx="66">
                  <c:v>89.614866869980659</c:v>
                </c:pt>
                <c:pt idx="67">
                  <c:v>88.727359005120803</c:v>
                </c:pt>
                <c:pt idx="68">
                  <c:v>90.682452846502088</c:v>
                </c:pt>
                <c:pt idx="69">
                  <c:v>90.771137796429997</c:v>
                </c:pt>
                <c:pt idx="70">
                  <c:v>93.553582151771508</c:v>
                </c:pt>
                <c:pt idx="71">
                  <c:v>93.689969568062182</c:v>
                </c:pt>
                <c:pt idx="72">
                  <c:v>95.105414923939193</c:v>
                </c:pt>
                <c:pt idx="73">
                  <c:v>96.671198371272283</c:v>
                </c:pt>
                <c:pt idx="74">
                  <c:v>97.654337545051888</c:v>
                </c:pt>
                <c:pt idx="75">
                  <c:v>102.11291222013786</c:v>
                </c:pt>
                <c:pt idx="76">
                  <c:v>100.48821536819625</c:v>
                </c:pt>
                <c:pt idx="77">
                  <c:v>97.492401308064103</c:v>
                </c:pt>
                <c:pt idx="78">
                  <c:v>100.13244306408278</c:v>
                </c:pt>
                <c:pt idx="79">
                  <c:v>100.04368703747843</c:v>
                </c:pt>
                <c:pt idx="80">
                  <c:v>101.51661753365515</c:v>
                </c:pt>
                <c:pt idx="81">
                  <c:v>99.750844427966612</c:v>
                </c:pt>
                <c:pt idx="82">
                  <c:v>98.688851000899788</c:v>
                </c:pt>
                <c:pt idx="83">
                  <c:v>100.59135847869199</c:v>
                </c:pt>
                <c:pt idx="84">
                  <c:v>100.70784228312701</c:v>
                </c:pt>
                <c:pt idx="85">
                  <c:v>102.47388460702929</c:v>
                </c:pt>
                <c:pt idx="86">
                  <c:v>102.04242108140893</c:v>
                </c:pt>
                <c:pt idx="87">
                  <c:v>102.75065712280484</c:v>
                </c:pt>
                <c:pt idx="88">
                  <c:v>102.05759612649206</c:v>
                </c:pt>
                <c:pt idx="89">
                  <c:v>106.00364376646878</c:v>
                </c:pt>
                <c:pt idx="90">
                  <c:v>102.83150825107228</c:v>
                </c:pt>
                <c:pt idx="91">
                  <c:v>109.1331836090512</c:v>
                </c:pt>
                <c:pt idx="92">
                  <c:v>106.33364787306401</c:v>
                </c:pt>
                <c:pt idx="93">
                  <c:v>105.1807409762785</c:v>
                </c:pt>
                <c:pt idx="94">
                  <c:v>104.8506070237664</c:v>
                </c:pt>
                <c:pt idx="95">
                  <c:v>107.11491834381724</c:v>
                </c:pt>
                <c:pt idx="96">
                  <c:v>107.84007704066101</c:v>
                </c:pt>
                <c:pt idx="97">
                  <c:v>110.6932759896246</c:v>
                </c:pt>
                <c:pt idx="98">
                  <c:v>106.22767152828727</c:v>
                </c:pt>
                <c:pt idx="99">
                  <c:v>103.27614226824086</c:v>
                </c:pt>
                <c:pt idx="100">
                  <c:v>103.75439033049938</c:v>
                </c:pt>
                <c:pt idx="101">
                  <c:v>105.99802611050511</c:v>
                </c:pt>
                <c:pt idx="102">
                  <c:v>107.29536034157209</c:v>
                </c:pt>
                <c:pt idx="103">
                  <c:v>109.09854855984491</c:v>
                </c:pt>
                <c:pt idx="104">
                  <c:v>114.46986483462638</c:v>
                </c:pt>
                <c:pt idx="105">
                  <c:v>117.94926743156458</c:v>
                </c:pt>
              </c:numCache>
            </c:numRef>
          </c:val>
          <c:smooth val="0"/>
          <c:extLst>
            <c:ext xmlns:c16="http://schemas.microsoft.com/office/drawing/2014/chart" uri="{C3380CC4-5D6E-409C-BE32-E72D297353CC}">
              <c16:uniqueId val="{00000001-8160-497A-8930-CE07977667BC}"/>
            </c:ext>
          </c:extLst>
        </c:ser>
        <c:dLbls>
          <c:showLegendKey val="0"/>
          <c:showVal val="0"/>
          <c:showCatName val="0"/>
          <c:showSerName val="0"/>
          <c:showPercent val="0"/>
          <c:showBubbleSize val="0"/>
        </c:dLbls>
        <c:smooth val="0"/>
        <c:axId val="718724880"/>
        <c:axId val="718726848"/>
      </c:lineChart>
      <c:catAx>
        <c:axId val="718724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Segoe UI" panose="020B0502040204020203" pitchFamily="34" charset="0"/>
                <a:ea typeface="+mn-ea"/>
                <a:cs typeface="Segoe UI" panose="020B0502040204020203" pitchFamily="34" charset="0"/>
              </a:defRPr>
            </a:pPr>
            <a:endParaRPr lang="ja-JP"/>
          </a:p>
        </c:txPr>
        <c:crossAx val="718726848"/>
        <c:crosses val="autoZero"/>
        <c:auto val="1"/>
        <c:lblAlgn val="ctr"/>
        <c:lblOffset val="100"/>
        <c:noMultiLvlLbl val="0"/>
      </c:catAx>
      <c:valAx>
        <c:axId val="718726848"/>
        <c:scaling>
          <c:orientation val="minMax"/>
          <c:min val="80"/>
        </c:scaling>
        <c:delete val="0"/>
        <c:axPos val="l"/>
        <c:majorGridlines>
          <c:spPr>
            <a:ln w="9525" cap="flat" cmpd="sng" algn="ctr">
              <a:no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ja-JP"/>
          </a:p>
        </c:txPr>
        <c:crossAx val="718724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Segoe UI" panose="020B0502040204020203" pitchFamily="34" charset="0"/>
              <a:ea typeface="+mn-ea"/>
              <a:cs typeface="Segoe UI" panose="020B0502040204020203" pitchFamily="34" charset="0"/>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'★予想インフレ率（施工時仕入価格指数）'!$R$2</c:f>
              <c:strCache>
                <c:ptCount val="1"/>
                <c:pt idx="0">
                  <c:v>施工時仕入価格指数を用いた推計</c:v>
                </c:pt>
              </c:strCache>
            </c:strRef>
          </c:tx>
          <c:spPr>
            <a:ln w="28575" cap="rnd">
              <a:solidFill>
                <a:schemeClr val="accent3"/>
              </a:solidFill>
              <a:round/>
            </a:ln>
            <a:effectLst/>
          </c:spPr>
          <c:marker>
            <c:symbol val="none"/>
          </c:marker>
          <c:cat>
            <c:strRef>
              <c:f>'★予想インフレ率（施工時仕入価格指数）'!$Q$3:$Q$108</c:f>
              <c:strCache>
                <c:ptCount val="106"/>
                <c:pt idx="0">
                  <c:v>1995Q3</c:v>
                </c:pt>
                <c:pt idx="1">
                  <c:v>1995Q4</c:v>
                </c:pt>
                <c:pt idx="2">
                  <c:v>1996Q1</c:v>
                </c:pt>
                <c:pt idx="3">
                  <c:v>1996Q2</c:v>
                </c:pt>
                <c:pt idx="4">
                  <c:v>1996Q3</c:v>
                </c:pt>
                <c:pt idx="5">
                  <c:v>1996Q4</c:v>
                </c:pt>
                <c:pt idx="6">
                  <c:v>1997Q1</c:v>
                </c:pt>
                <c:pt idx="7">
                  <c:v>1997Q2</c:v>
                </c:pt>
                <c:pt idx="8">
                  <c:v>1997Q3</c:v>
                </c:pt>
                <c:pt idx="9">
                  <c:v>1997Q4</c:v>
                </c:pt>
                <c:pt idx="10">
                  <c:v>1998Q1</c:v>
                </c:pt>
                <c:pt idx="11">
                  <c:v>1998Q2</c:v>
                </c:pt>
                <c:pt idx="12">
                  <c:v>1998Q3</c:v>
                </c:pt>
                <c:pt idx="13">
                  <c:v>1998Q4</c:v>
                </c:pt>
                <c:pt idx="14">
                  <c:v>1999Q1</c:v>
                </c:pt>
                <c:pt idx="15">
                  <c:v>1999Q2</c:v>
                </c:pt>
                <c:pt idx="16">
                  <c:v>1999Q3</c:v>
                </c:pt>
                <c:pt idx="17">
                  <c:v>1999Q4</c:v>
                </c:pt>
                <c:pt idx="18">
                  <c:v>2000Q1</c:v>
                </c:pt>
                <c:pt idx="19">
                  <c:v>2000Q2</c:v>
                </c:pt>
                <c:pt idx="20">
                  <c:v>2000Q3</c:v>
                </c:pt>
                <c:pt idx="21">
                  <c:v>2000Q4</c:v>
                </c:pt>
                <c:pt idx="22">
                  <c:v>2001Q1</c:v>
                </c:pt>
                <c:pt idx="23">
                  <c:v>2001Q2</c:v>
                </c:pt>
                <c:pt idx="24">
                  <c:v>2001Q3</c:v>
                </c:pt>
                <c:pt idx="25">
                  <c:v>2001Q4</c:v>
                </c:pt>
                <c:pt idx="26">
                  <c:v>2002Q1</c:v>
                </c:pt>
                <c:pt idx="27">
                  <c:v>2002Q2</c:v>
                </c:pt>
                <c:pt idx="28">
                  <c:v>2002Q3</c:v>
                </c:pt>
                <c:pt idx="29">
                  <c:v>2002Q4</c:v>
                </c:pt>
                <c:pt idx="30">
                  <c:v>2003Q1</c:v>
                </c:pt>
                <c:pt idx="31">
                  <c:v>2003Q2</c:v>
                </c:pt>
                <c:pt idx="32">
                  <c:v>2003Q3</c:v>
                </c:pt>
                <c:pt idx="33">
                  <c:v>2003Q4</c:v>
                </c:pt>
                <c:pt idx="34">
                  <c:v>2004Q1</c:v>
                </c:pt>
                <c:pt idx="35">
                  <c:v>2004Q2</c:v>
                </c:pt>
                <c:pt idx="36">
                  <c:v>2004Q3</c:v>
                </c:pt>
                <c:pt idx="37">
                  <c:v>2004Q4</c:v>
                </c:pt>
                <c:pt idx="38">
                  <c:v>2005Q1</c:v>
                </c:pt>
                <c:pt idx="39">
                  <c:v>2005Q2</c:v>
                </c:pt>
                <c:pt idx="40">
                  <c:v>2005Q3</c:v>
                </c:pt>
                <c:pt idx="41">
                  <c:v>2005Q4</c:v>
                </c:pt>
                <c:pt idx="42">
                  <c:v>2006Q1</c:v>
                </c:pt>
                <c:pt idx="43">
                  <c:v>2006Q2</c:v>
                </c:pt>
                <c:pt idx="44">
                  <c:v>2006Q3</c:v>
                </c:pt>
                <c:pt idx="45">
                  <c:v>2006Q4</c:v>
                </c:pt>
                <c:pt idx="46">
                  <c:v>2007Q1</c:v>
                </c:pt>
                <c:pt idx="47">
                  <c:v>2007Q2</c:v>
                </c:pt>
                <c:pt idx="48">
                  <c:v>2007Q3</c:v>
                </c:pt>
                <c:pt idx="49">
                  <c:v>2007Q4</c:v>
                </c:pt>
                <c:pt idx="50">
                  <c:v>2008Q1</c:v>
                </c:pt>
                <c:pt idx="51">
                  <c:v>2008Q2</c:v>
                </c:pt>
                <c:pt idx="52">
                  <c:v>2008Q3</c:v>
                </c:pt>
                <c:pt idx="53">
                  <c:v>2008Q4</c:v>
                </c:pt>
                <c:pt idx="54">
                  <c:v>2009Q1</c:v>
                </c:pt>
                <c:pt idx="55">
                  <c:v>2009Q2</c:v>
                </c:pt>
                <c:pt idx="56">
                  <c:v>2009Q3</c:v>
                </c:pt>
                <c:pt idx="57">
                  <c:v>2009Q4</c:v>
                </c:pt>
                <c:pt idx="58">
                  <c:v>2010Q1</c:v>
                </c:pt>
                <c:pt idx="59">
                  <c:v>2010Q2</c:v>
                </c:pt>
                <c:pt idx="60">
                  <c:v>2010Q3</c:v>
                </c:pt>
                <c:pt idx="61">
                  <c:v>2010Q4</c:v>
                </c:pt>
                <c:pt idx="62">
                  <c:v>2011Q1</c:v>
                </c:pt>
                <c:pt idx="63">
                  <c:v>2011Q2</c:v>
                </c:pt>
                <c:pt idx="64">
                  <c:v>2011Q3</c:v>
                </c:pt>
                <c:pt idx="65">
                  <c:v>2011Q4</c:v>
                </c:pt>
                <c:pt idx="66">
                  <c:v>2012Q1</c:v>
                </c:pt>
                <c:pt idx="67">
                  <c:v>2012Q2</c:v>
                </c:pt>
                <c:pt idx="68">
                  <c:v>2012Q3</c:v>
                </c:pt>
                <c:pt idx="69">
                  <c:v>2012Q4</c:v>
                </c:pt>
                <c:pt idx="70">
                  <c:v>2013Q1</c:v>
                </c:pt>
                <c:pt idx="71">
                  <c:v>2013Q2</c:v>
                </c:pt>
                <c:pt idx="72">
                  <c:v>2013Q3</c:v>
                </c:pt>
                <c:pt idx="73">
                  <c:v>2013Q4</c:v>
                </c:pt>
                <c:pt idx="74">
                  <c:v>2014Q1</c:v>
                </c:pt>
                <c:pt idx="75">
                  <c:v>2014Q2</c:v>
                </c:pt>
                <c:pt idx="76">
                  <c:v>2014Q3</c:v>
                </c:pt>
                <c:pt idx="77">
                  <c:v>2014Q4</c:v>
                </c:pt>
                <c:pt idx="78">
                  <c:v>2015Q1</c:v>
                </c:pt>
                <c:pt idx="79">
                  <c:v>2015Q2</c:v>
                </c:pt>
                <c:pt idx="80">
                  <c:v>2015Q3</c:v>
                </c:pt>
                <c:pt idx="81">
                  <c:v>2015Q4</c:v>
                </c:pt>
                <c:pt idx="82">
                  <c:v>2016Q1</c:v>
                </c:pt>
                <c:pt idx="83">
                  <c:v>2016Q2</c:v>
                </c:pt>
                <c:pt idx="84">
                  <c:v>2016Q3</c:v>
                </c:pt>
                <c:pt idx="85">
                  <c:v>2016Q4</c:v>
                </c:pt>
                <c:pt idx="86">
                  <c:v>2017Q1</c:v>
                </c:pt>
                <c:pt idx="87">
                  <c:v>2017Q2</c:v>
                </c:pt>
                <c:pt idx="88">
                  <c:v>2017Q3</c:v>
                </c:pt>
                <c:pt idx="89">
                  <c:v>2017Q4</c:v>
                </c:pt>
                <c:pt idx="90">
                  <c:v>2018Q1</c:v>
                </c:pt>
                <c:pt idx="91">
                  <c:v>2018Q2</c:v>
                </c:pt>
                <c:pt idx="92">
                  <c:v>2018Q3</c:v>
                </c:pt>
                <c:pt idx="93">
                  <c:v>2018Q4</c:v>
                </c:pt>
                <c:pt idx="94">
                  <c:v>2019Q1</c:v>
                </c:pt>
                <c:pt idx="95">
                  <c:v>2019Q2</c:v>
                </c:pt>
                <c:pt idx="96">
                  <c:v>2019Q3</c:v>
                </c:pt>
                <c:pt idx="97">
                  <c:v>2019Q4</c:v>
                </c:pt>
                <c:pt idx="98">
                  <c:v>2020Q1</c:v>
                </c:pt>
                <c:pt idx="99">
                  <c:v>2020Q2</c:v>
                </c:pt>
                <c:pt idx="100">
                  <c:v>2020Q3</c:v>
                </c:pt>
                <c:pt idx="101">
                  <c:v>2020Q4</c:v>
                </c:pt>
                <c:pt idx="102">
                  <c:v>2021Q1</c:v>
                </c:pt>
                <c:pt idx="103">
                  <c:v>2021Q2</c:v>
                </c:pt>
                <c:pt idx="104">
                  <c:v>2021Q3</c:v>
                </c:pt>
                <c:pt idx="105">
                  <c:v>2021Q4</c:v>
                </c:pt>
              </c:strCache>
            </c:strRef>
          </c:cat>
          <c:val>
            <c:numRef>
              <c:f>'★予想インフレ率（施工時仕入価格指数）'!$R$3:$R$108</c:f>
              <c:numCache>
                <c:formatCode>0%</c:formatCode>
                <c:ptCount val="106"/>
                <c:pt idx="0">
                  <c:v>-1.5145509846807609E-3</c:v>
                </c:pt>
                <c:pt idx="1">
                  <c:v>-2.8184254571095965E-3</c:v>
                </c:pt>
                <c:pt idx="2">
                  <c:v>-1.517493931240868E-3</c:v>
                </c:pt>
                <c:pt idx="3">
                  <c:v>-2.1452284761339698E-4</c:v>
                </c:pt>
                <c:pt idx="4">
                  <c:v>8.8946181510473309E-4</c:v>
                </c:pt>
                <c:pt idx="5">
                  <c:v>6.9297599828834692E-4</c:v>
                </c:pt>
                <c:pt idx="6">
                  <c:v>6.9297599828834692E-4</c:v>
                </c:pt>
                <c:pt idx="7">
                  <c:v>9.6843576442712121E-5</c:v>
                </c:pt>
                <c:pt idx="8">
                  <c:v>-1.0795477690101283E-3</c:v>
                </c:pt>
                <c:pt idx="9">
                  <c:v>-2.4317826025068404E-3</c:v>
                </c:pt>
                <c:pt idx="10">
                  <c:v>-4.4623018113638425E-3</c:v>
                </c:pt>
                <c:pt idx="11">
                  <c:v>-4.4623018113638425E-3</c:v>
                </c:pt>
                <c:pt idx="12">
                  <c:v>-4.7482846411776337E-3</c:v>
                </c:pt>
                <c:pt idx="13">
                  <c:v>-4.7795115710056275E-3</c:v>
                </c:pt>
                <c:pt idx="14">
                  <c:v>-4.8676446194562423E-3</c:v>
                </c:pt>
                <c:pt idx="15">
                  <c:v>-4.217529573938862E-3</c:v>
                </c:pt>
                <c:pt idx="16">
                  <c:v>-3.8831677591465697E-3</c:v>
                </c:pt>
                <c:pt idx="17">
                  <c:v>-2.8184254571095965E-3</c:v>
                </c:pt>
                <c:pt idx="18">
                  <c:v>-2.8184254571095965E-3</c:v>
                </c:pt>
                <c:pt idx="19">
                  <c:v>-3.3030567694056615E-3</c:v>
                </c:pt>
                <c:pt idx="20">
                  <c:v>-3.8831677591465697E-3</c:v>
                </c:pt>
                <c:pt idx="21">
                  <c:v>-2.2987923127153827E-3</c:v>
                </c:pt>
                <c:pt idx="22">
                  <c:v>-2.6745699596779221E-3</c:v>
                </c:pt>
                <c:pt idx="23">
                  <c:v>-4.7795115710056275E-3</c:v>
                </c:pt>
                <c:pt idx="24">
                  <c:v>-4.4623018113638425E-3</c:v>
                </c:pt>
                <c:pt idx="25">
                  <c:v>-5.6870920135069069E-3</c:v>
                </c:pt>
                <c:pt idx="26">
                  <c:v>-5.9299072893164917E-3</c:v>
                </c:pt>
                <c:pt idx="27">
                  <c:v>-6.0020508391053547E-3</c:v>
                </c:pt>
                <c:pt idx="28">
                  <c:v>-5.3979416814216429E-3</c:v>
                </c:pt>
                <c:pt idx="29">
                  <c:v>-5.0909934456063533E-3</c:v>
                </c:pt>
                <c:pt idx="30">
                  <c:v>-5.1860660885744312E-3</c:v>
                </c:pt>
                <c:pt idx="31">
                  <c:v>-4.6311608006658163E-3</c:v>
                </c:pt>
                <c:pt idx="32">
                  <c:v>-5.1860660885744312E-3</c:v>
                </c:pt>
                <c:pt idx="33">
                  <c:v>-3.9960331812780824E-3</c:v>
                </c:pt>
                <c:pt idx="34">
                  <c:v>-3.8831677591465697E-3</c:v>
                </c:pt>
                <c:pt idx="35">
                  <c:v>-1.5623612467146933E-3</c:v>
                </c:pt>
                <c:pt idx="36">
                  <c:v>2.666968001569384E-3</c:v>
                </c:pt>
                <c:pt idx="37">
                  <c:v>2.7894519731020409E-3</c:v>
                </c:pt>
                <c:pt idx="38">
                  <c:v>3.5283721232920208E-3</c:v>
                </c:pt>
                <c:pt idx="39">
                  <c:v>2.5312903443145628E-3</c:v>
                </c:pt>
                <c:pt idx="40">
                  <c:v>2.5312903443145628E-3</c:v>
                </c:pt>
                <c:pt idx="41">
                  <c:v>4.1552930557114467E-3</c:v>
                </c:pt>
                <c:pt idx="42">
                  <c:v>3.7395642286122536E-3</c:v>
                </c:pt>
                <c:pt idx="43">
                  <c:v>3.3641529660594395E-3</c:v>
                </c:pt>
                <c:pt idx="44">
                  <c:v>6.1198786315456262E-3</c:v>
                </c:pt>
                <c:pt idx="45">
                  <c:v>7.8631232929729129E-3</c:v>
                </c:pt>
                <c:pt idx="46">
                  <c:v>5.3155986090651641E-3</c:v>
                </c:pt>
                <c:pt idx="47">
                  <c:v>6.6781443497320129E-3</c:v>
                </c:pt>
                <c:pt idx="48">
                  <c:v>8.2930999861801444E-3</c:v>
                </c:pt>
                <c:pt idx="49">
                  <c:v>7.4599921356711188E-3</c:v>
                </c:pt>
                <c:pt idx="50">
                  <c:v>1.057445222420058E-2</c:v>
                </c:pt>
                <c:pt idx="51">
                  <c:v>1.4788851513786123E-2</c:v>
                </c:pt>
                <c:pt idx="52">
                  <c:v>1.8990367701705591E-2</c:v>
                </c:pt>
                <c:pt idx="53">
                  <c:v>1.3781878303339219E-2</c:v>
                </c:pt>
                <c:pt idx="54">
                  <c:v>2.1702167530473788E-3</c:v>
                </c:pt>
                <c:pt idx="55">
                  <c:v>-1.5623612467146933E-3</c:v>
                </c:pt>
                <c:pt idx="56">
                  <c:v>-4.1104899854287427E-4</c:v>
                </c:pt>
                <c:pt idx="57">
                  <c:v>3.9233241590730969E-4</c:v>
                </c:pt>
                <c:pt idx="58">
                  <c:v>-9.7255108648306647E-4</c:v>
                </c:pt>
                <c:pt idx="59">
                  <c:v>-1.483599280880356E-5</c:v>
                </c:pt>
                <c:pt idx="60">
                  <c:v>1.9403841536507062E-3</c:v>
                </c:pt>
                <c:pt idx="61">
                  <c:v>2.0658289773370716E-4</c:v>
                </c:pt>
                <c:pt idx="62">
                  <c:v>4.4911421170930414E-4</c:v>
                </c:pt>
                <c:pt idx="63">
                  <c:v>4.8212934542508495E-3</c:v>
                </c:pt>
                <c:pt idx="64">
                  <c:v>5.5869789513001214E-3</c:v>
                </c:pt>
                <c:pt idx="65">
                  <c:v>3.7395642286122536E-3</c:v>
                </c:pt>
                <c:pt idx="66">
                  <c:v>3.5030803537360899E-3</c:v>
                </c:pt>
                <c:pt idx="67">
                  <c:v>4.7474405988579245E-3</c:v>
                </c:pt>
                <c:pt idx="68">
                  <c:v>2.8166188067561687E-3</c:v>
                </c:pt>
                <c:pt idx="69">
                  <c:v>3.5030803537360899E-3</c:v>
                </c:pt>
                <c:pt idx="70">
                  <c:v>3.1609797663516175E-3</c:v>
                </c:pt>
                <c:pt idx="71">
                  <c:v>6.3309129628043624E-3</c:v>
                </c:pt>
                <c:pt idx="72">
                  <c:v>6.7668356563709651E-3</c:v>
                </c:pt>
                <c:pt idx="73">
                  <c:v>7.6553701457459586E-3</c:v>
                </c:pt>
                <c:pt idx="74">
                  <c:v>8.9790332116065717E-3</c:v>
                </c:pt>
                <c:pt idx="75">
                  <c:v>1.0919228792459969E-2</c:v>
                </c:pt>
                <c:pt idx="76">
                  <c:v>8.744463995389945E-3</c:v>
                </c:pt>
                <c:pt idx="77">
                  <c:v>8.2930999861801444E-3</c:v>
                </c:pt>
                <c:pt idx="78">
                  <c:v>8.5159411036428191E-3</c:v>
                </c:pt>
                <c:pt idx="79">
                  <c:v>7.2529262725780424E-3</c:v>
                </c:pt>
                <c:pt idx="80">
                  <c:v>6.4933337321918033E-3</c:v>
                </c:pt>
                <c:pt idx="81">
                  <c:v>5.1083041924910345E-3</c:v>
                </c:pt>
                <c:pt idx="82">
                  <c:v>4.025332260521367E-3</c:v>
                </c:pt>
                <c:pt idx="83">
                  <c:v>3.5030803537360899E-3</c:v>
                </c:pt>
                <c:pt idx="84">
                  <c:v>4.1411724072272773E-3</c:v>
                </c:pt>
                <c:pt idx="85">
                  <c:v>3.6670661757180938E-3</c:v>
                </c:pt>
                <c:pt idx="86">
                  <c:v>3.6670661757180938E-3</c:v>
                </c:pt>
                <c:pt idx="87">
                  <c:v>4.2999825560213062E-3</c:v>
                </c:pt>
                <c:pt idx="88">
                  <c:v>4.2999825560213062E-3</c:v>
                </c:pt>
                <c:pt idx="89">
                  <c:v>4.7814120619278427E-3</c:v>
                </c:pt>
                <c:pt idx="90">
                  <c:v>5.1083041924910345E-3</c:v>
                </c:pt>
                <c:pt idx="91">
                  <c:v>5.4415520592795506E-3</c:v>
                </c:pt>
                <c:pt idx="92">
                  <c:v>5.7825262064299769E-3</c:v>
                </c:pt>
                <c:pt idx="93">
                  <c:v>5.4415520592795506E-3</c:v>
                </c:pt>
                <c:pt idx="94">
                  <c:v>5.9563471788324782E-3</c:v>
                </c:pt>
                <c:pt idx="95">
                  <c:v>6.3115620794013082E-3</c:v>
                </c:pt>
                <c:pt idx="96">
                  <c:v>5.9563471788324782E-3</c:v>
                </c:pt>
                <c:pt idx="97">
                  <c:v>5.7825262064299769E-3</c:v>
                </c:pt>
                <c:pt idx="98">
                  <c:v>5.2740484025265042E-3</c:v>
                </c:pt>
                <c:pt idx="99">
                  <c:v>4.9339430349885837E-3</c:v>
                </c:pt>
                <c:pt idx="100">
                  <c:v>2.8166188067561687E-3</c:v>
                </c:pt>
                <c:pt idx="101">
                  <c:v>2.4592228087414263E-3</c:v>
                </c:pt>
                <c:pt idx="102">
                  <c:v>2.652383118219164E-3</c:v>
                </c:pt>
                <c:pt idx="103">
                  <c:v>3.5030803537360899E-3</c:v>
                </c:pt>
                <c:pt idx="104">
                  <c:v>5.9563471788324782E-3</c:v>
                </c:pt>
                <c:pt idx="105">
                  <c:v>7.0577193677819399E-3</c:v>
                </c:pt>
              </c:numCache>
            </c:numRef>
          </c:val>
          <c:smooth val="0"/>
          <c:extLst>
            <c:ext xmlns:c16="http://schemas.microsoft.com/office/drawing/2014/chart" uri="{C3380CC4-5D6E-409C-BE32-E72D297353CC}">
              <c16:uniqueId val="{00000000-12B2-4052-B023-6D6A15E66A94}"/>
            </c:ext>
          </c:extLst>
        </c:ser>
        <c:ser>
          <c:idx val="1"/>
          <c:order val="1"/>
          <c:tx>
            <c:strRef>
              <c:f>'★予想インフレ率（施工時仕入価格指数）'!$S$2</c:f>
              <c:strCache>
                <c:ptCount val="1"/>
                <c:pt idx="0">
                  <c:v>実績値</c:v>
                </c:pt>
              </c:strCache>
            </c:strRef>
          </c:tx>
          <c:spPr>
            <a:ln w="28575" cap="rnd">
              <a:solidFill>
                <a:schemeClr val="accent3"/>
              </a:solidFill>
              <a:prstDash val="sysDot"/>
              <a:round/>
            </a:ln>
            <a:effectLst/>
          </c:spPr>
          <c:marker>
            <c:symbol val="none"/>
          </c:marker>
          <c:cat>
            <c:strRef>
              <c:f>'★予想インフレ率（施工時仕入価格指数）'!$Q$3:$Q$108</c:f>
              <c:strCache>
                <c:ptCount val="106"/>
                <c:pt idx="0">
                  <c:v>1995Q3</c:v>
                </c:pt>
                <c:pt idx="1">
                  <c:v>1995Q4</c:v>
                </c:pt>
                <c:pt idx="2">
                  <c:v>1996Q1</c:v>
                </c:pt>
                <c:pt idx="3">
                  <c:v>1996Q2</c:v>
                </c:pt>
                <c:pt idx="4">
                  <c:v>1996Q3</c:v>
                </c:pt>
                <c:pt idx="5">
                  <c:v>1996Q4</c:v>
                </c:pt>
                <c:pt idx="6">
                  <c:v>1997Q1</c:v>
                </c:pt>
                <c:pt idx="7">
                  <c:v>1997Q2</c:v>
                </c:pt>
                <c:pt idx="8">
                  <c:v>1997Q3</c:v>
                </c:pt>
                <c:pt idx="9">
                  <c:v>1997Q4</c:v>
                </c:pt>
                <c:pt idx="10">
                  <c:v>1998Q1</c:v>
                </c:pt>
                <c:pt idx="11">
                  <c:v>1998Q2</c:v>
                </c:pt>
                <c:pt idx="12">
                  <c:v>1998Q3</c:v>
                </c:pt>
                <c:pt idx="13">
                  <c:v>1998Q4</c:v>
                </c:pt>
                <c:pt idx="14">
                  <c:v>1999Q1</c:v>
                </c:pt>
                <c:pt idx="15">
                  <c:v>1999Q2</c:v>
                </c:pt>
                <c:pt idx="16">
                  <c:v>1999Q3</c:v>
                </c:pt>
                <c:pt idx="17">
                  <c:v>1999Q4</c:v>
                </c:pt>
                <c:pt idx="18">
                  <c:v>2000Q1</c:v>
                </c:pt>
                <c:pt idx="19">
                  <c:v>2000Q2</c:v>
                </c:pt>
                <c:pt idx="20">
                  <c:v>2000Q3</c:v>
                </c:pt>
                <c:pt idx="21">
                  <c:v>2000Q4</c:v>
                </c:pt>
                <c:pt idx="22">
                  <c:v>2001Q1</c:v>
                </c:pt>
                <c:pt idx="23">
                  <c:v>2001Q2</c:v>
                </c:pt>
                <c:pt idx="24">
                  <c:v>2001Q3</c:v>
                </c:pt>
                <c:pt idx="25">
                  <c:v>2001Q4</c:v>
                </c:pt>
                <c:pt idx="26">
                  <c:v>2002Q1</c:v>
                </c:pt>
                <c:pt idx="27">
                  <c:v>2002Q2</c:v>
                </c:pt>
                <c:pt idx="28">
                  <c:v>2002Q3</c:v>
                </c:pt>
                <c:pt idx="29">
                  <c:v>2002Q4</c:v>
                </c:pt>
                <c:pt idx="30">
                  <c:v>2003Q1</c:v>
                </c:pt>
                <c:pt idx="31">
                  <c:v>2003Q2</c:v>
                </c:pt>
                <c:pt idx="32">
                  <c:v>2003Q3</c:v>
                </c:pt>
                <c:pt idx="33">
                  <c:v>2003Q4</c:v>
                </c:pt>
                <c:pt idx="34">
                  <c:v>2004Q1</c:v>
                </c:pt>
                <c:pt idx="35">
                  <c:v>2004Q2</c:v>
                </c:pt>
                <c:pt idx="36">
                  <c:v>2004Q3</c:v>
                </c:pt>
                <c:pt idx="37">
                  <c:v>2004Q4</c:v>
                </c:pt>
                <c:pt idx="38">
                  <c:v>2005Q1</c:v>
                </c:pt>
                <c:pt idx="39">
                  <c:v>2005Q2</c:v>
                </c:pt>
                <c:pt idx="40">
                  <c:v>2005Q3</c:v>
                </c:pt>
                <c:pt idx="41">
                  <c:v>2005Q4</c:v>
                </c:pt>
                <c:pt idx="42">
                  <c:v>2006Q1</c:v>
                </c:pt>
                <c:pt idx="43">
                  <c:v>2006Q2</c:v>
                </c:pt>
                <c:pt idx="44">
                  <c:v>2006Q3</c:v>
                </c:pt>
                <c:pt idx="45">
                  <c:v>2006Q4</c:v>
                </c:pt>
                <c:pt idx="46">
                  <c:v>2007Q1</c:v>
                </c:pt>
                <c:pt idx="47">
                  <c:v>2007Q2</c:v>
                </c:pt>
                <c:pt idx="48">
                  <c:v>2007Q3</c:v>
                </c:pt>
                <c:pt idx="49">
                  <c:v>2007Q4</c:v>
                </c:pt>
                <c:pt idx="50">
                  <c:v>2008Q1</c:v>
                </c:pt>
                <c:pt idx="51">
                  <c:v>2008Q2</c:v>
                </c:pt>
                <c:pt idx="52">
                  <c:v>2008Q3</c:v>
                </c:pt>
                <c:pt idx="53">
                  <c:v>2008Q4</c:v>
                </c:pt>
                <c:pt idx="54">
                  <c:v>2009Q1</c:v>
                </c:pt>
                <c:pt idx="55">
                  <c:v>2009Q2</c:v>
                </c:pt>
                <c:pt idx="56">
                  <c:v>2009Q3</c:v>
                </c:pt>
                <c:pt idx="57">
                  <c:v>2009Q4</c:v>
                </c:pt>
                <c:pt idx="58">
                  <c:v>2010Q1</c:v>
                </c:pt>
                <c:pt idx="59">
                  <c:v>2010Q2</c:v>
                </c:pt>
                <c:pt idx="60">
                  <c:v>2010Q3</c:v>
                </c:pt>
                <c:pt idx="61">
                  <c:v>2010Q4</c:v>
                </c:pt>
                <c:pt idx="62">
                  <c:v>2011Q1</c:v>
                </c:pt>
                <c:pt idx="63">
                  <c:v>2011Q2</c:v>
                </c:pt>
                <c:pt idx="64">
                  <c:v>2011Q3</c:v>
                </c:pt>
                <c:pt idx="65">
                  <c:v>2011Q4</c:v>
                </c:pt>
                <c:pt idx="66">
                  <c:v>2012Q1</c:v>
                </c:pt>
                <c:pt idx="67">
                  <c:v>2012Q2</c:v>
                </c:pt>
                <c:pt idx="68">
                  <c:v>2012Q3</c:v>
                </c:pt>
                <c:pt idx="69">
                  <c:v>2012Q4</c:v>
                </c:pt>
                <c:pt idx="70">
                  <c:v>2013Q1</c:v>
                </c:pt>
                <c:pt idx="71">
                  <c:v>2013Q2</c:v>
                </c:pt>
                <c:pt idx="72">
                  <c:v>2013Q3</c:v>
                </c:pt>
                <c:pt idx="73">
                  <c:v>2013Q4</c:v>
                </c:pt>
                <c:pt idx="74">
                  <c:v>2014Q1</c:v>
                </c:pt>
                <c:pt idx="75">
                  <c:v>2014Q2</c:v>
                </c:pt>
                <c:pt idx="76">
                  <c:v>2014Q3</c:v>
                </c:pt>
                <c:pt idx="77">
                  <c:v>2014Q4</c:v>
                </c:pt>
                <c:pt idx="78">
                  <c:v>2015Q1</c:v>
                </c:pt>
                <c:pt idx="79">
                  <c:v>2015Q2</c:v>
                </c:pt>
                <c:pt idx="80">
                  <c:v>2015Q3</c:v>
                </c:pt>
                <c:pt idx="81">
                  <c:v>2015Q4</c:v>
                </c:pt>
                <c:pt idx="82">
                  <c:v>2016Q1</c:v>
                </c:pt>
                <c:pt idx="83">
                  <c:v>2016Q2</c:v>
                </c:pt>
                <c:pt idx="84">
                  <c:v>2016Q3</c:v>
                </c:pt>
                <c:pt idx="85">
                  <c:v>2016Q4</c:v>
                </c:pt>
                <c:pt idx="86">
                  <c:v>2017Q1</c:v>
                </c:pt>
                <c:pt idx="87">
                  <c:v>2017Q2</c:v>
                </c:pt>
                <c:pt idx="88">
                  <c:v>2017Q3</c:v>
                </c:pt>
                <c:pt idx="89">
                  <c:v>2017Q4</c:v>
                </c:pt>
                <c:pt idx="90">
                  <c:v>2018Q1</c:v>
                </c:pt>
                <c:pt idx="91">
                  <c:v>2018Q2</c:v>
                </c:pt>
                <c:pt idx="92">
                  <c:v>2018Q3</c:v>
                </c:pt>
                <c:pt idx="93">
                  <c:v>2018Q4</c:v>
                </c:pt>
                <c:pt idx="94">
                  <c:v>2019Q1</c:v>
                </c:pt>
                <c:pt idx="95">
                  <c:v>2019Q2</c:v>
                </c:pt>
                <c:pt idx="96">
                  <c:v>2019Q3</c:v>
                </c:pt>
                <c:pt idx="97">
                  <c:v>2019Q4</c:v>
                </c:pt>
                <c:pt idx="98">
                  <c:v>2020Q1</c:v>
                </c:pt>
                <c:pt idx="99">
                  <c:v>2020Q2</c:v>
                </c:pt>
                <c:pt idx="100">
                  <c:v>2020Q3</c:v>
                </c:pt>
                <c:pt idx="101">
                  <c:v>2020Q4</c:v>
                </c:pt>
                <c:pt idx="102">
                  <c:v>2021Q1</c:v>
                </c:pt>
                <c:pt idx="103">
                  <c:v>2021Q2</c:v>
                </c:pt>
                <c:pt idx="104">
                  <c:v>2021Q3</c:v>
                </c:pt>
                <c:pt idx="105">
                  <c:v>2021Q4</c:v>
                </c:pt>
              </c:strCache>
            </c:strRef>
          </c:cat>
          <c:val>
            <c:numRef>
              <c:f>'★予想インフレ率（施工時仕入価格指数）'!$S$3:$S$108</c:f>
              <c:numCache>
                <c:formatCode>0%</c:formatCode>
                <c:ptCount val="106"/>
                <c:pt idx="0">
                  <c:v>-4.7060379132657398E-4</c:v>
                </c:pt>
                <c:pt idx="1">
                  <c:v>3.3665870400574338E-3</c:v>
                </c:pt>
                <c:pt idx="2">
                  <c:v>-7.5547494612475674E-3</c:v>
                </c:pt>
                <c:pt idx="3">
                  <c:v>2.2620814612062112E-3</c:v>
                </c:pt>
                <c:pt idx="4">
                  <c:v>1.3451620716251611E-3</c:v>
                </c:pt>
                <c:pt idx="5">
                  <c:v>8.548617457841523E-3</c:v>
                </c:pt>
                <c:pt idx="6">
                  <c:v>-3.8436743749413749E-3</c:v>
                </c:pt>
                <c:pt idx="7">
                  <c:v>1.3798920211298249E-2</c:v>
                </c:pt>
                <c:pt idx="8">
                  <c:v>-6.8762278978389269E-3</c:v>
                </c:pt>
                <c:pt idx="9">
                  <c:v>0</c:v>
                </c:pt>
                <c:pt idx="10">
                  <c:v>-1.1869436201780381E-2</c:v>
                </c:pt>
                <c:pt idx="11">
                  <c:v>-2.0020020020021789E-3</c:v>
                </c:pt>
                <c:pt idx="12">
                  <c:v>-4.0120361083247902E-3</c:v>
                </c:pt>
                <c:pt idx="13">
                  <c:v>1.0070493454179541E-3</c:v>
                </c:pt>
                <c:pt idx="14">
                  <c:v>-1.7102615694165046E-2</c:v>
                </c:pt>
                <c:pt idx="15">
                  <c:v>1.0235414534287557E-3</c:v>
                </c:pt>
                <c:pt idx="16">
                  <c:v>1.0224948875257045E-3</c:v>
                </c:pt>
                <c:pt idx="17">
                  <c:v>4.0858018386105144E-3</c:v>
                </c:pt>
                <c:pt idx="18">
                  <c:v>-1.0172939979651296E-3</c:v>
                </c:pt>
                <c:pt idx="19">
                  <c:v>1.7311608961012581E-5</c:v>
                </c:pt>
                <c:pt idx="20">
                  <c:v>4.0040040040041358E-3</c:v>
                </c:pt>
                <c:pt idx="21">
                  <c:v>9.9700897308085956E-4</c:v>
                </c:pt>
                <c:pt idx="22">
                  <c:v>-9.960159362549792E-3</c:v>
                </c:pt>
                <c:pt idx="23">
                  <c:v>-3.0181086519116551E-3</c:v>
                </c:pt>
                <c:pt idx="24">
                  <c:v>-9.0817356205850075E-3</c:v>
                </c:pt>
                <c:pt idx="25">
                  <c:v>2.0366598778003286E-3</c:v>
                </c:pt>
                <c:pt idx="26">
                  <c:v>-9.1463414634147533E-3</c:v>
                </c:pt>
                <c:pt idx="27">
                  <c:v>-4.1025641025641546E-3</c:v>
                </c:pt>
                <c:pt idx="28">
                  <c:v>0</c:v>
                </c:pt>
                <c:pt idx="29">
                  <c:v>5.1493305870236039E-3</c:v>
                </c:pt>
                <c:pt idx="30">
                  <c:v>-2.0491803278686049E-3</c:v>
                </c:pt>
                <c:pt idx="31">
                  <c:v>0</c:v>
                </c:pt>
                <c:pt idx="32">
                  <c:v>4.1067761806978798E-3</c:v>
                </c:pt>
                <c:pt idx="33">
                  <c:v>3.0674846625766694E-3</c:v>
                </c:pt>
                <c:pt idx="34">
                  <c:v>2.0387359836901986E-3</c:v>
                </c:pt>
                <c:pt idx="35">
                  <c:v>3.0518819938960551E-3</c:v>
                </c:pt>
                <c:pt idx="36">
                  <c:v>2.0283975659229903E-3</c:v>
                </c:pt>
                <c:pt idx="37">
                  <c:v>8.0971659919029104E-3</c:v>
                </c:pt>
                <c:pt idx="38">
                  <c:v>-6.0240963855421326E-3</c:v>
                </c:pt>
                <c:pt idx="39">
                  <c:v>1.2193272727272886E-2</c:v>
                </c:pt>
                <c:pt idx="40">
                  <c:v>4.2462845010613481E-3</c:v>
                </c:pt>
                <c:pt idx="41">
                  <c:v>5.2854122621566191E-3</c:v>
                </c:pt>
                <c:pt idx="42">
                  <c:v>-2.103049421661396E-3</c:v>
                </c:pt>
                <c:pt idx="43">
                  <c:v>7.3761854583771491E-3</c:v>
                </c:pt>
                <c:pt idx="44">
                  <c:v>1.3598326359832713E-2</c:v>
                </c:pt>
                <c:pt idx="45">
                  <c:v>-3.0959752321982892E-3</c:v>
                </c:pt>
                <c:pt idx="46">
                  <c:v>6.2111801242237252E-3</c:v>
                </c:pt>
                <c:pt idx="47">
                  <c:v>1.1316872427983515E-2</c:v>
                </c:pt>
                <c:pt idx="48">
                  <c:v>3.0518819938962771E-3</c:v>
                </c:pt>
                <c:pt idx="49">
                  <c:v>6.0851926977687487E-3</c:v>
                </c:pt>
                <c:pt idx="50">
                  <c:v>9.0725806451612545E-3</c:v>
                </c:pt>
                <c:pt idx="51">
                  <c:v>2.5974025974025983E-2</c:v>
                </c:pt>
                <c:pt idx="52">
                  <c:v>1.6553067185978598E-2</c:v>
                </c:pt>
                <c:pt idx="53">
                  <c:v>-2.2030651340996243E-2</c:v>
                </c:pt>
                <c:pt idx="54">
                  <c:v>-2.1547502448579725E-2</c:v>
                </c:pt>
                <c:pt idx="55">
                  <c:v>-3.0030030030031574E-3</c:v>
                </c:pt>
                <c:pt idx="56">
                  <c:v>-1.0040160642570184E-2</c:v>
                </c:pt>
                <c:pt idx="57">
                  <c:v>-4.0567951318457585E-3</c:v>
                </c:pt>
                <c:pt idx="58">
                  <c:v>-1.0183299389003864E-3</c:v>
                </c:pt>
                <c:pt idx="59">
                  <c:v>6.1162079510703737E-3</c:v>
                </c:pt>
                <c:pt idx="60">
                  <c:v>-3.0395136778115228E-3</c:v>
                </c:pt>
                <c:pt idx="61">
                  <c:v>1.0162601626015899E-3</c:v>
                </c:pt>
                <c:pt idx="62">
                  <c:v>8.1218274111674038E-3</c:v>
                </c:pt>
                <c:pt idx="63">
                  <c:v>1.8779456193353417E-2</c:v>
                </c:pt>
                <c:pt idx="64">
                  <c:v>-1.8789144050104345E-2</c:v>
                </c:pt>
                <c:pt idx="65">
                  <c:v>6.382978723404209E-3</c:v>
                </c:pt>
                <c:pt idx="66">
                  <c:v>-3.1712473572937938E-3</c:v>
                </c:pt>
                <c:pt idx="67">
                  <c:v>-6.3626723223753068E-3</c:v>
                </c:pt>
                <c:pt idx="68">
                  <c:v>2.1344717182496531E-3</c:v>
                </c:pt>
                <c:pt idx="69">
                  <c:v>0</c:v>
                </c:pt>
                <c:pt idx="70">
                  <c:v>9.5846645367412275E-3</c:v>
                </c:pt>
                <c:pt idx="71">
                  <c:v>5.2742616033756295E-3</c:v>
                </c:pt>
                <c:pt idx="72">
                  <c:v>8.394543546694555E-3</c:v>
                </c:pt>
                <c:pt idx="73">
                  <c:v>8.3246618106140868E-3</c:v>
                </c:pt>
                <c:pt idx="74">
                  <c:v>8.2559339525283271E-3</c:v>
                </c:pt>
                <c:pt idx="75">
                  <c:v>1.9447287615148356E-2</c:v>
                </c:pt>
                <c:pt idx="76">
                  <c:v>6.0240963855422436E-3</c:v>
                </c:pt>
                <c:pt idx="77">
                  <c:v>-6.98602794411185E-3</c:v>
                </c:pt>
                <c:pt idx="78">
                  <c:v>3.0150753768845018E-3</c:v>
                </c:pt>
                <c:pt idx="79">
                  <c:v>1.0020040080160886E-3</c:v>
                </c:pt>
                <c:pt idx="80">
                  <c:v>5.0050050050050032E-3</c:v>
                </c:pt>
                <c:pt idx="81">
                  <c:v>-2.9880478087650486E-3</c:v>
                </c:pt>
                <c:pt idx="82">
                  <c:v>-5.9940059940059021E-3</c:v>
                </c:pt>
                <c:pt idx="83">
                  <c:v>2.0100502512563345E-3</c:v>
                </c:pt>
                <c:pt idx="84">
                  <c:v>2.0060180541625616E-3</c:v>
                </c:pt>
                <c:pt idx="85">
                  <c:v>6.0060060060058706E-3</c:v>
                </c:pt>
                <c:pt idx="86">
                  <c:v>3.9800995024876773E-3</c:v>
                </c:pt>
                <c:pt idx="87">
                  <c:v>4.9554013875123815E-3</c:v>
                </c:pt>
                <c:pt idx="88">
                  <c:v>1.9723865877709912E-3</c:v>
                </c:pt>
                <c:pt idx="89">
                  <c:v>1.279527559055138E-2</c:v>
                </c:pt>
                <c:pt idx="90">
                  <c:v>9.7181729834794339E-4</c:v>
                </c:pt>
                <c:pt idx="91">
                  <c:v>1.844660194174752E-2</c:v>
                </c:pt>
                <c:pt idx="92">
                  <c:v>6.673021925643452E-3</c:v>
                </c:pt>
                <c:pt idx="93">
                  <c:v>1.8939393939394478E-3</c:v>
                </c:pt>
                <c:pt idx="94">
                  <c:v>9.4517958412110303E-4</c:v>
                </c:pt>
                <c:pt idx="95">
                  <c:v>7.5542965061379252E-3</c:v>
                </c:pt>
                <c:pt idx="96">
                  <c:v>8.434864104967188E-3</c:v>
                </c:pt>
                <c:pt idx="97">
                  <c:v>1.3011152416356975E-2</c:v>
                </c:pt>
                <c:pt idx="98">
                  <c:v>-1.8348623853211565E-3</c:v>
                </c:pt>
                <c:pt idx="99">
                  <c:v>-8.2720588235293269E-3</c:v>
                </c:pt>
                <c:pt idx="100">
                  <c:v>-4.6339202965709481E-3</c:v>
                </c:pt>
                <c:pt idx="101">
                  <c:v>3.7243947858471849E-3</c:v>
                </c:pt>
                <c:pt idx="102">
                  <c:v>7.4211502782930427E-3</c:v>
                </c:pt>
                <c:pt idx="103">
                  <c:v>1.0128913443830712E-2</c:v>
                </c:pt>
                <c:pt idx="104">
                  <c:v>2.0966271649954349E-2</c:v>
                </c:pt>
                <c:pt idx="105">
                  <c:v>2.3214285714285632E-2</c:v>
                </c:pt>
              </c:numCache>
            </c:numRef>
          </c:val>
          <c:smooth val="0"/>
          <c:extLst>
            <c:ext xmlns:c16="http://schemas.microsoft.com/office/drawing/2014/chart" uri="{C3380CC4-5D6E-409C-BE32-E72D297353CC}">
              <c16:uniqueId val="{00000001-12B2-4052-B023-6D6A15E66A94}"/>
            </c:ext>
          </c:extLst>
        </c:ser>
        <c:dLbls>
          <c:showLegendKey val="0"/>
          <c:showVal val="0"/>
          <c:showCatName val="0"/>
          <c:showSerName val="0"/>
          <c:showPercent val="0"/>
          <c:showBubbleSize val="0"/>
        </c:dLbls>
        <c:smooth val="0"/>
        <c:axId val="511411120"/>
        <c:axId val="511416368"/>
      </c:lineChart>
      <c:catAx>
        <c:axId val="51141112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ja-JP"/>
          </a:p>
        </c:txPr>
        <c:crossAx val="511416368"/>
        <c:crosses val="autoZero"/>
        <c:auto val="1"/>
        <c:lblAlgn val="ctr"/>
        <c:lblOffset val="100"/>
        <c:noMultiLvlLbl val="0"/>
      </c:catAx>
      <c:valAx>
        <c:axId val="511416368"/>
        <c:scaling>
          <c:orientation val="minMax"/>
          <c:max val="3.0000000000000006E-2"/>
          <c:min val="-2.5000000000000005E-2"/>
        </c:scaling>
        <c:delete val="0"/>
        <c:axPos val="l"/>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ja-JP"/>
          </a:p>
        </c:txPr>
        <c:crossAx val="511411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'★予想インフレ率（施工時販売価格指数）'!$R$2</c:f>
              <c:strCache>
                <c:ptCount val="1"/>
                <c:pt idx="0">
                  <c:v>施工時販売価格指数を用いた推計</c:v>
                </c:pt>
              </c:strCache>
            </c:strRef>
          </c:tx>
          <c:spPr>
            <a:ln w="28575" cap="rnd">
              <a:solidFill>
                <a:schemeClr val="accent1"/>
              </a:solidFill>
              <a:round/>
            </a:ln>
            <a:effectLst/>
          </c:spPr>
          <c:marker>
            <c:symbol val="none"/>
          </c:marker>
          <c:cat>
            <c:strRef>
              <c:f>'★予想インフレ率（施工時販売価格指数）'!$Q$3:$Q$108</c:f>
              <c:strCache>
                <c:ptCount val="106"/>
                <c:pt idx="0">
                  <c:v>1995Q3</c:v>
                </c:pt>
                <c:pt idx="1">
                  <c:v>1995Q4</c:v>
                </c:pt>
                <c:pt idx="2">
                  <c:v>1996Q1</c:v>
                </c:pt>
                <c:pt idx="3">
                  <c:v>1996Q2</c:v>
                </c:pt>
                <c:pt idx="4">
                  <c:v>1996Q3</c:v>
                </c:pt>
                <c:pt idx="5">
                  <c:v>1996Q4</c:v>
                </c:pt>
                <c:pt idx="6">
                  <c:v>1997Q1</c:v>
                </c:pt>
                <c:pt idx="7">
                  <c:v>1997Q2</c:v>
                </c:pt>
                <c:pt idx="8">
                  <c:v>1997Q3</c:v>
                </c:pt>
                <c:pt idx="9">
                  <c:v>1997Q4</c:v>
                </c:pt>
                <c:pt idx="10">
                  <c:v>1998Q1</c:v>
                </c:pt>
                <c:pt idx="11">
                  <c:v>1998Q2</c:v>
                </c:pt>
                <c:pt idx="12">
                  <c:v>1998Q3</c:v>
                </c:pt>
                <c:pt idx="13">
                  <c:v>1998Q4</c:v>
                </c:pt>
                <c:pt idx="14">
                  <c:v>1999Q1</c:v>
                </c:pt>
                <c:pt idx="15">
                  <c:v>1999Q2</c:v>
                </c:pt>
                <c:pt idx="16">
                  <c:v>1999Q3</c:v>
                </c:pt>
                <c:pt idx="17">
                  <c:v>1999Q4</c:v>
                </c:pt>
                <c:pt idx="18">
                  <c:v>2000Q1</c:v>
                </c:pt>
                <c:pt idx="19">
                  <c:v>2000Q2</c:v>
                </c:pt>
                <c:pt idx="20">
                  <c:v>2000Q3</c:v>
                </c:pt>
                <c:pt idx="21">
                  <c:v>2000Q4</c:v>
                </c:pt>
                <c:pt idx="22">
                  <c:v>2001Q1</c:v>
                </c:pt>
                <c:pt idx="23">
                  <c:v>2001Q2</c:v>
                </c:pt>
                <c:pt idx="24">
                  <c:v>2001Q3</c:v>
                </c:pt>
                <c:pt idx="25">
                  <c:v>2001Q4</c:v>
                </c:pt>
                <c:pt idx="26">
                  <c:v>2002Q1</c:v>
                </c:pt>
                <c:pt idx="27">
                  <c:v>2002Q2</c:v>
                </c:pt>
                <c:pt idx="28">
                  <c:v>2002Q3</c:v>
                </c:pt>
                <c:pt idx="29">
                  <c:v>2002Q4</c:v>
                </c:pt>
                <c:pt idx="30">
                  <c:v>2003Q1</c:v>
                </c:pt>
                <c:pt idx="31">
                  <c:v>2003Q2</c:v>
                </c:pt>
                <c:pt idx="32">
                  <c:v>2003Q3</c:v>
                </c:pt>
                <c:pt idx="33">
                  <c:v>2003Q4</c:v>
                </c:pt>
                <c:pt idx="34">
                  <c:v>2004Q1</c:v>
                </c:pt>
                <c:pt idx="35">
                  <c:v>2004Q2</c:v>
                </c:pt>
                <c:pt idx="36">
                  <c:v>2004Q3</c:v>
                </c:pt>
                <c:pt idx="37">
                  <c:v>2004Q4</c:v>
                </c:pt>
                <c:pt idx="38">
                  <c:v>2005Q1</c:v>
                </c:pt>
                <c:pt idx="39">
                  <c:v>2005Q2</c:v>
                </c:pt>
                <c:pt idx="40">
                  <c:v>2005Q3</c:v>
                </c:pt>
                <c:pt idx="41">
                  <c:v>2005Q4</c:v>
                </c:pt>
                <c:pt idx="42">
                  <c:v>2006Q1</c:v>
                </c:pt>
                <c:pt idx="43">
                  <c:v>2006Q2</c:v>
                </c:pt>
                <c:pt idx="44">
                  <c:v>2006Q3</c:v>
                </c:pt>
                <c:pt idx="45">
                  <c:v>2006Q4</c:v>
                </c:pt>
                <c:pt idx="46">
                  <c:v>2007Q1</c:v>
                </c:pt>
                <c:pt idx="47">
                  <c:v>2007Q2</c:v>
                </c:pt>
                <c:pt idx="48">
                  <c:v>2007Q3</c:v>
                </c:pt>
                <c:pt idx="49">
                  <c:v>2007Q4</c:v>
                </c:pt>
                <c:pt idx="50">
                  <c:v>2008Q1</c:v>
                </c:pt>
                <c:pt idx="51">
                  <c:v>2008Q2</c:v>
                </c:pt>
                <c:pt idx="52">
                  <c:v>2008Q3</c:v>
                </c:pt>
                <c:pt idx="53">
                  <c:v>2008Q4</c:v>
                </c:pt>
                <c:pt idx="54">
                  <c:v>2009Q1</c:v>
                </c:pt>
                <c:pt idx="55">
                  <c:v>2009Q2</c:v>
                </c:pt>
                <c:pt idx="56">
                  <c:v>2009Q3</c:v>
                </c:pt>
                <c:pt idx="57">
                  <c:v>2009Q4</c:v>
                </c:pt>
                <c:pt idx="58">
                  <c:v>2010Q1</c:v>
                </c:pt>
                <c:pt idx="59">
                  <c:v>2010Q2</c:v>
                </c:pt>
                <c:pt idx="60">
                  <c:v>2010Q3</c:v>
                </c:pt>
                <c:pt idx="61">
                  <c:v>2010Q4</c:v>
                </c:pt>
                <c:pt idx="62">
                  <c:v>2011Q1</c:v>
                </c:pt>
                <c:pt idx="63">
                  <c:v>2011Q2</c:v>
                </c:pt>
                <c:pt idx="64">
                  <c:v>2011Q3</c:v>
                </c:pt>
                <c:pt idx="65">
                  <c:v>2011Q4</c:v>
                </c:pt>
                <c:pt idx="66">
                  <c:v>2012Q1</c:v>
                </c:pt>
                <c:pt idx="67">
                  <c:v>2012Q2</c:v>
                </c:pt>
                <c:pt idx="68">
                  <c:v>2012Q3</c:v>
                </c:pt>
                <c:pt idx="69">
                  <c:v>2012Q4</c:v>
                </c:pt>
                <c:pt idx="70">
                  <c:v>2013Q1</c:v>
                </c:pt>
                <c:pt idx="71">
                  <c:v>2013Q2</c:v>
                </c:pt>
                <c:pt idx="72">
                  <c:v>2013Q3</c:v>
                </c:pt>
                <c:pt idx="73">
                  <c:v>2013Q4</c:v>
                </c:pt>
                <c:pt idx="74">
                  <c:v>2014Q1</c:v>
                </c:pt>
                <c:pt idx="75">
                  <c:v>2014Q2</c:v>
                </c:pt>
                <c:pt idx="76">
                  <c:v>2014Q3</c:v>
                </c:pt>
                <c:pt idx="77">
                  <c:v>2014Q4</c:v>
                </c:pt>
                <c:pt idx="78">
                  <c:v>2015Q1</c:v>
                </c:pt>
                <c:pt idx="79">
                  <c:v>2015Q2</c:v>
                </c:pt>
                <c:pt idx="80">
                  <c:v>2015Q3</c:v>
                </c:pt>
                <c:pt idx="81">
                  <c:v>2015Q4</c:v>
                </c:pt>
                <c:pt idx="82">
                  <c:v>2016Q1</c:v>
                </c:pt>
                <c:pt idx="83">
                  <c:v>2016Q2</c:v>
                </c:pt>
                <c:pt idx="84">
                  <c:v>2016Q3</c:v>
                </c:pt>
                <c:pt idx="85">
                  <c:v>2016Q4</c:v>
                </c:pt>
                <c:pt idx="86">
                  <c:v>2017Q1</c:v>
                </c:pt>
                <c:pt idx="87">
                  <c:v>2017Q2</c:v>
                </c:pt>
                <c:pt idx="88">
                  <c:v>2017Q3</c:v>
                </c:pt>
                <c:pt idx="89">
                  <c:v>2017Q4</c:v>
                </c:pt>
                <c:pt idx="90">
                  <c:v>2018Q1</c:v>
                </c:pt>
                <c:pt idx="91">
                  <c:v>2018Q2</c:v>
                </c:pt>
                <c:pt idx="92">
                  <c:v>2018Q3</c:v>
                </c:pt>
                <c:pt idx="93">
                  <c:v>2018Q4</c:v>
                </c:pt>
                <c:pt idx="94">
                  <c:v>2019Q1</c:v>
                </c:pt>
                <c:pt idx="95">
                  <c:v>2019Q2</c:v>
                </c:pt>
                <c:pt idx="96">
                  <c:v>2019Q3</c:v>
                </c:pt>
                <c:pt idx="97">
                  <c:v>2019Q4</c:v>
                </c:pt>
                <c:pt idx="98">
                  <c:v>2020Q1</c:v>
                </c:pt>
                <c:pt idx="99">
                  <c:v>2020Q2</c:v>
                </c:pt>
                <c:pt idx="100">
                  <c:v>2020Q3</c:v>
                </c:pt>
                <c:pt idx="101">
                  <c:v>2020Q4</c:v>
                </c:pt>
                <c:pt idx="102">
                  <c:v>2021Q1</c:v>
                </c:pt>
                <c:pt idx="103">
                  <c:v>2021Q2</c:v>
                </c:pt>
                <c:pt idx="104">
                  <c:v>2021Q3</c:v>
                </c:pt>
                <c:pt idx="105">
                  <c:v>2021Q4</c:v>
                </c:pt>
              </c:strCache>
            </c:strRef>
          </c:cat>
          <c:val>
            <c:numRef>
              <c:f>'★予想インフレ率（施工時販売価格指数）'!$R$3:$R$108</c:f>
              <c:numCache>
                <c:formatCode>0%</c:formatCode>
                <c:ptCount val="106"/>
                <c:pt idx="0">
                  <c:v>7.1474178162870595E-4</c:v>
                </c:pt>
                <c:pt idx="1">
                  <c:v>-3.0245074524870947E-3</c:v>
                </c:pt>
                <c:pt idx="2">
                  <c:v>-2.3316039246389124E-4</c:v>
                </c:pt>
                <c:pt idx="3">
                  <c:v>9.9199858611183941E-4</c:v>
                </c:pt>
                <c:pt idx="4">
                  <c:v>1.4903702767949704E-3</c:v>
                </c:pt>
                <c:pt idx="5">
                  <c:v>1.4113721768871242E-3</c:v>
                </c:pt>
                <c:pt idx="6">
                  <c:v>3.4756105969074131E-4</c:v>
                </c:pt>
                <c:pt idx="7">
                  <c:v>7.1474178162870595E-4</c:v>
                </c:pt>
                <c:pt idx="8">
                  <c:v>9.0205034040518304E-4</c:v>
                </c:pt>
                <c:pt idx="9">
                  <c:v>-5.8994394891052145E-4</c:v>
                </c:pt>
                <c:pt idx="10">
                  <c:v>-1.1828035996188533E-3</c:v>
                </c:pt>
                <c:pt idx="11">
                  <c:v>-1.2902384484047018E-3</c:v>
                </c:pt>
                <c:pt idx="12">
                  <c:v>-1.6307061994537213E-3</c:v>
                </c:pt>
                <c:pt idx="13">
                  <c:v>-1.7508947019753995E-3</c:v>
                </c:pt>
                <c:pt idx="14">
                  <c:v>-1.4005768203024401E-3</c:v>
                </c:pt>
                <c:pt idx="15">
                  <c:v>-1.4005768203024401E-3</c:v>
                </c:pt>
                <c:pt idx="16">
                  <c:v>-9.7595696241984764E-4</c:v>
                </c:pt>
                <c:pt idx="17">
                  <c:v>-9.7595696241984764E-4</c:v>
                </c:pt>
                <c:pt idx="18">
                  <c:v>-8.7622069259256905E-4</c:v>
                </c:pt>
                <c:pt idx="19">
                  <c:v>-9.7595696241984764E-4</c:v>
                </c:pt>
                <c:pt idx="20">
                  <c:v>-3.254250155764317E-3</c:v>
                </c:pt>
                <c:pt idx="21">
                  <c:v>-8.7622069259256905E-4</c:v>
                </c:pt>
                <c:pt idx="22">
                  <c:v>-5.5542396717144025E-4</c:v>
                </c:pt>
                <c:pt idx="23">
                  <c:v>-3.4743399508663838E-3</c:v>
                </c:pt>
                <c:pt idx="24">
                  <c:v>-3.5567856701523484E-3</c:v>
                </c:pt>
                <c:pt idx="25">
                  <c:v>-3.5567856701523484E-3</c:v>
                </c:pt>
                <c:pt idx="26">
                  <c:v>-3.6961293527779E-3</c:v>
                </c:pt>
                <c:pt idx="27">
                  <c:v>-3.6961293527779E-3</c:v>
                </c:pt>
                <c:pt idx="28">
                  <c:v>-3.6121398373988173E-3</c:v>
                </c:pt>
                <c:pt idx="29">
                  <c:v>-3.5844113373919915E-3</c:v>
                </c:pt>
                <c:pt idx="30">
                  <c:v>-3.5844113373919915E-3</c:v>
                </c:pt>
                <c:pt idx="31">
                  <c:v>-3.6961293527779E-3</c:v>
                </c:pt>
                <c:pt idx="32">
                  <c:v>-2.5583816383619629E-3</c:v>
                </c:pt>
                <c:pt idx="33">
                  <c:v>-3.4743399508663838E-3</c:v>
                </c:pt>
                <c:pt idx="34">
                  <c:v>-3.4743399508663838E-3</c:v>
                </c:pt>
                <c:pt idx="35">
                  <c:v>-3.7529834887630262E-3</c:v>
                </c:pt>
                <c:pt idx="36">
                  <c:v>-2.7203937511466321E-3</c:v>
                </c:pt>
                <c:pt idx="37">
                  <c:v>-2.067877126063379E-3</c:v>
                </c:pt>
                <c:pt idx="38">
                  <c:v>-1.8696971941206224E-3</c:v>
                </c:pt>
                <c:pt idx="39">
                  <c:v>-2.2752922634541035E-3</c:v>
                </c:pt>
                <c:pt idx="40">
                  <c:v>-1.6801728425952908E-3</c:v>
                </c:pt>
                <c:pt idx="41">
                  <c:v>4.2881372198257421E-4</c:v>
                </c:pt>
                <c:pt idx="42">
                  <c:v>-8.4494735847468242E-4</c:v>
                </c:pt>
                <c:pt idx="43">
                  <c:v>-2.8335201817689896E-4</c:v>
                </c:pt>
                <c:pt idx="44">
                  <c:v>6.3990198200748305E-4</c:v>
                </c:pt>
                <c:pt idx="45">
                  <c:v>1.1503160007529415E-3</c:v>
                </c:pt>
                <c:pt idx="46">
                  <c:v>4.2881372198257421E-4</c:v>
                </c:pt>
                <c:pt idx="47">
                  <c:v>6.2811680360449985E-4</c:v>
                </c:pt>
                <c:pt idx="48">
                  <c:v>1.6042465355679415E-3</c:v>
                </c:pt>
                <c:pt idx="49">
                  <c:v>8.9711783300633872E-4</c:v>
                </c:pt>
                <c:pt idx="50">
                  <c:v>1.6042465355679415E-3</c:v>
                </c:pt>
                <c:pt idx="51">
                  <c:v>4.2288408153528002E-3</c:v>
                </c:pt>
                <c:pt idx="52">
                  <c:v>8.201834023480294E-3</c:v>
                </c:pt>
                <c:pt idx="53">
                  <c:v>4.5747688715239068E-3</c:v>
                </c:pt>
                <c:pt idx="54">
                  <c:v>-1.3467303228839097E-3</c:v>
                </c:pt>
                <c:pt idx="55">
                  <c:v>-3.4748767475039867E-3</c:v>
                </c:pt>
                <c:pt idx="56">
                  <c:v>-2.2752922634541035E-3</c:v>
                </c:pt>
                <c:pt idx="57">
                  <c:v>-2.5583816383619629E-3</c:v>
                </c:pt>
                <c:pt idx="58">
                  <c:v>-2.8671330187419876E-3</c:v>
                </c:pt>
                <c:pt idx="59">
                  <c:v>-3.2002011054041201E-3</c:v>
                </c:pt>
                <c:pt idx="60">
                  <c:v>-2.7099096726631538E-3</c:v>
                </c:pt>
                <c:pt idx="61">
                  <c:v>-2.5583816383619629E-3</c:v>
                </c:pt>
                <c:pt idx="62">
                  <c:v>-2.2710410418195219E-3</c:v>
                </c:pt>
                <c:pt idx="63">
                  <c:v>-1.4987682598315659E-3</c:v>
                </c:pt>
                <c:pt idx="64">
                  <c:v>-4.7548661171055152E-4</c:v>
                </c:pt>
                <c:pt idx="65">
                  <c:v>7.4303851184382265E-5</c:v>
                </c:pt>
                <c:pt idx="66">
                  <c:v>3.9984448207225641E-4</c:v>
                </c:pt>
                <c:pt idx="67">
                  <c:v>1.3788790045127729E-3</c:v>
                </c:pt>
                <c:pt idx="68">
                  <c:v>-1.6018249519512539E-4</c:v>
                </c:pt>
                <c:pt idx="69">
                  <c:v>1.0954460424714243E-3</c:v>
                </c:pt>
                <c:pt idx="70">
                  <c:v>1.0954460424714243E-3</c:v>
                </c:pt>
                <c:pt idx="71">
                  <c:v>5.3759975184047093E-3</c:v>
                </c:pt>
                <c:pt idx="72">
                  <c:v>7.419992054012765E-3</c:v>
                </c:pt>
                <c:pt idx="73">
                  <c:v>9.3093796582523203E-3</c:v>
                </c:pt>
                <c:pt idx="74">
                  <c:v>1.1147806111620475E-2</c:v>
                </c:pt>
                <c:pt idx="75">
                  <c:v>1.7846137420316689E-2</c:v>
                </c:pt>
                <c:pt idx="76">
                  <c:v>1.4608448710256053E-2</c:v>
                </c:pt>
                <c:pt idx="77">
                  <c:v>1.3159679570332428E-2</c:v>
                </c:pt>
                <c:pt idx="78">
                  <c:v>1.229746818041819E-2</c:v>
                </c:pt>
                <c:pt idx="79">
                  <c:v>1.0621303967691079E-2</c:v>
                </c:pt>
                <c:pt idx="80">
                  <c:v>9.8042902440552086E-3</c:v>
                </c:pt>
                <c:pt idx="81">
                  <c:v>7.4546271893654644E-3</c:v>
                </c:pt>
                <c:pt idx="82">
                  <c:v>5.8527152810418865E-3</c:v>
                </c:pt>
                <c:pt idx="83">
                  <c:v>5.8494411041393806E-3</c:v>
                </c:pt>
                <c:pt idx="84">
                  <c:v>5.0475800156788205E-3</c:v>
                </c:pt>
                <c:pt idx="85">
                  <c:v>4.3110359425813458E-3</c:v>
                </c:pt>
                <c:pt idx="86">
                  <c:v>4.2774357538777853E-3</c:v>
                </c:pt>
                <c:pt idx="87">
                  <c:v>5.8527152810418865E-3</c:v>
                </c:pt>
                <c:pt idx="88">
                  <c:v>5.8478992613987665E-3</c:v>
                </c:pt>
                <c:pt idx="89">
                  <c:v>5.0846179122453154E-3</c:v>
                </c:pt>
                <c:pt idx="90">
                  <c:v>8.040229976505461E-3</c:v>
                </c:pt>
                <c:pt idx="91">
                  <c:v>8.040229976505461E-3</c:v>
                </c:pt>
                <c:pt idx="92">
                  <c:v>8.1289285988668369E-3</c:v>
                </c:pt>
                <c:pt idx="93">
                  <c:v>8.6466295292004849E-3</c:v>
                </c:pt>
                <c:pt idx="94">
                  <c:v>8.1289285988668369E-3</c:v>
                </c:pt>
                <c:pt idx="95">
                  <c:v>9.3617190972912247E-3</c:v>
                </c:pt>
                <c:pt idx="96">
                  <c:v>9.3617190972912247E-3</c:v>
                </c:pt>
                <c:pt idx="97">
                  <c:v>9.5279243652646294E-3</c:v>
                </c:pt>
                <c:pt idx="98">
                  <c:v>8.7807031596540235E-3</c:v>
                </c:pt>
                <c:pt idx="99">
                  <c:v>7.3662104149209776E-3</c:v>
                </c:pt>
                <c:pt idx="100">
                  <c:v>5.0194188552587218E-3</c:v>
                </c:pt>
                <c:pt idx="101">
                  <c:v>5.0475800156788205E-3</c:v>
                </c:pt>
                <c:pt idx="102">
                  <c:v>4.1470027664686476E-3</c:v>
                </c:pt>
                <c:pt idx="103">
                  <c:v>4.1954396858094019E-3</c:v>
                </c:pt>
                <c:pt idx="104">
                  <c:v>7.4546271893654644E-3</c:v>
                </c:pt>
                <c:pt idx="105">
                  <c:v>9.8042902440552086E-3</c:v>
                </c:pt>
              </c:numCache>
            </c:numRef>
          </c:val>
          <c:smooth val="0"/>
          <c:extLst>
            <c:ext xmlns:c16="http://schemas.microsoft.com/office/drawing/2014/chart" uri="{C3380CC4-5D6E-409C-BE32-E72D297353CC}">
              <c16:uniqueId val="{00000000-0F38-45CB-8AB3-120EC9D1B536}"/>
            </c:ext>
          </c:extLst>
        </c:ser>
        <c:ser>
          <c:idx val="1"/>
          <c:order val="1"/>
          <c:tx>
            <c:strRef>
              <c:f>'★予想インフレ率（施工時販売価格指数）'!$S$2</c:f>
              <c:strCache>
                <c:ptCount val="1"/>
                <c:pt idx="0">
                  <c:v>実績値</c:v>
                </c:pt>
              </c:strCache>
            </c:strRef>
          </c:tx>
          <c:spPr>
            <a:ln w="28575" cap="rnd">
              <a:solidFill>
                <a:schemeClr val="accent3"/>
              </a:solidFill>
              <a:prstDash val="sysDot"/>
              <a:round/>
            </a:ln>
            <a:effectLst/>
          </c:spPr>
          <c:marker>
            <c:symbol val="none"/>
          </c:marker>
          <c:cat>
            <c:strRef>
              <c:f>'★予想インフレ率（施工時販売価格指数）'!$Q$3:$Q$108</c:f>
              <c:strCache>
                <c:ptCount val="106"/>
                <c:pt idx="0">
                  <c:v>1995Q3</c:v>
                </c:pt>
                <c:pt idx="1">
                  <c:v>1995Q4</c:v>
                </c:pt>
                <c:pt idx="2">
                  <c:v>1996Q1</c:v>
                </c:pt>
                <c:pt idx="3">
                  <c:v>1996Q2</c:v>
                </c:pt>
                <c:pt idx="4">
                  <c:v>1996Q3</c:v>
                </c:pt>
                <c:pt idx="5">
                  <c:v>1996Q4</c:v>
                </c:pt>
                <c:pt idx="6">
                  <c:v>1997Q1</c:v>
                </c:pt>
                <c:pt idx="7">
                  <c:v>1997Q2</c:v>
                </c:pt>
                <c:pt idx="8">
                  <c:v>1997Q3</c:v>
                </c:pt>
                <c:pt idx="9">
                  <c:v>1997Q4</c:v>
                </c:pt>
                <c:pt idx="10">
                  <c:v>1998Q1</c:v>
                </c:pt>
                <c:pt idx="11">
                  <c:v>1998Q2</c:v>
                </c:pt>
                <c:pt idx="12">
                  <c:v>1998Q3</c:v>
                </c:pt>
                <c:pt idx="13">
                  <c:v>1998Q4</c:v>
                </c:pt>
                <c:pt idx="14">
                  <c:v>1999Q1</c:v>
                </c:pt>
                <c:pt idx="15">
                  <c:v>1999Q2</c:v>
                </c:pt>
                <c:pt idx="16">
                  <c:v>1999Q3</c:v>
                </c:pt>
                <c:pt idx="17">
                  <c:v>1999Q4</c:v>
                </c:pt>
                <c:pt idx="18">
                  <c:v>2000Q1</c:v>
                </c:pt>
                <c:pt idx="19">
                  <c:v>2000Q2</c:v>
                </c:pt>
                <c:pt idx="20">
                  <c:v>2000Q3</c:v>
                </c:pt>
                <c:pt idx="21">
                  <c:v>2000Q4</c:v>
                </c:pt>
                <c:pt idx="22">
                  <c:v>2001Q1</c:v>
                </c:pt>
                <c:pt idx="23">
                  <c:v>2001Q2</c:v>
                </c:pt>
                <c:pt idx="24">
                  <c:v>2001Q3</c:v>
                </c:pt>
                <c:pt idx="25">
                  <c:v>2001Q4</c:v>
                </c:pt>
                <c:pt idx="26">
                  <c:v>2002Q1</c:v>
                </c:pt>
                <c:pt idx="27">
                  <c:v>2002Q2</c:v>
                </c:pt>
                <c:pt idx="28">
                  <c:v>2002Q3</c:v>
                </c:pt>
                <c:pt idx="29">
                  <c:v>2002Q4</c:v>
                </c:pt>
                <c:pt idx="30">
                  <c:v>2003Q1</c:v>
                </c:pt>
                <c:pt idx="31">
                  <c:v>2003Q2</c:v>
                </c:pt>
                <c:pt idx="32">
                  <c:v>2003Q3</c:v>
                </c:pt>
                <c:pt idx="33">
                  <c:v>2003Q4</c:v>
                </c:pt>
                <c:pt idx="34">
                  <c:v>2004Q1</c:v>
                </c:pt>
                <c:pt idx="35">
                  <c:v>2004Q2</c:v>
                </c:pt>
                <c:pt idx="36">
                  <c:v>2004Q3</c:v>
                </c:pt>
                <c:pt idx="37">
                  <c:v>2004Q4</c:v>
                </c:pt>
                <c:pt idx="38">
                  <c:v>2005Q1</c:v>
                </c:pt>
                <c:pt idx="39">
                  <c:v>2005Q2</c:v>
                </c:pt>
                <c:pt idx="40">
                  <c:v>2005Q3</c:v>
                </c:pt>
                <c:pt idx="41">
                  <c:v>2005Q4</c:v>
                </c:pt>
                <c:pt idx="42">
                  <c:v>2006Q1</c:v>
                </c:pt>
                <c:pt idx="43">
                  <c:v>2006Q2</c:v>
                </c:pt>
                <c:pt idx="44">
                  <c:v>2006Q3</c:v>
                </c:pt>
                <c:pt idx="45">
                  <c:v>2006Q4</c:v>
                </c:pt>
                <c:pt idx="46">
                  <c:v>2007Q1</c:v>
                </c:pt>
                <c:pt idx="47">
                  <c:v>2007Q2</c:v>
                </c:pt>
                <c:pt idx="48">
                  <c:v>2007Q3</c:v>
                </c:pt>
                <c:pt idx="49">
                  <c:v>2007Q4</c:v>
                </c:pt>
                <c:pt idx="50">
                  <c:v>2008Q1</c:v>
                </c:pt>
                <c:pt idx="51">
                  <c:v>2008Q2</c:v>
                </c:pt>
                <c:pt idx="52">
                  <c:v>2008Q3</c:v>
                </c:pt>
                <c:pt idx="53">
                  <c:v>2008Q4</c:v>
                </c:pt>
                <c:pt idx="54">
                  <c:v>2009Q1</c:v>
                </c:pt>
                <c:pt idx="55">
                  <c:v>2009Q2</c:v>
                </c:pt>
                <c:pt idx="56">
                  <c:v>2009Q3</c:v>
                </c:pt>
                <c:pt idx="57">
                  <c:v>2009Q4</c:v>
                </c:pt>
                <c:pt idx="58">
                  <c:v>2010Q1</c:v>
                </c:pt>
                <c:pt idx="59">
                  <c:v>2010Q2</c:v>
                </c:pt>
                <c:pt idx="60">
                  <c:v>2010Q3</c:v>
                </c:pt>
                <c:pt idx="61">
                  <c:v>2010Q4</c:v>
                </c:pt>
                <c:pt idx="62">
                  <c:v>2011Q1</c:v>
                </c:pt>
                <c:pt idx="63">
                  <c:v>2011Q2</c:v>
                </c:pt>
                <c:pt idx="64">
                  <c:v>2011Q3</c:v>
                </c:pt>
                <c:pt idx="65">
                  <c:v>2011Q4</c:v>
                </c:pt>
                <c:pt idx="66">
                  <c:v>2012Q1</c:v>
                </c:pt>
                <c:pt idx="67">
                  <c:v>2012Q2</c:v>
                </c:pt>
                <c:pt idx="68">
                  <c:v>2012Q3</c:v>
                </c:pt>
                <c:pt idx="69">
                  <c:v>2012Q4</c:v>
                </c:pt>
                <c:pt idx="70">
                  <c:v>2013Q1</c:v>
                </c:pt>
                <c:pt idx="71">
                  <c:v>2013Q2</c:v>
                </c:pt>
                <c:pt idx="72">
                  <c:v>2013Q3</c:v>
                </c:pt>
                <c:pt idx="73">
                  <c:v>2013Q4</c:v>
                </c:pt>
                <c:pt idx="74">
                  <c:v>2014Q1</c:v>
                </c:pt>
                <c:pt idx="75">
                  <c:v>2014Q2</c:v>
                </c:pt>
                <c:pt idx="76">
                  <c:v>2014Q3</c:v>
                </c:pt>
                <c:pt idx="77">
                  <c:v>2014Q4</c:v>
                </c:pt>
                <c:pt idx="78">
                  <c:v>2015Q1</c:v>
                </c:pt>
                <c:pt idx="79">
                  <c:v>2015Q2</c:v>
                </c:pt>
                <c:pt idx="80">
                  <c:v>2015Q3</c:v>
                </c:pt>
                <c:pt idx="81">
                  <c:v>2015Q4</c:v>
                </c:pt>
                <c:pt idx="82">
                  <c:v>2016Q1</c:v>
                </c:pt>
                <c:pt idx="83">
                  <c:v>2016Q2</c:v>
                </c:pt>
                <c:pt idx="84">
                  <c:v>2016Q3</c:v>
                </c:pt>
                <c:pt idx="85">
                  <c:v>2016Q4</c:v>
                </c:pt>
                <c:pt idx="86">
                  <c:v>2017Q1</c:v>
                </c:pt>
                <c:pt idx="87">
                  <c:v>2017Q2</c:v>
                </c:pt>
                <c:pt idx="88">
                  <c:v>2017Q3</c:v>
                </c:pt>
                <c:pt idx="89">
                  <c:v>2017Q4</c:v>
                </c:pt>
                <c:pt idx="90">
                  <c:v>2018Q1</c:v>
                </c:pt>
                <c:pt idx="91">
                  <c:v>2018Q2</c:v>
                </c:pt>
                <c:pt idx="92">
                  <c:v>2018Q3</c:v>
                </c:pt>
                <c:pt idx="93">
                  <c:v>2018Q4</c:v>
                </c:pt>
                <c:pt idx="94">
                  <c:v>2019Q1</c:v>
                </c:pt>
                <c:pt idx="95">
                  <c:v>2019Q2</c:v>
                </c:pt>
                <c:pt idx="96">
                  <c:v>2019Q3</c:v>
                </c:pt>
                <c:pt idx="97">
                  <c:v>2019Q4</c:v>
                </c:pt>
                <c:pt idx="98">
                  <c:v>2020Q1</c:v>
                </c:pt>
                <c:pt idx="99">
                  <c:v>2020Q2</c:v>
                </c:pt>
                <c:pt idx="100">
                  <c:v>2020Q3</c:v>
                </c:pt>
                <c:pt idx="101">
                  <c:v>2020Q4</c:v>
                </c:pt>
                <c:pt idx="102">
                  <c:v>2021Q1</c:v>
                </c:pt>
                <c:pt idx="103">
                  <c:v>2021Q2</c:v>
                </c:pt>
                <c:pt idx="104">
                  <c:v>2021Q3</c:v>
                </c:pt>
                <c:pt idx="105">
                  <c:v>2021Q4</c:v>
                </c:pt>
              </c:strCache>
            </c:strRef>
          </c:cat>
          <c:val>
            <c:numRef>
              <c:f>'★予想インフレ率（施工時販売価格指数）'!$S$3:$S$108</c:f>
              <c:numCache>
                <c:formatCode>0%</c:formatCode>
                <c:ptCount val="106"/>
                <c:pt idx="0">
                  <c:v>-5.5820855811699044E-3</c:v>
                </c:pt>
                <c:pt idx="1">
                  <c:v>3.3665870400574338E-3</c:v>
                </c:pt>
                <c:pt idx="2">
                  <c:v>-7.5547494612475674E-3</c:v>
                </c:pt>
                <c:pt idx="3">
                  <c:v>2.2620814612062112E-3</c:v>
                </c:pt>
                <c:pt idx="4">
                  <c:v>1.3451620716251611E-3</c:v>
                </c:pt>
                <c:pt idx="5">
                  <c:v>8.548617457841523E-3</c:v>
                </c:pt>
                <c:pt idx="6">
                  <c:v>-3.8436743749413749E-3</c:v>
                </c:pt>
                <c:pt idx="7">
                  <c:v>1.3798920211298249E-2</c:v>
                </c:pt>
                <c:pt idx="8">
                  <c:v>-6.8762278978389269E-3</c:v>
                </c:pt>
                <c:pt idx="9">
                  <c:v>0</c:v>
                </c:pt>
                <c:pt idx="10">
                  <c:v>-1.1869436201780381E-2</c:v>
                </c:pt>
                <c:pt idx="11">
                  <c:v>-2.0020020020021789E-3</c:v>
                </c:pt>
                <c:pt idx="12">
                  <c:v>-4.0120361083247902E-3</c:v>
                </c:pt>
                <c:pt idx="13">
                  <c:v>1.0070493454179541E-3</c:v>
                </c:pt>
                <c:pt idx="14">
                  <c:v>-1.7102615694165046E-2</c:v>
                </c:pt>
                <c:pt idx="15">
                  <c:v>1.0235414534287557E-3</c:v>
                </c:pt>
                <c:pt idx="16">
                  <c:v>1.0224948875257045E-3</c:v>
                </c:pt>
                <c:pt idx="17">
                  <c:v>4.0858018386105144E-3</c:v>
                </c:pt>
                <c:pt idx="18">
                  <c:v>-1.0172939979651296E-3</c:v>
                </c:pt>
                <c:pt idx="19">
                  <c:v>1.7311608961012581E-5</c:v>
                </c:pt>
                <c:pt idx="20">
                  <c:v>4.0040040040041358E-3</c:v>
                </c:pt>
                <c:pt idx="21">
                  <c:v>9.9700897308085956E-4</c:v>
                </c:pt>
                <c:pt idx="22">
                  <c:v>-9.960159362549792E-3</c:v>
                </c:pt>
                <c:pt idx="23">
                  <c:v>-3.0181086519116551E-3</c:v>
                </c:pt>
                <c:pt idx="24">
                  <c:v>-9.0817356205850075E-3</c:v>
                </c:pt>
                <c:pt idx="25">
                  <c:v>2.0366598778003286E-3</c:v>
                </c:pt>
                <c:pt idx="26">
                  <c:v>-9.1463414634147533E-3</c:v>
                </c:pt>
                <c:pt idx="27">
                  <c:v>-4.1025641025641546E-3</c:v>
                </c:pt>
                <c:pt idx="28">
                  <c:v>0</c:v>
                </c:pt>
                <c:pt idx="29">
                  <c:v>5.1493305870236039E-3</c:v>
                </c:pt>
                <c:pt idx="30">
                  <c:v>-2.0491803278686049E-3</c:v>
                </c:pt>
                <c:pt idx="31">
                  <c:v>0</c:v>
                </c:pt>
                <c:pt idx="32">
                  <c:v>4.1067761806978798E-3</c:v>
                </c:pt>
                <c:pt idx="33">
                  <c:v>3.0674846625766694E-3</c:v>
                </c:pt>
                <c:pt idx="34">
                  <c:v>2.0387359836901986E-3</c:v>
                </c:pt>
                <c:pt idx="35">
                  <c:v>3.0518819938960551E-3</c:v>
                </c:pt>
                <c:pt idx="36">
                  <c:v>2.0283975659229903E-3</c:v>
                </c:pt>
                <c:pt idx="37">
                  <c:v>8.0971659919029104E-3</c:v>
                </c:pt>
                <c:pt idx="38">
                  <c:v>-6.0240963855421326E-3</c:v>
                </c:pt>
                <c:pt idx="39">
                  <c:v>1.2193272727272886E-2</c:v>
                </c:pt>
                <c:pt idx="40">
                  <c:v>4.2462845010613481E-3</c:v>
                </c:pt>
                <c:pt idx="41">
                  <c:v>5.2854122621566191E-3</c:v>
                </c:pt>
                <c:pt idx="42">
                  <c:v>-2.103049421661396E-3</c:v>
                </c:pt>
                <c:pt idx="43">
                  <c:v>7.3761854583771491E-3</c:v>
                </c:pt>
                <c:pt idx="44">
                  <c:v>1.3598326359832713E-2</c:v>
                </c:pt>
                <c:pt idx="45">
                  <c:v>-3.0959752321982892E-3</c:v>
                </c:pt>
                <c:pt idx="46">
                  <c:v>6.2111801242237252E-3</c:v>
                </c:pt>
                <c:pt idx="47">
                  <c:v>1.1316872427983515E-2</c:v>
                </c:pt>
                <c:pt idx="48">
                  <c:v>3.0518819938962771E-3</c:v>
                </c:pt>
                <c:pt idx="49">
                  <c:v>6.0851926977687487E-3</c:v>
                </c:pt>
                <c:pt idx="50">
                  <c:v>9.0725806451612545E-3</c:v>
                </c:pt>
                <c:pt idx="51">
                  <c:v>2.5974025974025983E-2</c:v>
                </c:pt>
                <c:pt idx="52">
                  <c:v>1.6553067185978598E-2</c:v>
                </c:pt>
                <c:pt idx="53">
                  <c:v>-2.2030651340996243E-2</c:v>
                </c:pt>
                <c:pt idx="54">
                  <c:v>-2.1547502448579725E-2</c:v>
                </c:pt>
                <c:pt idx="55">
                  <c:v>-3.0030030030031574E-3</c:v>
                </c:pt>
                <c:pt idx="56">
                  <c:v>-1.0040160642570184E-2</c:v>
                </c:pt>
                <c:pt idx="57">
                  <c:v>-4.0567951318457585E-3</c:v>
                </c:pt>
                <c:pt idx="58">
                  <c:v>-1.0183299389003864E-3</c:v>
                </c:pt>
                <c:pt idx="59">
                  <c:v>6.1162079510703737E-3</c:v>
                </c:pt>
                <c:pt idx="60">
                  <c:v>-3.0395136778115228E-3</c:v>
                </c:pt>
                <c:pt idx="61">
                  <c:v>1.0162601626015899E-3</c:v>
                </c:pt>
                <c:pt idx="62">
                  <c:v>8.1218274111674038E-3</c:v>
                </c:pt>
                <c:pt idx="63">
                  <c:v>1.8779456193353417E-2</c:v>
                </c:pt>
                <c:pt idx="64">
                  <c:v>-1.8789144050104345E-2</c:v>
                </c:pt>
                <c:pt idx="65">
                  <c:v>6.382978723404209E-3</c:v>
                </c:pt>
                <c:pt idx="66">
                  <c:v>-3.1712473572937938E-3</c:v>
                </c:pt>
                <c:pt idx="67">
                  <c:v>-6.3626723223753068E-3</c:v>
                </c:pt>
                <c:pt idx="68">
                  <c:v>2.1344717182496531E-3</c:v>
                </c:pt>
                <c:pt idx="69">
                  <c:v>0</c:v>
                </c:pt>
                <c:pt idx="70">
                  <c:v>9.5846645367412275E-3</c:v>
                </c:pt>
                <c:pt idx="71">
                  <c:v>5.2742616033756295E-3</c:v>
                </c:pt>
                <c:pt idx="72">
                  <c:v>8.394543546694555E-3</c:v>
                </c:pt>
                <c:pt idx="73">
                  <c:v>8.3246618106140868E-3</c:v>
                </c:pt>
                <c:pt idx="74">
                  <c:v>8.2559339525283271E-3</c:v>
                </c:pt>
                <c:pt idx="75">
                  <c:v>1.9447287615148356E-2</c:v>
                </c:pt>
                <c:pt idx="76">
                  <c:v>6.0240963855422436E-3</c:v>
                </c:pt>
                <c:pt idx="77">
                  <c:v>-6.98602794411185E-3</c:v>
                </c:pt>
                <c:pt idx="78">
                  <c:v>3.0150753768845018E-3</c:v>
                </c:pt>
                <c:pt idx="79">
                  <c:v>1.0020040080160886E-3</c:v>
                </c:pt>
                <c:pt idx="80">
                  <c:v>5.0050050050050032E-3</c:v>
                </c:pt>
                <c:pt idx="81">
                  <c:v>-2.9880478087650486E-3</c:v>
                </c:pt>
                <c:pt idx="82">
                  <c:v>-5.9940059940059021E-3</c:v>
                </c:pt>
                <c:pt idx="83">
                  <c:v>2.0100502512563345E-3</c:v>
                </c:pt>
                <c:pt idx="84">
                  <c:v>2.0060180541625616E-3</c:v>
                </c:pt>
                <c:pt idx="85">
                  <c:v>6.0060060060058706E-3</c:v>
                </c:pt>
                <c:pt idx="86">
                  <c:v>3.9800995024876773E-3</c:v>
                </c:pt>
                <c:pt idx="87">
                  <c:v>4.9554013875123815E-3</c:v>
                </c:pt>
                <c:pt idx="88">
                  <c:v>1.9723865877709912E-3</c:v>
                </c:pt>
                <c:pt idx="89">
                  <c:v>1.279527559055138E-2</c:v>
                </c:pt>
                <c:pt idx="90">
                  <c:v>9.7181729834794339E-4</c:v>
                </c:pt>
                <c:pt idx="91">
                  <c:v>1.844660194174752E-2</c:v>
                </c:pt>
                <c:pt idx="92">
                  <c:v>6.673021925643452E-3</c:v>
                </c:pt>
                <c:pt idx="93">
                  <c:v>1.8939393939394478E-3</c:v>
                </c:pt>
                <c:pt idx="94">
                  <c:v>9.4517958412110303E-4</c:v>
                </c:pt>
                <c:pt idx="95">
                  <c:v>7.5542965061379252E-3</c:v>
                </c:pt>
                <c:pt idx="96">
                  <c:v>8.434864104967188E-3</c:v>
                </c:pt>
                <c:pt idx="97">
                  <c:v>1.3011152416356975E-2</c:v>
                </c:pt>
                <c:pt idx="98">
                  <c:v>-1.8348623853211565E-3</c:v>
                </c:pt>
                <c:pt idx="99">
                  <c:v>-8.2720588235293269E-3</c:v>
                </c:pt>
                <c:pt idx="100">
                  <c:v>-4.6339202965709481E-3</c:v>
                </c:pt>
                <c:pt idx="101">
                  <c:v>3.7243947858471849E-3</c:v>
                </c:pt>
                <c:pt idx="102">
                  <c:v>7.4211502782930427E-3</c:v>
                </c:pt>
                <c:pt idx="103">
                  <c:v>1.0128913443830712E-2</c:v>
                </c:pt>
                <c:pt idx="104">
                  <c:v>2.0966271649954349E-2</c:v>
                </c:pt>
                <c:pt idx="105">
                  <c:v>2.3214285714285632E-2</c:v>
                </c:pt>
              </c:numCache>
            </c:numRef>
          </c:val>
          <c:smooth val="0"/>
          <c:extLst>
            <c:ext xmlns:c16="http://schemas.microsoft.com/office/drawing/2014/chart" uri="{C3380CC4-5D6E-409C-BE32-E72D297353CC}">
              <c16:uniqueId val="{00000001-0F38-45CB-8AB3-120EC9D1B536}"/>
            </c:ext>
          </c:extLst>
        </c:ser>
        <c:dLbls>
          <c:showLegendKey val="0"/>
          <c:showVal val="0"/>
          <c:showCatName val="0"/>
          <c:showSerName val="0"/>
          <c:showPercent val="0"/>
          <c:showBubbleSize val="0"/>
        </c:dLbls>
        <c:smooth val="0"/>
        <c:axId val="1122554904"/>
        <c:axId val="1122546048"/>
      </c:lineChart>
      <c:catAx>
        <c:axId val="112255490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ja-JP"/>
          </a:p>
        </c:txPr>
        <c:crossAx val="1122546048"/>
        <c:crosses val="autoZero"/>
        <c:auto val="1"/>
        <c:lblAlgn val="ctr"/>
        <c:lblOffset val="100"/>
        <c:noMultiLvlLbl val="0"/>
      </c:catAx>
      <c:valAx>
        <c:axId val="1122546048"/>
        <c:scaling>
          <c:orientation val="minMax"/>
          <c:max val="3.0000000000000006E-2"/>
          <c:min val="-2.5000000000000005E-2"/>
        </c:scaling>
        <c:delete val="0"/>
        <c:axPos val="l"/>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ja-JP"/>
          </a:p>
        </c:txPr>
        <c:crossAx val="1122554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Segoe UI" panose="020B0502040204020203" pitchFamily="34" charset="0"/>
              <a:ea typeface="+mn-ea"/>
              <a:cs typeface="Segoe UI" panose="020B0502040204020203" pitchFamily="34" charset="0"/>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1"/>
              </a:solidFill>
              <a:round/>
            </a:ln>
            <a:effectLst/>
          </c:spPr>
          <c:marker>
            <c:symbol val="none"/>
          </c:marker>
          <c:cat>
            <c:strLit>
              <c:ptCount val="163"/>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166</c:v>
              </c:pt>
              <c:pt idx="162">
                <c:v>167</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'★資本ストック（四半期）'!$J$110:$J$276</c15:sqref>
                  </c15:fullRef>
                </c:ext>
              </c:extLst>
              <c:f>('★資本ストック（四半期）'!$J$110:$J$270,'★資本ストック（四半期）'!$J$275:$J$276)</c:f>
              <c:numCache>
                <c:formatCode>#,##0.0;[Red]\-#,##0.0</c:formatCode>
                <c:ptCount val="163"/>
                <c:pt idx="0">
                  <c:v>10513</c:v>
                </c:pt>
                <c:pt idx="1">
                  <c:v>10700.563582268316</c:v>
                </c:pt>
                <c:pt idx="2">
                  <c:v>10831.855767696979</c:v>
                </c:pt>
                <c:pt idx="3">
                  <c:v>11028.185842001278</c:v>
                </c:pt>
                <c:pt idx="4">
                  <c:v>11231.200000000003</c:v>
                </c:pt>
                <c:pt idx="5">
                  <c:v>11344.967744265556</c:v>
                </c:pt>
                <c:pt idx="6">
                  <c:v>11478.064334242683</c:v>
                </c:pt>
                <c:pt idx="7">
                  <c:v>11658.432893846089</c:v>
                </c:pt>
                <c:pt idx="8">
                  <c:v>11813.900000000007</c:v>
                </c:pt>
                <c:pt idx="9">
                  <c:v>11862.332824351557</c:v>
                </c:pt>
                <c:pt idx="10">
                  <c:v>11898.53806399331</c:v>
                </c:pt>
                <c:pt idx="11">
                  <c:v>12026.868054917586</c:v>
                </c:pt>
                <c:pt idx="12">
                  <c:v>12114.800000000007</c:v>
                </c:pt>
                <c:pt idx="13">
                  <c:v>12285.753633860826</c:v>
                </c:pt>
                <c:pt idx="14">
                  <c:v>12330.887227626501</c:v>
                </c:pt>
                <c:pt idx="15">
                  <c:v>12395.131075293932</c:v>
                </c:pt>
                <c:pt idx="16">
                  <c:v>12493.500000000009</c:v>
                </c:pt>
                <c:pt idx="17">
                  <c:v>12475.785718649242</c:v>
                </c:pt>
                <c:pt idx="18">
                  <c:v>12380.595146726015</c:v>
                </c:pt>
                <c:pt idx="19">
                  <c:v>12468.364924215342</c:v>
                </c:pt>
                <c:pt idx="20">
                  <c:v>12485.600000000008</c:v>
                </c:pt>
                <c:pt idx="21">
                  <c:v>12591.982178849645</c:v>
                </c:pt>
                <c:pt idx="22">
                  <c:v>12665.923880274475</c:v>
                </c:pt>
                <c:pt idx="23">
                  <c:v>12801.791131717773</c:v>
                </c:pt>
                <c:pt idx="24">
                  <c:v>12915.200000000008</c:v>
                </c:pt>
                <c:pt idx="25">
                  <c:v>13022.772940544715</c:v>
                </c:pt>
                <c:pt idx="26">
                  <c:v>13199.023999460362</c:v>
                </c:pt>
                <c:pt idx="27">
                  <c:v>13396.864198474334</c:v>
                </c:pt>
                <c:pt idx="28">
                  <c:v>13608.900000000009</c:v>
                </c:pt>
                <c:pt idx="29">
                  <c:v>13798.312346476778</c:v>
                </c:pt>
                <c:pt idx="30">
                  <c:v>13930.294005381627</c:v>
                </c:pt>
                <c:pt idx="31">
                  <c:v>14377.049210769901</c:v>
                </c:pt>
                <c:pt idx="32">
                  <c:v>14669.900000000009</c:v>
                </c:pt>
                <c:pt idx="33">
                  <c:v>15012.508764003183</c:v>
                </c:pt>
                <c:pt idx="34">
                  <c:v>15221.270961339396</c:v>
                </c:pt>
                <c:pt idx="35">
                  <c:v>15657.810210173468</c:v>
                </c:pt>
                <c:pt idx="36">
                  <c:v>16013.300000000008</c:v>
                </c:pt>
                <c:pt idx="37">
                  <c:v>16467.902556066503</c:v>
                </c:pt>
                <c:pt idx="38">
                  <c:v>17261.021832409679</c:v>
                </c:pt>
                <c:pt idx="39">
                  <c:v>17959.243998119262</c:v>
                </c:pt>
                <c:pt idx="40">
                  <c:v>18297.600000000006</c:v>
                </c:pt>
                <c:pt idx="41">
                  <c:v>19167.254060475268</c:v>
                </c:pt>
                <c:pt idx="42">
                  <c:v>19674.073590562959</c:v>
                </c:pt>
                <c:pt idx="43">
                  <c:v>20186.363435101048</c:v>
                </c:pt>
                <c:pt idx="44">
                  <c:v>20501.099999999999</c:v>
                </c:pt>
                <c:pt idx="45">
                  <c:v>21079.39043768185</c:v>
                </c:pt>
                <c:pt idx="46">
                  <c:v>21448.37618046056</c:v>
                </c:pt>
                <c:pt idx="47">
                  <c:v>21839.167515865127</c:v>
                </c:pt>
                <c:pt idx="48">
                  <c:v>22090.699999999993</c:v>
                </c:pt>
                <c:pt idx="49">
                  <c:v>22591.39479025828</c:v>
                </c:pt>
                <c:pt idx="50">
                  <c:v>22704.563048342814</c:v>
                </c:pt>
                <c:pt idx="51">
                  <c:v>22853.456935996368</c:v>
                </c:pt>
                <c:pt idx="52">
                  <c:v>23119.799999999992</c:v>
                </c:pt>
                <c:pt idx="53">
                  <c:v>23384.677259703207</c:v>
                </c:pt>
                <c:pt idx="54">
                  <c:v>23502.574772625641</c:v>
                </c:pt>
                <c:pt idx="55">
                  <c:v>23621.580808113562</c:v>
                </c:pt>
                <c:pt idx="56">
                  <c:v>23823.499999999989</c:v>
                </c:pt>
                <c:pt idx="57">
                  <c:v>23942.462600613075</c:v>
                </c:pt>
                <c:pt idx="58">
                  <c:v>23973.923741940442</c:v>
                </c:pt>
                <c:pt idx="59">
                  <c:v>24266.122153926011</c:v>
                </c:pt>
                <c:pt idx="60">
                  <c:v>24477.999999999993</c:v>
                </c:pt>
                <c:pt idx="61">
                  <c:v>24487.616778269035</c:v>
                </c:pt>
                <c:pt idx="62">
                  <c:v>24407.539952594067</c:v>
                </c:pt>
                <c:pt idx="63">
                  <c:v>24612.137297437981</c:v>
                </c:pt>
                <c:pt idx="64">
                  <c:v>24617.5</c:v>
                </c:pt>
                <c:pt idx="65">
                  <c:v>24622.47172252581</c:v>
                </c:pt>
                <c:pt idx="66">
                  <c:v>24443.690294219956</c:v>
                </c:pt>
                <c:pt idx="67">
                  <c:v>24524.825222458487</c:v>
                </c:pt>
                <c:pt idx="68">
                  <c:v>24449.5</c:v>
                </c:pt>
                <c:pt idx="69">
                  <c:v>24336.066841806234</c:v>
                </c:pt>
                <c:pt idx="70">
                  <c:v>24187.515066411073</c:v>
                </c:pt>
                <c:pt idx="71">
                  <c:v>24105.600876538556</c:v>
                </c:pt>
                <c:pt idx="72">
                  <c:v>24069.599999999995</c:v>
                </c:pt>
                <c:pt idx="73">
                  <c:v>23883.058629220697</c:v>
                </c:pt>
                <c:pt idx="74">
                  <c:v>23792.23323542007</c:v>
                </c:pt>
                <c:pt idx="75">
                  <c:v>23744.172847489906</c:v>
                </c:pt>
                <c:pt idx="76">
                  <c:v>23696.199999999997</c:v>
                </c:pt>
                <c:pt idx="77">
                  <c:v>23729.055587893035</c:v>
                </c:pt>
                <c:pt idx="78">
                  <c:v>23694.734536968401</c:v>
                </c:pt>
                <c:pt idx="79">
                  <c:v>23733.995340980644</c:v>
                </c:pt>
                <c:pt idx="80">
                  <c:v>23674.699999999997</c:v>
                </c:pt>
                <c:pt idx="81">
                  <c:v>23687.970489507727</c:v>
                </c:pt>
                <c:pt idx="82">
                  <c:v>23501.333433103915</c:v>
                </c:pt>
                <c:pt idx="83">
                  <c:v>23404.689242624332</c:v>
                </c:pt>
                <c:pt idx="84">
                  <c:v>23354.2</c:v>
                </c:pt>
                <c:pt idx="85">
                  <c:v>23356.404998144273</c:v>
                </c:pt>
                <c:pt idx="86">
                  <c:v>22949.034757606871</c:v>
                </c:pt>
                <c:pt idx="87">
                  <c:v>22870.300918565317</c:v>
                </c:pt>
                <c:pt idx="88">
                  <c:v>22882.000000000004</c:v>
                </c:pt>
                <c:pt idx="89">
                  <c:v>22663.898853241684</c:v>
                </c:pt>
                <c:pt idx="90">
                  <c:v>22482.298155811775</c:v>
                </c:pt>
                <c:pt idx="91">
                  <c:v>22227.469639876057</c:v>
                </c:pt>
                <c:pt idx="92">
                  <c:v>22001.800000000003</c:v>
                </c:pt>
                <c:pt idx="93">
                  <c:v>21884.771180820328</c:v>
                </c:pt>
                <c:pt idx="94">
                  <c:v>21734.365103261061</c:v>
                </c:pt>
                <c:pt idx="95">
                  <c:v>21492.405505090261</c:v>
                </c:pt>
                <c:pt idx="96">
                  <c:v>21300</c:v>
                </c:pt>
                <c:pt idx="97">
                  <c:v>21237.986636772825</c:v>
                </c:pt>
                <c:pt idx="98">
                  <c:v>21045.428654858399</c:v>
                </c:pt>
                <c:pt idx="99">
                  <c:v>20908.520988157339</c:v>
                </c:pt>
                <c:pt idx="100">
                  <c:v>20716.8</c:v>
                </c:pt>
                <c:pt idx="101">
                  <c:v>20481.046976410304</c:v>
                </c:pt>
                <c:pt idx="102">
                  <c:v>20341.214444031233</c:v>
                </c:pt>
                <c:pt idx="103">
                  <c:v>20301.052943532286</c:v>
                </c:pt>
                <c:pt idx="104">
                  <c:v>20181.399999999994</c:v>
                </c:pt>
                <c:pt idx="105">
                  <c:v>20202.660175045381</c:v>
                </c:pt>
                <c:pt idx="106">
                  <c:v>20268.802530125038</c:v>
                </c:pt>
                <c:pt idx="107">
                  <c:v>20513.359052320553</c:v>
                </c:pt>
                <c:pt idx="108">
                  <c:v>20543.599999999995</c:v>
                </c:pt>
                <c:pt idx="109">
                  <c:v>20390.069586022662</c:v>
                </c:pt>
                <c:pt idx="110">
                  <c:v>20310.017898832219</c:v>
                </c:pt>
                <c:pt idx="111">
                  <c:v>20196.024292289385</c:v>
                </c:pt>
                <c:pt idx="112">
                  <c:v>20155.8</c:v>
                </c:pt>
                <c:pt idx="113">
                  <c:v>19843.85367984659</c:v>
                </c:pt>
                <c:pt idx="114">
                  <c:v>19633.561562805895</c:v>
                </c:pt>
                <c:pt idx="115">
                  <c:v>19616.042012227572</c:v>
                </c:pt>
                <c:pt idx="116">
                  <c:v>19492.3</c:v>
                </c:pt>
                <c:pt idx="117">
                  <c:v>19446.312771012454</c:v>
                </c:pt>
                <c:pt idx="118">
                  <c:v>19400.194555866343</c:v>
                </c:pt>
                <c:pt idx="119">
                  <c:v>19365.466673995201</c:v>
                </c:pt>
                <c:pt idx="120">
                  <c:v>19311</c:v>
                </c:pt>
                <c:pt idx="121">
                  <c:v>19223.580061946843</c:v>
                </c:pt>
                <c:pt idx="122">
                  <c:v>19310.854357026143</c:v>
                </c:pt>
                <c:pt idx="123">
                  <c:v>19181.23910591704</c:v>
                </c:pt>
                <c:pt idx="124">
                  <c:v>18974</c:v>
                </c:pt>
                <c:pt idx="125">
                  <c:v>18845.80388099316</c:v>
                </c:pt>
                <c:pt idx="126">
                  <c:v>19123.607718190728</c:v>
                </c:pt>
                <c:pt idx="127">
                  <c:v>18863.818348111843</c:v>
                </c:pt>
                <c:pt idx="128">
                  <c:v>18823.199999999997</c:v>
                </c:pt>
                <c:pt idx="129">
                  <c:v>18700.833993783141</c:v>
                </c:pt>
                <c:pt idx="130">
                  <c:v>18773.83944438356</c:v>
                </c:pt>
                <c:pt idx="131">
                  <c:v>19019.333026211792</c:v>
                </c:pt>
                <c:pt idx="132">
                  <c:v>19172.899999999994</c:v>
                </c:pt>
                <c:pt idx="133">
                  <c:v>19442.438535269055</c:v>
                </c:pt>
                <c:pt idx="134">
                  <c:v>19446.184971619376</c:v>
                </c:pt>
                <c:pt idx="135">
                  <c:v>19413.88686383656</c:v>
                </c:pt>
                <c:pt idx="136">
                  <c:v>19495.599999999991</c:v>
                </c:pt>
                <c:pt idx="137">
                  <c:v>19620.192748307323</c:v>
                </c:pt>
                <c:pt idx="138">
                  <c:v>19579.634742511931</c:v>
                </c:pt>
                <c:pt idx="139">
                  <c:v>19687.345488204577</c:v>
                </c:pt>
                <c:pt idx="140">
                  <c:v>19686.999999999989</c:v>
                </c:pt>
                <c:pt idx="141">
                  <c:v>19837.203860158348</c:v>
                </c:pt>
                <c:pt idx="142">
                  <c:v>19811.500999172014</c:v>
                </c:pt>
                <c:pt idx="143">
                  <c:v>19695.415971099959</c:v>
                </c:pt>
                <c:pt idx="144">
                  <c:v>19724.499999999989</c:v>
                </c:pt>
                <c:pt idx="145">
                  <c:v>20025.828112452433</c:v>
                </c:pt>
                <c:pt idx="146">
                  <c:v>20023.28426108</c:v>
                </c:pt>
                <c:pt idx="147">
                  <c:v>19896.07901566787</c:v>
                </c:pt>
                <c:pt idx="148">
                  <c:v>20271.799999999992</c:v>
                </c:pt>
                <c:pt idx="149">
                  <c:v>20490.49772520678</c:v>
                </c:pt>
                <c:pt idx="150">
                  <c:v>20691.360548227254</c:v>
                </c:pt>
                <c:pt idx="151">
                  <c:v>20257.302624092648</c:v>
                </c:pt>
                <c:pt idx="152">
                  <c:v>20490.8</c:v>
                </c:pt>
                <c:pt idx="153">
                  <c:v>20853.62205558459</c:v>
                </c:pt>
                <c:pt idx="154">
                  <c:v>20910.937240608007</c:v>
                </c:pt>
                <c:pt idx="155">
                  <c:v>20694.152888953944</c:v>
                </c:pt>
                <c:pt idx="156">
                  <c:v>20662.5</c:v>
                </c:pt>
                <c:pt idx="157">
                  <c:v>20818.87167443685</c:v>
                </c:pt>
                <c:pt idx="158">
                  <c:v>20699.204239511997</c:v>
                </c:pt>
                <c:pt idx="159">
                  <c:v>20790.778083190675</c:v>
                </c:pt>
                <c:pt idx="160">
                  <c:v>20979.599999999999</c:v>
                </c:pt>
              </c:numCache>
            </c:numRef>
          </c:val>
          <c:smooth val="0"/>
          <c:extLst>
            <c:ext xmlns:c16="http://schemas.microsoft.com/office/drawing/2014/chart" uri="{C3380CC4-5D6E-409C-BE32-E72D297353CC}">
              <c16:uniqueId val="{00000000-682B-4196-997F-7CB777A23FB6}"/>
            </c:ext>
          </c:extLst>
        </c:ser>
        <c:ser>
          <c:idx val="2"/>
          <c:order val="2"/>
          <c:spPr>
            <a:ln w="28575" cap="rnd">
              <a:solidFill>
                <a:schemeClr val="accent3"/>
              </a:solidFill>
              <a:round/>
            </a:ln>
            <a:effectLst/>
          </c:spPr>
          <c:marker>
            <c:symbol val="none"/>
          </c:marker>
          <c:cat>
            <c:strLit>
              <c:ptCount val="163"/>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166</c:v>
              </c:pt>
              <c:pt idx="162">
                <c:v>167</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'★資本ストック（四半期）'!$L$110:$L$276</c15:sqref>
                  </c15:fullRef>
                </c:ext>
              </c:extLst>
              <c:f>('★資本ストック（四半期）'!$L$110:$L$270,'★資本ストック（四半期）'!$L$275:$L$276)</c:f>
              <c:numCache>
                <c:formatCode>#,##0.0;[Red]\-#,##0.0</c:formatCode>
                <c:ptCount val="163"/>
                <c:pt idx="0">
                  <c:v>10770.8895104689</c:v>
                </c:pt>
                <c:pt idx="1">
                  <c:v>10866.131102814899</c:v>
                </c:pt>
                <c:pt idx="2">
                  <c:v>10961.2115142168</c:v>
                </c:pt>
                <c:pt idx="3">
                  <c:v>11055.8660840304</c:v>
                </c:pt>
                <c:pt idx="4">
                  <c:v>11149.7493042695</c:v>
                </c:pt>
                <c:pt idx="5">
                  <c:v>11242.498366797099</c:v>
                </c:pt>
                <c:pt idx="6">
                  <c:v>11333.8013701606</c:v>
                </c:pt>
                <c:pt idx="7">
                  <c:v>11423.410456268701</c:v>
                </c:pt>
                <c:pt idx="8">
                  <c:v>11511.167931382301</c:v>
                </c:pt>
                <c:pt idx="9">
                  <c:v>11597.062990786</c:v>
                </c:pt>
                <c:pt idx="10">
                  <c:v>11681.274037307299</c:v>
                </c:pt>
                <c:pt idx="11">
                  <c:v>11764.145267419601</c:v>
                </c:pt>
                <c:pt idx="12">
                  <c:v>11846.156667613001</c:v>
                </c:pt>
                <c:pt idx="13">
                  <c:v>11927.9524261198</c:v>
                </c:pt>
                <c:pt idx="14">
                  <c:v>12010.344633254899</c:v>
                </c:pt>
                <c:pt idx="15">
                  <c:v>12094.3690050884</c:v>
                </c:pt>
                <c:pt idx="16">
                  <c:v>12181.261596811501</c:v>
                </c:pt>
                <c:pt idx="17">
                  <c:v>12272.4464399095</c:v>
                </c:pt>
                <c:pt idx="18">
                  <c:v>12369.5427148696</c:v>
                </c:pt>
                <c:pt idx="19">
                  <c:v>12474.2966892281</c:v>
                </c:pt>
                <c:pt idx="20">
                  <c:v>12588.4615382916</c:v>
                </c:pt>
                <c:pt idx="21">
                  <c:v>12713.786730013</c:v>
                </c:pt>
                <c:pt idx="22">
                  <c:v>12851.957443884299</c:v>
                </c:pt>
                <c:pt idx="23">
                  <c:v>13004.5827315527</c:v>
                </c:pt>
                <c:pt idx="24">
                  <c:v>13173.1553736883</c:v>
                </c:pt>
                <c:pt idx="25">
                  <c:v>13359.041406210999</c:v>
                </c:pt>
                <c:pt idx="26">
                  <c:v>13563.4456429327</c:v>
                </c:pt>
                <c:pt idx="27">
                  <c:v>13787.362729873699</c:v>
                </c:pt>
                <c:pt idx="28">
                  <c:v>14031.559549527499</c:v>
                </c:pt>
                <c:pt idx="29">
                  <c:v>14296.5589228053</c:v>
                </c:pt>
                <c:pt idx="30">
                  <c:v>14582.619508399899</c:v>
                </c:pt>
                <c:pt idx="31">
                  <c:v>14889.688560893899</c:v>
                </c:pt>
                <c:pt idx="32">
                  <c:v>15217.305631430499</c:v>
                </c:pt>
                <c:pt idx="33">
                  <c:v>15564.689871559</c:v>
                </c:pt>
                <c:pt idx="34">
                  <c:v>15930.718304309299</c:v>
                </c:pt>
                <c:pt idx="35">
                  <c:v>16313.9228395188</c:v>
                </c:pt>
                <c:pt idx="36">
                  <c:v>16712.3919824357</c:v>
                </c:pt>
                <c:pt idx="37">
                  <c:v>17123.804167914801</c:v>
                </c:pt>
                <c:pt idx="38">
                  <c:v>17545.400898321801</c:v>
                </c:pt>
                <c:pt idx="39">
                  <c:v>17974.013737515201</c:v>
                </c:pt>
                <c:pt idx="40">
                  <c:v>18406.2965124371</c:v>
                </c:pt>
                <c:pt idx="41">
                  <c:v>18838.893818942699</c:v>
                </c:pt>
                <c:pt idx="42">
                  <c:v>19268.3823175666</c:v>
                </c:pt>
                <c:pt idx="43">
                  <c:v>19691.5438939946</c:v>
                </c:pt>
                <c:pt idx="44">
                  <c:v>20105.413990958099</c:v>
                </c:pt>
                <c:pt idx="45">
                  <c:v>20507.337313401698</c:v>
                </c:pt>
                <c:pt idx="46">
                  <c:v>20894.905870025399</c:v>
                </c:pt>
                <c:pt idx="47">
                  <c:v>21266.069202732298</c:v>
                </c:pt>
                <c:pt idx="48">
                  <c:v>21619.122772369301</c:v>
                </c:pt>
                <c:pt idx="49">
                  <c:v>21952.720226228801</c:v>
                </c:pt>
                <c:pt idx="50">
                  <c:v>22265.809947370901</c:v>
                </c:pt>
                <c:pt idx="51">
                  <c:v>22557.739490457901</c:v>
                </c:pt>
                <c:pt idx="52">
                  <c:v>22828.130630840202</c:v>
                </c:pt>
                <c:pt idx="53">
                  <c:v>23076.789967271801</c:v>
                </c:pt>
                <c:pt idx="54">
                  <c:v>23303.706391862401</c:v>
                </c:pt>
                <c:pt idx="55">
                  <c:v>23509.0612262795</c:v>
                </c:pt>
                <c:pt idx="56">
                  <c:v>23693.160084928499</c:v>
                </c:pt>
                <c:pt idx="57">
                  <c:v>23856.378906953501</c:v>
                </c:pt>
                <c:pt idx="58">
                  <c:v>23999.175093945501</c:v>
                </c:pt>
                <c:pt idx="59">
                  <c:v>24122.059849804002</c:v>
                </c:pt>
                <c:pt idx="60">
                  <c:v>24225.528596333599</c:v>
                </c:pt>
                <c:pt idx="61">
                  <c:v>24310.166794278899</c:v>
                </c:pt>
                <c:pt idx="62">
                  <c:v>24376.717699011799</c:v>
                </c:pt>
                <c:pt idx="63">
                  <c:v>24426.035472144202</c:v>
                </c:pt>
                <c:pt idx="64">
                  <c:v>24458.993539196301</c:v>
                </c:pt>
                <c:pt idx="65">
                  <c:v>24476.581639329499</c:v>
                </c:pt>
                <c:pt idx="66">
                  <c:v>24479.888578242899</c:v>
                </c:pt>
                <c:pt idx="67">
                  <c:v>24470.094342937598</c:v>
                </c:pt>
                <c:pt idx="68">
                  <c:v>24448.356296487302</c:v>
                </c:pt>
                <c:pt idx="69">
                  <c:v>24415.866008765399</c:v>
                </c:pt>
                <c:pt idx="70">
                  <c:v>24373.815764459901</c:v>
                </c:pt>
                <c:pt idx="71">
                  <c:v>24323.347973779499</c:v>
                </c:pt>
                <c:pt idx="72">
                  <c:v>24265.488608996598</c:v>
                </c:pt>
                <c:pt idx="73">
                  <c:v>24201.127550447902</c:v>
                </c:pt>
                <c:pt idx="74">
                  <c:v>24131.032248089301</c:v>
                </c:pt>
                <c:pt idx="75">
                  <c:v>24055.771358801099</c:v>
                </c:pt>
                <c:pt idx="76">
                  <c:v>23975.7017900805</c:v>
                </c:pt>
                <c:pt idx="77">
                  <c:v>23890.985700355199</c:v>
                </c:pt>
                <c:pt idx="78">
                  <c:v>23801.610559434201</c:v>
                </c:pt>
                <c:pt idx="79">
                  <c:v>23707.462630806102</c:v>
                </c:pt>
                <c:pt idx="80">
                  <c:v>23608.3613804454</c:v>
                </c:pt>
                <c:pt idx="81">
                  <c:v>23504.142857270599</c:v>
                </c:pt>
                <c:pt idx="82">
                  <c:v>23394.684571837399</c:v>
                </c:pt>
                <c:pt idx="83">
                  <c:v>23279.9789269715</c:v>
                </c:pt>
                <c:pt idx="84">
                  <c:v>23160.084981036998</c:v>
                </c:pt>
                <c:pt idx="85">
                  <c:v>23035.1397363453</c:v>
                </c:pt>
                <c:pt idx="86">
                  <c:v>22905.4015170946</c:v>
                </c:pt>
                <c:pt idx="87">
                  <c:v>22771.3294382719</c:v>
                </c:pt>
                <c:pt idx="88">
                  <c:v>22633.409885639299</c:v>
                </c:pt>
                <c:pt idx="89">
                  <c:v>22492.191102134198</c:v>
                </c:pt>
                <c:pt idx="90">
                  <c:v>22348.3766995154</c:v>
                </c:pt>
                <c:pt idx="91">
                  <c:v>22202.7776068864</c:v>
                </c:pt>
                <c:pt idx="92">
                  <c:v>22056.288454260499</c:v>
                </c:pt>
                <c:pt idx="93">
                  <c:v>21909.819304172001</c:v>
                </c:pt>
                <c:pt idx="94">
                  <c:v>21764.246163870899</c:v>
                </c:pt>
                <c:pt idx="95">
                  <c:v>21620.4293855305</c:v>
                </c:pt>
                <c:pt idx="96">
                  <c:v>21479.2106456609</c:v>
                </c:pt>
                <c:pt idx="97">
                  <c:v>21341.3516058471</c:v>
                </c:pt>
                <c:pt idx="98">
                  <c:v>21207.501921020601</c:v>
                </c:pt>
                <c:pt idx="99">
                  <c:v>21078.246643007002</c:v>
                </c:pt>
                <c:pt idx="100">
                  <c:v>20954.069527840798</c:v>
                </c:pt>
                <c:pt idx="101">
                  <c:v>20835.348253022101</c:v>
                </c:pt>
                <c:pt idx="102">
                  <c:v>20722.312202596</c:v>
                </c:pt>
                <c:pt idx="103">
                  <c:v>20614.96932231</c:v>
                </c:pt>
                <c:pt idx="104">
                  <c:v>20513.089371812199</c:v>
                </c:pt>
                <c:pt idx="105">
                  <c:v>20416.245913014202</c:v>
                </c:pt>
                <c:pt idx="106">
                  <c:v>20323.805201970099</c:v>
                </c:pt>
                <c:pt idx="107">
                  <c:v>20235.000003647601</c:v>
                </c:pt>
                <c:pt idx="108">
                  <c:v>20149.028706345001</c:v>
                </c:pt>
                <c:pt idx="109">
                  <c:v>20065.263672765399</c:v>
                </c:pt>
                <c:pt idx="110">
                  <c:v>19983.323872671001</c:v>
                </c:pt>
                <c:pt idx="111">
                  <c:v>19903.031279519499</c:v>
                </c:pt>
                <c:pt idx="112">
                  <c:v>19824.412050534898</c:v>
                </c:pt>
                <c:pt idx="113">
                  <c:v>19747.6754635744</c:v>
                </c:pt>
                <c:pt idx="114">
                  <c:v>19673.237913963501</c:v>
                </c:pt>
                <c:pt idx="115">
                  <c:v>19601.5759084128</c:v>
                </c:pt>
                <c:pt idx="116">
                  <c:v>19533.141155913501</c:v>
                </c:pt>
                <c:pt idx="117">
                  <c:v>19468.3944067718</c:v>
                </c:pt>
                <c:pt idx="118">
                  <c:v>19407.770885571201</c:v>
                </c:pt>
                <c:pt idx="119">
                  <c:v>19351.692015873101</c:v>
                </c:pt>
                <c:pt idx="120">
                  <c:v>19300.574486032601</c:v>
                </c:pt>
                <c:pt idx="121">
                  <c:v>19254.843593566198</c:v>
                </c:pt>
                <c:pt idx="122">
                  <c:v>19214.931151936798</c:v>
                </c:pt>
                <c:pt idx="123">
                  <c:v>19181.249434899699</c:v>
                </c:pt>
                <c:pt idx="124">
                  <c:v>19154.270668213801</c:v>
                </c:pt>
                <c:pt idx="125">
                  <c:v>19134.467071182102</c:v>
                </c:pt>
                <c:pt idx="126">
                  <c:v>19122.198193939999</c:v>
                </c:pt>
                <c:pt idx="127">
                  <c:v>19117.643172129101</c:v>
                </c:pt>
                <c:pt idx="128">
                  <c:v>19120.9820223436</c:v>
                </c:pt>
                <c:pt idx="129">
                  <c:v>19132.236120662699</c:v>
                </c:pt>
                <c:pt idx="130">
                  <c:v>19151.240729401699</c:v>
                </c:pt>
                <c:pt idx="131">
                  <c:v>19177.561484546499</c:v>
                </c:pt>
                <c:pt idx="132">
                  <c:v>19210.528146279899</c:v>
                </c:pt>
                <c:pt idx="133">
                  <c:v>19249.371581998199</c:v>
                </c:pt>
                <c:pt idx="134">
                  <c:v>19293.299141506199</c:v>
                </c:pt>
                <c:pt idx="135">
                  <c:v>19341.638841454798</c:v>
                </c:pt>
                <c:pt idx="136">
                  <c:v>19393.814252138302</c:v>
                </c:pt>
                <c:pt idx="137">
                  <c:v>19449.294098865299</c:v>
                </c:pt>
                <c:pt idx="138">
                  <c:v>19507.6107230366</c:v>
                </c:pt>
                <c:pt idx="139">
                  <c:v>19568.403277709</c:v>
                </c:pt>
                <c:pt idx="140">
                  <c:v>19631.355930951599</c:v>
                </c:pt>
                <c:pt idx="141">
                  <c:v>19696.227189714798</c:v>
                </c:pt>
                <c:pt idx="142">
                  <c:v>19762.810338492302</c:v>
                </c:pt>
                <c:pt idx="143">
                  <c:v>19830.986772196698</c:v>
                </c:pt>
                <c:pt idx="144">
                  <c:v>19900.668317403699</c:v>
                </c:pt>
                <c:pt idx="145">
                  <c:v>19971.6820689382</c:v>
                </c:pt>
                <c:pt idx="146">
                  <c:v>20043.745016426699</c:v>
                </c:pt>
                <c:pt idx="147">
                  <c:v>20116.607990773002</c:v>
                </c:pt>
                <c:pt idx="148">
                  <c:v>20190.0090349087</c:v>
                </c:pt>
                <c:pt idx="149">
                  <c:v>20263.548361156099</c:v>
                </c:pt>
                <c:pt idx="150">
                  <c:v>20336.877301190601</c:v>
                </c:pt>
                <c:pt idx="151">
                  <c:v>20409.7890300402</c:v>
                </c:pt>
                <c:pt idx="152">
                  <c:v>20482.298274762201</c:v>
                </c:pt>
                <c:pt idx="153">
                  <c:v>20554.324458410301</c:v>
                </c:pt>
                <c:pt idx="154">
                  <c:v>20625.792317616299</c:v>
                </c:pt>
                <c:pt idx="155">
                  <c:v>20696.813650010401</c:v>
                </c:pt>
                <c:pt idx="156">
                  <c:v>20767.678468799601</c:v>
                </c:pt>
                <c:pt idx="157">
                  <c:v>20838.6751242153</c:v>
                </c:pt>
                <c:pt idx="158">
                  <c:v>20910.026229945699</c:v>
                </c:pt>
                <c:pt idx="159">
                  <c:v>20981.942022523199</c:v>
                </c:pt>
                <c:pt idx="160">
                  <c:v>21054.5009747359</c:v>
                </c:pt>
              </c:numCache>
            </c:numRef>
          </c:val>
          <c:smooth val="0"/>
          <c:extLst>
            <c:ext xmlns:c16="http://schemas.microsoft.com/office/drawing/2014/chart" uri="{C3380CC4-5D6E-409C-BE32-E72D297353CC}">
              <c16:uniqueId val="{00000002-682B-4196-997F-7CB777A23FB6}"/>
            </c:ext>
          </c:extLst>
        </c:ser>
        <c:dLbls>
          <c:showLegendKey val="0"/>
          <c:showVal val="0"/>
          <c:showCatName val="0"/>
          <c:showSerName val="0"/>
          <c:showPercent val="0"/>
          <c:showBubbleSize val="0"/>
        </c:dLbls>
        <c:marker val="1"/>
        <c:smooth val="0"/>
        <c:axId val="1013076607"/>
        <c:axId val="1013068287"/>
      </c:lineChart>
      <c:lineChart>
        <c:grouping val="standard"/>
        <c:varyColors val="0"/>
        <c:ser>
          <c:idx val="1"/>
          <c:order val="1"/>
          <c:spPr>
            <a:ln w="28575" cap="rnd">
              <a:solidFill>
                <a:schemeClr val="accent2"/>
              </a:solidFill>
              <a:round/>
            </a:ln>
            <a:effectLst/>
          </c:spPr>
          <c:marker>
            <c:symbol val="none"/>
          </c:marker>
          <c:cat>
            <c:strLit>
              <c:ptCount val="163"/>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166</c:v>
              </c:pt>
              <c:pt idx="162">
                <c:v>167</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'★資本ストック（四半期）'!$K$110:$K$276</c15:sqref>
                  </c15:fullRef>
                </c:ext>
              </c:extLst>
              <c:f>('★資本ストック（四半期）'!$K$110:$K$270,'★資本ストック（四半期）'!$K$275:$K$276)</c:f>
              <c:numCache>
                <c:formatCode>#,##0.0;[Red]\-#,##0.0</c:formatCode>
                <c:ptCount val="163"/>
                <c:pt idx="0">
                  <c:v>534.6</c:v>
                </c:pt>
                <c:pt idx="1">
                  <c:v>509.56193456990252</c:v>
                </c:pt>
                <c:pt idx="2">
                  <c:v>547.29306206553679</c:v>
                </c:pt>
                <c:pt idx="3">
                  <c:v>546.54764173521039</c:v>
                </c:pt>
                <c:pt idx="4">
                  <c:v>549.00000000000011</c:v>
                </c:pt>
                <c:pt idx="5">
                  <c:v>565.79203157580059</c:v>
                </c:pt>
                <c:pt idx="6">
                  <c:v>587.92761931143616</c:v>
                </c:pt>
                <c:pt idx="7">
                  <c:v>582.38973003998626</c:v>
                </c:pt>
                <c:pt idx="8">
                  <c:v>571.20000000000016</c:v>
                </c:pt>
                <c:pt idx="9">
                  <c:v>570.94118527969897</c:v>
                </c:pt>
                <c:pt idx="10">
                  <c:v>560.59792834579412</c:v>
                </c:pt>
                <c:pt idx="11">
                  <c:v>545.40803858048025</c:v>
                </c:pt>
                <c:pt idx="12">
                  <c:v>615.60000000000014</c:v>
                </c:pt>
                <c:pt idx="13">
                  <c:v>646.74893205280227</c:v>
                </c:pt>
                <c:pt idx="14">
                  <c:v>647.6523904940849</c:v>
                </c:pt>
                <c:pt idx="15">
                  <c:v>654.59615706846648</c:v>
                </c:pt>
                <c:pt idx="16">
                  <c:v>668.4000000000002</c:v>
                </c:pt>
                <c:pt idx="17">
                  <c:v>668.98686940170069</c:v>
                </c:pt>
                <c:pt idx="18">
                  <c:v>687.58634774597397</c:v>
                </c:pt>
                <c:pt idx="19">
                  <c:v>702.09498518783653</c:v>
                </c:pt>
                <c:pt idx="20">
                  <c:v>708.60000000000014</c:v>
                </c:pt>
                <c:pt idx="21">
                  <c:v>725.10417648802536</c:v>
                </c:pt>
                <c:pt idx="22">
                  <c:v>754.76407382657146</c:v>
                </c:pt>
                <c:pt idx="23">
                  <c:v>747.79459973620635</c:v>
                </c:pt>
                <c:pt idx="24">
                  <c:v>759.69999999999982</c:v>
                </c:pt>
                <c:pt idx="25">
                  <c:v>763.36238261892845</c:v>
                </c:pt>
                <c:pt idx="26">
                  <c:v>722.91195637730777</c:v>
                </c:pt>
                <c:pt idx="27">
                  <c:v>732.63818138090824</c:v>
                </c:pt>
                <c:pt idx="28">
                  <c:v>810.49999999999989</c:v>
                </c:pt>
                <c:pt idx="29">
                  <c:v>791.8338836821855</c:v>
                </c:pt>
                <c:pt idx="30">
                  <c:v>840.18966347224762</c:v>
                </c:pt>
                <c:pt idx="31">
                  <c:v>879.70651131973091</c:v>
                </c:pt>
                <c:pt idx="32">
                  <c:v>877.09999999999991</c:v>
                </c:pt>
                <c:pt idx="33">
                  <c:v>888.6165511698099</c:v>
                </c:pt>
                <c:pt idx="34">
                  <c:v>830.41551952318878</c:v>
                </c:pt>
                <c:pt idx="35">
                  <c:v>920.55184974694168</c:v>
                </c:pt>
                <c:pt idx="36">
                  <c:v>967.6999999999997</c:v>
                </c:pt>
                <c:pt idx="37">
                  <c:v>949.75209281501543</c:v>
                </c:pt>
                <c:pt idx="38">
                  <c:v>938.15506869553303</c:v>
                </c:pt>
                <c:pt idx="39">
                  <c:v>1018.3899417454325</c:v>
                </c:pt>
                <c:pt idx="40">
                  <c:v>1057.6999999999991</c:v>
                </c:pt>
                <c:pt idx="41">
                  <c:v>1070.0761350969801</c:v>
                </c:pt>
                <c:pt idx="42">
                  <c:v>1102.662009704922</c:v>
                </c:pt>
                <c:pt idx="43">
                  <c:v>1184.8592228081211</c:v>
                </c:pt>
                <c:pt idx="44">
                  <c:v>1124.7999999999997</c:v>
                </c:pt>
                <c:pt idx="45">
                  <c:v>1101.3502053750369</c:v>
                </c:pt>
                <c:pt idx="46">
                  <c:v>1134.4001688814476</c:v>
                </c:pt>
                <c:pt idx="47">
                  <c:v>1138.7338978265814</c:v>
                </c:pt>
                <c:pt idx="48">
                  <c:v>1230.9999999999989</c:v>
                </c:pt>
                <c:pt idx="49">
                  <c:v>1272.6592913570489</c:v>
                </c:pt>
                <c:pt idx="50">
                  <c:v>1292.242379044844</c:v>
                </c:pt>
                <c:pt idx="51">
                  <c:v>1285.9237319247216</c:v>
                </c:pt>
                <c:pt idx="52">
                  <c:v>1331.2999999999984</c:v>
                </c:pt>
                <c:pt idx="53">
                  <c:v>1308.6289136948831</c:v>
                </c:pt>
                <c:pt idx="54">
                  <c:v>1315.977439624191</c:v>
                </c:pt>
                <c:pt idx="55">
                  <c:v>1357.7039246998133</c:v>
                </c:pt>
                <c:pt idx="56">
                  <c:v>1384.5999999999976</c:v>
                </c:pt>
                <c:pt idx="57">
                  <c:v>1365.5963190441669</c:v>
                </c:pt>
                <c:pt idx="58">
                  <c:v>1312.0922382924723</c:v>
                </c:pt>
                <c:pt idx="59">
                  <c:v>1329.7153665939431</c:v>
                </c:pt>
                <c:pt idx="60">
                  <c:v>1419.0999999999972</c:v>
                </c:pt>
                <c:pt idx="61">
                  <c:v>1437.8966279577301</c:v>
                </c:pt>
                <c:pt idx="62">
                  <c:v>1448.0102466191743</c:v>
                </c:pt>
                <c:pt idx="63">
                  <c:v>1454.3033827158638</c:v>
                </c:pt>
                <c:pt idx="64">
                  <c:v>1470.0999999999967</c:v>
                </c:pt>
                <c:pt idx="65">
                  <c:v>1496.8001359402938</c:v>
                </c:pt>
                <c:pt idx="66">
                  <c:v>1511.0242045077193</c:v>
                </c:pt>
                <c:pt idx="67">
                  <c:v>1548.7101869215921</c:v>
                </c:pt>
                <c:pt idx="68">
                  <c:v>1520.4999999999957</c:v>
                </c:pt>
                <c:pt idx="69">
                  <c:v>1528.8790071486735</c:v>
                </c:pt>
                <c:pt idx="70">
                  <c:v>1526.0279107168185</c:v>
                </c:pt>
                <c:pt idx="71">
                  <c:v>1548.9953281746566</c:v>
                </c:pt>
                <c:pt idx="72">
                  <c:v>1536.099999999996</c:v>
                </c:pt>
                <c:pt idx="73">
                  <c:v>1611.3819991791847</c:v>
                </c:pt>
                <c:pt idx="74">
                  <c:v>1599.2134595518694</c:v>
                </c:pt>
                <c:pt idx="75">
                  <c:v>1533.9035219153884</c:v>
                </c:pt>
                <c:pt idx="76">
                  <c:v>1552.4999999999955</c:v>
                </c:pt>
                <c:pt idx="77">
                  <c:v>1580.159390528011</c:v>
                </c:pt>
                <c:pt idx="78">
                  <c:v>1588.0102509284438</c:v>
                </c:pt>
                <c:pt idx="79">
                  <c:v>1537.4299569025063</c:v>
                </c:pt>
                <c:pt idx="80">
                  <c:v>1564.1999999999955</c:v>
                </c:pt>
                <c:pt idx="81">
                  <c:v>1571.5909939369069</c:v>
                </c:pt>
                <c:pt idx="82">
                  <c:v>1578.1133890508625</c:v>
                </c:pt>
                <c:pt idx="83">
                  <c:v>1561.9392961795231</c:v>
                </c:pt>
                <c:pt idx="84">
                  <c:v>1551.0999999999958</c:v>
                </c:pt>
                <c:pt idx="85">
                  <c:v>1530.5754199553699</c:v>
                </c:pt>
                <c:pt idx="86">
                  <c:v>1520.1317244087224</c:v>
                </c:pt>
                <c:pt idx="87">
                  <c:v>1541.9095593136467</c:v>
                </c:pt>
                <c:pt idx="88">
                  <c:v>1534.4999999999968</c:v>
                </c:pt>
                <c:pt idx="89">
                  <c:v>1553.6010340382797</c:v>
                </c:pt>
                <c:pt idx="90">
                  <c:v>1524.1278168611282</c:v>
                </c:pt>
                <c:pt idx="91">
                  <c:v>1505.7973631876675</c:v>
                </c:pt>
                <c:pt idx="92">
                  <c:v>1525.7999999999972</c:v>
                </c:pt>
                <c:pt idx="93">
                  <c:v>1446.1343138846712</c:v>
                </c:pt>
                <c:pt idx="94">
                  <c:v>1469.4345607875134</c:v>
                </c:pt>
                <c:pt idx="95">
                  <c:v>1483.2282982780844</c:v>
                </c:pt>
                <c:pt idx="96">
                  <c:v>1506.2999999999986</c:v>
                </c:pt>
                <c:pt idx="97">
                  <c:v>1500.8083611050351</c:v>
                </c:pt>
                <c:pt idx="98">
                  <c:v>1510.5375672116731</c:v>
                </c:pt>
                <c:pt idx="99">
                  <c:v>1515.1141673539632</c:v>
                </c:pt>
                <c:pt idx="100">
                  <c:v>1496.0999999999985</c:v>
                </c:pt>
                <c:pt idx="101">
                  <c:v>1454.0969635334443</c:v>
                </c:pt>
                <c:pt idx="102">
                  <c:v>1554.5068323379783</c:v>
                </c:pt>
                <c:pt idx="103">
                  <c:v>1511.7884342791572</c:v>
                </c:pt>
                <c:pt idx="104">
                  <c:v>1478.4999999999986</c:v>
                </c:pt>
                <c:pt idx="105">
                  <c:v>1438.2359058443828</c:v>
                </c:pt>
                <c:pt idx="106">
                  <c:v>1397.7767825403141</c:v>
                </c:pt>
                <c:pt idx="107">
                  <c:v>1427.0475110741911</c:v>
                </c:pt>
                <c:pt idx="108">
                  <c:v>1460.2999999999986</c:v>
                </c:pt>
                <c:pt idx="109">
                  <c:v>1457.3154438531144</c:v>
                </c:pt>
                <c:pt idx="110">
                  <c:v>1455.6691742343874</c:v>
                </c:pt>
                <c:pt idx="111">
                  <c:v>1455.4994601581666</c:v>
                </c:pt>
                <c:pt idx="112">
                  <c:v>1443.3999999999987</c:v>
                </c:pt>
                <c:pt idx="113">
                  <c:v>1472.9875602309696</c:v>
                </c:pt>
                <c:pt idx="114">
                  <c:v>1423.2741159228144</c:v>
                </c:pt>
                <c:pt idx="115">
                  <c:v>1396.3977137133434</c:v>
                </c:pt>
                <c:pt idx="116">
                  <c:v>1406.3999999999983</c:v>
                </c:pt>
                <c:pt idx="117">
                  <c:v>1392.7460722871347</c:v>
                </c:pt>
                <c:pt idx="118">
                  <c:v>1381.7606700647993</c:v>
                </c:pt>
                <c:pt idx="119">
                  <c:v>1401.7566283736533</c:v>
                </c:pt>
                <c:pt idx="120">
                  <c:v>1377.899999999999</c:v>
                </c:pt>
                <c:pt idx="121">
                  <c:v>1422.5553089981756</c:v>
                </c:pt>
                <c:pt idx="122">
                  <c:v>1405.4920339446269</c:v>
                </c:pt>
                <c:pt idx="123">
                  <c:v>1381.6518354240418</c:v>
                </c:pt>
                <c:pt idx="124">
                  <c:v>1352.6999999999987</c:v>
                </c:pt>
                <c:pt idx="125">
                  <c:v>1341.0106469812649</c:v>
                </c:pt>
                <c:pt idx="126">
                  <c:v>1321.2634493697151</c:v>
                </c:pt>
                <c:pt idx="127">
                  <c:v>1324.8797255202494</c:v>
                </c:pt>
                <c:pt idx="128">
                  <c:v>1340.0999999999988</c:v>
                </c:pt>
                <c:pt idx="129">
                  <c:v>1344.5366295701349</c:v>
                </c:pt>
                <c:pt idx="130">
                  <c:v>1339.3955311735751</c:v>
                </c:pt>
                <c:pt idx="131">
                  <c:v>1320.7690233621249</c:v>
                </c:pt>
                <c:pt idx="132">
                  <c:v>1329.6999999999989</c:v>
                </c:pt>
                <c:pt idx="133">
                  <c:v>1340.8313486621128</c:v>
                </c:pt>
                <c:pt idx="134">
                  <c:v>1337.4505185843516</c:v>
                </c:pt>
                <c:pt idx="135">
                  <c:v>1295.4312809227631</c:v>
                </c:pt>
                <c:pt idx="136">
                  <c:v>1306.0999999999995</c:v>
                </c:pt>
                <c:pt idx="137">
                  <c:v>1300.1031576018545</c:v>
                </c:pt>
                <c:pt idx="138">
                  <c:v>1301.5021421212004</c:v>
                </c:pt>
                <c:pt idx="139">
                  <c:v>1310.2594799801509</c:v>
                </c:pt>
                <c:pt idx="140">
                  <c:v>1320.9999999999993</c:v>
                </c:pt>
                <c:pt idx="141">
                  <c:v>1350.5450933889042</c:v>
                </c:pt>
                <c:pt idx="142">
                  <c:v>1353.4650111484466</c:v>
                </c:pt>
                <c:pt idx="143">
                  <c:v>1350.3187419879564</c:v>
                </c:pt>
                <c:pt idx="144">
                  <c:v>1344.4999999999991</c:v>
                </c:pt>
                <c:pt idx="145">
                  <c:v>1358.1376453834805</c:v>
                </c:pt>
                <c:pt idx="146">
                  <c:v>1328.0715349828486</c:v>
                </c:pt>
                <c:pt idx="147">
                  <c:v>1330.1730138532155</c:v>
                </c:pt>
                <c:pt idx="148">
                  <c:v>1359.7999999999986</c:v>
                </c:pt>
                <c:pt idx="149">
                  <c:v>1382.1478091740407</c:v>
                </c:pt>
                <c:pt idx="150">
                  <c:v>1381.6256648288788</c:v>
                </c:pt>
                <c:pt idx="151">
                  <c:v>1380.2340132304905</c:v>
                </c:pt>
                <c:pt idx="152">
                  <c:v>1378.6999999999987</c:v>
                </c:pt>
                <c:pt idx="153">
                  <c:v>1386.8694618820759</c:v>
                </c:pt>
                <c:pt idx="154">
                  <c:v>1395.4963467932498</c:v>
                </c:pt>
                <c:pt idx="155">
                  <c:v>1401.2135901882145</c:v>
                </c:pt>
                <c:pt idx="156">
                  <c:v>1407.1999999999994</c:v>
                </c:pt>
                <c:pt idx="157">
                  <c:v>1373.5981130822115</c:v>
                </c:pt>
                <c:pt idx="158">
                  <c:v>1301.1765805552659</c:v>
                </c:pt>
                <c:pt idx="159">
                  <c:v>1267.3231753822097</c:v>
                </c:pt>
                <c:pt idx="160">
                  <c:v>1428.7999999999993</c:v>
                </c:pt>
              </c:numCache>
            </c:numRef>
          </c:val>
          <c:smooth val="0"/>
          <c:extLst>
            <c:ext xmlns:c16="http://schemas.microsoft.com/office/drawing/2014/chart" uri="{C3380CC4-5D6E-409C-BE32-E72D297353CC}">
              <c16:uniqueId val="{00000001-682B-4196-997F-7CB777A23FB6}"/>
            </c:ext>
          </c:extLst>
        </c:ser>
        <c:ser>
          <c:idx val="3"/>
          <c:order val="3"/>
          <c:spPr>
            <a:ln w="28575" cap="rnd">
              <a:solidFill>
                <a:schemeClr val="accent4"/>
              </a:solidFill>
              <a:round/>
            </a:ln>
            <a:effectLst/>
          </c:spPr>
          <c:marker>
            <c:symbol val="none"/>
          </c:marker>
          <c:cat>
            <c:strLit>
              <c:ptCount val="163"/>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166</c:v>
              </c:pt>
              <c:pt idx="162">
                <c:v>167</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'★資本ストック（四半期）'!$M$110:$M$276</c15:sqref>
                  </c15:fullRef>
                </c:ext>
              </c:extLst>
              <c:f>('★資本ストック（四半期）'!$M$110:$M$270,'★資本ストック（四半期）'!$M$275:$M$276)</c:f>
              <c:numCache>
                <c:formatCode>#,##0.0;[Red]\-#,##0.0</c:formatCode>
                <c:ptCount val="163"/>
                <c:pt idx="0">
                  <c:v>514.20374652404405</c:v>
                </c:pt>
                <c:pt idx="1">
                  <c:v>522.21290713818598</c:v>
                </c:pt>
                <c:pt idx="2">
                  <c:v>530.23481541075</c:v>
                </c:pt>
                <c:pt idx="3">
                  <c:v>538.27431214230205</c:v>
                </c:pt>
                <c:pt idx="4">
                  <c:v>546.34689953756902</c:v>
                </c:pt>
                <c:pt idx="5">
                  <c:v>554.47325063227299</c:v>
                </c:pt>
                <c:pt idx="6">
                  <c:v>562.67569664992504</c:v>
                </c:pt>
                <c:pt idx="7">
                  <c:v>570.98364305212306</c:v>
                </c:pt>
                <c:pt idx="8">
                  <c:v>579.44227775213199</c:v>
                </c:pt>
                <c:pt idx="9">
                  <c:v>588.10391746758103</c:v>
                </c:pt>
                <c:pt idx="10">
                  <c:v>597.01572749250704</c:v>
                </c:pt>
                <c:pt idx="11">
                  <c:v>606.21414641332797</c:v>
                </c:pt>
                <c:pt idx="12">
                  <c:v>615.712851691997</c:v>
                </c:pt>
                <c:pt idx="13">
                  <c:v>625.48751697306898</c:v>
                </c:pt>
                <c:pt idx="14">
                  <c:v>635.51374536879302</c:v>
                </c:pt>
                <c:pt idx="15">
                  <c:v>645.78042837584496</c:v>
                </c:pt>
                <c:pt idx="16">
                  <c:v>656.28404414410295</c:v>
                </c:pt>
                <c:pt idx="17">
                  <c:v>667.026580653878</c:v>
                </c:pt>
                <c:pt idx="18">
                  <c:v>678.01759835789096</c:v>
                </c:pt>
                <c:pt idx="19">
                  <c:v>689.26788288933199</c:v>
                </c:pt>
                <c:pt idx="20">
                  <c:v>700.79420034975601</c:v>
                </c:pt>
                <c:pt idx="21">
                  <c:v>712.62133377965404</c:v>
                </c:pt>
                <c:pt idx="22">
                  <c:v>724.77894484430101</c:v>
                </c:pt>
                <c:pt idx="23">
                  <c:v>737.30449698566099</c:v>
                </c:pt>
                <c:pt idx="24">
                  <c:v>750.254194351313</c:v>
                </c:pt>
                <c:pt idx="25">
                  <c:v>763.69079740305597</c:v>
                </c:pt>
                <c:pt idx="26">
                  <c:v>777.68297023122</c:v>
                </c:pt>
                <c:pt idx="27">
                  <c:v>792.29917166689302</c:v>
                </c:pt>
                <c:pt idx="28">
                  <c:v>807.57362865750702</c:v>
                </c:pt>
                <c:pt idx="29">
                  <c:v>823.50328003156301</c:v>
                </c:pt>
                <c:pt idx="30">
                  <c:v>840.08689359965297</c:v>
                </c:pt>
                <c:pt idx="31">
                  <c:v>857.30344379964799</c:v>
                </c:pt>
                <c:pt idx="32">
                  <c:v>875.131969300592</c:v>
                </c:pt>
                <c:pt idx="33">
                  <c:v>893.56551068872704</c:v>
                </c:pt>
                <c:pt idx="34">
                  <c:v>912.59833856948501</c:v>
                </c:pt>
                <c:pt idx="35">
                  <c:v>932.22163044859406</c:v>
                </c:pt>
                <c:pt idx="36">
                  <c:v>952.37519956988103</c:v>
                </c:pt>
                <c:pt idx="37">
                  <c:v>972.991565564231</c:v>
                </c:pt>
                <c:pt idx="38">
                  <c:v>994.01282606280199</c:v>
                </c:pt>
                <c:pt idx="39">
                  <c:v>1015.36655402628</c:v>
                </c:pt>
                <c:pt idx="40">
                  <c:v>1036.94541131699</c:v>
                </c:pt>
                <c:pt idx="41">
                  <c:v>1058.64394941461</c:v>
                </c:pt>
                <c:pt idx="42">
                  <c:v>1080.3696914167101</c:v>
                </c:pt>
                <c:pt idx="43">
                  <c:v>1102.03730553692</c:v>
                </c:pt>
                <c:pt idx="44">
                  <c:v>1123.5753926878201</c:v>
                </c:pt>
                <c:pt idx="45">
                  <c:v>1144.96431748025</c:v>
                </c:pt>
                <c:pt idx="46">
                  <c:v>1166.18520990467</c:v>
                </c:pt>
                <c:pt idx="47">
                  <c:v>1187.19194113142</c:v>
                </c:pt>
                <c:pt idx="48">
                  <c:v>1207.9185166802299</c:v>
                </c:pt>
                <c:pt idx="49">
                  <c:v>1228.26865579377</c:v>
                </c:pt>
                <c:pt idx="50">
                  <c:v>1248.16050364177</c:v>
                </c:pt>
                <c:pt idx="51">
                  <c:v>1267.53994954118</c:v>
                </c:pt>
                <c:pt idx="52">
                  <c:v>1286.3804339810999</c:v>
                </c:pt>
                <c:pt idx="53">
                  <c:v>1304.66688731459</c:v>
                </c:pt>
                <c:pt idx="54">
                  <c:v>1322.4123146235099</c:v>
                </c:pt>
                <c:pt idx="55">
                  <c:v>1339.63219725618</c:v>
                </c:pt>
                <c:pt idx="56">
                  <c:v>1356.3379947640401</c:v>
                </c:pt>
                <c:pt idx="57">
                  <c:v>1372.55246152822</c:v>
                </c:pt>
                <c:pt idx="58">
                  <c:v>1388.31601568307</c:v>
                </c:pt>
                <c:pt idx="59">
                  <c:v>1403.6647277739401</c:v>
                </c:pt>
                <c:pt idx="60">
                  <c:v>1418.5870284852699</c:v>
                </c:pt>
                <c:pt idx="61">
                  <c:v>1433.0251301507899</c:v>
                </c:pt>
                <c:pt idx="62">
                  <c:v>1446.92156571141</c:v>
                </c:pt>
                <c:pt idx="63">
                  <c:v>1460.2219127941701</c:v>
                </c:pt>
                <c:pt idx="64">
                  <c:v>1472.8724294516801</c:v>
                </c:pt>
                <c:pt idx="65">
                  <c:v>1484.81567465526</c:v>
                </c:pt>
                <c:pt idx="66">
                  <c:v>1495.9924746078</c:v>
                </c:pt>
                <c:pt idx="67">
                  <c:v>1506.35114580053</c:v>
                </c:pt>
                <c:pt idx="68">
                  <c:v>1515.8493995558199</c:v>
                </c:pt>
                <c:pt idx="69">
                  <c:v>1524.4714215967799</c:v>
                </c:pt>
                <c:pt idx="70">
                  <c:v>1532.2043042717801</c:v>
                </c:pt>
                <c:pt idx="71">
                  <c:v>1539.0378946701701</c:v>
                </c:pt>
                <c:pt idx="72">
                  <c:v>1544.95817963531</c:v>
                </c:pt>
                <c:pt idx="73">
                  <c:v>1549.95736940652</c:v>
                </c:pt>
                <c:pt idx="74">
                  <c:v>1554.0221378608301</c:v>
                </c:pt>
                <c:pt idx="75">
                  <c:v>1557.1775492688901</c:v>
                </c:pt>
                <c:pt idx="76">
                  <c:v>1559.4769124774</c:v>
                </c:pt>
                <c:pt idx="77">
                  <c:v>1560.9589900659601</c:v>
                </c:pt>
                <c:pt idx="78">
                  <c:v>1561.6581840438801</c:v>
                </c:pt>
                <c:pt idx="79">
                  <c:v>1561.62089667077</c:v>
                </c:pt>
                <c:pt idx="80">
                  <c:v>1560.91000024801</c:v>
                </c:pt>
                <c:pt idx="81">
                  <c:v>1559.57324773965</c:v>
                </c:pt>
                <c:pt idx="82">
                  <c:v>1557.66044835959</c:v>
                </c:pt>
                <c:pt idx="83">
                  <c:v>1555.22892241307</c:v>
                </c:pt>
                <c:pt idx="84">
                  <c:v>1552.3487732932999</c:v>
                </c:pt>
                <c:pt idx="85">
                  <c:v>1549.0942983770699</c:v>
                </c:pt>
                <c:pt idx="86">
                  <c:v>1545.5390145578699</c:v>
                </c:pt>
                <c:pt idx="87">
                  <c:v>1541.7448644301801</c:v>
                </c:pt>
                <c:pt idx="88">
                  <c:v>1537.7579110321401</c:v>
                </c:pt>
                <c:pt idx="89">
                  <c:v>1533.6243203361801</c:v>
                </c:pt>
                <c:pt idx="90">
                  <c:v>1529.3882221203301</c:v>
                </c:pt>
                <c:pt idx="91">
                  <c:v>1525.10623160872</c:v>
                </c:pt>
                <c:pt idx="92">
                  <c:v>1520.8316762721499</c:v>
                </c:pt>
                <c:pt idx="93">
                  <c:v>1516.60581553868</c:v>
                </c:pt>
                <c:pt idx="94">
                  <c:v>1512.4730140387001</c:v>
                </c:pt>
                <c:pt idx="95">
                  <c:v>1508.43359171406</c:v>
                </c:pt>
                <c:pt idx="96">
                  <c:v>1504.4609694733199</c:v>
                </c:pt>
                <c:pt idx="97">
                  <c:v>1500.5128149166701</c:v>
                </c:pt>
                <c:pt idx="98">
                  <c:v>1496.54794503835</c:v>
                </c:pt>
                <c:pt idx="99">
                  <c:v>1492.5253615489801</c:v>
                </c:pt>
                <c:pt idx="100">
                  <c:v>1488.4128096730501</c:v>
                </c:pt>
                <c:pt idx="101">
                  <c:v>1484.19215263866</c:v>
                </c:pt>
                <c:pt idx="102">
                  <c:v>1479.85005816786</c:v>
                </c:pt>
                <c:pt idx="103">
                  <c:v>1475.3543844895401</c:v>
                </c:pt>
                <c:pt idx="104">
                  <c:v>1470.71965031641</c:v>
                </c:pt>
                <c:pt idx="105">
                  <c:v>1465.9831456423201</c:v>
                </c:pt>
                <c:pt idx="106">
                  <c:v>1461.1870231796699</c:v>
                </c:pt>
                <c:pt idx="107">
                  <c:v>1456.3560936159899</c:v>
                </c:pt>
                <c:pt idx="108">
                  <c:v>1451.4755362383901</c:v>
                </c:pt>
                <c:pt idx="109">
                  <c:v>1446.5122124699201</c:v>
                </c:pt>
                <c:pt idx="110">
                  <c:v>1441.43849902345</c:v>
                </c:pt>
                <c:pt idx="111">
                  <c:v>1436.2335246315099</c:v>
                </c:pt>
                <c:pt idx="112">
                  <c:v>1430.8853121985801</c:v>
                </c:pt>
                <c:pt idx="113">
                  <c:v>1425.39392583888</c:v>
                </c:pt>
                <c:pt idx="114">
                  <c:v>1419.7672513465</c:v>
                </c:pt>
                <c:pt idx="115">
                  <c:v>1414.0429205370201</c:v>
                </c:pt>
                <c:pt idx="116">
                  <c:v>1408.26075701638</c:v>
                </c:pt>
                <c:pt idx="117">
                  <c:v>1402.4495561362701</c:v>
                </c:pt>
                <c:pt idx="118">
                  <c:v>1396.63695027521</c:v>
                </c:pt>
                <c:pt idx="119">
                  <c:v>1390.8445071343499</c:v>
                </c:pt>
                <c:pt idx="120">
                  <c:v>1385.0844967396899</c:v>
                </c:pt>
                <c:pt idx="121">
                  <c:v>1379.3760091930201</c:v>
                </c:pt>
                <c:pt idx="122">
                  <c:v>1373.7336442856399</c:v>
                </c:pt>
                <c:pt idx="123">
                  <c:v>1368.1989888712501</c:v>
                </c:pt>
                <c:pt idx="124">
                  <c:v>1362.8334787971</c:v>
                </c:pt>
                <c:pt idx="125">
                  <c:v>1357.7069579394899</c:v>
                </c:pt>
                <c:pt idx="126">
                  <c:v>1352.88293675052</c:v>
                </c:pt>
                <c:pt idx="127">
                  <c:v>1348.4144904879199</c:v>
                </c:pt>
                <c:pt idx="128">
                  <c:v>1344.3349322298</c:v>
                </c:pt>
                <c:pt idx="129">
                  <c:v>1340.66286582618</c:v>
                </c:pt>
                <c:pt idx="130">
                  <c:v>1337.4142482944201</c:v>
                </c:pt>
                <c:pt idx="131">
                  <c:v>1334.6074577542299</c:v>
                </c:pt>
                <c:pt idx="132">
                  <c:v>1332.2621106271199</c:v>
                </c:pt>
                <c:pt idx="133">
                  <c:v>1330.3891743131101</c:v>
                </c:pt>
                <c:pt idx="134">
                  <c:v>1328.9980148930399</c:v>
                </c:pt>
                <c:pt idx="135">
                  <c:v>1328.1045248067801</c:v>
                </c:pt>
                <c:pt idx="136">
                  <c:v>1327.7298793089501</c:v>
                </c:pt>
                <c:pt idx="137">
                  <c:v>1327.8748328767699</c:v>
                </c:pt>
                <c:pt idx="138">
                  <c:v>1328.52662131289</c:v>
                </c:pt>
                <c:pt idx="139">
                  <c:v>1329.65512312291</c:v>
                </c:pt>
                <c:pt idx="140">
                  <c:v>1331.2133265129401</c:v>
                </c:pt>
                <c:pt idx="141">
                  <c:v>1333.1420974121099</c:v>
                </c:pt>
                <c:pt idx="142">
                  <c:v>1335.3759184205001</c:v>
                </c:pt>
                <c:pt idx="143">
                  <c:v>1337.86014901065</c:v>
                </c:pt>
                <c:pt idx="144">
                  <c:v>1340.55145433809</c:v>
                </c:pt>
                <c:pt idx="145">
                  <c:v>1343.4142861789301</c:v>
                </c:pt>
                <c:pt idx="146">
                  <c:v>1346.4155641503201</c:v>
                </c:pt>
                <c:pt idx="147">
                  <c:v>1349.5314099689399</c:v>
                </c:pt>
                <c:pt idx="148">
                  <c:v>1352.72648033321</c:v>
                </c:pt>
                <c:pt idx="149">
                  <c:v>1355.9533329440001</c:v>
                </c:pt>
                <c:pt idx="150">
                  <c:v>1359.16894645196</c:v>
                </c:pt>
                <c:pt idx="151">
                  <c:v>1362.3466710553901</c:v>
                </c:pt>
                <c:pt idx="152">
                  <c:v>1365.4738924015601</c:v>
                </c:pt>
                <c:pt idx="153">
                  <c:v>1368.54917572662</c:v>
                </c:pt>
                <c:pt idx="154">
                  <c:v>1371.5793525839699</c:v>
                </c:pt>
                <c:pt idx="155">
                  <c:v>1374.5827047058301</c:v>
                </c:pt>
                <c:pt idx="156">
                  <c:v>1377.5924619458301</c:v>
                </c:pt>
                <c:pt idx="157">
                  <c:v>1380.6584984610099</c:v>
                </c:pt>
                <c:pt idx="158">
                  <c:v>1383.8491931197</c:v>
                </c:pt>
                <c:pt idx="159">
                  <c:v>1387.22851204936</c:v>
                </c:pt>
                <c:pt idx="160">
                  <c:v>1390.8087509946199</c:v>
                </c:pt>
              </c:numCache>
            </c:numRef>
          </c:val>
          <c:smooth val="0"/>
          <c:extLst>
            <c:ext xmlns:c16="http://schemas.microsoft.com/office/drawing/2014/chart" uri="{C3380CC4-5D6E-409C-BE32-E72D297353CC}">
              <c16:uniqueId val="{00000003-682B-4196-997F-7CB777A23FB6}"/>
            </c:ext>
          </c:extLst>
        </c:ser>
        <c:dLbls>
          <c:showLegendKey val="0"/>
          <c:showVal val="0"/>
          <c:showCatName val="0"/>
          <c:showSerName val="0"/>
          <c:showPercent val="0"/>
          <c:showBubbleSize val="0"/>
        </c:dLbls>
        <c:marker val="1"/>
        <c:smooth val="0"/>
        <c:axId val="1028733535"/>
        <c:axId val="1028729375"/>
      </c:lineChart>
      <c:catAx>
        <c:axId val="1013076607"/>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3068287"/>
        <c:crosses val="autoZero"/>
        <c:auto val="1"/>
        <c:lblAlgn val="ctr"/>
        <c:lblOffset val="100"/>
        <c:noMultiLvlLbl val="0"/>
      </c:catAx>
      <c:valAx>
        <c:axId val="1013068287"/>
        <c:scaling>
          <c:orientation val="minMax"/>
        </c:scaling>
        <c:delete val="0"/>
        <c:axPos val="l"/>
        <c:majorGridlines>
          <c:spPr>
            <a:ln w="9525" cap="flat" cmpd="sng" algn="ctr">
              <a:solidFill>
                <a:schemeClr val="tx1">
                  <a:lumMod val="15000"/>
                  <a:lumOff val="85000"/>
                </a:schemeClr>
              </a:solidFill>
              <a:round/>
            </a:ln>
            <a:effectLst/>
          </c:spPr>
        </c:majorGridlines>
        <c:numFmt formatCode="#,##0.0;[Red]\-#,##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3076607"/>
        <c:crosses val="autoZero"/>
        <c:crossBetween val="between"/>
      </c:valAx>
      <c:valAx>
        <c:axId val="1028729375"/>
        <c:scaling>
          <c:orientation val="minMax"/>
        </c:scaling>
        <c:delete val="0"/>
        <c:axPos val="r"/>
        <c:numFmt formatCode="#,##0.0;[Red]\-#,##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28733535"/>
        <c:crosses val="max"/>
        <c:crossBetween val="between"/>
      </c:valAx>
      <c:catAx>
        <c:axId val="1028733535"/>
        <c:scaling>
          <c:orientation val="minMax"/>
        </c:scaling>
        <c:delete val="1"/>
        <c:axPos val="b"/>
        <c:majorTickMark val="out"/>
        <c:minorTickMark val="none"/>
        <c:tickLblPos val="nextTo"/>
        <c:crossAx val="102872937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4.3938972458898912E-2"/>
          <c:y val="4.5333335496699378E-2"/>
          <c:w val="0.94239189472282436"/>
          <c:h val="0.78889430631802926"/>
        </c:manualLayout>
      </c:layout>
      <c:lineChart>
        <c:grouping val="standard"/>
        <c:varyColors val="0"/>
        <c:ser>
          <c:idx val="0"/>
          <c:order val="0"/>
          <c:tx>
            <c:strRef>
              <c:f>'★資本稼働率（施工時仕入価格指数）'!$F$1</c:f>
              <c:strCache>
                <c:ptCount val="1"/>
                <c:pt idx="0">
                  <c:v>生産指数
（原数値）</c:v>
                </c:pt>
              </c:strCache>
            </c:strRef>
          </c:tx>
          <c:spPr>
            <a:ln w="28575" cap="rnd">
              <a:solidFill>
                <a:schemeClr val="bg1">
                  <a:lumMod val="65000"/>
                </a:schemeClr>
              </a:solidFill>
              <a:prstDash val="solid"/>
              <a:round/>
            </a:ln>
            <a:effectLst/>
          </c:spPr>
          <c:marker>
            <c:symbol val="none"/>
          </c:marker>
          <c:cat>
            <c:numRef>
              <c:f>'★資本稼働率（施工時仕入価格指数）'!$A$2:$A$653</c:f>
              <c:numCache>
                <c:formatCode>yyyy"年"m"月";@</c:formatCode>
                <c:ptCount val="652"/>
                <c:pt idx="0">
                  <c:v>24929</c:v>
                </c:pt>
                <c:pt idx="1">
                  <c:v>24959</c:v>
                </c:pt>
                <c:pt idx="2">
                  <c:v>24990</c:v>
                </c:pt>
                <c:pt idx="3">
                  <c:v>25020</c:v>
                </c:pt>
                <c:pt idx="4">
                  <c:v>25051</c:v>
                </c:pt>
                <c:pt idx="5">
                  <c:v>25082</c:v>
                </c:pt>
                <c:pt idx="6">
                  <c:v>25112</c:v>
                </c:pt>
                <c:pt idx="7">
                  <c:v>25143</c:v>
                </c:pt>
                <c:pt idx="8">
                  <c:v>25173</c:v>
                </c:pt>
                <c:pt idx="9">
                  <c:v>25204</c:v>
                </c:pt>
                <c:pt idx="10">
                  <c:v>25235</c:v>
                </c:pt>
                <c:pt idx="11">
                  <c:v>25263</c:v>
                </c:pt>
                <c:pt idx="12">
                  <c:v>25294</c:v>
                </c:pt>
                <c:pt idx="13">
                  <c:v>25324</c:v>
                </c:pt>
                <c:pt idx="14">
                  <c:v>25355</c:v>
                </c:pt>
                <c:pt idx="15">
                  <c:v>25385</c:v>
                </c:pt>
                <c:pt idx="16">
                  <c:v>25416</c:v>
                </c:pt>
                <c:pt idx="17">
                  <c:v>25447</c:v>
                </c:pt>
                <c:pt idx="18">
                  <c:v>25477</c:v>
                </c:pt>
                <c:pt idx="19">
                  <c:v>25508</c:v>
                </c:pt>
                <c:pt idx="20">
                  <c:v>25538</c:v>
                </c:pt>
                <c:pt idx="21">
                  <c:v>25569</c:v>
                </c:pt>
                <c:pt idx="22">
                  <c:v>25600</c:v>
                </c:pt>
                <c:pt idx="23">
                  <c:v>25628</c:v>
                </c:pt>
                <c:pt idx="24">
                  <c:v>25659</c:v>
                </c:pt>
                <c:pt idx="25">
                  <c:v>25689</c:v>
                </c:pt>
                <c:pt idx="26">
                  <c:v>25720</c:v>
                </c:pt>
                <c:pt idx="27">
                  <c:v>25750</c:v>
                </c:pt>
                <c:pt idx="28">
                  <c:v>25781</c:v>
                </c:pt>
                <c:pt idx="29">
                  <c:v>25812</c:v>
                </c:pt>
                <c:pt idx="30">
                  <c:v>25842</c:v>
                </c:pt>
                <c:pt idx="31">
                  <c:v>25873</c:v>
                </c:pt>
                <c:pt idx="32">
                  <c:v>25903</c:v>
                </c:pt>
                <c:pt idx="33">
                  <c:v>25934</c:v>
                </c:pt>
                <c:pt idx="34">
                  <c:v>25965</c:v>
                </c:pt>
                <c:pt idx="35">
                  <c:v>25993</c:v>
                </c:pt>
                <c:pt idx="36">
                  <c:v>26024</c:v>
                </c:pt>
                <c:pt idx="37">
                  <c:v>26054</c:v>
                </c:pt>
                <c:pt idx="38">
                  <c:v>26085</c:v>
                </c:pt>
                <c:pt idx="39">
                  <c:v>26115</c:v>
                </c:pt>
                <c:pt idx="40">
                  <c:v>26146</c:v>
                </c:pt>
                <c:pt idx="41">
                  <c:v>26177</c:v>
                </c:pt>
                <c:pt idx="42">
                  <c:v>26207</c:v>
                </c:pt>
                <c:pt idx="43">
                  <c:v>26238</c:v>
                </c:pt>
                <c:pt idx="44">
                  <c:v>26268</c:v>
                </c:pt>
                <c:pt idx="45">
                  <c:v>26299</c:v>
                </c:pt>
                <c:pt idx="46">
                  <c:v>26330</c:v>
                </c:pt>
                <c:pt idx="47">
                  <c:v>26359</c:v>
                </c:pt>
                <c:pt idx="48">
                  <c:v>26390</c:v>
                </c:pt>
                <c:pt idx="49">
                  <c:v>26420</c:v>
                </c:pt>
                <c:pt idx="50">
                  <c:v>26451</c:v>
                </c:pt>
                <c:pt idx="51">
                  <c:v>26481</c:v>
                </c:pt>
                <c:pt idx="52">
                  <c:v>26512</c:v>
                </c:pt>
                <c:pt idx="53">
                  <c:v>26543</c:v>
                </c:pt>
                <c:pt idx="54">
                  <c:v>26573</c:v>
                </c:pt>
                <c:pt idx="55">
                  <c:v>26604</c:v>
                </c:pt>
                <c:pt idx="56">
                  <c:v>26634</c:v>
                </c:pt>
                <c:pt idx="57">
                  <c:v>26665</c:v>
                </c:pt>
                <c:pt idx="58">
                  <c:v>26696</c:v>
                </c:pt>
                <c:pt idx="59">
                  <c:v>26724</c:v>
                </c:pt>
                <c:pt idx="60">
                  <c:v>26755</c:v>
                </c:pt>
                <c:pt idx="61">
                  <c:v>26785</c:v>
                </c:pt>
                <c:pt idx="62">
                  <c:v>26816</c:v>
                </c:pt>
                <c:pt idx="63">
                  <c:v>26846</c:v>
                </c:pt>
                <c:pt idx="64">
                  <c:v>26877</c:v>
                </c:pt>
                <c:pt idx="65">
                  <c:v>26908</c:v>
                </c:pt>
                <c:pt idx="66">
                  <c:v>26938</c:v>
                </c:pt>
                <c:pt idx="67">
                  <c:v>26969</c:v>
                </c:pt>
                <c:pt idx="68">
                  <c:v>26999</c:v>
                </c:pt>
                <c:pt idx="69">
                  <c:v>27030</c:v>
                </c:pt>
                <c:pt idx="70">
                  <c:v>27061</c:v>
                </c:pt>
                <c:pt idx="71">
                  <c:v>27089</c:v>
                </c:pt>
                <c:pt idx="72">
                  <c:v>27120</c:v>
                </c:pt>
                <c:pt idx="73">
                  <c:v>27150</c:v>
                </c:pt>
                <c:pt idx="74">
                  <c:v>27181</c:v>
                </c:pt>
                <c:pt idx="75">
                  <c:v>27211</c:v>
                </c:pt>
                <c:pt idx="76">
                  <c:v>27242</c:v>
                </c:pt>
                <c:pt idx="77">
                  <c:v>27273</c:v>
                </c:pt>
                <c:pt idx="78">
                  <c:v>27303</c:v>
                </c:pt>
                <c:pt idx="79">
                  <c:v>27334</c:v>
                </c:pt>
                <c:pt idx="80">
                  <c:v>27364</c:v>
                </c:pt>
                <c:pt idx="81">
                  <c:v>27395</c:v>
                </c:pt>
                <c:pt idx="82">
                  <c:v>27426</c:v>
                </c:pt>
                <c:pt idx="83">
                  <c:v>27454</c:v>
                </c:pt>
                <c:pt idx="84">
                  <c:v>27485</c:v>
                </c:pt>
                <c:pt idx="85">
                  <c:v>27515</c:v>
                </c:pt>
                <c:pt idx="86">
                  <c:v>27546</c:v>
                </c:pt>
                <c:pt idx="87">
                  <c:v>27576</c:v>
                </c:pt>
                <c:pt idx="88">
                  <c:v>27607</c:v>
                </c:pt>
                <c:pt idx="89">
                  <c:v>27638</c:v>
                </c:pt>
                <c:pt idx="90">
                  <c:v>27668</c:v>
                </c:pt>
                <c:pt idx="91">
                  <c:v>27699</c:v>
                </c:pt>
                <c:pt idx="92">
                  <c:v>27729</c:v>
                </c:pt>
                <c:pt idx="93">
                  <c:v>27760</c:v>
                </c:pt>
                <c:pt idx="94">
                  <c:v>27791</c:v>
                </c:pt>
                <c:pt idx="95">
                  <c:v>27820</c:v>
                </c:pt>
                <c:pt idx="96">
                  <c:v>27851</c:v>
                </c:pt>
                <c:pt idx="97">
                  <c:v>27881</c:v>
                </c:pt>
                <c:pt idx="98">
                  <c:v>27912</c:v>
                </c:pt>
                <c:pt idx="99">
                  <c:v>27942</c:v>
                </c:pt>
                <c:pt idx="100">
                  <c:v>27973</c:v>
                </c:pt>
                <c:pt idx="101">
                  <c:v>28004</c:v>
                </c:pt>
                <c:pt idx="102">
                  <c:v>28034</c:v>
                </c:pt>
                <c:pt idx="103">
                  <c:v>28065</c:v>
                </c:pt>
                <c:pt idx="104">
                  <c:v>28095</c:v>
                </c:pt>
                <c:pt idx="105">
                  <c:v>28126</c:v>
                </c:pt>
                <c:pt idx="106">
                  <c:v>28157</c:v>
                </c:pt>
                <c:pt idx="107">
                  <c:v>28185</c:v>
                </c:pt>
                <c:pt idx="108">
                  <c:v>28216</c:v>
                </c:pt>
                <c:pt idx="109">
                  <c:v>28246</c:v>
                </c:pt>
                <c:pt idx="110">
                  <c:v>28277</c:v>
                </c:pt>
                <c:pt idx="111">
                  <c:v>28307</c:v>
                </c:pt>
                <c:pt idx="112">
                  <c:v>28338</c:v>
                </c:pt>
                <c:pt idx="113">
                  <c:v>28369</c:v>
                </c:pt>
                <c:pt idx="114">
                  <c:v>28399</c:v>
                </c:pt>
                <c:pt idx="115">
                  <c:v>28430</c:v>
                </c:pt>
                <c:pt idx="116">
                  <c:v>28460</c:v>
                </c:pt>
                <c:pt idx="117">
                  <c:v>28491</c:v>
                </c:pt>
                <c:pt idx="118">
                  <c:v>28522</c:v>
                </c:pt>
                <c:pt idx="119">
                  <c:v>28550</c:v>
                </c:pt>
                <c:pt idx="120">
                  <c:v>28581</c:v>
                </c:pt>
                <c:pt idx="121">
                  <c:v>28611</c:v>
                </c:pt>
                <c:pt idx="122">
                  <c:v>28642</c:v>
                </c:pt>
                <c:pt idx="123">
                  <c:v>28672</c:v>
                </c:pt>
                <c:pt idx="124">
                  <c:v>28703</c:v>
                </c:pt>
                <c:pt idx="125">
                  <c:v>28734</c:v>
                </c:pt>
                <c:pt idx="126">
                  <c:v>28764</c:v>
                </c:pt>
                <c:pt idx="127">
                  <c:v>28795</c:v>
                </c:pt>
                <c:pt idx="128">
                  <c:v>28825</c:v>
                </c:pt>
                <c:pt idx="129">
                  <c:v>28856</c:v>
                </c:pt>
                <c:pt idx="130">
                  <c:v>28887</c:v>
                </c:pt>
                <c:pt idx="131">
                  <c:v>28915</c:v>
                </c:pt>
                <c:pt idx="132">
                  <c:v>28946</c:v>
                </c:pt>
                <c:pt idx="133">
                  <c:v>28976</c:v>
                </c:pt>
                <c:pt idx="134">
                  <c:v>29007</c:v>
                </c:pt>
                <c:pt idx="135">
                  <c:v>29037</c:v>
                </c:pt>
                <c:pt idx="136">
                  <c:v>29068</c:v>
                </c:pt>
                <c:pt idx="137">
                  <c:v>29099</c:v>
                </c:pt>
                <c:pt idx="138">
                  <c:v>29129</c:v>
                </c:pt>
                <c:pt idx="139">
                  <c:v>29160</c:v>
                </c:pt>
                <c:pt idx="140">
                  <c:v>29190</c:v>
                </c:pt>
                <c:pt idx="141">
                  <c:v>29221</c:v>
                </c:pt>
                <c:pt idx="142">
                  <c:v>29252</c:v>
                </c:pt>
                <c:pt idx="143">
                  <c:v>29281</c:v>
                </c:pt>
                <c:pt idx="144">
                  <c:v>29312</c:v>
                </c:pt>
                <c:pt idx="145">
                  <c:v>29342</c:v>
                </c:pt>
                <c:pt idx="146">
                  <c:v>29373</c:v>
                </c:pt>
                <c:pt idx="147">
                  <c:v>29403</c:v>
                </c:pt>
                <c:pt idx="148">
                  <c:v>29434</c:v>
                </c:pt>
                <c:pt idx="149">
                  <c:v>29465</c:v>
                </c:pt>
                <c:pt idx="150">
                  <c:v>29495</c:v>
                </c:pt>
                <c:pt idx="151">
                  <c:v>29526</c:v>
                </c:pt>
                <c:pt idx="152">
                  <c:v>29556</c:v>
                </c:pt>
                <c:pt idx="153">
                  <c:v>29587</c:v>
                </c:pt>
                <c:pt idx="154">
                  <c:v>29618</c:v>
                </c:pt>
                <c:pt idx="155">
                  <c:v>29646</c:v>
                </c:pt>
                <c:pt idx="156">
                  <c:v>29677</c:v>
                </c:pt>
                <c:pt idx="157">
                  <c:v>29707</c:v>
                </c:pt>
                <c:pt idx="158">
                  <c:v>29738</c:v>
                </c:pt>
                <c:pt idx="159">
                  <c:v>29768</c:v>
                </c:pt>
                <c:pt idx="160">
                  <c:v>29799</c:v>
                </c:pt>
                <c:pt idx="161">
                  <c:v>29830</c:v>
                </c:pt>
                <c:pt idx="162">
                  <c:v>29860</c:v>
                </c:pt>
                <c:pt idx="163">
                  <c:v>29891</c:v>
                </c:pt>
                <c:pt idx="164">
                  <c:v>29921</c:v>
                </c:pt>
                <c:pt idx="165">
                  <c:v>29952</c:v>
                </c:pt>
                <c:pt idx="166">
                  <c:v>29983</c:v>
                </c:pt>
                <c:pt idx="167">
                  <c:v>30011</c:v>
                </c:pt>
                <c:pt idx="168">
                  <c:v>30042</c:v>
                </c:pt>
                <c:pt idx="169">
                  <c:v>30072</c:v>
                </c:pt>
                <c:pt idx="170">
                  <c:v>30103</c:v>
                </c:pt>
                <c:pt idx="171">
                  <c:v>30133</c:v>
                </c:pt>
                <c:pt idx="172">
                  <c:v>30164</c:v>
                </c:pt>
                <c:pt idx="173">
                  <c:v>30195</c:v>
                </c:pt>
                <c:pt idx="174">
                  <c:v>30225</c:v>
                </c:pt>
                <c:pt idx="175">
                  <c:v>30256</c:v>
                </c:pt>
                <c:pt idx="176">
                  <c:v>30286</c:v>
                </c:pt>
                <c:pt idx="177">
                  <c:v>30317</c:v>
                </c:pt>
                <c:pt idx="178">
                  <c:v>30348</c:v>
                </c:pt>
                <c:pt idx="179">
                  <c:v>30376</c:v>
                </c:pt>
                <c:pt idx="180">
                  <c:v>30407</c:v>
                </c:pt>
                <c:pt idx="181">
                  <c:v>30437</c:v>
                </c:pt>
                <c:pt idx="182">
                  <c:v>30468</c:v>
                </c:pt>
                <c:pt idx="183">
                  <c:v>30498</c:v>
                </c:pt>
                <c:pt idx="184">
                  <c:v>30529</c:v>
                </c:pt>
                <c:pt idx="185">
                  <c:v>30560</c:v>
                </c:pt>
                <c:pt idx="186">
                  <c:v>30590</c:v>
                </c:pt>
                <c:pt idx="187">
                  <c:v>30621</c:v>
                </c:pt>
                <c:pt idx="188">
                  <c:v>30651</c:v>
                </c:pt>
                <c:pt idx="189">
                  <c:v>30682</c:v>
                </c:pt>
                <c:pt idx="190">
                  <c:v>30713</c:v>
                </c:pt>
                <c:pt idx="191">
                  <c:v>30742</c:v>
                </c:pt>
                <c:pt idx="192">
                  <c:v>30773</c:v>
                </c:pt>
                <c:pt idx="193">
                  <c:v>30803</c:v>
                </c:pt>
                <c:pt idx="194">
                  <c:v>30834</c:v>
                </c:pt>
                <c:pt idx="195">
                  <c:v>30864</c:v>
                </c:pt>
                <c:pt idx="196">
                  <c:v>30895</c:v>
                </c:pt>
                <c:pt idx="197">
                  <c:v>30926</c:v>
                </c:pt>
                <c:pt idx="198">
                  <c:v>30956</c:v>
                </c:pt>
                <c:pt idx="199">
                  <c:v>30987</c:v>
                </c:pt>
                <c:pt idx="200">
                  <c:v>31017</c:v>
                </c:pt>
                <c:pt idx="201">
                  <c:v>31048</c:v>
                </c:pt>
                <c:pt idx="202">
                  <c:v>31079</c:v>
                </c:pt>
                <c:pt idx="203">
                  <c:v>31107</c:v>
                </c:pt>
                <c:pt idx="204">
                  <c:v>31138</c:v>
                </c:pt>
                <c:pt idx="205">
                  <c:v>31168</c:v>
                </c:pt>
                <c:pt idx="206">
                  <c:v>31199</c:v>
                </c:pt>
                <c:pt idx="207">
                  <c:v>31229</c:v>
                </c:pt>
                <c:pt idx="208">
                  <c:v>31260</c:v>
                </c:pt>
                <c:pt idx="209">
                  <c:v>31291</c:v>
                </c:pt>
                <c:pt idx="210">
                  <c:v>31321</c:v>
                </c:pt>
                <c:pt idx="211">
                  <c:v>31352</c:v>
                </c:pt>
                <c:pt idx="212">
                  <c:v>31382</c:v>
                </c:pt>
                <c:pt idx="213">
                  <c:v>31413</c:v>
                </c:pt>
                <c:pt idx="214">
                  <c:v>31444</c:v>
                </c:pt>
                <c:pt idx="215">
                  <c:v>31472</c:v>
                </c:pt>
                <c:pt idx="216">
                  <c:v>31503</c:v>
                </c:pt>
                <c:pt idx="217">
                  <c:v>31533</c:v>
                </c:pt>
                <c:pt idx="218">
                  <c:v>31564</c:v>
                </c:pt>
                <c:pt idx="219">
                  <c:v>31594</c:v>
                </c:pt>
                <c:pt idx="220">
                  <c:v>31625</c:v>
                </c:pt>
                <c:pt idx="221">
                  <c:v>31656</c:v>
                </c:pt>
                <c:pt idx="222">
                  <c:v>31686</c:v>
                </c:pt>
                <c:pt idx="223">
                  <c:v>31717</c:v>
                </c:pt>
                <c:pt idx="224">
                  <c:v>31747</c:v>
                </c:pt>
                <c:pt idx="225">
                  <c:v>31778</c:v>
                </c:pt>
                <c:pt idx="226">
                  <c:v>31809</c:v>
                </c:pt>
                <c:pt idx="227">
                  <c:v>31837</c:v>
                </c:pt>
                <c:pt idx="228">
                  <c:v>31868</c:v>
                </c:pt>
                <c:pt idx="229">
                  <c:v>31898</c:v>
                </c:pt>
                <c:pt idx="230">
                  <c:v>31929</c:v>
                </c:pt>
                <c:pt idx="231">
                  <c:v>31959</c:v>
                </c:pt>
                <c:pt idx="232">
                  <c:v>31990</c:v>
                </c:pt>
                <c:pt idx="233">
                  <c:v>32021</c:v>
                </c:pt>
                <c:pt idx="234">
                  <c:v>32051</c:v>
                </c:pt>
                <c:pt idx="235">
                  <c:v>32082</c:v>
                </c:pt>
                <c:pt idx="236">
                  <c:v>32112</c:v>
                </c:pt>
                <c:pt idx="237">
                  <c:v>32143</c:v>
                </c:pt>
                <c:pt idx="238">
                  <c:v>32174</c:v>
                </c:pt>
                <c:pt idx="239">
                  <c:v>32203</c:v>
                </c:pt>
                <c:pt idx="240">
                  <c:v>32234</c:v>
                </c:pt>
                <c:pt idx="241">
                  <c:v>32264</c:v>
                </c:pt>
                <c:pt idx="242">
                  <c:v>32295</c:v>
                </c:pt>
                <c:pt idx="243">
                  <c:v>32325</c:v>
                </c:pt>
                <c:pt idx="244">
                  <c:v>32356</c:v>
                </c:pt>
                <c:pt idx="245">
                  <c:v>32387</c:v>
                </c:pt>
                <c:pt idx="246">
                  <c:v>32417</c:v>
                </c:pt>
                <c:pt idx="247">
                  <c:v>32448</c:v>
                </c:pt>
                <c:pt idx="248">
                  <c:v>32478</c:v>
                </c:pt>
                <c:pt idx="249">
                  <c:v>32509</c:v>
                </c:pt>
                <c:pt idx="250">
                  <c:v>32540</c:v>
                </c:pt>
                <c:pt idx="251">
                  <c:v>32568</c:v>
                </c:pt>
                <c:pt idx="252">
                  <c:v>32599</c:v>
                </c:pt>
                <c:pt idx="253">
                  <c:v>32629</c:v>
                </c:pt>
                <c:pt idx="254">
                  <c:v>32660</c:v>
                </c:pt>
                <c:pt idx="255">
                  <c:v>32690</c:v>
                </c:pt>
                <c:pt idx="256">
                  <c:v>32721</c:v>
                </c:pt>
                <c:pt idx="257">
                  <c:v>32752</c:v>
                </c:pt>
                <c:pt idx="258">
                  <c:v>32782</c:v>
                </c:pt>
                <c:pt idx="259">
                  <c:v>32813</c:v>
                </c:pt>
                <c:pt idx="260">
                  <c:v>32843</c:v>
                </c:pt>
                <c:pt idx="261">
                  <c:v>32874</c:v>
                </c:pt>
                <c:pt idx="262">
                  <c:v>32905</c:v>
                </c:pt>
                <c:pt idx="263">
                  <c:v>32933</c:v>
                </c:pt>
                <c:pt idx="264">
                  <c:v>32964</c:v>
                </c:pt>
                <c:pt idx="265">
                  <c:v>32994</c:v>
                </c:pt>
                <c:pt idx="266">
                  <c:v>33025</c:v>
                </c:pt>
                <c:pt idx="267">
                  <c:v>33055</c:v>
                </c:pt>
                <c:pt idx="268">
                  <c:v>33086</c:v>
                </c:pt>
                <c:pt idx="269">
                  <c:v>33117</c:v>
                </c:pt>
                <c:pt idx="270">
                  <c:v>33147</c:v>
                </c:pt>
                <c:pt idx="271">
                  <c:v>33178</c:v>
                </c:pt>
                <c:pt idx="272">
                  <c:v>33208</c:v>
                </c:pt>
                <c:pt idx="273">
                  <c:v>33239</c:v>
                </c:pt>
                <c:pt idx="274">
                  <c:v>33270</c:v>
                </c:pt>
                <c:pt idx="275">
                  <c:v>33298</c:v>
                </c:pt>
                <c:pt idx="276">
                  <c:v>33329</c:v>
                </c:pt>
                <c:pt idx="277">
                  <c:v>33359</c:v>
                </c:pt>
                <c:pt idx="278">
                  <c:v>33390</c:v>
                </c:pt>
                <c:pt idx="279">
                  <c:v>33420</c:v>
                </c:pt>
                <c:pt idx="280">
                  <c:v>33451</c:v>
                </c:pt>
                <c:pt idx="281">
                  <c:v>33482</c:v>
                </c:pt>
                <c:pt idx="282">
                  <c:v>33512</c:v>
                </c:pt>
                <c:pt idx="283">
                  <c:v>33543</c:v>
                </c:pt>
                <c:pt idx="284">
                  <c:v>33573</c:v>
                </c:pt>
                <c:pt idx="285">
                  <c:v>33604</c:v>
                </c:pt>
                <c:pt idx="286">
                  <c:v>33635</c:v>
                </c:pt>
                <c:pt idx="287">
                  <c:v>33664</c:v>
                </c:pt>
                <c:pt idx="288">
                  <c:v>33695</c:v>
                </c:pt>
                <c:pt idx="289">
                  <c:v>33725</c:v>
                </c:pt>
                <c:pt idx="290">
                  <c:v>33756</c:v>
                </c:pt>
                <c:pt idx="291">
                  <c:v>33786</c:v>
                </c:pt>
                <c:pt idx="292">
                  <c:v>33817</c:v>
                </c:pt>
                <c:pt idx="293">
                  <c:v>33848</c:v>
                </c:pt>
                <c:pt idx="294">
                  <c:v>33878</c:v>
                </c:pt>
                <c:pt idx="295">
                  <c:v>33909</c:v>
                </c:pt>
                <c:pt idx="296">
                  <c:v>33939</c:v>
                </c:pt>
                <c:pt idx="297">
                  <c:v>33970</c:v>
                </c:pt>
                <c:pt idx="298">
                  <c:v>34001</c:v>
                </c:pt>
                <c:pt idx="299">
                  <c:v>34029</c:v>
                </c:pt>
                <c:pt idx="300">
                  <c:v>34060</c:v>
                </c:pt>
                <c:pt idx="301">
                  <c:v>34090</c:v>
                </c:pt>
                <c:pt idx="302">
                  <c:v>34121</c:v>
                </c:pt>
                <c:pt idx="303">
                  <c:v>34151</c:v>
                </c:pt>
                <c:pt idx="304">
                  <c:v>34182</c:v>
                </c:pt>
                <c:pt idx="305">
                  <c:v>34213</c:v>
                </c:pt>
                <c:pt idx="306">
                  <c:v>34243</c:v>
                </c:pt>
                <c:pt idx="307">
                  <c:v>34274</c:v>
                </c:pt>
                <c:pt idx="308">
                  <c:v>34304</c:v>
                </c:pt>
                <c:pt idx="309">
                  <c:v>34335</c:v>
                </c:pt>
                <c:pt idx="310">
                  <c:v>34366</c:v>
                </c:pt>
                <c:pt idx="311">
                  <c:v>34394</c:v>
                </c:pt>
                <c:pt idx="312">
                  <c:v>34425</c:v>
                </c:pt>
                <c:pt idx="313">
                  <c:v>34455</c:v>
                </c:pt>
                <c:pt idx="314">
                  <c:v>34486</c:v>
                </c:pt>
                <c:pt idx="315">
                  <c:v>34516</c:v>
                </c:pt>
                <c:pt idx="316">
                  <c:v>34547</c:v>
                </c:pt>
                <c:pt idx="317">
                  <c:v>34578</c:v>
                </c:pt>
                <c:pt idx="318">
                  <c:v>34608</c:v>
                </c:pt>
                <c:pt idx="319">
                  <c:v>34639</c:v>
                </c:pt>
                <c:pt idx="320">
                  <c:v>34669</c:v>
                </c:pt>
                <c:pt idx="321">
                  <c:v>34700</c:v>
                </c:pt>
                <c:pt idx="322">
                  <c:v>34731</c:v>
                </c:pt>
                <c:pt idx="323">
                  <c:v>34759</c:v>
                </c:pt>
                <c:pt idx="324">
                  <c:v>34790</c:v>
                </c:pt>
                <c:pt idx="325">
                  <c:v>34820</c:v>
                </c:pt>
                <c:pt idx="326">
                  <c:v>34851</c:v>
                </c:pt>
                <c:pt idx="327">
                  <c:v>34881</c:v>
                </c:pt>
                <c:pt idx="328">
                  <c:v>34912</c:v>
                </c:pt>
                <c:pt idx="329">
                  <c:v>34943</c:v>
                </c:pt>
                <c:pt idx="330">
                  <c:v>34973</c:v>
                </c:pt>
                <c:pt idx="331">
                  <c:v>35004</c:v>
                </c:pt>
                <c:pt idx="332">
                  <c:v>35034</c:v>
                </c:pt>
                <c:pt idx="333">
                  <c:v>35065</c:v>
                </c:pt>
                <c:pt idx="334">
                  <c:v>35096</c:v>
                </c:pt>
                <c:pt idx="335">
                  <c:v>35125</c:v>
                </c:pt>
                <c:pt idx="336">
                  <c:v>35156</c:v>
                </c:pt>
                <c:pt idx="337">
                  <c:v>35186</c:v>
                </c:pt>
                <c:pt idx="338">
                  <c:v>35217</c:v>
                </c:pt>
                <c:pt idx="339">
                  <c:v>35247</c:v>
                </c:pt>
                <c:pt idx="340">
                  <c:v>35278</c:v>
                </c:pt>
                <c:pt idx="341">
                  <c:v>35309</c:v>
                </c:pt>
                <c:pt idx="342">
                  <c:v>35339</c:v>
                </c:pt>
                <c:pt idx="343">
                  <c:v>35370</c:v>
                </c:pt>
                <c:pt idx="344">
                  <c:v>35400</c:v>
                </c:pt>
                <c:pt idx="345">
                  <c:v>35431</c:v>
                </c:pt>
                <c:pt idx="346">
                  <c:v>35462</c:v>
                </c:pt>
                <c:pt idx="347">
                  <c:v>35490</c:v>
                </c:pt>
                <c:pt idx="348">
                  <c:v>35521</c:v>
                </c:pt>
                <c:pt idx="349">
                  <c:v>35551</c:v>
                </c:pt>
                <c:pt idx="350">
                  <c:v>35582</c:v>
                </c:pt>
                <c:pt idx="351">
                  <c:v>35612</c:v>
                </c:pt>
                <c:pt idx="352">
                  <c:v>35643</c:v>
                </c:pt>
                <c:pt idx="353">
                  <c:v>35674</c:v>
                </c:pt>
                <c:pt idx="354">
                  <c:v>35704</c:v>
                </c:pt>
                <c:pt idx="355">
                  <c:v>35735</c:v>
                </c:pt>
                <c:pt idx="356">
                  <c:v>35765</c:v>
                </c:pt>
                <c:pt idx="357">
                  <c:v>35796</c:v>
                </c:pt>
                <c:pt idx="358">
                  <c:v>35827</c:v>
                </c:pt>
                <c:pt idx="359">
                  <c:v>35855</c:v>
                </c:pt>
                <c:pt idx="360">
                  <c:v>35886</c:v>
                </c:pt>
                <c:pt idx="361">
                  <c:v>35916</c:v>
                </c:pt>
                <c:pt idx="362">
                  <c:v>35947</c:v>
                </c:pt>
                <c:pt idx="363">
                  <c:v>35977</c:v>
                </c:pt>
                <c:pt idx="364">
                  <c:v>36008</c:v>
                </c:pt>
                <c:pt idx="365">
                  <c:v>36039</c:v>
                </c:pt>
                <c:pt idx="366">
                  <c:v>36069</c:v>
                </c:pt>
                <c:pt idx="367">
                  <c:v>36100</c:v>
                </c:pt>
                <c:pt idx="368">
                  <c:v>36130</c:v>
                </c:pt>
                <c:pt idx="369">
                  <c:v>36161</c:v>
                </c:pt>
                <c:pt idx="370">
                  <c:v>36192</c:v>
                </c:pt>
                <c:pt idx="371">
                  <c:v>36220</c:v>
                </c:pt>
                <c:pt idx="372">
                  <c:v>36251</c:v>
                </c:pt>
                <c:pt idx="373">
                  <c:v>36281</c:v>
                </c:pt>
                <c:pt idx="374">
                  <c:v>36312</c:v>
                </c:pt>
                <c:pt idx="375">
                  <c:v>36342</c:v>
                </c:pt>
                <c:pt idx="376">
                  <c:v>36373</c:v>
                </c:pt>
                <c:pt idx="377">
                  <c:v>36404</c:v>
                </c:pt>
                <c:pt idx="378">
                  <c:v>36434</c:v>
                </c:pt>
                <c:pt idx="379">
                  <c:v>36465</c:v>
                </c:pt>
                <c:pt idx="380">
                  <c:v>36495</c:v>
                </c:pt>
                <c:pt idx="381">
                  <c:v>36526</c:v>
                </c:pt>
                <c:pt idx="382">
                  <c:v>36557</c:v>
                </c:pt>
                <c:pt idx="383">
                  <c:v>36586</c:v>
                </c:pt>
                <c:pt idx="384">
                  <c:v>36617</c:v>
                </c:pt>
                <c:pt idx="385">
                  <c:v>36647</c:v>
                </c:pt>
                <c:pt idx="386">
                  <c:v>36678</c:v>
                </c:pt>
                <c:pt idx="387">
                  <c:v>36708</c:v>
                </c:pt>
                <c:pt idx="388">
                  <c:v>36739</c:v>
                </c:pt>
                <c:pt idx="389">
                  <c:v>36770</c:v>
                </c:pt>
                <c:pt idx="390">
                  <c:v>36800</c:v>
                </c:pt>
                <c:pt idx="391">
                  <c:v>36831</c:v>
                </c:pt>
                <c:pt idx="392">
                  <c:v>36861</c:v>
                </c:pt>
                <c:pt idx="393">
                  <c:v>36892</c:v>
                </c:pt>
                <c:pt idx="394">
                  <c:v>36923</c:v>
                </c:pt>
                <c:pt idx="395">
                  <c:v>36951</c:v>
                </c:pt>
                <c:pt idx="396">
                  <c:v>36982</c:v>
                </c:pt>
                <c:pt idx="397">
                  <c:v>37012</c:v>
                </c:pt>
                <c:pt idx="398">
                  <c:v>37043</c:v>
                </c:pt>
                <c:pt idx="399">
                  <c:v>37073</c:v>
                </c:pt>
                <c:pt idx="400">
                  <c:v>37104</c:v>
                </c:pt>
                <c:pt idx="401">
                  <c:v>37135</c:v>
                </c:pt>
                <c:pt idx="402">
                  <c:v>37165</c:v>
                </c:pt>
                <c:pt idx="403">
                  <c:v>37196</c:v>
                </c:pt>
                <c:pt idx="404">
                  <c:v>37226</c:v>
                </c:pt>
                <c:pt idx="405">
                  <c:v>37257</c:v>
                </c:pt>
                <c:pt idx="406">
                  <c:v>37288</c:v>
                </c:pt>
                <c:pt idx="407">
                  <c:v>37316</c:v>
                </c:pt>
                <c:pt idx="408">
                  <c:v>37347</c:v>
                </c:pt>
                <c:pt idx="409">
                  <c:v>37377</c:v>
                </c:pt>
                <c:pt idx="410">
                  <c:v>37408</c:v>
                </c:pt>
                <c:pt idx="411">
                  <c:v>37438</c:v>
                </c:pt>
                <c:pt idx="412">
                  <c:v>37469</c:v>
                </c:pt>
                <c:pt idx="413">
                  <c:v>37500</c:v>
                </c:pt>
                <c:pt idx="414">
                  <c:v>37530</c:v>
                </c:pt>
                <c:pt idx="415">
                  <c:v>37561</c:v>
                </c:pt>
                <c:pt idx="416">
                  <c:v>37591</c:v>
                </c:pt>
                <c:pt idx="417">
                  <c:v>37622</c:v>
                </c:pt>
                <c:pt idx="418">
                  <c:v>37653</c:v>
                </c:pt>
                <c:pt idx="419">
                  <c:v>37681</c:v>
                </c:pt>
                <c:pt idx="420">
                  <c:v>37712</c:v>
                </c:pt>
                <c:pt idx="421">
                  <c:v>37742</c:v>
                </c:pt>
                <c:pt idx="422">
                  <c:v>37773</c:v>
                </c:pt>
                <c:pt idx="423">
                  <c:v>37803</c:v>
                </c:pt>
                <c:pt idx="424">
                  <c:v>37834</c:v>
                </c:pt>
                <c:pt idx="425">
                  <c:v>37865</c:v>
                </c:pt>
                <c:pt idx="426">
                  <c:v>37895</c:v>
                </c:pt>
                <c:pt idx="427">
                  <c:v>37926</c:v>
                </c:pt>
                <c:pt idx="428">
                  <c:v>37956</c:v>
                </c:pt>
                <c:pt idx="429">
                  <c:v>37987</c:v>
                </c:pt>
                <c:pt idx="430">
                  <c:v>38018</c:v>
                </c:pt>
                <c:pt idx="431">
                  <c:v>38047</c:v>
                </c:pt>
                <c:pt idx="432">
                  <c:v>38078</c:v>
                </c:pt>
                <c:pt idx="433">
                  <c:v>38108</c:v>
                </c:pt>
                <c:pt idx="434">
                  <c:v>38139</c:v>
                </c:pt>
                <c:pt idx="435">
                  <c:v>38169</c:v>
                </c:pt>
                <c:pt idx="436">
                  <c:v>38200</c:v>
                </c:pt>
                <c:pt idx="437">
                  <c:v>38231</c:v>
                </c:pt>
                <c:pt idx="438">
                  <c:v>38261</c:v>
                </c:pt>
                <c:pt idx="439">
                  <c:v>38292</c:v>
                </c:pt>
                <c:pt idx="440">
                  <c:v>38322</c:v>
                </c:pt>
                <c:pt idx="441">
                  <c:v>38353</c:v>
                </c:pt>
                <c:pt idx="442">
                  <c:v>38384</c:v>
                </c:pt>
                <c:pt idx="443">
                  <c:v>38412</c:v>
                </c:pt>
                <c:pt idx="444">
                  <c:v>38443</c:v>
                </c:pt>
                <c:pt idx="445">
                  <c:v>38473</c:v>
                </c:pt>
                <c:pt idx="446">
                  <c:v>38504</c:v>
                </c:pt>
                <c:pt idx="447">
                  <c:v>38534</c:v>
                </c:pt>
                <c:pt idx="448">
                  <c:v>38565</c:v>
                </c:pt>
                <c:pt idx="449">
                  <c:v>38596</c:v>
                </c:pt>
                <c:pt idx="450">
                  <c:v>38626</c:v>
                </c:pt>
                <c:pt idx="451">
                  <c:v>38657</c:v>
                </c:pt>
                <c:pt idx="452">
                  <c:v>38687</c:v>
                </c:pt>
                <c:pt idx="453">
                  <c:v>38718</c:v>
                </c:pt>
                <c:pt idx="454">
                  <c:v>38749</c:v>
                </c:pt>
                <c:pt idx="455">
                  <c:v>38777</c:v>
                </c:pt>
                <c:pt idx="456">
                  <c:v>38808</c:v>
                </c:pt>
                <c:pt idx="457">
                  <c:v>38838</c:v>
                </c:pt>
                <c:pt idx="458">
                  <c:v>38869</c:v>
                </c:pt>
                <c:pt idx="459">
                  <c:v>38899</c:v>
                </c:pt>
                <c:pt idx="460">
                  <c:v>38930</c:v>
                </c:pt>
                <c:pt idx="461">
                  <c:v>38961</c:v>
                </c:pt>
                <c:pt idx="462">
                  <c:v>38991</c:v>
                </c:pt>
                <c:pt idx="463">
                  <c:v>39022</c:v>
                </c:pt>
                <c:pt idx="464">
                  <c:v>39052</c:v>
                </c:pt>
                <c:pt idx="465">
                  <c:v>39083</c:v>
                </c:pt>
                <c:pt idx="466">
                  <c:v>39114</c:v>
                </c:pt>
                <c:pt idx="467">
                  <c:v>39142</c:v>
                </c:pt>
                <c:pt idx="468">
                  <c:v>39173</c:v>
                </c:pt>
                <c:pt idx="469">
                  <c:v>39203</c:v>
                </c:pt>
                <c:pt idx="470">
                  <c:v>39234</c:v>
                </c:pt>
                <c:pt idx="471">
                  <c:v>39264</c:v>
                </c:pt>
                <c:pt idx="472">
                  <c:v>39295</c:v>
                </c:pt>
                <c:pt idx="473">
                  <c:v>39326</c:v>
                </c:pt>
                <c:pt idx="474">
                  <c:v>39356</c:v>
                </c:pt>
                <c:pt idx="475">
                  <c:v>39387</c:v>
                </c:pt>
                <c:pt idx="476">
                  <c:v>39417</c:v>
                </c:pt>
                <c:pt idx="477">
                  <c:v>39448</c:v>
                </c:pt>
                <c:pt idx="478">
                  <c:v>39479</c:v>
                </c:pt>
                <c:pt idx="479">
                  <c:v>39508</c:v>
                </c:pt>
                <c:pt idx="480">
                  <c:v>39539</c:v>
                </c:pt>
                <c:pt idx="481">
                  <c:v>39569</c:v>
                </c:pt>
                <c:pt idx="482">
                  <c:v>39600</c:v>
                </c:pt>
                <c:pt idx="483">
                  <c:v>39630</c:v>
                </c:pt>
                <c:pt idx="484">
                  <c:v>39661</c:v>
                </c:pt>
                <c:pt idx="485">
                  <c:v>39692</c:v>
                </c:pt>
                <c:pt idx="486">
                  <c:v>39722</c:v>
                </c:pt>
                <c:pt idx="487">
                  <c:v>39753</c:v>
                </c:pt>
                <c:pt idx="488">
                  <c:v>39783</c:v>
                </c:pt>
                <c:pt idx="489">
                  <c:v>39814</c:v>
                </c:pt>
                <c:pt idx="490">
                  <c:v>39845</c:v>
                </c:pt>
                <c:pt idx="491">
                  <c:v>39873</c:v>
                </c:pt>
                <c:pt idx="492">
                  <c:v>39904</c:v>
                </c:pt>
                <c:pt idx="493">
                  <c:v>39934</c:v>
                </c:pt>
                <c:pt idx="494">
                  <c:v>39965</c:v>
                </c:pt>
                <c:pt idx="495">
                  <c:v>39995</c:v>
                </c:pt>
                <c:pt idx="496">
                  <c:v>40026</c:v>
                </c:pt>
                <c:pt idx="497">
                  <c:v>40057</c:v>
                </c:pt>
                <c:pt idx="498">
                  <c:v>40087</c:v>
                </c:pt>
                <c:pt idx="499">
                  <c:v>40118</c:v>
                </c:pt>
                <c:pt idx="500">
                  <c:v>40148</c:v>
                </c:pt>
                <c:pt idx="501">
                  <c:v>40179</c:v>
                </c:pt>
                <c:pt idx="502">
                  <c:v>40210</c:v>
                </c:pt>
                <c:pt idx="503">
                  <c:v>40238</c:v>
                </c:pt>
                <c:pt idx="504">
                  <c:v>40269</c:v>
                </c:pt>
                <c:pt idx="505">
                  <c:v>40299</c:v>
                </c:pt>
                <c:pt idx="506">
                  <c:v>40330</c:v>
                </c:pt>
                <c:pt idx="507">
                  <c:v>40360</c:v>
                </c:pt>
                <c:pt idx="508">
                  <c:v>40391</c:v>
                </c:pt>
                <c:pt idx="509">
                  <c:v>40422</c:v>
                </c:pt>
                <c:pt idx="510">
                  <c:v>40452</c:v>
                </c:pt>
                <c:pt idx="511">
                  <c:v>40483</c:v>
                </c:pt>
                <c:pt idx="512">
                  <c:v>40513</c:v>
                </c:pt>
                <c:pt idx="513">
                  <c:v>40544</c:v>
                </c:pt>
                <c:pt idx="514">
                  <c:v>40575</c:v>
                </c:pt>
                <c:pt idx="515">
                  <c:v>40603</c:v>
                </c:pt>
                <c:pt idx="516">
                  <c:v>40634</c:v>
                </c:pt>
                <c:pt idx="517">
                  <c:v>40664</c:v>
                </c:pt>
                <c:pt idx="518">
                  <c:v>40695</c:v>
                </c:pt>
                <c:pt idx="519">
                  <c:v>40725</c:v>
                </c:pt>
                <c:pt idx="520">
                  <c:v>40756</c:v>
                </c:pt>
                <c:pt idx="521">
                  <c:v>40787</c:v>
                </c:pt>
                <c:pt idx="522">
                  <c:v>40817</c:v>
                </c:pt>
                <c:pt idx="523">
                  <c:v>40848</c:v>
                </c:pt>
                <c:pt idx="524">
                  <c:v>40878</c:v>
                </c:pt>
                <c:pt idx="525">
                  <c:v>40909</c:v>
                </c:pt>
                <c:pt idx="526">
                  <c:v>40940</c:v>
                </c:pt>
                <c:pt idx="527">
                  <c:v>40969</c:v>
                </c:pt>
                <c:pt idx="528">
                  <c:v>41000</c:v>
                </c:pt>
                <c:pt idx="529">
                  <c:v>41030</c:v>
                </c:pt>
                <c:pt idx="530">
                  <c:v>41061</c:v>
                </c:pt>
                <c:pt idx="531">
                  <c:v>41091</c:v>
                </c:pt>
                <c:pt idx="532">
                  <c:v>41122</c:v>
                </c:pt>
                <c:pt idx="533">
                  <c:v>41153</c:v>
                </c:pt>
                <c:pt idx="534">
                  <c:v>41183</c:v>
                </c:pt>
                <c:pt idx="535">
                  <c:v>41214</c:v>
                </c:pt>
                <c:pt idx="536">
                  <c:v>41244</c:v>
                </c:pt>
                <c:pt idx="537">
                  <c:v>41275</c:v>
                </c:pt>
                <c:pt idx="538">
                  <c:v>41306</c:v>
                </c:pt>
                <c:pt idx="539">
                  <c:v>41334</c:v>
                </c:pt>
                <c:pt idx="540">
                  <c:v>41365</c:v>
                </c:pt>
                <c:pt idx="541">
                  <c:v>41395</c:v>
                </c:pt>
                <c:pt idx="542">
                  <c:v>41426</c:v>
                </c:pt>
                <c:pt idx="543">
                  <c:v>41456</c:v>
                </c:pt>
                <c:pt idx="544">
                  <c:v>41487</c:v>
                </c:pt>
                <c:pt idx="545">
                  <c:v>41518</c:v>
                </c:pt>
                <c:pt idx="546">
                  <c:v>41548</c:v>
                </c:pt>
                <c:pt idx="547">
                  <c:v>41579</c:v>
                </c:pt>
                <c:pt idx="548">
                  <c:v>41609</c:v>
                </c:pt>
                <c:pt idx="549">
                  <c:v>41640</c:v>
                </c:pt>
                <c:pt idx="550">
                  <c:v>41671</c:v>
                </c:pt>
                <c:pt idx="551">
                  <c:v>41699</c:v>
                </c:pt>
                <c:pt idx="552">
                  <c:v>41730</c:v>
                </c:pt>
                <c:pt idx="553">
                  <c:v>41760</c:v>
                </c:pt>
                <c:pt idx="554">
                  <c:v>41791</c:v>
                </c:pt>
                <c:pt idx="555">
                  <c:v>41821</c:v>
                </c:pt>
                <c:pt idx="556">
                  <c:v>41852</c:v>
                </c:pt>
                <c:pt idx="557">
                  <c:v>41883</c:v>
                </c:pt>
                <c:pt idx="558">
                  <c:v>41913</c:v>
                </c:pt>
                <c:pt idx="559">
                  <c:v>41944</c:v>
                </c:pt>
                <c:pt idx="560">
                  <c:v>41974</c:v>
                </c:pt>
                <c:pt idx="561">
                  <c:v>42005</c:v>
                </c:pt>
                <c:pt idx="562">
                  <c:v>42036</c:v>
                </c:pt>
                <c:pt idx="563">
                  <c:v>42064</c:v>
                </c:pt>
                <c:pt idx="564">
                  <c:v>42095</c:v>
                </c:pt>
                <c:pt idx="565">
                  <c:v>42125</c:v>
                </c:pt>
                <c:pt idx="566">
                  <c:v>42156</c:v>
                </c:pt>
                <c:pt idx="567">
                  <c:v>42186</c:v>
                </c:pt>
                <c:pt idx="568">
                  <c:v>42217</c:v>
                </c:pt>
                <c:pt idx="569">
                  <c:v>42248</c:v>
                </c:pt>
                <c:pt idx="570">
                  <c:v>42278</c:v>
                </c:pt>
                <c:pt idx="571">
                  <c:v>42309</c:v>
                </c:pt>
                <c:pt idx="572">
                  <c:v>42339</c:v>
                </c:pt>
                <c:pt idx="573">
                  <c:v>42370</c:v>
                </c:pt>
                <c:pt idx="574">
                  <c:v>42401</c:v>
                </c:pt>
                <c:pt idx="575">
                  <c:v>42430</c:v>
                </c:pt>
                <c:pt idx="576">
                  <c:v>42461</c:v>
                </c:pt>
                <c:pt idx="577">
                  <c:v>42491</c:v>
                </c:pt>
                <c:pt idx="578">
                  <c:v>42522</c:v>
                </c:pt>
                <c:pt idx="579">
                  <c:v>42552</c:v>
                </c:pt>
                <c:pt idx="580">
                  <c:v>42583</c:v>
                </c:pt>
                <c:pt idx="581">
                  <c:v>42614</c:v>
                </c:pt>
                <c:pt idx="582">
                  <c:v>42644</c:v>
                </c:pt>
                <c:pt idx="583">
                  <c:v>42675</c:v>
                </c:pt>
                <c:pt idx="584">
                  <c:v>42705</c:v>
                </c:pt>
                <c:pt idx="585">
                  <c:v>42736</c:v>
                </c:pt>
                <c:pt idx="586">
                  <c:v>42767</c:v>
                </c:pt>
                <c:pt idx="587">
                  <c:v>42795</c:v>
                </c:pt>
                <c:pt idx="588">
                  <c:v>42826</c:v>
                </c:pt>
                <c:pt idx="589">
                  <c:v>42856</c:v>
                </c:pt>
                <c:pt idx="590">
                  <c:v>42887</c:v>
                </c:pt>
                <c:pt idx="591">
                  <c:v>42917</c:v>
                </c:pt>
                <c:pt idx="592">
                  <c:v>42948</c:v>
                </c:pt>
                <c:pt idx="593">
                  <c:v>42979</c:v>
                </c:pt>
                <c:pt idx="594">
                  <c:v>43009</c:v>
                </c:pt>
                <c:pt idx="595">
                  <c:v>43040</c:v>
                </c:pt>
                <c:pt idx="596">
                  <c:v>43070</c:v>
                </c:pt>
                <c:pt idx="597">
                  <c:v>43101</c:v>
                </c:pt>
                <c:pt idx="598">
                  <c:v>43132</c:v>
                </c:pt>
                <c:pt idx="599">
                  <c:v>43160</c:v>
                </c:pt>
                <c:pt idx="600">
                  <c:v>43191</c:v>
                </c:pt>
                <c:pt idx="601">
                  <c:v>43221</c:v>
                </c:pt>
                <c:pt idx="602">
                  <c:v>43252</c:v>
                </c:pt>
                <c:pt idx="603">
                  <c:v>43282</c:v>
                </c:pt>
                <c:pt idx="604">
                  <c:v>43313</c:v>
                </c:pt>
                <c:pt idx="605">
                  <c:v>43344</c:v>
                </c:pt>
                <c:pt idx="606">
                  <c:v>43374</c:v>
                </c:pt>
                <c:pt idx="607">
                  <c:v>43405</c:v>
                </c:pt>
                <c:pt idx="608">
                  <c:v>43435</c:v>
                </c:pt>
                <c:pt idx="609">
                  <c:v>43466</c:v>
                </c:pt>
                <c:pt idx="610">
                  <c:v>43497</c:v>
                </c:pt>
                <c:pt idx="611">
                  <c:v>43525</c:v>
                </c:pt>
                <c:pt idx="612">
                  <c:v>43556</c:v>
                </c:pt>
                <c:pt idx="613">
                  <c:v>43586</c:v>
                </c:pt>
                <c:pt idx="614">
                  <c:v>43617</c:v>
                </c:pt>
                <c:pt idx="615">
                  <c:v>43647</c:v>
                </c:pt>
                <c:pt idx="616">
                  <c:v>43678</c:v>
                </c:pt>
                <c:pt idx="617">
                  <c:v>43709</c:v>
                </c:pt>
                <c:pt idx="618">
                  <c:v>43739</c:v>
                </c:pt>
                <c:pt idx="619">
                  <c:v>43770</c:v>
                </c:pt>
                <c:pt idx="620">
                  <c:v>43800</c:v>
                </c:pt>
                <c:pt idx="621">
                  <c:v>43831</c:v>
                </c:pt>
                <c:pt idx="622">
                  <c:v>43862</c:v>
                </c:pt>
                <c:pt idx="623">
                  <c:v>43891</c:v>
                </c:pt>
                <c:pt idx="624">
                  <c:v>43922</c:v>
                </c:pt>
                <c:pt idx="625">
                  <c:v>43952</c:v>
                </c:pt>
                <c:pt idx="626">
                  <c:v>43983</c:v>
                </c:pt>
                <c:pt idx="627">
                  <c:v>44013</c:v>
                </c:pt>
                <c:pt idx="628">
                  <c:v>44044</c:v>
                </c:pt>
                <c:pt idx="629">
                  <c:v>44075</c:v>
                </c:pt>
                <c:pt idx="630">
                  <c:v>44105</c:v>
                </c:pt>
                <c:pt idx="631">
                  <c:v>44136</c:v>
                </c:pt>
                <c:pt idx="632">
                  <c:v>44166</c:v>
                </c:pt>
                <c:pt idx="633">
                  <c:v>44197</c:v>
                </c:pt>
                <c:pt idx="634">
                  <c:v>44228</c:v>
                </c:pt>
                <c:pt idx="635">
                  <c:v>44256</c:v>
                </c:pt>
                <c:pt idx="636">
                  <c:v>44287</c:v>
                </c:pt>
                <c:pt idx="637">
                  <c:v>44317</c:v>
                </c:pt>
                <c:pt idx="638">
                  <c:v>44348</c:v>
                </c:pt>
                <c:pt idx="639">
                  <c:v>44378</c:v>
                </c:pt>
                <c:pt idx="640">
                  <c:v>44409</c:v>
                </c:pt>
                <c:pt idx="641">
                  <c:v>44440</c:v>
                </c:pt>
                <c:pt idx="642">
                  <c:v>44470</c:v>
                </c:pt>
                <c:pt idx="643">
                  <c:v>44501</c:v>
                </c:pt>
                <c:pt idx="644">
                  <c:v>44531</c:v>
                </c:pt>
                <c:pt idx="645">
                  <c:v>44562</c:v>
                </c:pt>
                <c:pt idx="646">
                  <c:v>44593</c:v>
                </c:pt>
                <c:pt idx="647">
                  <c:v>44621</c:v>
                </c:pt>
                <c:pt idx="648">
                  <c:v>44652</c:v>
                </c:pt>
                <c:pt idx="649">
                  <c:v>44682</c:v>
                </c:pt>
                <c:pt idx="650">
                  <c:v>44713</c:v>
                </c:pt>
                <c:pt idx="651">
                  <c:v>44743</c:v>
                </c:pt>
              </c:numCache>
            </c:numRef>
          </c:cat>
          <c:val>
            <c:numRef>
              <c:f>'★資本稼働率（施工時仕入価格指数）'!$F$2:$F$653</c:f>
              <c:numCache>
                <c:formatCode>#,##0.0;[Red]\-#,##0.0</c:formatCode>
                <c:ptCount val="652"/>
                <c:pt idx="0">
                  <c:v>61.396817145186887</c:v>
                </c:pt>
                <c:pt idx="1">
                  <c:v>65.878396655095003</c:v>
                </c:pt>
                <c:pt idx="2">
                  <c:v>70.25784803838107</c:v>
                </c:pt>
                <c:pt idx="3">
                  <c:v>72.569707276798397</c:v>
                </c:pt>
                <c:pt idx="4">
                  <c:v>74.50374725608448</c:v>
                </c:pt>
                <c:pt idx="5">
                  <c:v>75.16694063647445</c:v>
                </c:pt>
                <c:pt idx="6">
                  <c:v>74.296202440623588</c:v>
                </c:pt>
                <c:pt idx="7">
                  <c:v>76.489947486087161</c:v>
                </c:pt>
                <c:pt idx="8">
                  <c:v>79.116047114110771</c:v>
                </c:pt>
                <c:pt idx="9">
                  <c:v>54.598536902486707</c:v>
                </c:pt>
                <c:pt idx="10">
                  <c:v>58.112274282197561</c:v>
                </c:pt>
                <c:pt idx="11">
                  <c:v>65.771152987246808</c:v>
                </c:pt>
                <c:pt idx="12">
                  <c:v>84.209459212364195</c:v>
                </c:pt>
                <c:pt idx="13">
                  <c:v>88.074894401322794</c:v>
                </c:pt>
                <c:pt idx="14">
                  <c:v>94.897156850627724</c:v>
                </c:pt>
                <c:pt idx="15">
                  <c:v>98.752177948522416</c:v>
                </c:pt>
                <c:pt idx="16">
                  <c:v>102.64085119192123</c:v>
                </c:pt>
                <c:pt idx="17">
                  <c:v>98.094196740391197</c:v>
                </c:pt>
                <c:pt idx="18">
                  <c:v>98.376668202142227</c:v>
                </c:pt>
                <c:pt idx="19">
                  <c:v>94.644378458439192</c:v>
                </c:pt>
                <c:pt idx="20">
                  <c:v>99.764066119091211</c:v>
                </c:pt>
                <c:pt idx="21">
                  <c:v>74.338536154239975</c:v>
                </c:pt>
                <c:pt idx="22">
                  <c:v>75.207381189699035</c:v>
                </c:pt>
                <c:pt idx="23">
                  <c:v>97.466769270505466</c:v>
                </c:pt>
                <c:pt idx="24">
                  <c:v>75.644198043708741</c:v>
                </c:pt>
                <c:pt idx="25">
                  <c:v>81.206880124706458</c:v>
                </c:pt>
                <c:pt idx="26">
                  <c:v>88.519556814074534</c:v>
                </c:pt>
                <c:pt idx="27">
                  <c:v>97.446817155605643</c:v>
                </c:pt>
                <c:pt idx="28">
                  <c:v>105.40421168124452</c:v>
                </c:pt>
                <c:pt idx="29">
                  <c:v>109.40607028075257</c:v>
                </c:pt>
                <c:pt idx="30">
                  <c:v>110.83770766790231</c:v>
                </c:pt>
                <c:pt idx="31">
                  <c:v>108.43006044535477</c:v>
                </c:pt>
                <c:pt idx="32">
                  <c:v>107.77790511178782</c:v>
                </c:pt>
                <c:pt idx="33">
                  <c:v>97.219407591539238</c:v>
                </c:pt>
                <c:pt idx="34">
                  <c:v>98.240769991971206</c:v>
                </c:pt>
                <c:pt idx="35">
                  <c:v>105.96291324443794</c:v>
                </c:pt>
                <c:pt idx="36">
                  <c:v>80.935869495106232</c:v>
                </c:pt>
                <c:pt idx="37">
                  <c:v>88.138392473319584</c:v>
                </c:pt>
                <c:pt idx="38">
                  <c:v>97.227834068896939</c:v>
                </c:pt>
                <c:pt idx="39">
                  <c:v>108.32624253116983</c:v>
                </c:pt>
                <c:pt idx="40">
                  <c:v>115.54824214302408</c:v>
                </c:pt>
                <c:pt idx="41">
                  <c:v>120.31794200604567</c:v>
                </c:pt>
                <c:pt idx="42">
                  <c:v>123.0394024460138</c:v>
                </c:pt>
                <c:pt idx="43">
                  <c:v>123.58554641064869</c:v>
                </c:pt>
                <c:pt idx="44">
                  <c:v>125.45618128513259</c:v>
                </c:pt>
                <c:pt idx="45">
                  <c:v>114.96210722161018</c:v>
                </c:pt>
                <c:pt idx="46">
                  <c:v>119.58900504535495</c:v>
                </c:pt>
                <c:pt idx="47">
                  <c:v>133.74628267874357</c:v>
                </c:pt>
                <c:pt idx="48">
                  <c:v>93.750496421743605</c:v>
                </c:pt>
                <c:pt idx="49">
                  <c:v>100.53041446934272</c:v>
                </c:pt>
                <c:pt idx="50">
                  <c:v>109.38479378606849</c:v>
                </c:pt>
                <c:pt idx="51">
                  <c:v>119.93071541242199</c:v>
                </c:pt>
                <c:pt idx="52">
                  <c:v>128.00309464627492</c:v>
                </c:pt>
                <c:pt idx="53">
                  <c:v>133.28826849731195</c:v>
                </c:pt>
                <c:pt idx="54">
                  <c:v>137.21077447738946</c:v>
                </c:pt>
                <c:pt idx="55">
                  <c:v>139.09801792063431</c:v>
                </c:pt>
                <c:pt idx="56">
                  <c:v>143.26588163736554</c:v>
                </c:pt>
                <c:pt idx="57">
                  <c:v>134.03319067482462</c:v>
                </c:pt>
                <c:pt idx="58">
                  <c:v>143.73377993814364</c:v>
                </c:pt>
                <c:pt idx="59">
                  <c:v>165.57902867609863</c:v>
                </c:pt>
                <c:pt idx="60">
                  <c:v>105.63936120773694</c:v>
                </c:pt>
                <c:pt idx="61">
                  <c:v>113.72471994258882</c:v>
                </c:pt>
                <c:pt idx="62">
                  <c:v>123.36975686130427</c:v>
                </c:pt>
                <c:pt idx="63">
                  <c:v>134.69977429495995</c:v>
                </c:pt>
                <c:pt idx="64">
                  <c:v>142.08213136548574</c:v>
                </c:pt>
                <c:pt idx="65">
                  <c:v>149.45817699696931</c:v>
                </c:pt>
                <c:pt idx="66">
                  <c:v>157.90027679548263</c:v>
                </c:pt>
                <c:pt idx="67">
                  <c:v>154.47843457861299</c:v>
                </c:pt>
                <c:pt idx="68">
                  <c:v>158.95828243015572</c:v>
                </c:pt>
                <c:pt idx="69">
                  <c:v>126.28320976816786</c:v>
                </c:pt>
                <c:pt idx="70">
                  <c:v>124.91548039554236</c:v>
                </c:pt>
                <c:pt idx="71">
                  <c:v>136.98798941487081</c:v>
                </c:pt>
                <c:pt idx="72">
                  <c:v>100.02448585350558</c:v>
                </c:pt>
                <c:pt idx="73">
                  <c:v>98.925730625377668</c:v>
                </c:pt>
                <c:pt idx="74">
                  <c:v>103.71515645105805</c:v>
                </c:pt>
                <c:pt idx="75">
                  <c:v>114.25212774161761</c:v>
                </c:pt>
                <c:pt idx="76">
                  <c:v>123.96760938333415</c:v>
                </c:pt>
                <c:pt idx="77">
                  <c:v>133.75421482410616</c:v>
                </c:pt>
                <c:pt idx="78">
                  <c:v>135.56992334806978</c:v>
                </c:pt>
                <c:pt idx="79">
                  <c:v>129.03390999819467</c:v>
                </c:pt>
                <c:pt idx="80">
                  <c:v>126.42240627477202</c:v>
                </c:pt>
                <c:pt idx="81">
                  <c:v>99.502243727336761</c:v>
                </c:pt>
                <c:pt idx="82">
                  <c:v>98.353467365807219</c:v>
                </c:pt>
                <c:pt idx="83">
                  <c:v>111.44088142593004</c:v>
                </c:pt>
                <c:pt idx="84">
                  <c:v>100.25898937474011</c:v>
                </c:pt>
                <c:pt idx="85">
                  <c:v>105.60177976849154</c:v>
                </c:pt>
                <c:pt idx="86">
                  <c:v>111.47536753399588</c:v>
                </c:pt>
                <c:pt idx="87">
                  <c:v>121.15932904521603</c:v>
                </c:pt>
                <c:pt idx="88">
                  <c:v>128.14695387097689</c:v>
                </c:pt>
                <c:pt idx="89">
                  <c:v>129.24534515717525</c:v>
                </c:pt>
                <c:pt idx="90">
                  <c:v>130.64511075169872</c:v>
                </c:pt>
                <c:pt idx="91">
                  <c:v>126.20335275965201</c:v>
                </c:pt>
                <c:pt idx="92">
                  <c:v>140.38547431261023</c:v>
                </c:pt>
                <c:pt idx="93">
                  <c:v>115.28004312743121</c:v>
                </c:pt>
                <c:pt idx="94">
                  <c:v>114.97779960943615</c:v>
                </c:pt>
                <c:pt idx="95">
                  <c:v>128.42452149223197</c:v>
                </c:pt>
                <c:pt idx="96">
                  <c:v>102.53252118860405</c:v>
                </c:pt>
                <c:pt idx="97">
                  <c:v>107.37108869794776</c:v>
                </c:pt>
                <c:pt idx="98">
                  <c:v>114.86217465942286</c:v>
                </c:pt>
                <c:pt idx="99">
                  <c:v>124.91721626555159</c:v>
                </c:pt>
                <c:pt idx="100">
                  <c:v>131.10039706367772</c:v>
                </c:pt>
                <c:pt idx="101">
                  <c:v>129.94173003164175</c:v>
                </c:pt>
                <c:pt idx="102">
                  <c:v>127.69139720622502</c:v>
                </c:pt>
                <c:pt idx="103">
                  <c:v>123.33587120668044</c:v>
                </c:pt>
                <c:pt idx="104">
                  <c:v>134.14993349379762</c:v>
                </c:pt>
                <c:pt idx="105">
                  <c:v>111.01931505246046</c:v>
                </c:pt>
                <c:pt idx="106">
                  <c:v>112.85534500587386</c:v>
                </c:pt>
                <c:pt idx="107">
                  <c:v>127.60417085962474</c:v>
                </c:pt>
                <c:pt idx="108">
                  <c:v>103.5972416430601</c:v>
                </c:pt>
                <c:pt idx="109">
                  <c:v>108.31218531722271</c:v>
                </c:pt>
                <c:pt idx="110">
                  <c:v>115.39434615670262</c:v>
                </c:pt>
                <c:pt idx="111">
                  <c:v>125.18224608969643</c:v>
                </c:pt>
                <c:pt idx="112">
                  <c:v>134.59255729621441</c:v>
                </c:pt>
                <c:pt idx="113">
                  <c:v>137.82856192523423</c:v>
                </c:pt>
                <c:pt idx="114">
                  <c:v>139.33806197778364</c:v>
                </c:pt>
                <c:pt idx="115">
                  <c:v>135.92300831376184</c:v>
                </c:pt>
                <c:pt idx="116">
                  <c:v>145.86559396116769</c:v>
                </c:pt>
                <c:pt idx="117">
                  <c:v>119.09975076242137</c:v>
                </c:pt>
                <c:pt idx="118">
                  <c:v>120.18720971408527</c:v>
                </c:pt>
                <c:pt idx="119">
                  <c:v>140.98566358967693</c:v>
                </c:pt>
                <c:pt idx="120">
                  <c:v>116.04416293376995</c:v>
                </c:pt>
                <c:pt idx="121">
                  <c:v>118.79966654811271</c:v>
                </c:pt>
                <c:pt idx="122">
                  <c:v>127.95192711812608</c:v>
                </c:pt>
                <c:pt idx="123">
                  <c:v>138.81194138507894</c:v>
                </c:pt>
                <c:pt idx="124">
                  <c:v>140.41795328533269</c:v>
                </c:pt>
                <c:pt idx="125">
                  <c:v>136.67787780031296</c:v>
                </c:pt>
                <c:pt idx="126">
                  <c:v>140.07570507328521</c:v>
                </c:pt>
                <c:pt idx="127">
                  <c:v>140.81028165637056</c:v>
                </c:pt>
                <c:pt idx="128">
                  <c:v>151.66441606659984</c:v>
                </c:pt>
                <c:pt idx="129">
                  <c:v>120.0418977954899</c:v>
                </c:pt>
                <c:pt idx="130">
                  <c:v>115.2420288244676</c:v>
                </c:pt>
                <c:pt idx="131">
                  <c:v>127.11564928909102</c:v>
                </c:pt>
                <c:pt idx="132">
                  <c:v>101.12720785532269</c:v>
                </c:pt>
                <c:pt idx="133">
                  <c:v>108.29604168340603</c:v>
                </c:pt>
                <c:pt idx="134">
                  <c:v>118.18245926530547</c:v>
                </c:pt>
                <c:pt idx="135">
                  <c:v>132.9452064577761</c:v>
                </c:pt>
                <c:pt idx="136">
                  <c:v>142.94187047425245</c:v>
                </c:pt>
                <c:pt idx="137">
                  <c:v>146.53199168142646</c:v>
                </c:pt>
                <c:pt idx="138">
                  <c:v>149.20770738629045</c:v>
                </c:pt>
                <c:pt idx="139">
                  <c:v>145.22932858630136</c:v>
                </c:pt>
                <c:pt idx="140">
                  <c:v>150.97022426623786</c:v>
                </c:pt>
                <c:pt idx="141">
                  <c:v>119.46376782716592</c:v>
                </c:pt>
                <c:pt idx="142">
                  <c:v>117.22421115103603</c:v>
                </c:pt>
                <c:pt idx="143">
                  <c:v>128.92221716021359</c:v>
                </c:pt>
                <c:pt idx="144">
                  <c:v>106.34121218213275</c:v>
                </c:pt>
                <c:pt idx="145">
                  <c:v>111.75881288783749</c:v>
                </c:pt>
                <c:pt idx="146">
                  <c:v>118.91598983015234</c:v>
                </c:pt>
                <c:pt idx="147">
                  <c:v>127.32824840826045</c:v>
                </c:pt>
                <c:pt idx="148">
                  <c:v>132.739774893369</c:v>
                </c:pt>
                <c:pt idx="149">
                  <c:v>135.86101818062869</c:v>
                </c:pt>
                <c:pt idx="150">
                  <c:v>140.57457980407705</c:v>
                </c:pt>
                <c:pt idx="151">
                  <c:v>136.92904066944178</c:v>
                </c:pt>
                <c:pt idx="152">
                  <c:v>133.12835721537897</c:v>
                </c:pt>
                <c:pt idx="153">
                  <c:v>99.163094280414313</c:v>
                </c:pt>
                <c:pt idx="154">
                  <c:v>105.00260162333379</c:v>
                </c:pt>
                <c:pt idx="155">
                  <c:v>114.07426550804641</c:v>
                </c:pt>
                <c:pt idx="156">
                  <c:v>102.59634393371226</c:v>
                </c:pt>
                <c:pt idx="157">
                  <c:v>109.78275030021649</c:v>
                </c:pt>
                <c:pt idx="158">
                  <c:v>123.51471527139724</c:v>
                </c:pt>
                <c:pt idx="159">
                  <c:v>135.26393630932469</c:v>
                </c:pt>
                <c:pt idx="160">
                  <c:v>143.31163645211797</c:v>
                </c:pt>
                <c:pt idx="161">
                  <c:v>150.36039358624129</c:v>
                </c:pt>
                <c:pt idx="162">
                  <c:v>157.26622014298223</c:v>
                </c:pt>
                <c:pt idx="163">
                  <c:v>155.13596623826297</c:v>
                </c:pt>
                <c:pt idx="164">
                  <c:v>154.82343094861716</c:v>
                </c:pt>
                <c:pt idx="165">
                  <c:v>108.4636508205062</c:v>
                </c:pt>
                <c:pt idx="166">
                  <c:v>125.27627781303707</c:v>
                </c:pt>
                <c:pt idx="167">
                  <c:v>134.60089352799704</c:v>
                </c:pt>
                <c:pt idx="168">
                  <c:v>118.85072088644522</c:v>
                </c:pt>
                <c:pt idx="169">
                  <c:v>119.31382119085805</c:v>
                </c:pt>
                <c:pt idx="170">
                  <c:v>127.18305919780646</c:v>
                </c:pt>
                <c:pt idx="171">
                  <c:v>139.21743287764548</c:v>
                </c:pt>
                <c:pt idx="172">
                  <c:v>149.10036209380451</c:v>
                </c:pt>
                <c:pt idx="173">
                  <c:v>157.87416424729625</c:v>
                </c:pt>
                <c:pt idx="174">
                  <c:v>165.29370388794817</c:v>
                </c:pt>
                <c:pt idx="175">
                  <c:v>161.79363105954195</c:v>
                </c:pt>
                <c:pt idx="176">
                  <c:v>161.91974929808444</c:v>
                </c:pt>
                <c:pt idx="177">
                  <c:v>112.71166642268426</c:v>
                </c:pt>
                <c:pt idx="178">
                  <c:v>130.95767172867039</c:v>
                </c:pt>
                <c:pt idx="179">
                  <c:v>139.94270442918972</c:v>
                </c:pt>
                <c:pt idx="180">
                  <c:v>120.650914554121</c:v>
                </c:pt>
                <c:pt idx="181">
                  <c:v>118.17645671131385</c:v>
                </c:pt>
                <c:pt idx="182">
                  <c:v>121.62185496631017</c:v>
                </c:pt>
                <c:pt idx="183">
                  <c:v>130.53424382813427</c:v>
                </c:pt>
                <c:pt idx="184">
                  <c:v>138.57413984806155</c:v>
                </c:pt>
                <c:pt idx="185">
                  <c:v>145.50520884871224</c:v>
                </c:pt>
                <c:pt idx="186">
                  <c:v>152.81459922683592</c:v>
                </c:pt>
                <c:pt idx="187">
                  <c:v>151.73057579452086</c:v>
                </c:pt>
                <c:pt idx="188">
                  <c:v>154.38069237348464</c:v>
                </c:pt>
                <c:pt idx="189">
                  <c:v>108.20851520113328</c:v>
                </c:pt>
                <c:pt idx="190">
                  <c:v>126.08039973711575</c:v>
                </c:pt>
                <c:pt idx="191">
                  <c:v>135.76169979474849</c:v>
                </c:pt>
                <c:pt idx="192">
                  <c:v>118.13036160026923</c:v>
                </c:pt>
                <c:pt idx="193">
                  <c:v>119.42525027764287</c:v>
                </c:pt>
                <c:pt idx="194">
                  <c:v>125.03111947350116</c:v>
                </c:pt>
                <c:pt idx="195">
                  <c:v>134.27888956831714</c:v>
                </c:pt>
                <c:pt idx="196">
                  <c:v>140.86413428795771</c:v>
                </c:pt>
                <c:pt idx="197">
                  <c:v>146.83847171816723</c:v>
                </c:pt>
                <c:pt idx="198">
                  <c:v>153.34813153805328</c:v>
                </c:pt>
                <c:pt idx="199">
                  <c:v>151.39433687735783</c:v>
                </c:pt>
                <c:pt idx="200">
                  <c:v>151.56154971857495</c:v>
                </c:pt>
                <c:pt idx="201">
                  <c:v>105.67864608043985</c:v>
                </c:pt>
                <c:pt idx="202">
                  <c:v>122.08500398910861</c:v>
                </c:pt>
                <c:pt idx="203">
                  <c:v>129.73241545793127</c:v>
                </c:pt>
                <c:pt idx="204">
                  <c:v>116.13307809142543</c:v>
                </c:pt>
                <c:pt idx="205">
                  <c:v>117.40275147161184</c:v>
                </c:pt>
                <c:pt idx="206">
                  <c:v>125.1099445419009</c:v>
                </c:pt>
                <c:pt idx="207">
                  <c:v>134.55905856089549</c:v>
                </c:pt>
                <c:pt idx="208">
                  <c:v>142.97688458045329</c:v>
                </c:pt>
                <c:pt idx="209">
                  <c:v>148.83101070641993</c:v>
                </c:pt>
                <c:pt idx="210">
                  <c:v>157.0137617980613</c:v>
                </c:pt>
                <c:pt idx="211">
                  <c:v>155.09399414566448</c:v>
                </c:pt>
                <c:pt idx="212">
                  <c:v>157.09108217661048</c:v>
                </c:pt>
                <c:pt idx="213">
                  <c:v>110.68020507024858</c:v>
                </c:pt>
                <c:pt idx="214">
                  <c:v>131.47224156614078</c:v>
                </c:pt>
                <c:pt idx="215">
                  <c:v>138.36732483595802</c:v>
                </c:pt>
                <c:pt idx="216">
                  <c:v>118.56347912978782</c:v>
                </c:pt>
                <c:pt idx="217">
                  <c:v>118.85082576906171</c:v>
                </c:pt>
                <c:pt idx="218">
                  <c:v>126.62386577049884</c:v>
                </c:pt>
                <c:pt idx="219">
                  <c:v>138.47676618361493</c:v>
                </c:pt>
                <c:pt idx="220">
                  <c:v>149.22386039675152</c:v>
                </c:pt>
                <c:pt idx="221">
                  <c:v>160.04561195141238</c:v>
                </c:pt>
                <c:pt idx="222">
                  <c:v>170.20461877170209</c:v>
                </c:pt>
                <c:pt idx="223">
                  <c:v>169.37639404392121</c:v>
                </c:pt>
                <c:pt idx="224">
                  <c:v>172.9398882560692</c:v>
                </c:pt>
                <c:pt idx="225">
                  <c:v>122.43144201402056</c:v>
                </c:pt>
                <c:pt idx="226">
                  <c:v>142.2383349333289</c:v>
                </c:pt>
                <c:pt idx="227">
                  <c:v>148.64121642474046</c:v>
                </c:pt>
                <c:pt idx="228">
                  <c:v>128.48938989637563</c:v>
                </c:pt>
                <c:pt idx="229">
                  <c:v>129.80728611725374</c:v>
                </c:pt>
                <c:pt idx="230">
                  <c:v>137.77158857613813</c:v>
                </c:pt>
                <c:pt idx="231">
                  <c:v>152.47039029425866</c:v>
                </c:pt>
                <c:pt idx="232">
                  <c:v>166.72736614606373</c:v>
                </c:pt>
                <c:pt idx="233">
                  <c:v>181.06320128940004</c:v>
                </c:pt>
                <c:pt idx="234">
                  <c:v>197.79899617808499</c:v>
                </c:pt>
                <c:pt idx="235">
                  <c:v>200.47622700680446</c:v>
                </c:pt>
                <c:pt idx="236">
                  <c:v>207.13961034783557</c:v>
                </c:pt>
                <c:pt idx="237">
                  <c:v>148.19034598511877</c:v>
                </c:pt>
                <c:pt idx="238">
                  <c:v>174.70226309481282</c:v>
                </c:pt>
                <c:pt idx="239">
                  <c:v>182.40306406724537</c:v>
                </c:pt>
                <c:pt idx="240">
                  <c:v>151.41226527305017</c:v>
                </c:pt>
                <c:pt idx="241">
                  <c:v>145.96625659498864</c:v>
                </c:pt>
                <c:pt idx="242">
                  <c:v>153.01300781911871</c:v>
                </c:pt>
                <c:pt idx="243">
                  <c:v>168.24778159331726</c:v>
                </c:pt>
                <c:pt idx="244">
                  <c:v>181.56192497807032</c:v>
                </c:pt>
                <c:pt idx="245">
                  <c:v>194.10195440456894</c:v>
                </c:pt>
                <c:pt idx="246">
                  <c:v>204.98685113295508</c:v>
                </c:pt>
                <c:pt idx="247">
                  <c:v>206.03838347629849</c:v>
                </c:pt>
                <c:pt idx="248">
                  <c:v>211.66666750901797</c:v>
                </c:pt>
                <c:pt idx="249">
                  <c:v>153.01914300283846</c:v>
                </c:pt>
                <c:pt idx="250">
                  <c:v>179.88597080153076</c:v>
                </c:pt>
                <c:pt idx="251">
                  <c:v>191.00677011221842</c:v>
                </c:pt>
                <c:pt idx="252">
                  <c:v>155.91770621539737</c:v>
                </c:pt>
                <c:pt idx="253">
                  <c:v>155.45137004128023</c:v>
                </c:pt>
                <c:pt idx="254">
                  <c:v>162.86057135312743</c:v>
                </c:pt>
                <c:pt idx="255">
                  <c:v>177.07609466754815</c:v>
                </c:pt>
                <c:pt idx="256">
                  <c:v>189.99853456314005</c:v>
                </c:pt>
                <c:pt idx="257">
                  <c:v>202.75372270604902</c:v>
                </c:pt>
                <c:pt idx="258">
                  <c:v>215.13059396696411</c:v>
                </c:pt>
                <c:pt idx="259">
                  <c:v>216.6617975016365</c:v>
                </c:pt>
                <c:pt idx="260">
                  <c:v>222.8666593739174</c:v>
                </c:pt>
                <c:pt idx="261">
                  <c:v>161.73679296720942</c:v>
                </c:pt>
                <c:pt idx="262">
                  <c:v>190.96236845836273</c:v>
                </c:pt>
                <c:pt idx="263">
                  <c:v>200.70216361008676</c:v>
                </c:pt>
                <c:pt idx="264">
                  <c:v>170.54701376642672</c:v>
                </c:pt>
                <c:pt idx="265">
                  <c:v>173.57490158563542</c:v>
                </c:pt>
                <c:pt idx="266">
                  <c:v>180.38044770489057</c:v>
                </c:pt>
                <c:pt idx="267">
                  <c:v>192.55524353727137</c:v>
                </c:pt>
                <c:pt idx="268">
                  <c:v>205.72420759305646</c:v>
                </c:pt>
                <c:pt idx="269">
                  <c:v>216.61765180259954</c:v>
                </c:pt>
                <c:pt idx="270">
                  <c:v>227.94951766115571</c:v>
                </c:pt>
                <c:pt idx="271">
                  <c:v>229.5687183725951</c:v>
                </c:pt>
                <c:pt idx="272">
                  <c:v>237.39951506488833</c:v>
                </c:pt>
                <c:pt idx="273">
                  <c:v>181.80256005287734</c:v>
                </c:pt>
                <c:pt idx="274">
                  <c:v>187.20011951167882</c:v>
                </c:pt>
                <c:pt idx="275">
                  <c:v>202.80491829308471</c:v>
                </c:pt>
                <c:pt idx="276">
                  <c:v>181.28312856614681</c:v>
                </c:pt>
                <c:pt idx="277">
                  <c:v>184.37387519587148</c:v>
                </c:pt>
                <c:pt idx="278">
                  <c:v>187.91206111004078</c:v>
                </c:pt>
                <c:pt idx="279">
                  <c:v>198.54884850147693</c:v>
                </c:pt>
                <c:pt idx="280">
                  <c:v>211.32978657589635</c:v>
                </c:pt>
                <c:pt idx="281">
                  <c:v>221.11632547465243</c:v>
                </c:pt>
                <c:pt idx="282">
                  <c:v>232.96999401926038</c:v>
                </c:pt>
                <c:pt idx="283">
                  <c:v>236.71166234084029</c:v>
                </c:pt>
                <c:pt idx="284">
                  <c:v>246.90607687229945</c:v>
                </c:pt>
                <c:pt idx="285">
                  <c:v>188.85877090901738</c:v>
                </c:pt>
                <c:pt idx="286">
                  <c:v>197.55773633076149</c:v>
                </c:pt>
                <c:pt idx="287">
                  <c:v>208.89226714579024</c:v>
                </c:pt>
                <c:pt idx="288">
                  <c:v>186.76824693493433</c:v>
                </c:pt>
                <c:pt idx="289">
                  <c:v>180.60945983582161</c:v>
                </c:pt>
                <c:pt idx="290">
                  <c:v>182.57410222044501</c:v>
                </c:pt>
                <c:pt idx="291">
                  <c:v>192.85109497223644</c:v>
                </c:pt>
                <c:pt idx="292">
                  <c:v>203.8330516033065</c:v>
                </c:pt>
                <c:pt idx="293">
                  <c:v>212.19817175492054</c:v>
                </c:pt>
                <c:pt idx="294">
                  <c:v>222.11720619242277</c:v>
                </c:pt>
                <c:pt idx="295">
                  <c:v>222.40079814736484</c:v>
                </c:pt>
                <c:pt idx="296">
                  <c:v>232.95158154767384</c:v>
                </c:pt>
                <c:pt idx="297">
                  <c:v>180.88555337008933</c:v>
                </c:pt>
                <c:pt idx="298">
                  <c:v>184.05853675821217</c:v>
                </c:pt>
                <c:pt idx="299">
                  <c:v>195.96074900222953</c:v>
                </c:pt>
                <c:pt idx="300">
                  <c:v>178.90502636820753</c:v>
                </c:pt>
                <c:pt idx="301">
                  <c:v>168.87198581902942</c:v>
                </c:pt>
                <c:pt idx="302">
                  <c:v>172.47245075942288</c:v>
                </c:pt>
                <c:pt idx="303">
                  <c:v>186.09478465549356</c:v>
                </c:pt>
                <c:pt idx="304">
                  <c:v>198.69611869254115</c:v>
                </c:pt>
                <c:pt idx="305">
                  <c:v>211.52591181668043</c:v>
                </c:pt>
                <c:pt idx="306">
                  <c:v>224.18142808220699</c:v>
                </c:pt>
                <c:pt idx="307">
                  <c:v>225.01245499374875</c:v>
                </c:pt>
                <c:pt idx="308">
                  <c:v>232.99782624117893</c:v>
                </c:pt>
                <c:pt idx="309">
                  <c:v>176.36468979307378</c:v>
                </c:pt>
                <c:pt idx="310">
                  <c:v>178.34518988889801</c:v>
                </c:pt>
                <c:pt idx="311">
                  <c:v>193.92135170130973</c:v>
                </c:pt>
                <c:pt idx="312">
                  <c:v>172.13249870831879</c:v>
                </c:pt>
                <c:pt idx="313">
                  <c:v>166.9559378906666</c:v>
                </c:pt>
                <c:pt idx="314">
                  <c:v>169.97489548820596</c:v>
                </c:pt>
                <c:pt idx="315">
                  <c:v>178.51199938526412</c:v>
                </c:pt>
                <c:pt idx="316">
                  <c:v>186.78721458430246</c:v>
                </c:pt>
                <c:pt idx="317">
                  <c:v>194.50496984854638</c:v>
                </c:pt>
                <c:pt idx="318">
                  <c:v>203.18757674566297</c:v>
                </c:pt>
                <c:pt idx="319">
                  <c:v>208.35105426313777</c:v>
                </c:pt>
                <c:pt idx="320">
                  <c:v>218.32746036375852</c:v>
                </c:pt>
                <c:pt idx="321">
                  <c:v>165.87734505667683</c:v>
                </c:pt>
                <c:pt idx="322">
                  <c:v>164.28240725462052</c:v>
                </c:pt>
                <c:pt idx="323">
                  <c:v>177.196042081885</c:v>
                </c:pt>
                <c:pt idx="324">
                  <c:v>157.22224368737199</c:v>
                </c:pt>
                <c:pt idx="325">
                  <c:v>150.91625620723147</c:v>
                </c:pt>
                <c:pt idx="326">
                  <c:v>154.50289164939883</c:v>
                </c:pt>
                <c:pt idx="327">
                  <c:v>166.82673121375447</c:v>
                </c:pt>
                <c:pt idx="328">
                  <c:v>178.45378806216937</c:v>
                </c:pt>
                <c:pt idx="329">
                  <c:v>187.36370260049858</c:v>
                </c:pt>
                <c:pt idx="330">
                  <c:v>199.55706328813508</c:v>
                </c:pt>
                <c:pt idx="331">
                  <c:v>202.08096717623349</c:v>
                </c:pt>
                <c:pt idx="332">
                  <c:v>216.18553771979663</c:v>
                </c:pt>
                <c:pt idx="333">
                  <c:v>170.63954952291144</c:v>
                </c:pt>
                <c:pt idx="334">
                  <c:v>174.51745216398297</c:v>
                </c:pt>
                <c:pt idx="335">
                  <c:v>191.52409881092768</c:v>
                </c:pt>
                <c:pt idx="336">
                  <c:v>166.70532544372912</c:v>
                </c:pt>
                <c:pt idx="337">
                  <c:v>162.97095476873312</c:v>
                </c:pt>
                <c:pt idx="338">
                  <c:v>164.32015833508333</c:v>
                </c:pt>
                <c:pt idx="339">
                  <c:v>170.19732229885753</c:v>
                </c:pt>
                <c:pt idx="340">
                  <c:v>182.20744620448176</c:v>
                </c:pt>
                <c:pt idx="341">
                  <c:v>190.54955966300619</c:v>
                </c:pt>
                <c:pt idx="342">
                  <c:v>200.90887923349626</c:v>
                </c:pt>
                <c:pt idx="343">
                  <c:v>201.88852455757166</c:v>
                </c:pt>
                <c:pt idx="344">
                  <c:v>213.21402350226654</c:v>
                </c:pt>
                <c:pt idx="345">
                  <c:v>162.94866111959871</c:v>
                </c:pt>
                <c:pt idx="346">
                  <c:v>161.50607556699234</c:v>
                </c:pt>
                <c:pt idx="347">
                  <c:v>175.73282666097737</c:v>
                </c:pt>
                <c:pt idx="348">
                  <c:v>152.15520557562206</c:v>
                </c:pt>
                <c:pt idx="349">
                  <c:v>148.36242044440385</c:v>
                </c:pt>
                <c:pt idx="350">
                  <c:v>148.78678370229954</c:v>
                </c:pt>
                <c:pt idx="351">
                  <c:v>155.8324215413808</c:v>
                </c:pt>
                <c:pt idx="352">
                  <c:v>164.80087286097643</c:v>
                </c:pt>
                <c:pt idx="353">
                  <c:v>170.92651396546739</c:v>
                </c:pt>
                <c:pt idx="354">
                  <c:v>181.35982672377656</c:v>
                </c:pt>
                <c:pt idx="355">
                  <c:v>181.97517836803004</c:v>
                </c:pt>
                <c:pt idx="356">
                  <c:v>191.76436111754188</c:v>
                </c:pt>
                <c:pt idx="357">
                  <c:v>147.24361246877245</c:v>
                </c:pt>
                <c:pt idx="358">
                  <c:v>146.49707066458535</c:v>
                </c:pt>
                <c:pt idx="359">
                  <c:v>160.20880074546565</c:v>
                </c:pt>
                <c:pt idx="360">
                  <c:v>142.22284719683742</c:v>
                </c:pt>
                <c:pt idx="361">
                  <c:v>136.06833157233447</c:v>
                </c:pt>
                <c:pt idx="362">
                  <c:v>137.37728138895605</c:v>
                </c:pt>
                <c:pt idx="363">
                  <c:v>145.05817259201862</c:v>
                </c:pt>
                <c:pt idx="364">
                  <c:v>154.59825127870144</c:v>
                </c:pt>
                <c:pt idx="365">
                  <c:v>163.6282630863343</c:v>
                </c:pt>
                <c:pt idx="366">
                  <c:v>177.60200337380485</c:v>
                </c:pt>
                <c:pt idx="367">
                  <c:v>183.43256858708236</c:v>
                </c:pt>
                <c:pt idx="368">
                  <c:v>193.26276880040544</c:v>
                </c:pt>
                <c:pt idx="369">
                  <c:v>147.18162773781748</c:v>
                </c:pt>
                <c:pt idx="370">
                  <c:v>149.22426117905604</c:v>
                </c:pt>
                <c:pt idx="371">
                  <c:v>166.39247722466749</c:v>
                </c:pt>
                <c:pt idx="372">
                  <c:v>147.45965742538289</c:v>
                </c:pt>
                <c:pt idx="373">
                  <c:v>143.84775336166723</c:v>
                </c:pt>
                <c:pt idx="374">
                  <c:v>146.13033001511164</c:v>
                </c:pt>
                <c:pt idx="375">
                  <c:v>152.65529629553586</c:v>
                </c:pt>
                <c:pt idx="376">
                  <c:v>158.95059096779417</c:v>
                </c:pt>
                <c:pt idx="377">
                  <c:v>164.83055440273807</c:v>
                </c:pt>
                <c:pt idx="378">
                  <c:v>173.63550841975891</c:v>
                </c:pt>
                <c:pt idx="379">
                  <c:v>174.67006405776067</c:v>
                </c:pt>
                <c:pt idx="380">
                  <c:v>184.74410628506902</c:v>
                </c:pt>
                <c:pt idx="381">
                  <c:v>140.39815076680199</c:v>
                </c:pt>
                <c:pt idx="382">
                  <c:v>143.78879890132771</c:v>
                </c:pt>
                <c:pt idx="383">
                  <c:v>161.7512503501346</c:v>
                </c:pt>
                <c:pt idx="384">
                  <c:v>140.16179119039504</c:v>
                </c:pt>
                <c:pt idx="385">
                  <c:v>136.84004959925215</c:v>
                </c:pt>
                <c:pt idx="386">
                  <c:v>139.56291209003967</c:v>
                </c:pt>
                <c:pt idx="387">
                  <c:v>146.58338200191042</c:v>
                </c:pt>
                <c:pt idx="388">
                  <c:v>153.33896669601154</c:v>
                </c:pt>
                <c:pt idx="389">
                  <c:v>162.72421127857226</c:v>
                </c:pt>
                <c:pt idx="390">
                  <c:v>169.7004803137996</c:v>
                </c:pt>
                <c:pt idx="391">
                  <c:v>173.3298685737625</c:v>
                </c:pt>
                <c:pt idx="392">
                  <c:v>183.5534806260693</c:v>
                </c:pt>
                <c:pt idx="393">
                  <c:v>147.81080856456072</c:v>
                </c:pt>
                <c:pt idx="394">
                  <c:v>154.9940020621228</c:v>
                </c:pt>
                <c:pt idx="395">
                  <c:v>177.09194999191095</c:v>
                </c:pt>
                <c:pt idx="396">
                  <c:v>142.64564681877957</c:v>
                </c:pt>
                <c:pt idx="397">
                  <c:v>125.05409256837979</c:v>
                </c:pt>
                <c:pt idx="398">
                  <c:v>130.19939774621102</c:v>
                </c:pt>
                <c:pt idx="399">
                  <c:v>138.66306688911669</c:v>
                </c:pt>
                <c:pt idx="400">
                  <c:v>147.98795224346401</c:v>
                </c:pt>
                <c:pt idx="401">
                  <c:v>158.70394622664926</c:v>
                </c:pt>
                <c:pt idx="402">
                  <c:v>165.30987549930981</c:v>
                </c:pt>
                <c:pt idx="403">
                  <c:v>167.79807193550121</c:v>
                </c:pt>
                <c:pt idx="404">
                  <c:v>177.62026074365284</c:v>
                </c:pt>
                <c:pt idx="405">
                  <c:v>142.3395789030788</c:v>
                </c:pt>
                <c:pt idx="406">
                  <c:v>148.00943057645554</c:v>
                </c:pt>
                <c:pt idx="407">
                  <c:v>163.04185520980386</c:v>
                </c:pt>
                <c:pt idx="408">
                  <c:v>135.88530664750184</c:v>
                </c:pt>
                <c:pt idx="409">
                  <c:v>121.45419028489664</c:v>
                </c:pt>
                <c:pt idx="410">
                  <c:v>126.53458246310474</c:v>
                </c:pt>
                <c:pt idx="411">
                  <c:v>134.10217924597762</c:v>
                </c:pt>
                <c:pt idx="412">
                  <c:v>142.70320839888927</c:v>
                </c:pt>
                <c:pt idx="413">
                  <c:v>151.98933904273309</c:v>
                </c:pt>
                <c:pt idx="414">
                  <c:v>158.01727277853752</c:v>
                </c:pt>
                <c:pt idx="415">
                  <c:v>160.79921008487074</c:v>
                </c:pt>
                <c:pt idx="416">
                  <c:v>168.15346370530506</c:v>
                </c:pt>
                <c:pt idx="417">
                  <c:v>133.96862502317163</c:v>
                </c:pt>
                <c:pt idx="418">
                  <c:v>139.10949315008045</c:v>
                </c:pt>
                <c:pt idx="419">
                  <c:v>152.53535378972506</c:v>
                </c:pt>
                <c:pt idx="420">
                  <c:v>127.75345775460869</c:v>
                </c:pt>
                <c:pt idx="421">
                  <c:v>113.93513302232475</c:v>
                </c:pt>
                <c:pt idx="422">
                  <c:v>120.84910843644361</c:v>
                </c:pt>
                <c:pt idx="423">
                  <c:v>127.30633859176299</c:v>
                </c:pt>
                <c:pt idx="424">
                  <c:v>134.20220482866119</c:v>
                </c:pt>
                <c:pt idx="425">
                  <c:v>140.80215508402597</c:v>
                </c:pt>
                <c:pt idx="426">
                  <c:v>149.2982679657984</c:v>
                </c:pt>
                <c:pt idx="427">
                  <c:v>149.14110360287543</c:v>
                </c:pt>
                <c:pt idx="428">
                  <c:v>152.77187996592974</c:v>
                </c:pt>
                <c:pt idx="429">
                  <c:v>121.98230800566216</c:v>
                </c:pt>
                <c:pt idx="430">
                  <c:v>128.29952771133026</c:v>
                </c:pt>
                <c:pt idx="431">
                  <c:v>139.68816053296752</c:v>
                </c:pt>
                <c:pt idx="432">
                  <c:v>119.25047963635271</c:v>
                </c:pt>
                <c:pt idx="433">
                  <c:v>105.73484464824642</c:v>
                </c:pt>
                <c:pt idx="434">
                  <c:v>110.79970983055149</c:v>
                </c:pt>
                <c:pt idx="435">
                  <c:v>118.21532540283826</c:v>
                </c:pt>
                <c:pt idx="436">
                  <c:v>125.77444788261845</c:v>
                </c:pt>
                <c:pt idx="437">
                  <c:v>133.57094810539286</c:v>
                </c:pt>
                <c:pt idx="438">
                  <c:v>140.85767913547798</c:v>
                </c:pt>
                <c:pt idx="439">
                  <c:v>142.16602705232233</c:v>
                </c:pt>
                <c:pt idx="440">
                  <c:v>146.551233546368</c:v>
                </c:pt>
                <c:pt idx="441">
                  <c:v>115.6657798339312</c:v>
                </c:pt>
                <c:pt idx="442">
                  <c:v>122.51473439604896</c:v>
                </c:pt>
                <c:pt idx="443">
                  <c:v>137.92107628945561</c:v>
                </c:pt>
                <c:pt idx="444">
                  <c:v>114.13018406730431</c:v>
                </c:pt>
                <c:pt idx="445">
                  <c:v>103.40964978899514</c:v>
                </c:pt>
                <c:pt idx="446">
                  <c:v>111.31552382863848</c:v>
                </c:pt>
                <c:pt idx="447">
                  <c:v>118.8200494996892</c:v>
                </c:pt>
                <c:pt idx="448">
                  <c:v>123.99310754419623</c:v>
                </c:pt>
                <c:pt idx="449">
                  <c:v>132.67479903150411</c:v>
                </c:pt>
                <c:pt idx="450">
                  <c:v>139.52194811500405</c:v>
                </c:pt>
                <c:pt idx="451">
                  <c:v>142.4007133426627</c:v>
                </c:pt>
                <c:pt idx="452">
                  <c:v>146.81567899604232</c:v>
                </c:pt>
                <c:pt idx="453">
                  <c:v>117.32981178508714</c:v>
                </c:pt>
                <c:pt idx="454">
                  <c:v>123.89395225294351</c:v>
                </c:pt>
                <c:pt idx="455">
                  <c:v>137.78088515197351</c:v>
                </c:pt>
                <c:pt idx="456">
                  <c:v>115.25453654610371</c:v>
                </c:pt>
                <c:pt idx="457">
                  <c:v>103.91797400014508</c:v>
                </c:pt>
                <c:pt idx="458">
                  <c:v>109.18546160008331</c:v>
                </c:pt>
                <c:pt idx="459">
                  <c:v>111.64073825836975</c:v>
                </c:pt>
                <c:pt idx="460">
                  <c:v>119.62297514514893</c:v>
                </c:pt>
                <c:pt idx="461">
                  <c:v>126.8494865990039</c:v>
                </c:pt>
                <c:pt idx="462">
                  <c:v>134.20261547801829</c:v>
                </c:pt>
                <c:pt idx="463">
                  <c:v>136.75611042012147</c:v>
                </c:pt>
                <c:pt idx="464">
                  <c:v>142.40100969057053</c:v>
                </c:pt>
                <c:pt idx="465">
                  <c:v>111.64896554961561</c:v>
                </c:pt>
                <c:pt idx="466">
                  <c:v>119.79975643465062</c:v>
                </c:pt>
                <c:pt idx="467">
                  <c:v>131.44084403208427</c:v>
                </c:pt>
                <c:pt idx="468">
                  <c:v>112.25565014779076</c:v>
                </c:pt>
                <c:pt idx="469">
                  <c:v>99.922398504719865</c:v>
                </c:pt>
                <c:pt idx="470">
                  <c:v>104.48449067936896</c:v>
                </c:pt>
                <c:pt idx="471">
                  <c:v>109.95452945844526</c:v>
                </c:pt>
                <c:pt idx="472">
                  <c:v>111.13121535837503</c:v>
                </c:pt>
                <c:pt idx="473">
                  <c:v>114.85281304501591</c:v>
                </c:pt>
                <c:pt idx="474">
                  <c:v>119.55622189515877</c:v>
                </c:pt>
                <c:pt idx="475">
                  <c:v>122.87816565342411</c:v>
                </c:pt>
                <c:pt idx="476">
                  <c:v>126.24843807335735</c:v>
                </c:pt>
                <c:pt idx="477">
                  <c:v>101.20825977898478</c:v>
                </c:pt>
                <c:pt idx="478">
                  <c:v>107.87754909582989</c:v>
                </c:pt>
                <c:pt idx="479">
                  <c:v>119.5607777651781</c:v>
                </c:pt>
                <c:pt idx="480">
                  <c:v>100.40840013196591</c:v>
                </c:pt>
                <c:pt idx="481">
                  <c:v>88.241533566936496</c:v>
                </c:pt>
                <c:pt idx="482">
                  <c:v>92.303417495690582</c:v>
                </c:pt>
                <c:pt idx="483">
                  <c:v>96.023184719157868</c:v>
                </c:pt>
                <c:pt idx="484">
                  <c:v>103.52904659524569</c:v>
                </c:pt>
                <c:pt idx="485">
                  <c:v>110.64010942914271</c:v>
                </c:pt>
                <c:pt idx="486">
                  <c:v>118.40675001509493</c:v>
                </c:pt>
                <c:pt idx="487">
                  <c:v>121.63013192484809</c:v>
                </c:pt>
                <c:pt idx="488">
                  <c:v>127.85081574001498</c:v>
                </c:pt>
                <c:pt idx="489">
                  <c:v>100.57037275210261</c:v>
                </c:pt>
                <c:pt idx="490">
                  <c:v>107.50647742233251</c:v>
                </c:pt>
                <c:pt idx="491">
                  <c:v>118.5567701134089</c:v>
                </c:pt>
                <c:pt idx="492">
                  <c:v>100.57829187932543</c:v>
                </c:pt>
                <c:pt idx="493">
                  <c:v>89.210797079809339</c:v>
                </c:pt>
                <c:pt idx="494">
                  <c:v>89.781672435296585</c:v>
                </c:pt>
                <c:pt idx="495">
                  <c:v>93.487560567007534</c:v>
                </c:pt>
                <c:pt idx="496">
                  <c:v>95.895200649029746</c:v>
                </c:pt>
                <c:pt idx="497">
                  <c:v>100.24470831382268</c:v>
                </c:pt>
                <c:pt idx="498">
                  <c:v>105.66922267830732</c:v>
                </c:pt>
                <c:pt idx="499">
                  <c:v>108.82996576725409</c:v>
                </c:pt>
                <c:pt idx="500">
                  <c:v>114.28329518079241</c:v>
                </c:pt>
                <c:pt idx="501">
                  <c:v>106.13162690798428</c:v>
                </c:pt>
                <c:pt idx="502">
                  <c:v>108.56975463399021</c:v>
                </c:pt>
                <c:pt idx="503">
                  <c:v>108.54623538350219</c:v>
                </c:pt>
                <c:pt idx="504">
                  <c:v>82.935006759392536</c:v>
                </c:pt>
                <c:pt idx="505">
                  <c:v>81.747736128041041</c:v>
                </c:pt>
                <c:pt idx="506">
                  <c:v>82.43174214833715</c:v>
                </c:pt>
                <c:pt idx="507">
                  <c:v>87.029609797073221</c:v>
                </c:pt>
                <c:pt idx="508">
                  <c:v>93.914726629661473</c:v>
                </c:pt>
                <c:pt idx="509">
                  <c:v>96.728777189876041</c:v>
                </c:pt>
                <c:pt idx="510">
                  <c:v>103.04799708706965</c:v>
                </c:pt>
                <c:pt idx="511">
                  <c:v>106.60339326888773</c:v>
                </c:pt>
                <c:pt idx="512">
                  <c:v>111.74795641619863</c:v>
                </c:pt>
                <c:pt idx="513">
                  <c:v>105.6829529545483</c:v>
                </c:pt>
                <c:pt idx="514">
                  <c:v>106.75109650359909</c:v>
                </c:pt>
                <c:pt idx="515">
                  <c:v>103.40598955185767</c:v>
                </c:pt>
                <c:pt idx="516">
                  <c:v>79.746557207401608</c:v>
                </c:pt>
                <c:pt idx="517">
                  <c:v>75.094787383244437</c:v>
                </c:pt>
                <c:pt idx="518">
                  <c:v>77.982874948768782</c:v>
                </c:pt>
                <c:pt idx="519">
                  <c:v>84.240903079147785</c:v>
                </c:pt>
                <c:pt idx="520">
                  <c:v>90.485880078093032</c:v>
                </c:pt>
                <c:pt idx="521">
                  <c:v>96.757751265532306</c:v>
                </c:pt>
                <c:pt idx="522">
                  <c:v>100.88226900971347</c:v>
                </c:pt>
                <c:pt idx="523">
                  <c:v>101.91063374394854</c:v>
                </c:pt>
                <c:pt idx="524">
                  <c:v>102.89875671360282</c:v>
                </c:pt>
                <c:pt idx="525">
                  <c:v>103.02810268867076</c:v>
                </c:pt>
                <c:pt idx="526">
                  <c:v>104.43484595011401</c:v>
                </c:pt>
                <c:pt idx="527">
                  <c:v>100.56960623917466</c:v>
                </c:pt>
                <c:pt idx="528">
                  <c:v>80.131121898007891</c:v>
                </c:pt>
                <c:pt idx="529">
                  <c:v>77.771525138656685</c:v>
                </c:pt>
                <c:pt idx="530">
                  <c:v>83.687974814262162</c:v>
                </c:pt>
                <c:pt idx="531">
                  <c:v>86.674729581721138</c:v>
                </c:pt>
                <c:pt idx="532">
                  <c:v>91.802975474322338</c:v>
                </c:pt>
                <c:pt idx="533">
                  <c:v>98.838832931360201</c:v>
                </c:pt>
                <c:pt idx="534">
                  <c:v>102.24670556141942</c:v>
                </c:pt>
                <c:pt idx="535">
                  <c:v>106.65338074309305</c:v>
                </c:pt>
                <c:pt idx="536">
                  <c:v>109.18722162322909</c:v>
                </c:pt>
                <c:pt idx="537">
                  <c:v>106.81537349893388</c:v>
                </c:pt>
                <c:pt idx="538">
                  <c:v>105.17314184994606</c:v>
                </c:pt>
                <c:pt idx="539">
                  <c:v>102.79920348078974</c:v>
                </c:pt>
                <c:pt idx="540">
                  <c:v>83.746630785778592</c:v>
                </c:pt>
                <c:pt idx="541">
                  <c:v>82.704049157637968</c:v>
                </c:pt>
                <c:pt idx="542">
                  <c:v>90.761826936601494</c:v>
                </c:pt>
                <c:pt idx="543">
                  <c:v>95.758842043387745</c:v>
                </c:pt>
                <c:pt idx="544">
                  <c:v>100.90914753671174</c:v>
                </c:pt>
                <c:pt idx="545">
                  <c:v>108.14608486422075</c:v>
                </c:pt>
                <c:pt idx="546">
                  <c:v>113.75338293474806</c:v>
                </c:pt>
                <c:pt idx="547">
                  <c:v>118.87973986461367</c:v>
                </c:pt>
                <c:pt idx="548">
                  <c:v>120.15112652027766</c:v>
                </c:pt>
                <c:pt idx="549">
                  <c:v>116.73978133191025</c:v>
                </c:pt>
                <c:pt idx="550">
                  <c:v>112.99822755155931</c:v>
                </c:pt>
                <c:pt idx="551">
                  <c:v>106.82574356245409</c:v>
                </c:pt>
                <c:pt idx="552">
                  <c:v>83.901752297294479</c:v>
                </c:pt>
                <c:pt idx="553">
                  <c:v>81.76705261183497</c:v>
                </c:pt>
                <c:pt idx="554">
                  <c:v>86.874268699015929</c:v>
                </c:pt>
                <c:pt idx="555">
                  <c:v>89.990327385668792</c:v>
                </c:pt>
                <c:pt idx="556">
                  <c:v>97.420459382860798</c:v>
                </c:pt>
                <c:pt idx="557">
                  <c:v>103.75592598713182</c:v>
                </c:pt>
                <c:pt idx="558">
                  <c:v>109.28448212839672</c:v>
                </c:pt>
                <c:pt idx="559">
                  <c:v>111.1955886328865</c:v>
                </c:pt>
                <c:pt idx="560">
                  <c:v>112.17921153319956</c:v>
                </c:pt>
                <c:pt idx="561">
                  <c:v>108.87537866645769</c:v>
                </c:pt>
                <c:pt idx="562">
                  <c:v>105.31326026583034</c:v>
                </c:pt>
                <c:pt idx="563">
                  <c:v>102.62276094943823</c:v>
                </c:pt>
                <c:pt idx="564">
                  <c:v>84.941887117556391</c:v>
                </c:pt>
                <c:pt idx="565">
                  <c:v>82.358506883259565</c:v>
                </c:pt>
                <c:pt idx="566">
                  <c:v>88.837169206305134</c:v>
                </c:pt>
                <c:pt idx="567">
                  <c:v>91.079697410677269</c:v>
                </c:pt>
                <c:pt idx="568">
                  <c:v>97.668594146283127</c:v>
                </c:pt>
                <c:pt idx="569">
                  <c:v>103.57279096179921</c:v>
                </c:pt>
                <c:pt idx="570">
                  <c:v>109.79524902710284</c:v>
                </c:pt>
                <c:pt idx="571">
                  <c:v>110.8743271679903</c:v>
                </c:pt>
                <c:pt idx="572">
                  <c:v>114.06037819729984</c:v>
                </c:pt>
                <c:pt idx="573">
                  <c:v>112.23169284971108</c:v>
                </c:pt>
                <c:pt idx="574">
                  <c:v>109.95860627039889</c:v>
                </c:pt>
                <c:pt idx="575">
                  <c:v>109.0526796981629</c:v>
                </c:pt>
                <c:pt idx="576">
                  <c:v>88.945801864143121</c:v>
                </c:pt>
                <c:pt idx="577">
                  <c:v>86.024194144561378</c:v>
                </c:pt>
                <c:pt idx="578">
                  <c:v>91.000608767283907</c:v>
                </c:pt>
                <c:pt idx="579">
                  <c:v>94.675378928925213</c:v>
                </c:pt>
                <c:pt idx="580">
                  <c:v>101.32926471357031</c:v>
                </c:pt>
                <c:pt idx="581">
                  <c:v>109.38088260279034</c:v>
                </c:pt>
                <c:pt idx="582">
                  <c:v>113.36268005932644</c:v>
                </c:pt>
                <c:pt idx="583">
                  <c:v>113.35500932102605</c:v>
                </c:pt>
                <c:pt idx="584">
                  <c:v>116.01917709328495</c:v>
                </c:pt>
                <c:pt idx="585">
                  <c:v>114.03737180144901</c:v>
                </c:pt>
                <c:pt idx="586">
                  <c:v>111.33507865149841</c:v>
                </c:pt>
                <c:pt idx="587">
                  <c:v>111.36176290211549</c:v>
                </c:pt>
                <c:pt idx="588">
                  <c:v>94.336048264879096</c:v>
                </c:pt>
                <c:pt idx="589">
                  <c:v>91.989253795269988</c:v>
                </c:pt>
                <c:pt idx="590">
                  <c:v>96.696631438315507</c:v>
                </c:pt>
                <c:pt idx="591">
                  <c:v>100.71785862050311</c:v>
                </c:pt>
                <c:pt idx="592">
                  <c:v>105.31430968784163</c:v>
                </c:pt>
                <c:pt idx="593">
                  <c:v>110.37815528989327</c:v>
                </c:pt>
                <c:pt idx="594">
                  <c:v>114.49594442956072</c:v>
                </c:pt>
                <c:pt idx="595">
                  <c:v>115.92607953687109</c:v>
                </c:pt>
                <c:pt idx="596">
                  <c:v>118.9338246308927</c:v>
                </c:pt>
                <c:pt idx="597">
                  <c:v>116.71827521889378</c:v>
                </c:pt>
                <c:pt idx="598">
                  <c:v>113.35429991836887</c:v>
                </c:pt>
                <c:pt idx="599">
                  <c:v>111.78036734868148</c:v>
                </c:pt>
                <c:pt idx="600">
                  <c:v>93.351498821755655</c:v>
                </c:pt>
                <c:pt idx="601">
                  <c:v>88.942669362030841</c:v>
                </c:pt>
                <c:pt idx="602">
                  <c:v>92.752847984862981</c:v>
                </c:pt>
                <c:pt idx="603">
                  <c:v>95.227709559843518</c:v>
                </c:pt>
                <c:pt idx="604">
                  <c:v>103.64710157928707</c:v>
                </c:pt>
                <c:pt idx="605">
                  <c:v>108.31362706999521</c:v>
                </c:pt>
                <c:pt idx="606">
                  <c:v>111.37576739337793</c:v>
                </c:pt>
                <c:pt idx="607">
                  <c:v>113.32488402567269</c:v>
                </c:pt>
                <c:pt idx="608">
                  <c:v>112.04910116721254</c:v>
                </c:pt>
                <c:pt idx="609">
                  <c:v>112.66858809563803</c:v>
                </c:pt>
                <c:pt idx="610">
                  <c:v>111.72608158324029</c:v>
                </c:pt>
                <c:pt idx="611">
                  <c:v>110.42540476406519</c:v>
                </c:pt>
                <c:pt idx="612">
                  <c:v>92.451618582236748</c:v>
                </c:pt>
                <c:pt idx="613">
                  <c:v>89.818633853355323</c:v>
                </c:pt>
                <c:pt idx="614">
                  <c:v>94.511262499078086</c:v>
                </c:pt>
                <c:pt idx="615">
                  <c:v>97.01908085827921</c:v>
                </c:pt>
                <c:pt idx="616">
                  <c:v>102.7090112010933</c:v>
                </c:pt>
                <c:pt idx="617">
                  <c:v>106.24901615838012</c:v>
                </c:pt>
                <c:pt idx="618">
                  <c:v>109.83553952645539</c:v>
                </c:pt>
                <c:pt idx="619">
                  <c:v>110.83599618219426</c:v>
                </c:pt>
                <c:pt idx="620">
                  <c:v>110.24123927377214</c:v>
                </c:pt>
                <c:pt idx="621">
                  <c:v>109.35945079135763</c:v>
                </c:pt>
                <c:pt idx="622">
                  <c:v>106.48816017811676</c:v>
                </c:pt>
                <c:pt idx="623">
                  <c:v>107.63486145046602</c:v>
                </c:pt>
                <c:pt idx="624">
                  <c:v>90.759960095893405</c:v>
                </c:pt>
                <c:pt idx="625">
                  <c:v>87.779666329813182</c:v>
                </c:pt>
                <c:pt idx="626">
                  <c:v>89.599769011088924</c:v>
                </c:pt>
                <c:pt idx="627">
                  <c:v>93.781906363156693</c:v>
                </c:pt>
                <c:pt idx="628">
                  <c:v>97.696746131180618</c:v>
                </c:pt>
                <c:pt idx="629">
                  <c:v>104.5653974526205</c:v>
                </c:pt>
                <c:pt idx="630">
                  <c:v>108.70961691569082</c:v>
                </c:pt>
                <c:pt idx="631">
                  <c:v>110.47667942188035</c:v>
                </c:pt>
                <c:pt idx="632">
                  <c:v>111.73721916157255</c:v>
                </c:pt>
                <c:pt idx="633">
                  <c:v>109.74290944162478</c:v>
                </c:pt>
                <c:pt idx="634">
                  <c:v>105.72883125819685</c:v>
                </c:pt>
                <c:pt idx="635">
                  <c:v>107.99242772434783</c:v>
                </c:pt>
                <c:pt idx="636">
                  <c:v>89.342052047199502</c:v>
                </c:pt>
                <c:pt idx="637">
                  <c:v>85.413069075381458</c:v>
                </c:pt>
                <c:pt idx="638">
                  <c:v>90.809754245132098</c:v>
                </c:pt>
                <c:pt idx="639">
                  <c:v>93.352308549339284</c:v>
                </c:pt>
                <c:pt idx="640">
                  <c:v>95.760488643402113</c:v>
                </c:pt>
                <c:pt idx="641">
                  <c:v>100.8029422889631</c:v>
                </c:pt>
                <c:pt idx="642">
                  <c:v>103.66187578359578</c:v>
                </c:pt>
                <c:pt idx="643">
                  <c:v>103.19754282639917</c:v>
                </c:pt>
                <c:pt idx="644">
                  <c:v>104.53425583611545</c:v>
                </c:pt>
                <c:pt idx="645">
                  <c:v>100.15815117441437</c:v>
                </c:pt>
                <c:pt idx="646">
                  <c:v>96.507305440245034</c:v>
                </c:pt>
                <c:pt idx="647">
                  <c:v>96.218852111739423</c:v>
                </c:pt>
                <c:pt idx="648">
                  <c:v>82.355311575250596</c:v>
                </c:pt>
                <c:pt idx="649">
                  <c:v>80.526926403977399</c:v>
                </c:pt>
                <c:pt idx="650">
                  <c:v>83.192841526483022</c:v>
                </c:pt>
                <c:pt idx="651">
                  <c:v>88.748659890107945</c:v>
                </c:pt>
              </c:numCache>
            </c:numRef>
          </c:val>
          <c:smooth val="0"/>
          <c:extLst>
            <c:ext xmlns:c16="http://schemas.microsoft.com/office/drawing/2014/chart" uri="{C3380CC4-5D6E-409C-BE32-E72D297353CC}">
              <c16:uniqueId val="{00000000-6C14-4F5E-80E1-22B6D85D66FD}"/>
            </c:ext>
          </c:extLst>
        </c:ser>
        <c:ser>
          <c:idx val="2"/>
          <c:order val="1"/>
          <c:tx>
            <c:strRef>
              <c:f>'★資本稼働率（施工時仕入価格指数）'!$L$1</c:f>
              <c:strCache>
                <c:ptCount val="1"/>
                <c:pt idx="0">
                  <c:v>生産指数
（季調値）</c:v>
                </c:pt>
              </c:strCache>
            </c:strRef>
          </c:tx>
          <c:spPr>
            <a:ln w="28575" cap="rnd">
              <a:solidFill>
                <a:schemeClr val="tx1">
                  <a:lumMod val="65000"/>
                  <a:lumOff val="35000"/>
                </a:schemeClr>
              </a:solidFill>
              <a:prstDash val="sysDash"/>
              <a:round/>
            </a:ln>
            <a:effectLst/>
          </c:spPr>
          <c:marker>
            <c:symbol val="none"/>
          </c:marker>
          <c:cat>
            <c:numRef>
              <c:f>'★資本稼働率（施工時仕入価格指数）'!$A$2:$A$653</c:f>
              <c:numCache>
                <c:formatCode>yyyy"年"m"月";@</c:formatCode>
                <c:ptCount val="652"/>
                <c:pt idx="0">
                  <c:v>24929</c:v>
                </c:pt>
                <c:pt idx="1">
                  <c:v>24959</c:v>
                </c:pt>
                <c:pt idx="2">
                  <c:v>24990</c:v>
                </c:pt>
                <c:pt idx="3">
                  <c:v>25020</c:v>
                </c:pt>
                <c:pt idx="4">
                  <c:v>25051</c:v>
                </c:pt>
                <c:pt idx="5">
                  <c:v>25082</c:v>
                </c:pt>
                <c:pt idx="6">
                  <c:v>25112</c:v>
                </c:pt>
                <c:pt idx="7">
                  <c:v>25143</c:v>
                </c:pt>
                <c:pt idx="8">
                  <c:v>25173</c:v>
                </c:pt>
                <c:pt idx="9">
                  <c:v>25204</c:v>
                </c:pt>
                <c:pt idx="10">
                  <c:v>25235</c:v>
                </c:pt>
                <c:pt idx="11">
                  <c:v>25263</c:v>
                </c:pt>
                <c:pt idx="12">
                  <c:v>25294</c:v>
                </c:pt>
                <c:pt idx="13">
                  <c:v>25324</c:v>
                </c:pt>
                <c:pt idx="14">
                  <c:v>25355</c:v>
                </c:pt>
                <c:pt idx="15">
                  <c:v>25385</c:v>
                </c:pt>
                <c:pt idx="16">
                  <c:v>25416</c:v>
                </c:pt>
                <c:pt idx="17">
                  <c:v>25447</c:v>
                </c:pt>
                <c:pt idx="18">
                  <c:v>25477</c:v>
                </c:pt>
                <c:pt idx="19">
                  <c:v>25508</c:v>
                </c:pt>
                <c:pt idx="20">
                  <c:v>25538</c:v>
                </c:pt>
                <c:pt idx="21">
                  <c:v>25569</c:v>
                </c:pt>
                <c:pt idx="22">
                  <c:v>25600</c:v>
                </c:pt>
                <c:pt idx="23">
                  <c:v>25628</c:v>
                </c:pt>
                <c:pt idx="24">
                  <c:v>25659</c:v>
                </c:pt>
                <c:pt idx="25">
                  <c:v>25689</c:v>
                </c:pt>
                <c:pt idx="26">
                  <c:v>25720</c:v>
                </c:pt>
                <c:pt idx="27">
                  <c:v>25750</c:v>
                </c:pt>
                <c:pt idx="28">
                  <c:v>25781</c:v>
                </c:pt>
                <c:pt idx="29">
                  <c:v>25812</c:v>
                </c:pt>
                <c:pt idx="30">
                  <c:v>25842</c:v>
                </c:pt>
                <c:pt idx="31">
                  <c:v>25873</c:v>
                </c:pt>
                <c:pt idx="32">
                  <c:v>25903</c:v>
                </c:pt>
                <c:pt idx="33">
                  <c:v>25934</c:v>
                </c:pt>
                <c:pt idx="34">
                  <c:v>25965</c:v>
                </c:pt>
                <c:pt idx="35">
                  <c:v>25993</c:v>
                </c:pt>
                <c:pt idx="36">
                  <c:v>26024</c:v>
                </c:pt>
                <c:pt idx="37">
                  <c:v>26054</c:v>
                </c:pt>
                <c:pt idx="38">
                  <c:v>26085</c:v>
                </c:pt>
                <c:pt idx="39">
                  <c:v>26115</c:v>
                </c:pt>
                <c:pt idx="40">
                  <c:v>26146</c:v>
                </c:pt>
                <c:pt idx="41">
                  <c:v>26177</c:v>
                </c:pt>
                <c:pt idx="42">
                  <c:v>26207</c:v>
                </c:pt>
                <c:pt idx="43">
                  <c:v>26238</c:v>
                </c:pt>
                <c:pt idx="44">
                  <c:v>26268</c:v>
                </c:pt>
                <c:pt idx="45">
                  <c:v>26299</c:v>
                </c:pt>
                <c:pt idx="46">
                  <c:v>26330</c:v>
                </c:pt>
                <c:pt idx="47">
                  <c:v>26359</c:v>
                </c:pt>
                <c:pt idx="48">
                  <c:v>26390</c:v>
                </c:pt>
                <c:pt idx="49">
                  <c:v>26420</c:v>
                </c:pt>
                <c:pt idx="50">
                  <c:v>26451</c:v>
                </c:pt>
                <c:pt idx="51">
                  <c:v>26481</c:v>
                </c:pt>
                <c:pt idx="52">
                  <c:v>26512</c:v>
                </c:pt>
                <c:pt idx="53">
                  <c:v>26543</c:v>
                </c:pt>
                <c:pt idx="54">
                  <c:v>26573</c:v>
                </c:pt>
                <c:pt idx="55">
                  <c:v>26604</c:v>
                </c:pt>
                <c:pt idx="56">
                  <c:v>26634</c:v>
                </c:pt>
                <c:pt idx="57">
                  <c:v>26665</c:v>
                </c:pt>
                <c:pt idx="58">
                  <c:v>26696</c:v>
                </c:pt>
                <c:pt idx="59">
                  <c:v>26724</c:v>
                </c:pt>
                <c:pt idx="60">
                  <c:v>26755</c:v>
                </c:pt>
                <c:pt idx="61">
                  <c:v>26785</c:v>
                </c:pt>
                <c:pt idx="62">
                  <c:v>26816</c:v>
                </c:pt>
                <c:pt idx="63">
                  <c:v>26846</c:v>
                </c:pt>
                <c:pt idx="64">
                  <c:v>26877</c:v>
                </c:pt>
                <c:pt idx="65">
                  <c:v>26908</c:v>
                </c:pt>
                <c:pt idx="66">
                  <c:v>26938</c:v>
                </c:pt>
                <c:pt idx="67">
                  <c:v>26969</c:v>
                </c:pt>
                <c:pt idx="68">
                  <c:v>26999</c:v>
                </c:pt>
                <c:pt idx="69">
                  <c:v>27030</c:v>
                </c:pt>
                <c:pt idx="70">
                  <c:v>27061</c:v>
                </c:pt>
                <c:pt idx="71">
                  <c:v>27089</c:v>
                </c:pt>
                <c:pt idx="72">
                  <c:v>27120</c:v>
                </c:pt>
                <c:pt idx="73">
                  <c:v>27150</c:v>
                </c:pt>
                <c:pt idx="74">
                  <c:v>27181</c:v>
                </c:pt>
                <c:pt idx="75">
                  <c:v>27211</c:v>
                </c:pt>
                <c:pt idx="76">
                  <c:v>27242</c:v>
                </c:pt>
                <c:pt idx="77">
                  <c:v>27273</c:v>
                </c:pt>
                <c:pt idx="78">
                  <c:v>27303</c:v>
                </c:pt>
                <c:pt idx="79">
                  <c:v>27334</c:v>
                </c:pt>
                <c:pt idx="80">
                  <c:v>27364</c:v>
                </c:pt>
                <c:pt idx="81">
                  <c:v>27395</c:v>
                </c:pt>
                <c:pt idx="82">
                  <c:v>27426</c:v>
                </c:pt>
                <c:pt idx="83">
                  <c:v>27454</c:v>
                </c:pt>
                <c:pt idx="84">
                  <c:v>27485</c:v>
                </c:pt>
                <c:pt idx="85">
                  <c:v>27515</c:v>
                </c:pt>
                <c:pt idx="86">
                  <c:v>27546</c:v>
                </c:pt>
                <c:pt idx="87">
                  <c:v>27576</c:v>
                </c:pt>
                <c:pt idx="88">
                  <c:v>27607</c:v>
                </c:pt>
                <c:pt idx="89">
                  <c:v>27638</c:v>
                </c:pt>
                <c:pt idx="90">
                  <c:v>27668</c:v>
                </c:pt>
                <c:pt idx="91">
                  <c:v>27699</c:v>
                </c:pt>
                <c:pt idx="92">
                  <c:v>27729</c:v>
                </c:pt>
                <c:pt idx="93">
                  <c:v>27760</c:v>
                </c:pt>
                <c:pt idx="94">
                  <c:v>27791</c:v>
                </c:pt>
                <c:pt idx="95">
                  <c:v>27820</c:v>
                </c:pt>
                <c:pt idx="96">
                  <c:v>27851</c:v>
                </c:pt>
                <c:pt idx="97">
                  <c:v>27881</c:v>
                </c:pt>
                <c:pt idx="98">
                  <c:v>27912</c:v>
                </c:pt>
                <c:pt idx="99">
                  <c:v>27942</c:v>
                </c:pt>
                <c:pt idx="100">
                  <c:v>27973</c:v>
                </c:pt>
                <c:pt idx="101">
                  <c:v>28004</c:v>
                </c:pt>
                <c:pt idx="102">
                  <c:v>28034</c:v>
                </c:pt>
                <c:pt idx="103">
                  <c:v>28065</c:v>
                </c:pt>
                <c:pt idx="104">
                  <c:v>28095</c:v>
                </c:pt>
                <c:pt idx="105">
                  <c:v>28126</c:v>
                </c:pt>
                <c:pt idx="106">
                  <c:v>28157</c:v>
                </c:pt>
                <c:pt idx="107">
                  <c:v>28185</c:v>
                </c:pt>
                <c:pt idx="108">
                  <c:v>28216</c:v>
                </c:pt>
                <c:pt idx="109">
                  <c:v>28246</c:v>
                </c:pt>
                <c:pt idx="110">
                  <c:v>28277</c:v>
                </c:pt>
                <c:pt idx="111">
                  <c:v>28307</c:v>
                </c:pt>
                <c:pt idx="112">
                  <c:v>28338</c:v>
                </c:pt>
                <c:pt idx="113">
                  <c:v>28369</c:v>
                </c:pt>
                <c:pt idx="114">
                  <c:v>28399</c:v>
                </c:pt>
                <c:pt idx="115">
                  <c:v>28430</c:v>
                </c:pt>
                <c:pt idx="116">
                  <c:v>28460</c:v>
                </c:pt>
                <c:pt idx="117">
                  <c:v>28491</c:v>
                </c:pt>
                <c:pt idx="118">
                  <c:v>28522</c:v>
                </c:pt>
                <c:pt idx="119">
                  <c:v>28550</c:v>
                </c:pt>
                <c:pt idx="120">
                  <c:v>28581</c:v>
                </c:pt>
                <c:pt idx="121">
                  <c:v>28611</c:v>
                </c:pt>
                <c:pt idx="122">
                  <c:v>28642</c:v>
                </c:pt>
                <c:pt idx="123">
                  <c:v>28672</c:v>
                </c:pt>
                <c:pt idx="124">
                  <c:v>28703</c:v>
                </c:pt>
                <c:pt idx="125">
                  <c:v>28734</c:v>
                </c:pt>
                <c:pt idx="126">
                  <c:v>28764</c:v>
                </c:pt>
                <c:pt idx="127">
                  <c:v>28795</c:v>
                </c:pt>
                <c:pt idx="128">
                  <c:v>28825</c:v>
                </c:pt>
                <c:pt idx="129">
                  <c:v>28856</c:v>
                </c:pt>
                <c:pt idx="130">
                  <c:v>28887</c:v>
                </c:pt>
                <c:pt idx="131">
                  <c:v>28915</c:v>
                </c:pt>
                <c:pt idx="132">
                  <c:v>28946</c:v>
                </c:pt>
                <c:pt idx="133">
                  <c:v>28976</c:v>
                </c:pt>
                <c:pt idx="134">
                  <c:v>29007</c:v>
                </c:pt>
                <c:pt idx="135">
                  <c:v>29037</c:v>
                </c:pt>
                <c:pt idx="136">
                  <c:v>29068</c:v>
                </c:pt>
                <c:pt idx="137">
                  <c:v>29099</c:v>
                </c:pt>
                <c:pt idx="138">
                  <c:v>29129</c:v>
                </c:pt>
                <c:pt idx="139">
                  <c:v>29160</c:v>
                </c:pt>
                <c:pt idx="140">
                  <c:v>29190</c:v>
                </c:pt>
                <c:pt idx="141">
                  <c:v>29221</c:v>
                </c:pt>
                <c:pt idx="142">
                  <c:v>29252</c:v>
                </c:pt>
                <c:pt idx="143">
                  <c:v>29281</c:v>
                </c:pt>
                <c:pt idx="144">
                  <c:v>29312</c:v>
                </c:pt>
                <c:pt idx="145">
                  <c:v>29342</c:v>
                </c:pt>
                <c:pt idx="146">
                  <c:v>29373</c:v>
                </c:pt>
                <c:pt idx="147">
                  <c:v>29403</c:v>
                </c:pt>
                <c:pt idx="148">
                  <c:v>29434</c:v>
                </c:pt>
                <c:pt idx="149">
                  <c:v>29465</c:v>
                </c:pt>
                <c:pt idx="150">
                  <c:v>29495</c:v>
                </c:pt>
                <c:pt idx="151">
                  <c:v>29526</c:v>
                </c:pt>
                <c:pt idx="152">
                  <c:v>29556</c:v>
                </c:pt>
                <c:pt idx="153">
                  <c:v>29587</c:v>
                </c:pt>
                <c:pt idx="154">
                  <c:v>29618</c:v>
                </c:pt>
                <c:pt idx="155">
                  <c:v>29646</c:v>
                </c:pt>
                <c:pt idx="156">
                  <c:v>29677</c:v>
                </c:pt>
                <c:pt idx="157">
                  <c:v>29707</c:v>
                </c:pt>
                <c:pt idx="158">
                  <c:v>29738</c:v>
                </c:pt>
                <c:pt idx="159">
                  <c:v>29768</c:v>
                </c:pt>
                <c:pt idx="160">
                  <c:v>29799</c:v>
                </c:pt>
                <c:pt idx="161">
                  <c:v>29830</c:v>
                </c:pt>
                <c:pt idx="162">
                  <c:v>29860</c:v>
                </c:pt>
                <c:pt idx="163">
                  <c:v>29891</c:v>
                </c:pt>
                <c:pt idx="164">
                  <c:v>29921</c:v>
                </c:pt>
                <c:pt idx="165">
                  <c:v>29952</c:v>
                </c:pt>
                <c:pt idx="166">
                  <c:v>29983</c:v>
                </c:pt>
                <c:pt idx="167">
                  <c:v>30011</c:v>
                </c:pt>
                <c:pt idx="168">
                  <c:v>30042</c:v>
                </c:pt>
                <c:pt idx="169">
                  <c:v>30072</c:v>
                </c:pt>
                <c:pt idx="170">
                  <c:v>30103</c:v>
                </c:pt>
                <c:pt idx="171">
                  <c:v>30133</c:v>
                </c:pt>
                <c:pt idx="172">
                  <c:v>30164</c:v>
                </c:pt>
                <c:pt idx="173">
                  <c:v>30195</c:v>
                </c:pt>
                <c:pt idx="174">
                  <c:v>30225</c:v>
                </c:pt>
                <c:pt idx="175">
                  <c:v>30256</c:v>
                </c:pt>
                <c:pt idx="176">
                  <c:v>30286</c:v>
                </c:pt>
                <c:pt idx="177">
                  <c:v>30317</c:v>
                </c:pt>
                <c:pt idx="178">
                  <c:v>30348</c:v>
                </c:pt>
                <c:pt idx="179">
                  <c:v>30376</c:v>
                </c:pt>
                <c:pt idx="180">
                  <c:v>30407</c:v>
                </c:pt>
                <c:pt idx="181">
                  <c:v>30437</c:v>
                </c:pt>
                <c:pt idx="182">
                  <c:v>30468</c:v>
                </c:pt>
                <c:pt idx="183">
                  <c:v>30498</c:v>
                </c:pt>
                <c:pt idx="184">
                  <c:v>30529</c:v>
                </c:pt>
                <c:pt idx="185">
                  <c:v>30560</c:v>
                </c:pt>
                <c:pt idx="186">
                  <c:v>30590</c:v>
                </c:pt>
                <c:pt idx="187">
                  <c:v>30621</c:v>
                </c:pt>
                <c:pt idx="188">
                  <c:v>30651</c:v>
                </c:pt>
                <c:pt idx="189">
                  <c:v>30682</c:v>
                </c:pt>
                <c:pt idx="190">
                  <c:v>30713</c:v>
                </c:pt>
                <c:pt idx="191">
                  <c:v>30742</c:v>
                </c:pt>
                <c:pt idx="192">
                  <c:v>30773</c:v>
                </c:pt>
                <c:pt idx="193">
                  <c:v>30803</c:v>
                </c:pt>
                <c:pt idx="194">
                  <c:v>30834</c:v>
                </c:pt>
                <c:pt idx="195">
                  <c:v>30864</c:v>
                </c:pt>
                <c:pt idx="196">
                  <c:v>30895</c:v>
                </c:pt>
                <c:pt idx="197">
                  <c:v>30926</c:v>
                </c:pt>
                <c:pt idx="198">
                  <c:v>30956</c:v>
                </c:pt>
                <c:pt idx="199">
                  <c:v>30987</c:v>
                </c:pt>
                <c:pt idx="200">
                  <c:v>31017</c:v>
                </c:pt>
                <c:pt idx="201">
                  <c:v>31048</c:v>
                </c:pt>
                <c:pt idx="202">
                  <c:v>31079</c:v>
                </c:pt>
                <c:pt idx="203">
                  <c:v>31107</c:v>
                </c:pt>
                <c:pt idx="204">
                  <c:v>31138</c:v>
                </c:pt>
                <c:pt idx="205">
                  <c:v>31168</c:v>
                </c:pt>
                <c:pt idx="206">
                  <c:v>31199</c:v>
                </c:pt>
                <c:pt idx="207">
                  <c:v>31229</c:v>
                </c:pt>
                <c:pt idx="208">
                  <c:v>31260</c:v>
                </c:pt>
                <c:pt idx="209">
                  <c:v>31291</c:v>
                </c:pt>
                <c:pt idx="210">
                  <c:v>31321</c:v>
                </c:pt>
                <c:pt idx="211">
                  <c:v>31352</c:v>
                </c:pt>
                <c:pt idx="212">
                  <c:v>31382</c:v>
                </c:pt>
                <c:pt idx="213">
                  <c:v>31413</c:v>
                </c:pt>
                <c:pt idx="214">
                  <c:v>31444</c:v>
                </c:pt>
                <c:pt idx="215">
                  <c:v>31472</c:v>
                </c:pt>
                <c:pt idx="216">
                  <c:v>31503</c:v>
                </c:pt>
                <c:pt idx="217">
                  <c:v>31533</c:v>
                </c:pt>
                <c:pt idx="218">
                  <c:v>31564</c:v>
                </c:pt>
                <c:pt idx="219">
                  <c:v>31594</c:v>
                </c:pt>
                <c:pt idx="220">
                  <c:v>31625</c:v>
                </c:pt>
                <c:pt idx="221">
                  <c:v>31656</c:v>
                </c:pt>
                <c:pt idx="222">
                  <c:v>31686</c:v>
                </c:pt>
                <c:pt idx="223">
                  <c:v>31717</c:v>
                </c:pt>
                <c:pt idx="224">
                  <c:v>31747</c:v>
                </c:pt>
                <c:pt idx="225">
                  <c:v>31778</c:v>
                </c:pt>
                <c:pt idx="226">
                  <c:v>31809</c:v>
                </c:pt>
                <c:pt idx="227">
                  <c:v>31837</c:v>
                </c:pt>
                <c:pt idx="228">
                  <c:v>31868</c:v>
                </c:pt>
                <c:pt idx="229">
                  <c:v>31898</c:v>
                </c:pt>
                <c:pt idx="230">
                  <c:v>31929</c:v>
                </c:pt>
                <c:pt idx="231">
                  <c:v>31959</c:v>
                </c:pt>
                <c:pt idx="232">
                  <c:v>31990</c:v>
                </c:pt>
                <c:pt idx="233">
                  <c:v>32021</c:v>
                </c:pt>
                <c:pt idx="234">
                  <c:v>32051</c:v>
                </c:pt>
                <c:pt idx="235">
                  <c:v>32082</c:v>
                </c:pt>
                <c:pt idx="236">
                  <c:v>32112</c:v>
                </c:pt>
                <c:pt idx="237">
                  <c:v>32143</c:v>
                </c:pt>
                <c:pt idx="238">
                  <c:v>32174</c:v>
                </c:pt>
                <c:pt idx="239">
                  <c:v>32203</c:v>
                </c:pt>
                <c:pt idx="240">
                  <c:v>32234</c:v>
                </c:pt>
                <c:pt idx="241">
                  <c:v>32264</c:v>
                </c:pt>
                <c:pt idx="242">
                  <c:v>32295</c:v>
                </c:pt>
                <c:pt idx="243">
                  <c:v>32325</c:v>
                </c:pt>
                <c:pt idx="244">
                  <c:v>32356</c:v>
                </c:pt>
                <c:pt idx="245">
                  <c:v>32387</c:v>
                </c:pt>
                <c:pt idx="246">
                  <c:v>32417</c:v>
                </c:pt>
                <c:pt idx="247">
                  <c:v>32448</c:v>
                </c:pt>
                <c:pt idx="248">
                  <c:v>32478</c:v>
                </c:pt>
                <c:pt idx="249">
                  <c:v>32509</c:v>
                </c:pt>
                <c:pt idx="250">
                  <c:v>32540</c:v>
                </c:pt>
                <c:pt idx="251">
                  <c:v>32568</c:v>
                </c:pt>
                <c:pt idx="252">
                  <c:v>32599</c:v>
                </c:pt>
                <c:pt idx="253">
                  <c:v>32629</c:v>
                </c:pt>
                <c:pt idx="254">
                  <c:v>32660</c:v>
                </c:pt>
                <c:pt idx="255">
                  <c:v>32690</c:v>
                </c:pt>
                <c:pt idx="256">
                  <c:v>32721</c:v>
                </c:pt>
                <c:pt idx="257">
                  <c:v>32752</c:v>
                </c:pt>
                <c:pt idx="258">
                  <c:v>32782</c:v>
                </c:pt>
                <c:pt idx="259">
                  <c:v>32813</c:v>
                </c:pt>
                <c:pt idx="260">
                  <c:v>32843</c:v>
                </c:pt>
                <c:pt idx="261">
                  <c:v>32874</c:v>
                </c:pt>
                <c:pt idx="262">
                  <c:v>32905</c:v>
                </c:pt>
                <c:pt idx="263">
                  <c:v>32933</c:v>
                </c:pt>
                <c:pt idx="264">
                  <c:v>32964</c:v>
                </c:pt>
                <c:pt idx="265">
                  <c:v>32994</c:v>
                </c:pt>
                <c:pt idx="266">
                  <c:v>33025</c:v>
                </c:pt>
                <c:pt idx="267">
                  <c:v>33055</c:v>
                </c:pt>
                <c:pt idx="268">
                  <c:v>33086</c:v>
                </c:pt>
                <c:pt idx="269">
                  <c:v>33117</c:v>
                </c:pt>
                <c:pt idx="270">
                  <c:v>33147</c:v>
                </c:pt>
                <c:pt idx="271">
                  <c:v>33178</c:v>
                </c:pt>
                <c:pt idx="272">
                  <c:v>33208</c:v>
                </c:pt>
                <c:pt idx="273">
                  <c:v>33239</c:v>
                </c:pt>
                <c:pt idx="274">
                  <c:v>33270</c:v>
                </c:pt>
                <c:pt idx="275">
                  <c:v>33298</c:v>
                </c:pt>
                <c:pt idx="276">
                  <c:v>33329</c:v>
                </c:pt>
                <c:pt idx="277">
                  <c:v>33359</c:v>
                </c:pt>
                <c:pt idx="278">
                  <c:v>33390</c:v>
                </c:pt>
                <c:pt idx="279">
                  <c:v>33420</c:v>
                </c:pt>
                <c:pt idx="280">
                  <c:v>33451</c:v>
                </c:pt>
                <c:pt idx="281">
                  <c:v>33482</c:v>
                </c:pt>
                <c:pt idx="282">
                  <c:v>33512</c:v>
                </c:pt>
                <c:pt idx="283">
                  <c:v>33543</c:v>
                </c:pt>
                <c:pt idx="284">
                  <c:v>33573</c:v>
                </c:pt>
                <c:pt idx="285">
                  <c:v>33604</c:v>
                </c:pt>
                <c:pt idx="286">
                  <c:v>33635</c:v>
                </c:pt>
                <c:pt idx="287">
                  <c:v>33664</c:v>
                </c:pt>
                <c:pt idx="288">
                  <c:v>33695</c:v>
                </c:pt>
                <c:pt idx="289">
                  <c:v>33725</c:v>
                </c:pt>
                <c:pt idx="290">
                  <c:v>33756</c:v>
                </c:pt>
                <c:pt idx="291">
                  <c:v>33786</c:v>
                </c:pt>
                <c:pt idx="292">
                  <c:v>33817</c:v>
                </c:pt>
                <c:pt idx="293">
                  <c:v>33848</c:v>
                </c:pt>
                <c:pt idx="294">
                  <c:v>33878</c:v>
                </c:pt>
                <c:pt idx="295">
                  <c:v>33909</c:v>
                </c:pt>
                <c:pt idx="296">
                  <c:v>33939</c:v>
                </c:pt>
                <c:pt idx="297">
                  <c:v>33970</c:v>
                </c:pt>
                <c:pt idx="298">
                  <c:v>34001</c:v>
                </c:pt>
                <c:pt idx="299">
                  <c:v>34029</c:v>
                </c:pt>
                <c:pt idx="300">
                  <c:v>34060</c:v>
                </c:pt>
                <c:pt idx="301">
                  <c:v>34090</c:v>
                </c:pt>
                <c:pt idx="302">
                  <c:v>34121</c:v>
                </c:pt>
                <c:pt idx="303">
                  <c:v>34151</c:v>
                </c:pt>
                <c:pt idx="304">
                  <c:v>34182</c:v>
                </c:pt>
                <c:pt idx="305">
                  <c:v>34213</c:v>
                </c:pt>
                <c:pt idx="306">
                  <c:v>34243</c:v>
                </c:pt>
                <c:pt idx="307">
                  <c:v>34274</c:v>
                </c:pt>
                <c:pt idx="308">
                  <c:v>34304</c:v>
                </c:pt>
                <c:pt idx="309">
                  <c:v>34335</c:v>
                </c:pt>
                <c:pt idx="310">
                  <c:v>34366</c:v>
                </c:pt>
                <c:pt idx="311">
                  <c:v>34394</c:v>
                </c:pt>
                <c:pt idx="312">
                  <c:v>34425</c:v>
                </c:pt>
                <c:pt idx="313">
                  <c:v>34455</c:v>
                </c:pt>
                <c:pt idx="314">
                  <c:v>34486</c:v>
                </c:pt>
                <c:pt idx="315">
                  <c:v>34516</c:v>
                </c:pt>
                <c:pt idx="316">
                  <c:v>34547</c:v>
                </c:pt>
                <c:pt idx="317">
                  <c:v>34578</c:v>
                </c:pt>
                <c:pt idx="318">
                  <c:v>34608</c:v>
                </c:pt>
                <c:pt idx="319">
                  <c:v>34639</c:v>
                </c:pt>
                <c:pt idx="320">
                  <c:v>34669</c:v>
                </c:pt>
                <c:pt idx="321">
                  <c:v>34700</c:v>
                </c:pt>
                <c:pt idx="322">
                  <c:v>34731</c:v>
                </c:pt>
                <c:pt idx="323">
                  <c:v>34759</c:v>
                </c:pt>
                <c:pt idx="324">
                  <c:v>34790</c:v>
                </c:pt>
                <c:pt idx="325">
                  <c:v>34820</c:v>
                </c:pt>
                <c:pt idx="326">
                  <c:v>34851</c:v>
                </c:pt>
                <c:pt idx="327">
                  <c:v>34881</c:v>
                </c:pt>
                <c:pt idx="328">
                  <c:v>34912</c:v>
                </c:pt>
                <c:pt idx="329">
                  <c:v>34943</c:v>
                </c:pt>
                <c:pt idx="330">
                  <c:v>34973</c:v>
                </c:pt>
                <c:pt idx="331">
                  <c:v>35004</c:v>
                </c:pt>
                <c:pt idx="332">
                  <c:v>35034</c:v>
                </c:pt>
                <c:pt idx="333">
                  <c:v>35065</c:v>
                </c:pt>
                <c:pt idx="334">
                  <c:v>35096</c:v>
                </c:pt>
                <c:pt idx="335">
                  <c:v>35125</c:v>
                </c:pt>
                <c:pt idx="336">
                  <c:v>35156</c:v>
                </c:pt>
                <c:pt idx="337">
                  <c:v>35186</c:v>
                </c:pt>
                <c:pt idx="338">
                  <c:v>35217</c:v>
                </c:pt>
                <c:pt idx="339">
                  <c:v>35247</c:v>
                </c:pt>
                <c:pt idx="340">
                  <c:v>35278</c:v>
                </c:pt>
                <c:pt idx="341">
                  <c:v>35309</c:v>
                </c:pt>
                <c:pt idx="342">
                  <c:v>35339</c:v>
                </c:pt>
                <c:pt idx="343">
                  <c:v>35370</c:v>
                </c:pt>
                <c:pt idx="344">
                  <c:v>35400</c:v>
                </c:pt>
                <c:pt idx="345">
                  <c:v>35431</c:v>
                </c:pt>
                <c:pt idx="346">
                  <c:v>35462</c:v>
                </c:pt>
                <c:pt idx="347">
                  <c:v>35490</c:v>
                </c:pt>
                <c:pt idx="348">
                  <c:v>35521</c:v>
                </c:pt>
                <c:pt idx="349">
                  <c:v>35551</c:v>
                </c:pt>
                <c:pt idx="350">
                  <c:v>35582</c:v>
                </c:pt>
                <c:pt idx="351">
                  <c:v>35612</c:v>
                </c:pt>
                <c:pt idx="352">
                  <c:v>35643</c:v>
                </c:pt>
                <c:pt idx="353">
                  <c:v>35674</c:v>
                </c:pt>
                <c:pt idx="354">
                  <c:v>35704</c:v>
                </c:pt>
                <c:pt idx="355">
                  <c:v>35735</c:v>
                </c:pt>
                <c:pt idx="356">
                  <c:v>35765</c:v>
                </c:pt>
                <c:pt idx="357">
                  <c:v>35796</c:v>
                </c:pt>
                <c:pt idx="358">
                  <c:v>35827</c:v>
                </c:pt>
                <c:pt idx="359">
                  <c:v>35855</c:v>
                </c:pt>
                <c:pt idx="360">
                  <c:v>35886</c:v>
                </c:pt>
                <c:pt idx="361">
                  <c:v>35916</c:v>
                </c:pt>
                <c:pt idx="362">
                  <c:v>35947</c:v>
                </c:pt>
                <c:pt idx="363">
                  <c:v>35977</c:v>
                </c:pt>
                <c:pt idx="364">
                  <c:v>36008</c:v>
                </c:pt>
                <c:pt idx="365">
                  <c:v>36039</c:v>
                </c:pt>
                <c:pt idx="366">
                  <c:v>36069</c:v>
                </c:pt>
                <c:pt idx="367">
                  <c:v>36100</c:v>
                </c:pt>
                <c:pt idx="368">
                  <c:v>36130</c:v>
                </c:pt>
                <c:pt idx="369">
                  <c:v>36161</c:v>
                </c:pt>
                <c:pt idx="370">
                  <c:v>36192</c:v>
                </c:pt>
                <c:pt idx="371">
                  <c:v>36220</c:v>
                </c:pt>
                <c:pt idx="372">
                  <c:v>36251</c:v>
                </c:pt>
                <c:pt idx="373">
                  <c:v>36281</c:v>
                </c:pt>
                <c:pt idx="374">
                  <c:v>36312</c:v>
                </c:pt>
                <c:pt idx="375">
                  <c:v>36342</c:v>
                </c:pt>
                <c:pt idx="376">
                  <c:v>36373</c:v>
                </c:pt>
                <c:pt idx="377">
                  <c:v>36404</c:v>
                </c:pt>
                <c:pt idx="378">
                  <c:v>36434</c:v>
                </c:pt>
                <c:pt idx="379">
                  <c:v>36465</c:v>
                </c:pt>
                <c:pt idx="380">
                  <c:v>36495</c:v>
                </c:pt>
                <c:pt idx="381">
                  <c:v>36526</c:v>
                </c:pt>
                <c:pt idx="382">
                  <c:v>36557</c:v>
                </c:pt>
                <c:pt idx="383">
                  <c:v>36586</c:v>
                </c:pt>
                <c:pt idx="384">
                  <c:v>36617</c:v>
                </c:pt>
                <c:pt idx="385">
                  <c:v>36647</c:v>
                </c:pt>
                <c:pt idx="386">
                  <c:v>36678</c:v>
                </c:pt>
                <c:pt idx="387">
                  <c:v>36708</c:v>
                </c:pt>
                <c:pt idx="388">
                  <c:v>36739</c:v>
                </c:pt>
                <c:pt idx="389">
                  <c:v>36770</c:v>
                </c:pt>
                <c:pt idx="390">
                  <c:v>36800</c:v>
                </c:pt>
                <c:pt idx="391">
                  <c:v>36831</c:v>
                </c:pt>
                <c:pt idx="392">
                  <c:v>36861</c:v>
                </c:pt>
                <c:pt idx="393">
                  <c:v>36892</c:v>
                </c:pt>
                <c:pt idx="394">
                  <c:v>36923</c:v>
                </c:pt>
                <c:pt idx="395">
                  <c:v>36951</c:v>
                </c:pt>
                <c:pt idx="396">
                  <c:v>36982</c:v>
                </c:pt>
                <c:pt idx="397">
                  <c:v>37012</c:v>
                </c:pt>
                <c:pt idx="398">
                  <c:v>37043</c:v>
                </c:pt>
                <c:pt idx="399">
                  <c:v>37073</c:v>
                </c:pt>
                <c:pt idx="400">
                  <c:v>37104</c:v>
                </c:pt>
                <c:pt idx="401">
                  <c:v>37135</c:v>
                </c:pt>
                <c:pt idx="402">
                  <c:v>37165</c:v>
                </c:pt>
                <c:pt idx="403">
                  <c:v>37196</c:v>
                </c:pt>
                <c:pt idx="404">
                  <c:v>37226</c:v>
                </c:pt>
                <c:pt idx="405">
                  <c:v>37257</c:v>
                </c:pt>
                <c:pt idx="406">
                  <c:v>37288</c:v>
                </c:pt>
                <c:pt idx="407">
                  <c:v>37316</c:v>
                </c:pt>
                <c:pt idx="408">
                  <c:v>37347</c:v>
                </c:pt>
                <c:pt idx="409">
                  <c:v>37377</c:v>
                </c:pt>
                <c:pt idx="410">
                  <c:v>37408</c:v>
                </c:pt>
                <c:pt idx="411">
                  <c:v>37438</c:v>
                </c:pt>
                <c:pt idx="412">
                  <c:v>37469</c:v>
                </c:pt>
                <c:pt idx="413">
                  <c:v>37500</c:v>
                </c:pt>
                <c:pt idx="414">
                  <c:v>37530</c:v>
                </c:pt>
                <c:pt idx="415">
                  <c:v>37561</c:v>
                </c:pt>
                <c:pt idx="416">
                  <c:v>37591</c:v>
                </c:pt>
                <c:pt idx="417">
                  <c:v>37622</c:v>
                </c:pt>
                <c:pt idx="418">
                  <c:v>37653</c:v>
                </c:pt>
                <c:pt idx="419">
                  <c:v>37681</c:v>
                </c:pt>
                <c:pt idx="420">
                  <c:v>37712</c:v>
                </c:pt>
                <c:pt idx="421">
                  <c:v>37742</c:v>
                </c:pt>
                <c:pt idx="422">
                  <c:v>37773</c:v>
                </c:pt>
                <c:pt idx="423">
                  <c:v>37803</c:v>
                </c:pt>
                <c:pt idx="424">
                  <c:v>37834</c:v>
                </c:pt>
                <c:pt idx="425">
                  <c:v>37865</c:v>
                </c:pt>
                <c:pt idx="426">
                  <c:v>37895</c:v>
                </c:pt>
                <c:pt idx="427">
                  <c:v>37926</c:v>
                </c:pt>
                <c:pt idx="428">
                  <c:v>37956</c:v>
                </c:pt>
                <c:pt idx="429">
                  <c:v>37987</c:v>
                </c:pt>
                <c:pt idx="430">
                  <c:v>38018</c:v>
                </c:pt>
                <c:pt idx="431">
                  <c:v>38047</c:v>
                </c:pt>
                <c:pt idx="432">
                  <c:v>38078</c:v>
                </c:pt>
                <c:pt idx="433">
                  <c:v>38108</c:v>
                </c:pt>
                <c:pt idx="434">
                  <c:v>38139</c:v>
                </c:pt>
                <c:pt idx="435">
                  <c:v>38169</c:v>
                </c:pt>
                <c:pt idx="436">
                  <c:v>38200</c:v>
                </c:pt>
                <c:pt idx="437">
                  <c:v>38231</c:v>
                </c:pt>
                <c:pt idx="438">
                  <c:v>38261</c:v>
                </c:pt>
                <c:pt idx="439">
                  <c:v>38292</c:v>
                </c:pt>
                <c:pt idx="440">
                  <c:v>38322</c:v>
                </c:pt>
                <c:pt idx="441">
                  <c:v>38353</c:v>
                </c:pt>
                <c:pt idx="442">
                  <c:v>38384</c:v>
                </c:pt>
                <c:pt idx="443">
                  <c:v>38412</c:v>
                </c:pt>
                <c:pt idx="444">
                  <c:v>38443</c:v>
                </c:pt>
                <c:pt idx="445">
                  <c:v>38473</c:v>
                </c:pt>
                <c:pt idx="446">
                  <c:v>38504</c:v>
                </c:pt>
                <c:pt idx="447">
                  <c:v>38534</c:v>
                </c:pt>
                <c:pt idx="448">
                  <c:v>38565</c:v>
                </c:pt>
                <c:pt idx="449">
                  <c:v>38596</c:v>
                </c:pt>
                <c:pt idx="450">
                  <c:v>38626</c:v>
                </c:pt>
                <c:pt idx="451">
                  <c:v>38657</c:v>
                </c:pt>
                <c:pt idx="452">
                  <c:v>38687</c:v>
                </c:pt>
                <c:pt idx="453">
                  <c:v>38718</c:v>
                </c:pt>
                <c:pt idx="454">
                  <c:v>38749</c:v>
                </c:pt>
                <c:pt idx="455">
                  <c:v>38777</c:v>
                </c:pt>
                <c:pt idx="456">
                  <c:v>38808</c:v>
                </c:pt>
                <c:pt idx="457">
                  <c:v>38838</c:v>
                </c:pt>
                <c:pt idx="458">
                  <c:v>38869</c:v>
                </c:pt>
                <c:pt idx="459">
                  <c:v>38899</c:v>
                </c:pt>
                <c:pt idx="460">
                  <c:v>38930</c:v>
                </c:pt>
                <c:pt idx="461">
                  <c:v>38961</c:v>
                </c:pt>
                <c:pt idx="462">
                  <c:v>38991</c:v>
                </c:pt>
                <c:pt idx="463">
                  <c:v>39022</c:v>
                </c:pt>
                <c:pt idx="464">
                  <c:v>39052</c:v>
                </c:pt>
                <c:pt idx="465">
                  <c:v>39083</c:v>
                </c:pt>
                <c:pt idx="466">
                  <c:v>39114</c:v>
                </c:pt>
                <c:pt idx="467">
                  <c:v>39142</c:v>
                </c:pt>
                <c:pt idx="468">
                  <c:v>39173</c:v>
                </c:pt>
                <c:pt idx="469">
                  <c:v>39203</c:v>
                </c:pt>
                <c:pt idx="470">
                  <c:v>39234</c:v>
                </c:pt>
                <c:pt idx="471">
                  <c:v>39264</c:v>
                </c:pt>
                <c:pt idx="472">
                  <c:v>39295</c:v>
                </c:pt>
                <c:pt idx="473">
                  <c:v>39326</c:v>
                </c:pt>
                <c:pt idx="474">
                  <c:v>39356</c:v>
                </c:pt>
                <c:pt idx="475">
                  <c:v>39387</c:v>
                </c:pt>
                <c:pt idx="476">
                  <c:v>39417</c:v>
                </c:pt>
                <c:pt idx="477">
                  <c:v>39448</c:v>
                </c:pt>
                <c:pt idx="478">
                  <c:v>39479</c:v>
                </c:pt>
                <c:pt idx="479">
                  <c:v>39508</c:v>
                </c:pt>
                <c:pt idx="480">
                  <c:v>39539</c:v>
                </c:pt>
                <c:pt idx="481">
                  <c:v>39569</c:v>
                </c:pt>
                <c:pt idx="482">
                  <c:v>39600</c:v>
                </c:pt>
                <c:pt idx="483">
                  <c:v>39630</c:v>
                </c:pt>
                <c:pt idx="484">
                  <c:v>39661</c:v>
                </c:pt>
                <c:pt idx="485">
                  <c:v>39692</c:v>
                </c:pt>
                <c:pt idx="486">
                  <c:v>39722</c:v>
                </c:pt>
                <c:pt idx="487">
                  <c:v>39753</c:v>
                </c:pt>
                <c:pt idx="488">
                  <c:v>39783</c:v>
                </c:pt>
                <c:pt idx="489">
                  <c:v>39814</c:v>
                </c:pt>
                <c:pt idx="490">
                  <c:v>39845</c:v>
                </c:pt>
                <c:pt idx="491">
                  <c:v>39873</c:v>
                </c:pt>
                <c:pt idx="492">
                  <c:v>39904</c:v>
                </c:pt>
                <c:pt idx="493">
                  <c:v>39934</c:v>
                </c:pt>
                <c:pt idx="494">
                  <c:v>39965</c:v>
                </c:pt>
                <c:pt idx="495">
                  <c:v>39995</c:v>
                </c:pt>
                <c:pt idx="496">
                  <c:v>40026</c:v>
                </c:pt>
                <c:pt idx="497">
                  <c:v>40057</c:v>
                </c:pt>
                <c:pt idx="498">
                  <c:v>40087</c:v>
                </c:pt>
                <c:pt idx="499">
                  <c:v>40118</c:v>
                </c:pt>
                <c:pt idx="500">
                  <c:v>40148</c:v>
                </c:pt>
                <c:pt idx="501">
                  <c:v>40179</c:v>
                </c:pt>
                <c:pt idx="502">
                  <c:v>40210</c:v>
                </c:pt>
                <c:pt idx="503">
                  <c:v>40238</c:v>
                </c:pt>
                <c:pt idx="504">
                  <c:v>40269</c:v>
                </c:pt>
                <c:pt idx="505">
                  <c:v>40299</c:v>
                </c:pt>
                <c:pt idx="506">
                  <c:v>40330</c:v>
                </c:pt>
                <c:pt idx="507">
                  <c:v>40360</c:v>
                </c:pt>
                <c:pt idx="508">
                  <c:v>40391</c:v>
                </c:pt>
                <c:pt idx="509">
                  <c:v>40422</c:v>
                </c:pt>
                <c:pt idx="510">
                  <c:v>40452</c:v>
                </c:pt>
                <c:pt idx="511">
                  <c:v>40483</c:v>
                </c:pt>
                <c:pt idx="512">
                  <c:v>40513</c:v>
                </c:pt>
                <c:pt idx="513">
                  <c:v>40544</c:v>
                </c:pt>
                <c:pt idx="514">
                  <c:v>40575</c:v>
                </c:pt>
                <c:pt idx="515">
                  <c:v>40603</c:v>
                </c:pt>
                <c:pt idx="516">
                  <c:v>40634</c:v>
                </c:pt>
                <c:pt idx="517">
                  <c:v>40664</c:v>
                </c:pt>
                <c:pt idx="518">
                  <c:v>40695</c:v>
                </c:pt>
                <c:pt idx="519">
                  <c:v>40725</c:v>
                </c:pt>
                <c:pt idx="520">
                  <c:v>40756</c:v>
                </c:pt>
                <c:pt idx="521">
                  <c:v>40787</c:v>
                </c:pt>
                <c:pt idx="522">
                  <c:v>40817</c:v>
                </c:pt>
                <c:pt idx="523">
                  <c:v>40848</c:v>
                </c:pt>
                <c:pt idx="524">
                  <c:v>40878</c:v>
                </c:pt>
                <c:pt idx="525">
                  <c:v>40909</c:v>
                </c:pt>
                <c:pt idx="526">
                  <c:v>40940</c:v>
                </c:pt>
                <c:pt idx="527">
                  <c:v>40969</c:v>
                </c:pt>
                <c:pt idx="528">
                  <c:v>41000</c:v>
                </c:pt>
                <c:pt idx="529">
                  <c:v>41030</c:v>
                </c:pt>
                <c:pt idx="530">
                  <c:v>41061</c:v>
                </c:pt>
                <c:pt idx="531">
                  <c:v>41091</c:v>
                </c:pt>
                <c:pt idx="532">
                  <c:v>41122</c:v>
                </c:pt>
                <c:pt idx="533">
                  <c:v>41153</c:v>
                </c:pt>
                <c:pt idx="534">
                  <c:v>41183</c:v>
                </c:pt>
                <c:pt idx="535">
                  <c:v>41214</c:v>
                </c:pt>
                <c:pt idx="536">
                  <c:v>41244</c:v>
                </c:pt>
                <c:pt idx="537">
                  <c:v>41275</c:v>
                </c:pt>
                <c:pt idx="538">
                  <c:v>41306</c:v>
                </c:pt>
                <c:pt idx="539">
                  <c:v>41334</c:v>
                </c:pt>
                <c:pt idx="540">
                  <c:v>41365</c:v>
                </c:pt>
                <c:pt idx="541">
                  <c:v>41395</c:v>
                </c:pt>
                <c:pt idx="542">
                  <c:v>41426</c:v>
                </c:pt>
                <c:pt idx="543">
                  <c:v>41456</c:v>
                </c:pt>
                <c:pt idx="544">
                  <c:v>41487</c:v>
                </c:pt>
                <c:pt idx="545">
                  <c:v>41518</c:v>
                </c:pt>
                <c:pt idx="546">
                  <c:v>41548</c:v>
                </c:pt>
                <c:pt idx="547">
                  <c:v>41579</c:v>
                </c:pt>
                <c:pt idx="548">
                  <c:v>41609</c:v>
                </c:pt>
                <c:pt idx="549">
                  <c:v>41640</c:v>
                </c:pt>
                <c:pt idx="550">
                  <c:v>41671</c:v>
                </c:pt>
                <c:pt idx="551">
                  <c:v>41699</c:v>
                </c:pt>
                <c:pt idx="552">
                  <c:v>41730</c:v>
                </c:pt>
                <c:pt idx="553">
                  <c:v>41760</c:v>
                </c:pt>
                <c:pt idx="554">
                  <c:v>41791</c:v>
                </c:pt>
                <c:pt idx="555">
                  <c:v>41821</c:v>
                </c:pt>
                <c:pt idx="556">
                  <c:v>41852</c:v>
                </c:pt>
                <c:pt idx="557">
                  <c:v>41883</c:v>
                </c:pt>
                <c:pt idx="558">
                  <c:v>41913</c:v>
                </c:pt>
                <c:pt idx="559">
                  <c:v>41944</c:v>
                </c:pt>
                <c:pt idx="560">
                  <c:v>41974</c:v>
                </c:pt>
                <c:pt idx="561">
                  <c:v>42005</c:v>
                </c:pt>
                <c:pt idx="562">
                  <c:v>42036</c:v>
                </c:pt>
                <c:pt idx="563">
                  <c:v>42064</c:v>
                </c:pt>
                <c:pt idx="564">
                  <c:v>42095</c:v>
                </c:pt>
                <c:pt idx="565">
                  <c:v>42125</c:v>
                </c:pt>
                <c:pt idx="566">
                  <c:v>42156</c:v>
                </c:pt>
                <c:pt idx="567">
                  <c:v>42186</c:v>
                </c:pt>
                <c:pt idx="568">
                  <c:v>42217</c:v>
                </c:pt>
                <c:pt idx="569">
                  <c:v>42248</c:v>
                </c:pt>
                <c:pt idx="570">
                  <c:v>42278</c:v>
                </c:pt>
                <c:pt idx="571">
                  <c:v>42309</c:v>
                </c:pt>
                <c:pt idx="572">
                  <c:v>42339</c:v>
                </c:pt>
                <c:pt idx="573">
                  <c:v>42370</c:v>
                </c:pt>
                <c:pt idx="574">
                  <c:v>42401</c:v>
                </c:pt>
                <c:pt idx="575">
                  <c:v>42430</c:v>
                </c:pt>
                <c:pt idx="576">
                  <c:v>42461</c:v>
                </c:pt>
                <c:pt idx="577">
                  <c:v>42491</c:v>
                </c:pt>
                <c:pt idx="578">
                  <c:v>42522</c:v>
                </c:pt>
                <c:pt idx="579">
                  <c:v>42552</c:v>
                </c:pt>
                <c:pt idx="580">
                  <c:v>42583</c:v>
                </c:pt>
                <c:pt idx="581">
                  <c:v>42614</c:v>
                </c:pt>
                <c:pt idx="582">
                  <c:v>42644</c:v>
                </c:pt>
                <c:pt idx="583">
                  <c:v>42675</c:v>
                </c:pt>
                <c:pt idx="584">
                  <c:v>42705</c:v>
                </c:pt>
                <c:pt idx="585">
                  <c:v>42736</c:v>
                </c:pt>
                <c:pt idx="586">
                  <c:v>42767</c:v>
                </c:pt>
                <c:pt idx="587">
                  <c:v>42795</c:v>
                </c:pt>
                <c:pt idx="588">
                  <c:v>42826</c:v>
                </c:pt>
                <c:pt idx="589">
                  <c:v>42856</c:v>
                </c:pt>
                <c:pt idx="590">
                  <c:v>42887</c:v>
                </c:pt>
                <c:pt idx="591">
                  <c:v>42917</c:v>
                </c:pt>
                <c:pt idx="592">
                  <c:v>42948</c:v>
                </c:pt>
                <c:pt idx="593">
                  <c:v>42979</c:v>
                </c:pt>
                <c:pt idx="594">
                  <c:v>43009</c:v>
                </c:pt>
                <c:pt idx="595">
                  <c:v>43040</c:v>
                </c:pt>
                <c:pt idx="596">
                  <c:v>43070</c:v>
                </c:pt>
                <c:pt idx="597">
                  <c:v>43101</c:v>
                </c:pt>
                <c:pt idx="598">
                  <c:v>43132</c:v>
                </c:pt>
                <c:pt idx="599">
                  <c:v>43160</c:v>
                </c:pt>
                <c:pt idx="600">
                  <c:v>43191</c:v>
                </c:pt>
                <c:pt idx="601">
                  <c:v>43221</c:v>
                </c:pt>
                <c:pt idx="602">
                  <c:v>43252</c:v>
                </c:pt>
                <c:pt idx="603">
                  <c:v>43282</c:v>
                </c:pt>
                <c:pt idx="604">
                  <c:v>43313</c:v>
                </c:pt>
                <c:pt idx="605">
                  <c:v>43344</c:v>
                </c:pt>
                <c:pt idx="606">
                  <c:v>43374</c:v>
                </c:pt>
                <c:pt idx="607">
                  <c:v>43405</c:v>
                </c:pt>
                <c:pt idx="608">
                  <c:v>43435</c:v>
                </c:pt>
                <c:pt idx="609">
                  <c:v>43466</c:v>
                </c:pt>
                <c:pt idx="610">
                  <c:v>43497</c:v>
                </c:pt>
                <c:pt idx="611">
                  <c:v>43525</c:v>
                </c:pt>
                <c:pt idx="612">
                  <c:v>43556</c:v>
                </c:pt>
                <c:pt idx="613">
                  <c:v>43586</c:v>
                </c:pt>
                <c:pt idx="614">
                  <c:v>43617</c:v>
                </c:pt>
                <c:pt idx="615">
                  <c:v>43647</c:v>
                </c:pt>
                <c:pt idx="616">
                  <c:v>43678</c:v>
                </c:pt>
                <c:pt idx="617">
                  <c:v>43709</c:v>
                </c:pt>
                <c:pt idx="618">
                  <c:v>43739</c:v>
                </c:pt>
                <c:pt idx="619">
                  <c:v>43770</c:v>
                </c:pt>
                <c:pt idx="620">
                  <c:v>43800</c:v>
                </c:pt>
                <c:pt idx="621">
                  <c:v>43831</c:v>
                </c:pt>
                <c:pt idx="622">
                  <c:v>43862</c:v>
                </c:pt>
                <c:pt idx="623">
                  <c:v>43891</c:v>
                </c:pt>
                <c:pt idx="624">
                  <c:v>43922</c:v>
                </c:pt>
                <c:pt idx="625">
                  <c:v>43952</c:v>
                </c:pt>
                <c:pt idx="626">
                  <c:v>43983</c:v>
                </c:pt>
                <c:pt idx="627">
                  <c:v>44013</c:v>
                </c:pt>
                <c:pt idx="628">
                  <c:v>44044</c:v>
                </c:pt>
                <c:pt idx="629">
                  <c:v>44075</c:v>
                </c:pt>
                <c:pt idx="630">
                  <c:v>44105</c:v>
                </c:pt>
                <c:pt idx="631">
                  <c:v>44136</c:v>
                </c:pt>
                <c:pt idx="632">
                  <c:v>44166</c:v>
                </c:pt>
                <c:pt idx="633">
                  <c:v>44197</c:v>
                </c:pt>
                <c:pt idx="634">
                  <c:v>44228</c:v>
                </c:pt>
                <c:pt idx="635">
                  <c:v>44256</c:v>
                </c:pt>
                <c:pt idx="636">
                  <c:v>44287</c:v>
                </c:pt>
                <c:pt idx="637">
                  <c:v>44317</c:v>
                </c:pt>
                <c:pt idx="638">
                  <c:v>44348</c:v>
                </c:pt>
                <c:pt idx="639">
                  <c:v>44378</c:v>
                </c:pt>
                <c:pt idx="640">
                  <c:v>44409</c:v>
                </c:pt>
                <c:pt idx="641">
                  <c:v>44440</c:v>
                </c:pt>
                <c:pt idx="642">
                  <c:v>44470</c:v>
                </c:pt>
                <c:pt idx="643">
                  <c:v>44501</c:v>
                </c:pt>
                <c:pt idx="644">
                  <c:v>44531</c:v>
                </c:pt>
                <c:pt idx="645">
                  <c:v>44562</c:v>
                </c:pt>
                <c:pt idx="646">
                  <c:v>44593</c:v>
                </c:pt>
                <c:pt idx="647">
                  <c:v>44621</c:v>
                </c:pt>
                <c:pt idx="648">
                  <c:v>44652</c:v>
                </c:pt>
                <c:pt idx="649">
                  <c:v>44682</c:v>
                </c:pt>
                <c:pt idx="650">
                  <c:v>44713</c:v>
                </c:pt>
                <c:pt idx="651">
                  <c:v>44743</c:v>
                </c:pt>
              </c:numCache>
            </c:numRef>
          </c:cat>
          <c:val>
            <c:numRef>
              <c:f>'★資本稼働率（施工時仕入価格指数）'!$L$2:$L$653</c:f>
              <c:numCache>
                <c:formatCode>#,##0.0;[Red]\-#,##0.0</c:formatCode>
                <c:ptCount val="652"/>
                <c:pt idx="0">
                  <c:v>78.424560198817204</c:v>
                </c:pt>
                <c:pt idx="1">
                  <c:v>76.4514144087929</c:v>
                </c:pt>
                <c:pt idx="2">
                  <c:v>71.160567797217297</c:v>
                </c:pt>
                <c:pt idx="3">
                  <c:v>68.722576779838107</c:v>
                </c:pt>
                <c:pt idx="4">
                  <c:v>66.431718730514405</c:v>
                </c:pt>
                <c:pt idx="5">
                  <c:v>67.731796233541601</c:v>
                </c:pt>
                <c:pt idx="6">
                  <c:v>67.015116898959207</c:v>
                </c:pt>
                <c:pt idx="7">
                  <c:v>70.823715173125095</c:v>
                </c:pt>
                <c:pt idx="8">
                  <c:v>71.209223700811904</c:v>
                </c:pt>
                <c:pt idx="9">
                  <c:v>63.255415189875102</c:v>
                </c:pt>
                <c:pt idx="10">
                  <c:v>66.110104729655902</c:v>
                </c:pt>
                <c:pt idx="11">
                  <c:v>59.639347165225701</c:v>
                </c:pt>
                <c:pt idx="12">
                  <c:v>101.580120718252</c:v>
                </c:pt>
                <c:pt idx="13">
                  <c:v>99.396585690549202</c:v>
                </c:pt>
                <c:pt idx="14">
                  <c:v>96.909727370368103</c:v>
                </c:pt>
                <c:pt idx="15">
                  <c:v>95.367031146199395</c:v>
                </c:pt>
                <c:pt idx="16">
                  <c:v>94.764789663731904</c:v>
                </c:pt>
                <c:pt idx="17">
                  <c:v>90.454494730832195</c:v>
                </c:pt>
                <c:pt idx="18">
                  <c:v>90.514973413024506</c:v>
                </c:pt>
                <c:pt idx="19">
                  <c:v>88.579301678410602</c:v>
                </c:pt>
                <c:pt idx="20">
                  <c:v>91.570996963964703</c:v>
                </c:pt>
                <c:pt idx="21">
                  <c:v>81.604140748482095</c:v>
                </c:pt>
                <c:pt idx="22">
                  <c:v>81.614689968610094</c:v>
                </c:pt>
                <c:pt idx="23">
                  <c:v>90.258158669493199</c:v>
                </c:pt>
                <c:pt idx="24">
                  <c:v>94.204240822410597</c:v>
                </c:pt>
                <c:pt idx="25">
                  <c:v>94.195560165192902</c:v>
                </c:pt>
                <c:pt idx="26">
                  <c:v>93.222104712093696</c:v>
                </c:pt>
                <c:pt idx="27">
                  <c:v>95.400113367105007</c:v>
                </c:pt>
                <c:pt idx="28">
                  <c:v>98.190770028418896</c:v>
                </c:pt>
                <c:pt idx="29">
                  <c:v>101.112125993223</c:v>
                </c:pt>
                <c:pt idx="30">
                  <c:v>101.883809993612</c:v>
                </c:pt>
                <c:pt idx="31">
                  <c:v>101.23112287204999</c:v>
                </c:pt>
                <c:pt idx="32">
                  <c:v>99.110719663366794</c:v>
                </c:pt>
                <c:pt idx="33">
                  <c:v>102.043597060671</c:v>
                </c:pt>
                <c:pt idx="34">
                  <c:v>102.552249159299</c:v>
                </c:pt>
                <c:pt idx="35">
                  <c:v>97.330236345371304</c:v>
                </c:pt>
                <c:pt idx="36">
                  <c:v>101.39808031312501</c:v>
                </c:pt>
                <c:pt idx="37">
                  <c:v>103.641676778388</c:v>
                </c:pt>
                <c:pt idx="38">
                  <c:v>105.244076451053</c:v>
                </c:pt>
                <c:pt idx="39">
                  <c:v>107.98702029327001</c:v>
                </c:pt>
                <c:pt idx="40">
                  <c:v>109.358874811983</c:v>
                </c:pt>
                <c:pt idx="41">
                  <c:v>111.459946673758</c:v>
                </c:pt>
                <c:pt idx="42">
                  <c:v>112.253531835705</c:v>
                </c:pt>
                <c:pt idx="43">
                  <c:v>114.435914359197</c:v>
                </c:pt>
                <c:pt idx="44">
                  <c:v>115.294872626897</c:v>
                </c:pt>
                <c:pt idx="45">
                  <c:v>118.385927392912</c:v>
                </c:pt>
                <c:pt idx="46">
                  <c:v>122.812659765261</c:v>
                </c:pt>
                <c:pt idx="47">
                  <c:v>123.17558974062</c:v>
                </c:pt>
                <c:pt idx="48">
                  <c:v>115.891897130441</c:v>
                </c:pt>
                <c:pt idx="49">
                  <c:v>118.56218465079</c:v>
                </c:pt>
                <c:pt idx="50">
                  <c:v>120.76120035731</c:v>
                </c:pt>
                <c:pt idx="51">
                  <c:v>121.524114483823</c:v>
                </c:pt>
                <c:pt idx="52">
                  <c:v>122.675813990552</c:v>
                </c:pt>
                <c:pt idx="53">
                  <c:v>123.024074378834</c:v>
                </c:pt>
                <c:pt idx="54">
                  <c:v>123.85000886678</c:v>
                </c:pt>
                <c:pt idx="55">
                  <c:v>127.62545980887</c:v>
                </c:pt>
                <c:pt idx="56">
                  <c:v>131.49388324634799</c:v>
                </c:pt>
                <c:pt idx="57">
                  <c:v>138.021904417809</c:v>
                </c:pt>
                <c:pt idx="58">
                  <c:v>148.28601259659001</c:v>
                </c:pt>
                <c:pt idx="59">
                  <c:v>155.04353254900701</c:v>
                </c:pt>
                <c:pt idx="60">
                  <c:v>127.84869207291599</c:v>
                </c:pt>
                <c:pt idx="61">
                  <c:v>132.70664163481601</c:v>
                </c:pt>
                <c:pt idx="62">
                  <c:v>136.23295210472801</c:v>
                </c:pt>
                <c:pt idx="63">
                  <c:v>137.066107124577</c:v>
                </c:pt>
                <c:pt idx="64">
                  <c:v>136.79191513103601</c:v>
                </c:pt>
                <c:pt idx="65">
                  <c:v>138.15548786527501</c:v>
                </c:pt>
                <c:pt idx="66">
                  <c:v>142.50302625344901</c:v>
                </c:pt>
                <c:pt idx="67">
                  <c:v>141.97171211987401</c:v>
                </c:pt>
                <c:pt idx="68">
                  <c:v>145.08427397214399</c:v>
                </c:pt>
                <c:pt idx="69">
                  <c:v>132.85364201088601</c:v>
                </c:pt>
                <c:pt idx="70">
                  <c:v>131.94985447844101</c:v>
                </c:pt>
                <c:pt idx="71">
                  <c:v>127.656059746989</c:v>
                </c:pt>
                <c:pt idx="72">
                  <c:v>121.718760042117</c:v>
                </c:pt>
                <c:pt idx="73">
                  <c:v>117.40993662739599</c:v>
                </c:pt>
                <c:pt idx="74">
                  <c:v>116.086775012709</c:v>
                </c:pt>
                <c:pt idx="75">
                  <c:v>115.928981655182</c:v>
                </c:pt>
                <c:pt idx="76">
                  <c:v>117.412110825665</c:v>
                </c:pt>
                <c:pt idx="77">
                  <c:v>121.414905251832</c:v>
                </c:pt>
                <c:pt idx="78">
                  <c:v>120.117638918898</c:v>
                </c:pt>
                <c:pt idx="79">
                  <c:v>117.657910888362</c:v>
                </c:pt>
                <c:pt idx="80">
                  <c:v>111.42371836878</c:v>
                </c:pt>
                <c:pt idx="81">
                  <c:v>108.29730573246501</c:v>
                </c:pt>
                <c:pt idx="82">
                  <c:v>107.7821452837</c:v>
                </c:pt>
                <c:pt idx="83">
                  <c:v>104.369776126479</c:v>
                </c:pt>
                <c:pt idx="84">
                  <c:v>120.691106817581</c:v>
                </c:pt>
                <c:pt idx="85">
                  <c:v>122.15926397224101</c:v>
                </c:pt>
                <c:pt idx="86">
                  <c:v>121.884142155712</c:v>
                </c:pt>
                <c:pt idx="87">
                  <c:v>121.169625278041</c:v>
                </c:pt>
                <c:pt idx="88">
                  <c:v>120.03276531796401</c:v>
                </c:pt>
                <c:pt idx="89">
                  <c:v>117.30115474608699</c:v>
                </c:pt>
                <c:pt idx="90">
                  <c:v>117.02682320317901</c:v>
                </c:pt>
                <c:pt idx="91">
                  <c:v>117.292834345266</c:v>
                </c:pt>
                <c:pt idx="92">
                  <c:v>124.31633126561</c:v>
                </c:pt>
                <c:pt idx="93">
                  <c:v>124.97413929557401</c:v>
                </c:pt>
                <c:pt idx="94">
                  <c:v>125.036202812017</c:v>
                </c:pt>
                <c:pt idx="95">
                  <c:v>122.723925472921</c:v>
                </c:pt>
                <c:pt idx="96">
                  <c:v>122.597714562359</c:v>
                </c:pt>
                <c:pt idx="97">
                  <c:v>123.108005848234</c:v>
                </c:pt>
                <c:pt idx="98">
                  <c:v>123.555829002842</c:v>
                </c:pt>
                <c:pt idx="99">
                  <c:v>123.225382160941</c:v>
                </c:pt>
                <c:pt idx="100">
                  <c:v>121.927869002205</c:v>
                </c:pt>
                <c:pt idx="101">
                  <c:v>118.26281584226901</c:v>
                </c:pt>
                <c:pt idx="102">
                  <c:v>115.670538308876</c:v>
                </c:pt>
                <c:pt idx="103">
                  <c:v>115.70938278300601</c:v>
                </c:pt>
                <c:pt idx="104">
                  <c:v>117.69351787729499</c:v>
                </c:pt>
                <c:pt idx="105">
                  <c:v>121.129614988094</c:v>
                </c:pt>
                <c:pt idx="106">
                  <c:v>123.17518327391301</c:v>
                </c:pt>
                <c:pt idx="107">
                  <c:v>122.82773459666301</c:v>
                </c:pt>
                <c:pt idx="108">
                  <c:v>123.503895671477</c:v>
                </c:pt>
                <c:pt idx="109">
                  <c:v>124.022306876247</c:v>
                </c:pt>
                <c:pt idx="110">
                  <c:v>123.536360170948</c:v>
                </c:pt>
                <c:pt idx="111">
                  <c:v>122.667746644159</c:v>
                </c:pt>
                <c:pt idx="112">
                  <c:v>125.10870019016799</c:v>
                </c:pt>
                <c:pt idx="113">
                  <c:v>126.100688309132</c:v>
                </c:pt>
                <c:pt idx="114">
                  <c:v>127.110946603814</c:v>
                </c:pt>
                <c:pt idx="115">
                  <c:v>127.586353050597</c:v>
                </c:pt>
                <c:pt idx="116">
                  <c:v>128.68048553867899</c:v>
                </c:pt>
                <c:pt idx="117">
                  <c:v>129.91167593998301</c:v>
                </c:pt>
                <c:pt idx="118">
                  <c:v>131.11089467664701</c:v>
                </c:pt>
                <c:pt idx="119">
                  <c:v>137.37827540524199</c:v>
                </c:pt>
                <c:pt idx="120">
                  <c:v>136.67812350029499</c:v>
                </c:pt>
                <c:pt idx="121">
                  <c:v>135.39867374733399</c:v>
                </c:pt>
                <c:pt idx="122">
                  <c:v>136.23916282366599</c:v>
                </c:pt>
                <c:pt idx="123">
                  <c:v>135.808639070384</c:v>
                </c:pt>
                <c:pt idx="124">
                  <c:v>130.95515416444201</c:v>
                </c:pt>
                <c:pt idx="125">
                  <c:v>124.065111667476</c:v>
                </c:pt>
                <c:pt idx="126">
                  <c:v>125.911662165004</c:v>
                </c:pt>
                <c:pt idx="127">
                  <c:v>129.89322750987699</c:v>
                </c:pt>
                <c:pt idx="128">
                  <c:v>134.304447876138</c:v>
                </c:pt>
                <c:pt idx="129">
                  <c:v>132.540607467971</c:v>
                </c:pt>
                <c:pt idx="130">
                  <c:v>127.285966068561</c:v>
                </c:pt>
                <c:pt idx="131">
                  <c:v>125.256554349493</c:v>
                </c:pt>
                <c:pt idx="132">
                  <c:v>122.72359674183301</c:v>
                </c:pt>
                <c:pt idx="133">
                  <c:v>125.45602158625699</c:v>
                </c:pt>
                <c:pt idx="134">
                  <c:v>126.78709899811</c:v>
                </c:pt>
                <c:pt idx="135">
                  <c:v>129.97127380107099</c:v>
                </c:pt>
                <c:pt idx="136">
                  <c:v>133.153919826156</c:v>
                </c:pt>
                <c:pt idx="137">
                  <c:v>132.89495575185899</c:v>
                </c:pt>
                <c:pt idx="138">
                  <c:v>132.48005321775901</c:v>
                </c:pt>
                <c:pt idx="139">
                  <c:v>131.642596586227</c:v>
                </c:pt>
                <c:pt idx="140">
                  <c:v>133.58723263868799</c:v>
                </c:pt>
                <c:pt idx="141">
                  <c:v>134.141615468965</c:v>
                </c:pt>
                <c:pt idx="142">
                  <c:v>130.236829405782</c:v>
                </c:pt>
                <c:pt idx="143">
                  <c:v>128.895787060819</c:v>
                </c:pt>
                <c:pt idx="144">
                  <c:v>128.12682709309101</c:v>
                </c:pt>
                <c:pt idx="145">
                  <c:v>129.18125709498801</c:v>
                </c:pt>
                <c:pt idx="146">
                  <c:v>127.74249083537801</c:v>
                </c:pt>
                <c:pt idx="147">
                  <c:v>124.78310895026</c:v>
                </c:pt>
                <c:pt idx="148">
                  <c:v>123.164034240719</c:v>
                </c:pt>
                <c:pt idx="149">
                  <c:v>121.489480222911</c:v>
                </c:pt>
                <c:pt idx="150">
                  <c:v>121.48010066885</c:v>
                </c:pt>
                <c:pt idx="151">
                  <c:v>120.84143051180099</c:v>
                </c:pt>
                <c:pt idx="152">
                  <c:v>116.024971643643</c:v>
                </c:pt>
                <c:pt idx="153">
                  <c:v>116.63927568296199</c:v>
                </c:pt>
                <c:pt idx="154">
                  <c:v>117.922082488863</c:v>
                </c:pt>
                <c:pt idx="155">
                  <c:v>114.920072720495</c:v>
                </c:pt>
                <c:pt idx="156">
                  <c:v>123.46901314543101</c:v>
                </c:pt>
                <c:pt idx="157">
                  <c:v>127.362041315106</c:v>
                </c:pt>
                <c:pt idx="158">
                  <c:v>133.043343515207</c:v>
                </c:pt>
                <c:pt idx="159">
                  <c:v>133.764132422633</c:v>
                </c:pt>
                <c:pt idx="160">
                  <c:v>134.25583268946801</c:v>
                </c:pt>
                <c:pt idx="161">
                  <c:v>135.612271058891</c:v>
                </c:pt>
                <c:pt idx="162">
                  <c:v>136.73067369295899</c:v>
                </c:pt>
                <c:pt idx="163">
                  <c:v>137.62464611460001</c:v>
                </c:pt>
                <c:pt idx="164">
                  <c:v>137.22357730696399</c:v>
                </c:pt>
                <c:pt idx="165">
                  <c:v>128.386519483559</c:v>
                </c:pt>
                <c:pt idx="166">
                  <c:v>137.28008126752101</c:v>
                </c:pt>
                <c:pt idx="167">
                  <c:v>135.60431926354701</c:v>
                </c:pt>
                <c:pt idx="168">
                  <c:v>138.097728759257</c:v>
                </c:pt>
                <c:pt idx="169">
                  <c:v>136.904207789228</c:v>
                </c:pt>
                <c:pt idx="170">
                  <c:v>137.643942791581</c:v>
                </c:pt>
                <c:pt idx="171">
                  <c:v>139.040478754324</c:v>
                </c:pt>
                <c:pt idx="172">
                  <c:v>141.06122376324799</c:v>
                </c:pt>
                <c:pt idx="173">
                  <c:v>143.228849336797</c:v>
                </c:pt>
                <c:pt idx="174">
                  <c:v>144.122661449291</c:v>
                </c:pt>
                <c:pt idx="175">
                  <c:v>143.348335092106</c:v>
                </c:pt>
                <c:pt idx="176">
                  <c:v>143.319916930402</c:v>
                </c:pt>
                <c:pt idx="177">
                  <c:v>134.67820886987801</c:v>
                </c:pt>
                <c:pt idx="178">
                  <c:v>141.691863489013</c:v>
                </c:pt>
                <c:pt idx="179">
                  <c:v>140.37421177408501</c:v>
                </c:pt>
                <c:pt idx="180">
                  <c:v>138.735044188324</c:v>
                </c:pt>
                <c:pt idx="181">
                  <c:v>135.69309556006499</c:v>
                </c:pt>
                <c:pt idx="182">
                  <c:v>133.16338960810199</c:v>
                </c:pt>
                <c:pt idx="183">
                  <c:v>131.39785216107501</c:v>
                </c:pt>
                <c:pt idx="184">
                  <c:v>131.28097028213699</c:v>
                </c:pt>
                <c:pt idx="185">
                  <c:v>131.36263064844201</c:v>
                </c:pt>
                <c:pt idx="186">
                  <c:v>131.63524862285499</c:v>
                </c:pt>
                <c:pt idx="187">
                  <c:v>132.739239486342</c:v>
                </c:pt>
                <c:pt idx="188">
                  <c:v>134.31742731292999</c:v>
                </c:pt>
                <c:pt idx="189">
                  <c:v>131.438424382905</c:v>
                </c:pt>
                <c:pt idx="190">
                  <c:v>135.292848963571</c:v>
                </c:pt>
                <c:pt idx="191">
                  <c:v>135.69356620225699</c:v>
                </c:pt>
                <c:pt idx="192">
                  <c:v>136.04821304892101</c:v>
                </c:pt>
                <c:pt idx="193">
                  <c:v>137.21099422058899</c:v>
                </c:pt>
                <c:pt idx="194">
                  <c:v>137.53926782538599</c:v>
                </c:pt>
                <c:pt idx="195">
                  <c:v>136.06647420060801</c:v>
                </c:pt>
                <c:pt idx="196">
                  <c:v>134.28094073987899</c:v>
                </c:pt>
                <c:pt idx="197">
                  <c:v>133.06356786383699</c:v>
                </c:pt>
                <c:pt idx="198">
                  <c:v>131.781212933245</c:v>
                </c:pt>
                <c:pt idx="199">
                  <c:v>131.44557956752999</c:v>
                </c:pt>
                <c:pt idx="200">
                  <c:v>129.95354754602499</c:v>
                </c:pt>
                <c:pt idx="201">
                  <c:v>129.74366035981299</c:v>
                </c:pt>
                <c:pt idx="202">
                  <c:v>129.828326377259</c:v>
                </c:pt>
                <c:pt idx="203">
                  <c:v>129.14375026752501</c:v>
                </c:pt>
                <c:pt idx="204">
                  <c:v>134.66749882190601</c:v>
                </c:pt>
                <c:pt idx="205">
                  <c:v>136.18516693039001</c:v>
                </c:pt>
                <c:pt idx="206">
                  <c:v>139.058995767738</c:v>
                </c:pt>
                <c:pt idx="207">
                  <c:v>137.48285204182801</c:v>
                </c:pt>
                <c:pt idx="208">
                  <c:v>137.14202910987001</c:v>
                </c:pt>
                <c:pt idx="209">
                  <c:v>135.254707713838</c:v>
                </c:pt>
                <c:pt idx="210">
                  <c:v>134.455048478187</c:v>
                </c:pt>
                <c:pt idx="211">
                  <c:v>133.67806795275899</c:v>
                </c:pt>
                <c:pt idx="212">
                  <c:v>133.14186035645801</c:v>
                </c:pt>
                <c:pt idx="213">
                  <c:v>135.29019744628999</c:v>
                </c:pt>
                <c:pt idx="214">
                  <c:v>137.312650851543</c:v>
                </c:pt>
                <c:pt idx="215">
                  <c:v>137.093149067404</c:v>
                </c:pt>
                <c:pt idx="216">
                  <c:v>138.72261262915899</c:v>
                </c:pt>
                <c:pt idx="217">
                  <c:v>139.51502016286301</c:v>
                </c:pt>
                <c:pt idx="218">
                  <c:v>142.51363879360599</c:v>
                </c:pt>
                <c:pt idx="219">
                  <c:v>143.19979305562401</c:v>
                </c:pt>
                <c:pt idx="220">
                  <c:v>144.300468459798</c:v>
                </c:pt>
                <c:pt idx="221">
                  <c:v>146.04808445936399</c:v>
                </c:pt>
                <c:pt idx="222">
                  <c:v>146.11813338688401</c:v>
                </c:pt>
                <c:pt idx="223">
                  <c:v>146.01479195444401</c:v>
                </c:pt>
                <c:pt idx="224">
                  <c:v>146.129973058275</c:v>
                </c:pt>
                <c:pt idx="225">
                  <c:v>147.578572615339</c:v>
                </c:pt>
                <c:pt idx="226">
                  <c:v>146.49286634036301</c:v>
                </c:pt>
                <c:pt idx="227">
                  <c:v>146.471643209993</c:v>
                </c:pt>
                <c:pt idx="228">
                  <c:v>150.44318109687299</c:v>
                </c:pt>
                <c:pt idx="229">
                  <c:v>152.47815873443801</c:v>
                </c:pt>
                <c:pt idx="230">
                  <c:v>155.93332305299501</c:v>
                </c:pt>
                <c:pt idx="231">
                  <c:v>159.021678741345</c:v>
                </c:pt>
                <c:pt idx="232">
                  <c:v>162.57541660329801</c:v>
                </c:pt>
                <c:pt idx="233">
                  <c:v>166.63336813026601</c:v>
                </c:pt>
                <c:pt idx="234">
                  <c:v>172.312173090025</c:v>
                </c:pt>
                <c:pt idx="235">
                  <c:v>175.25467164498701</c:v>
                </c:pt>
                <c:pt idx="236">
                  <c:v>177.636865099022</c:v>
                </c:pt>
                <c:pt idx="237">
                  <c:v>173.86060801321699</c:v>
                </c:pt>
                <c:pt idx="238">
                  <c:v>177.87968247567099</c:v>
                </c:pt>
                <c:pt idx="239">
                  <c:v>179.02086602593201</c:v>
                </c:pt>
                <c:pt idx="240">
                  <c:v>175.13037005036099</c:v>
                </c:pt>
                <c:pt idx="241">
                  <c:v>170.275176858072</c:v>
                </c:pt>
                <c:pt idx="242">
                  <c:v>172.83063311653001</c:v>
                </c:pt>
                <c:pt idx="243">
                  <c:v>176.14316055182601</c:v>
                </c:pt>
                <c:pt idx="244">
                  <c:v>177.79388960504301</c:v>
                </c:pt>
                <c:pt idx="245">
                  <c:v>179.16566410249001</c:v>
                </c:pt>
                <c:pt idx="246">
                  <c:v>178.873434093409</c:v>
                </c:pt>
                <c:pt idx="247">
                  <c:v>179.67386615125099</c:v>
                </c:pt>
                <c:pt idx="248">
                  <c:v>180.280854518289</c:v>
                </c:pt>
                <c:pt idx="249">
                  <c:v>178.32042453625701</c:v>
                </c:pt>
                <c:pt idx="250">
                  <c:v>183.38907064780301</c:v>
                </c:pt>
                <c:pt idx="251">
                  <c:v>187.524896199675</c:v>
                </c:pt>
                <c:pt idx="252">
                  <c:v>180.21377968780399</c:v>
                </c:pt>
                <c:pt idx="253">
                  <c:v>180.354962568258</c:v>
                </c:pt>
                <c:pt idx="254">
                  <c:v>183.23736269852401</c:v>
                </c:pt>
                <c:pt idx="255">
                  <c:v>185.544410660789</c:v>
                </c:pt>
                <c:pt idx="256">
                  <c:v>186.38646650235199</c:v>
                </c:pt>
                <c:pt idx="257">
                  <c:v>188.01421630369799</c:v>
                </c:pt>
                <c:pt idx="258">
                  <c:v>189.16372372171099</c:v>
                </c:pt>
                <c:pt idx="259">
                  <c:v>189.83346661794201</c:v>
                </c:pt>
                <c:pt idx="260">
                  <c:v>189.99079236163999</c:v>
                </c:pt>
                <c:pt idx="261">
                  <c:v>185.70206536914699</c:v>
                </c:pt>
                <c:pt idx="262">
                  <c:v>196.21638158196899</c:v>
                </c:pt>
                <c:pt idx="263">
                  <c:v>197.77560417866201</c:v>
                </c:pt>
                <c:pt idx="264">
                  <c:v>194.39365332869801</c:v>
                </c:pt>
                <c:pt idx="265">
                  <c:v>198.31637168767199</c:v>
                </c:pt>
                <c:pt idx="266">
                  <c:v>200.61638487290401</c:v>
                </c:pt>
                <c:pt idx="267">
                  <c:v>201.34321617986899</c:v>
                </c:pt>
                <c:pt idx="268">
                  <c:v>202.18886938837801</c:v>
                </c:pt>
                <c:pt idx="269">
                  <c:v>202.40451000457199</c:v>
                </c:pt>
                <c:pt idx="270">
                  <c:v>202.648278728793</c:v>
                </c:pt>
                <c:pt idx="271">
                  <c:v>202.83036663401799</c:v>
                </c:pt>
                <c:pt idx="272">
                  <c:v>202.979787577324</c:v>
                </c:pt>
                <c:pt idx="273">
                  <c:v>203.54072509225099</c:v>
                </c:pt>
                <c:pt idx="274">
                  <c:v>194.97597027055099</c:v>
                </c:pt>
                <c:pt idx="275">
                  <c:v>201.17909638022601</c:v>
                </c:pt>
                <c:pt idx="276">
                  <c:v>203.792306646225</c:v>
                </c:pt>
                <c:pt idx="277">
                  <c:v>208.658828707336</c:v>
                </c:pt>
                <c:pt idx="278">
                  <c:v>208.10551862141801</c:v>
                </c:pt>
                <c:pt idx="279">
                  <c:v>207.56714876979601</c:v>
                </c:pt>
                <c:pt idx="280">
                  <c:v>208.10360396933899</c:v>
                </c:pt>
                <c:pt idx="281">
                  <c:v>207.553200705058</c:v>
                </c:pt>
                <c:pt idx="282">
                  <c:v>208.22647990624299</c:v>
                </c:pt>
                <c:pt idx="283">
                  <c:v>209.972223355236</c:v>
                </c:pt>
                <c:pt idx="284">
                  <c:v>211.04271411186301</c:v>
                </c:pt>
                <c:pt idx="285">
                  <c:v>208.73872234543001</c:v>
                </c:pt>
                <c:pt idx="286">
                  <c:v>207.822695201481</c:v>
                </c:pt>
                <c:pt idx="287">
                  <c:v>207.72116143753399</c:v>
                </c:pt>
                <c:pt idx="288">
                  <c:v>207.753929580082</c:v>
                </c:pt>
                <c:pt idx="289">
                  <c:v>204.786110344528</c:v>
                </c:pt>
                <c:pt idx="290">
                  <c:v>202.99748844042699</c:v>
                </c:pt>
                <c:pt idx="291">
                  <c:v>202.021274022825</c:v>
                </c:pt>
                <c:pt idx="292">
                  <c:v>201.053047131016</c:v>
                </c:pt>
                <c:pt idx="293">
                  <c:v>199.15217427995699</c:v>
                </c:pt>
                <c:pt idx="294">
                  <c:v>198.04246087991399</c:v>
                </c:pt>
                <c:pt idx="295">
                  <c:v>195.769981057303</c:v>
                </c:pt>
                <c:pt idx="296">
                  <c:v>196.21177981333901</c:v>
                </c:pt>
                <c:pt idx="297">
                  <c:v>198.82918442585</c:v>
                </c:pt>
                <c:pt idx="298">
                  <c:v>195.98992736770401</c:v>
                </c:pt>
                <c:pt idx="299">
                  <c:v>194.941731576862</c:v>
                </c:pt>
                <c:pt idx="300">
                  <c:v>198.70384253001899</c:v>
                </c:pt>
                <c:pt idx="301">
                  <c:v>193.06302117429399</c:v>
                </c:pt>
                <c:pt idx="302">
                  <c:v>193.06218552296201</c:v>
                </c:pt>
                <c:pt idx="303">
                  <c:v>195.19816659390801</c:v>
                </c:pt>
                <c:pt idx="304">
                  <c:v>196.412828969749</c:v>
                </c:pt>
                <c:pt idx="305">
                  <c:v>199.06798585490901</c:v>
                </c:pt>
                <c:pt idx="306">
                  <c:v>200.84706635068201</c:v>
                </c:pt>
                <c:pt idx="307">
                  <c:v>198.68097132046901</c:v>
                </c:pt>
                <c:pt idx="308">
                  <c:v>196.17420209796001</c:v>
                </c:pt>
                <c:pt idx="309">
                  <c:v>192.79426931455299</c:v>
                </c:pt>
                <c:pt idx="310">
                  <c:v>191.06805253074</c:v>
                </c:pt>
                <c:pt idx="311">
                  <c:v>192.3965447736</c:v>
                </c:pt>
                <c:pt idx="312">
                  <c:v>191.15609564784299</c:v>
                </c:pt>
                <c:pt idx="313">
                  <c:v>190.754457751557</c:v>
                </c:pt>
                <c:pt idx="314">
                  <c:v>190.15928231956201</c:v>
                </c:pt>
                <c:pt idx="315">
                  <c:v>187.47253813566999</c:v>
                </c:pt>
                <c:pt idx="316">
                  <c:v>185.028412594934</c:v>
                </c:pt>
                <c:pt idx="317">
                  <c:v>183.117873734851</c:v>
                </c:pt>
                <c:pt idx="318">
                  <c:v>181.05415093833599</c:v>
                </c:pt>
                <c:pt idx="319">
                  <c:v>182.97882909339199</c:v>
                </c:pt>
                <c:pt idx="320">
                  <c:v>181.81530676053299</c:v>
                </c:pt>
                <c:pt idx="321">
                  <c:v>180.46669925134799</c:v>
                </c:pt>
                <c:pt idx="322">
                  <c:v>176.912424824461</c:v>
                </c:pt>
                <c:pt idx="323">
                  <c:v>175.14051251125099</c:v>
                </c:pt>
                <c:pt idx="324">
                  <c:v>175.786805513654</c:v>
                </c:pt>
                <c:pt idx="325">
                  <c:v>173.87533418101199</c:v>
                </c:pt>
                <c:pt idx="326">
                  <c:v>174.20371116869299</c:v>
                </c:pt>
                <c:pt idx="327">
                  <c:v>175.773802792758</c:v>
                </c:pt>
                <c:pt idx="328">
                  <c:v>177.03126437089</c:v>
                </c:pt>
                <c:pt idx="329">
                  <c:v>177.05186241253901</c:v>
                </c:pt>
                <c:pt idx="330">
                  <c:v>178.32486896627401</c:v>
                </c:pt>
                <c:pt idx="331">
                  <c:v>178.190506393254</c:v>
                </c:pt>
                <c:pt idx="332">
                  <c:v>180.667501840656</c:v>
                </c:pt>
                <c:pt idx="333">
                  <c:v>183.99145133992599</c:v>
                </c:pt>
                <c:pt idx="334">
                  <c:v>186.58001044400999</c:v>
                </c:pt>
                <c:pt idx="335">
                  <c:v>188.58504911385401</c:v>
                </c:pt>
                <c:pt idx="336">
                  <c:v>184.54140785032001</c:v>
                </c:pt>
                <c:pt idx="337">
                  <c:v>184.66217949732399</c:v>
                </c:pt>
                <c:pt idx="338">
                  <c:v>183.33367513448999</c:v>
                </c:pt>
                <c:pt idx="339">
                  <c:v>179.40384803281</c:v>
                </c:pt>
                <c:pt idx="340">
                  <c:v>181.40488501712099</c:v>
                </c:pt>
                <c:pt idx="341">
                  <c:v>181.36625237367301</c:v>
                </c:pt>
                <c:pt idx="342">
                  <c:v>180.42948877253301</c:v>
                </c:pt>
                <c:pt idx="343">
                  <c:v>179.333523214369</c:v>
                </c:pt>
                <c:pt idx="344">
                  <c:v>178.60200794140201</c:v>
                </c:pt>
                <c:pt idx="345">
                  <c:v>175.563842148844</c:v>
                </c:pt>
                <c:pt idx="346">
                  <c:v>173.18969310167799</c:v>
                </c:pt>
                <c:pt idx="347">
                  <c:v>172.07468626237701</c:v>
                </c:pt>
                <c:pt idx="348">
                  <c:v>168.89286780401801</c:v>
                </c:pt>
                <c:pt idx="349">
                  <c:v>169.03387512929399</c:v>
                </c:pt>
                <c:pt idx="350">
                  <c:v>166.92164495911899</c:v>
                </c:pt>
                <c:pt idx="351">
                  <c:v>165.09868558620499</c:v>
                </c:pt>
                <c:pt idx="352">
                  <c:v>164.49309976424701</c:v>
                </c:pt>
                <c:pt idx="353">
                  <c:v>162.68910154351499</c:v>
                </c:pt>
                <c:pt idx="354">
                  <c:v>161.60065838787401</c:v>
                </c:pt>
                <c:pt idx="355">
                  <c:v>160.62107733584199</c:v>
                </c:pt>
                <c:pt idx="356">
                  <c:v>158.48646819631799</c:v>
                </c:pt>
                <c:pt idx="357">
                  <c:v>159.74324356936401</c:v>
                </c:pt>
                <c:pt idx="358">
                  <c:v>157.666137386184</c:v>
                </c:pt>
                <c:pt idx="359">
                  <c:v>155.51795036682401</c:v>
                </c:pt>
                <c:pt idx="360">
                  <c:v>157.470106514728</c:v>
                </c:pt>
                <c:pt idx="361">
                  <c:v>156.211975385123</c:v>
                </c:pt>
                <c:pt idx="362">
                  <c:v>154.36787880300801</c:v>
                </c:pt>
                <c:pt idx="363">
                  <c:v>154.16594368162899</c:v>
                </c:pt>
                <c:pt idx="364">
                  <c:v>155.06380518794299</c:v>
                </c:pt>
                <c:pt idx="365">
                  <c:v>156.230831121531</c:v>
                </c:pt>
                <c:pt idx="366">
                  <c:v>159.160072606776</c:v>
                </c:pt>
                <c:pt idx="367">
                  <c:v>163.17405681445899</c:v>
                </c:pt>
                <c:pt idx="368">
                  <c:v>161.248633261501</c:v>
                </c:pt>
                <c:pt idx="369">
                  <c:v>159.44522244410101</c:v>
                </c:pt>
                <c:pt idx="370">
                  <c:v>159.17830580930001</c:v>
                </c:pt>
                <c:pt idx="371">
                  <c:v>160.22944801954199</c:v>
                </c:pt>
                <c:pt idx="372">
                  <c:v>161.439600638006</c:v>
                </c:pt>
                <c:pt idx="373">
                  <c:v>164.33054900655799</c:v>
                </c:pt>
                <c:pt idx="374">
                  <c:v>162.235781294296</c:v>
                </c:pt>
                <c:pt idx="375">
                  <c:v>161.68260522647299</c:v>
                </c:pt>
                <c:pt idx="376">
                  <c:v>159.99154425681999</c:v>
                </c:pt>
                <c:pt idx="377">
                  <c:v>157.77812496390001</c:v>
                </c:pt>
                <c:pt idx="378">
                  <c:v>156.906082920816</c:v>
                </c:pt>
                <c:pt idx="379">
                  <c:v>155.71551520184599</c:v>
                </c:pt>
                <c:pt idx="380">
                  <c:v>154.594628827566</c:v>
                </c:pt>
                <c:pt idx="381">
                  <c:v>151.78089697403999</c:v>
                </c:pt>
                <c:pt idx="382">
                  <c:v>151.42308688809899</c:v>
                </c:pt>
                <c:pt idx="383">
                  <c:v>153.48402269974301</c:v>
                </c:pt>
                <c:pt idx="384">
                  <c:v>153.12235488065201</c:v>
                </c:pt>
                <c:pt idx="385">
                  <c:v>158.356608205566</c:v>
                </c:pt>
                <c:pt idx="386">
                  <c:v>155.69631645368</c:v>
                </c:pt>
                <c:pt idx="387">
                  <c:v>156.01898784440701</c:v>
                </c:pt>
                <c:pt idx="388">
                  <c:v>154.96819058184499</c:v>
                </c:pt>
                <c:pt idx="389">
                  <c:v>155.50186733919099</c:v>
                </c:pt>
                <c:pt idx="390">
                  <c:v>154.47346156938701</c:v>
                </c:pt>
                <c:pt idx="391">
                  <c:v>155.451026184803</c:v>
                </c:pt>
                <c:pt idx="392">
                  <c:v>155.29105083059801</c:v>
                </c:pt>
                <c:pt idx="393">
                  <c:v>157.809431653964</c:v>
                </c:pt>
                <c:pt idx="394">
                  <c:v>159.954796492855</c:v>
                </c:pt>
                <c:pt idx="395">
                  <c:v>166.946715473951</c:v>
                </c:pt>
                <c:pt idx="396">
                  <c:v>154.97797263803201</c:v>
                </c:pt>
                <c:pt idx="397">
                  <c:v>147.85063219385401</c:v>
                </c:pt>
                <c:pt idx="398">
                  <c:v>146.94157906082901</c:v>
                </c:pt>
                <c:pt idx="399">
                  <c:v>148.758522518386</c:v>
                </c:pt>
                <c:pt idx="400">
                  <c:v>149.814325655023</c:v>
                </c:pt>
                <c:pt idx="401">
                  <c:v>151.239787015394</c:v>
                </c:pt>
                <c:pt idx="402">
                  <c:v>150.652510197243</c:v>
                </c:pt>
                <c:pt idx="403">
                  <c:v>150.53670240795</c:v>
                </c:pt>
                <c:pt idx="404">
                  <c:v>151.30990506536801</c:v>
                </c:pt>
                <c:pt idx="405">
                  <c:v>151.25391371635499</c:v>
                </c:pt>
                <c:pt idx="406">
                  <c:v>151.06010841066299</c:v>
                </c:pt>
                <c:pt idx="407">
                  <c:v>151.73568803685299</c:v>
                </c:pt>
                <c:pt idx="408">
                  <c:v>147.601834341727</c:v>
                </c:pt>
                <c:pt idx="409">
                  <c:v>145.190456120763</c:v>
                </c:pt>
                <c:pt idx="410">
                  <c:v>143.91852483962299</c:v>
                </c:pt>
                <c:pt idx="411">
                  <c:v>144.29463097578099</c:v>
                </c:pt>
                <c:pt idx="412">
                  <c:v>144.41425441777699</c:v>
                </c:pt>
                <c:pt idx="413">
                  <c:v>144.536333170017</c:v>
                </c:pt>
                <c:pt idx="414">
                  <c:v>143.32300754067199</c:v>
                </c:pt>
                <c:pt idx="415">
                  <c:v>143.782426190818</c:v>
                </c:pt>
                <c:pt idx="416">
                  <c:v>143.684897509602</c:v>
                </c:pt>
                <c:pt idx="417">
                  <c:v>142.52738122187299</c:v>
                </c:pt>
                <c:pt idx="418">
                  <c:v>141.35920628905299</c:v>
                </c:pt>
                <c:pt idx="419">
                  <c:v>140.769963326766</c:v>
                </c:pt>
                <c:pt idx="420">
                  <c:v>139.040316178978</c:v>
                </c:pt>
                <c:pt idx="421">
                  <c:v>137.76366405629901</c:v>
                </c:pt>
                <c:pt idx="422">
                  <c:v>137.97161245124599</c:v>
                </c:pt>
                <c:pt idx="423">
                  <c:v>136.995799172001</c:v>
                </c:pt>
                <c:pt idx="424">
                  <c:v>135.79598157378001</c:v>
                </c:pt>
                <c:pt idx="425">
                  <c:v>133.75030260538301</c:v>
                </c:pt>
                <c:pt idx="426">
                  <c:v>134.47046208672299</c:v>
                </c:pt>
                <c:pt idx="427">
                  <c:v>132.37443467624101</c:v>
                </c:pt>
                <c:pt idx="428">
                  <c:v>130.126508833656</c:v>
                </c:pt>
                <c:pt idx="429">
                  <c:v>130.76954337033499</c:v>
                </c:pt>
                <c:pt idx="430">
                  <c:v>130.43449154028201</c:v>
                </c:pt>
                <c:pt idx="431">
                  <c:v>127.742442759</c:v>
                </c:pt>
                <c:pt idx="432">
                  <c:v>129.94299354727599</c:v>
                </c:pt>
                <c:pt idx="433">
                  <c:v>128.68115647675901</c:v>
                </c:pt>
                <c:pt idx="434">
                  <c:v>127.05916357894399</c:v>
                </c:pt>
                <c:pt idx="435">
                  <c:v>127.432013518415</c:v>
                </c:pt>
                <c:pt idx="436">
                  <c:v>127.46011395755799</c:v>
                </c:pt>
                <c:pt idx="437">
                  <c:v>127.051359863287</c:v>
                </c:pt>
                <c:pt idx="438">
                  <c:v>126.621272874528</c:v>
                </c:pt>
                <c:pt idx="439">
                  <c:v>125.916972629505</c:v>
                </c:pt>
                <c:pt idx="440">
                  <c:v>125.248711447275</c:v>
                </c:pt>
                <c:pt idx="441">
                  <c:v>124.414251020801</c:v>
                </c:pt>
                <c:pt idx="442">
                  <c:v>124.67648032417399</c:v>
                </c:pt>
                <c:pt idx="443">
                  <c:v>125.872206595224</c:v>
                </c:pt>
                <c:pt idx="444">
                  <c:v>124.241711686383</c:v>
                </c:pt>
                <c:pt idx="445">
                  <c:v>124.997704556822</c:v>
                </c:pt>
                <c:pt idx="446">
                  <c:v>126.234554089209</c:v>
                </c:pt>
                <c:pt idx="447">
                  <c:v>127.76652559483701</c:v>
                </c:pt>
                <c:pt idx="448">
                  <c:v>126.10528761036601</c:v>
                </c:pt>
                <c:pt idx="449">
                  <c:v>127.056163401943</c:v>
                </c:pt>
                <c:pt idx="450">
                  <c:v>126.526975351674</c:v>
                </c:pt>
                <c:pt idx="451">
                  <c:v>126.904399877822</c:v>
                </c:pt>
                <c:pt idx="452">
                  <c:v>126.52450414795</c:v>
                </c:pt>
                <c:pt idx="453">
                  <c:v>125.410211665541</c:v>
                </c:pt>
                <c:pt idx="454">
                  <c:v>125.546854600727</c:v>
                </c:pt>
                <c:pt idx="455">
                  <c:v>125.623739996046</c:v>
                </c:pt>
                <c:pt idx="456">
                  <c:v>124.748662419436</c:v>
                </c:pt>
                <c:pt idx="457">
                  <c:v>123.942825414647</c:v>
                </c:pt>
                <c:pt idx="458">
                  <c:v>123.13196035840301</c:v>
                </c:pt>
                <c:pt idx="459">
                  <c:v>120.90880395182</c:v>
                </c:pt>
                <c:pt idx="460">
                  <c:v>122.226254749182</c:v>
                </c:pt>
                <c:pt idx="461">
                  <c:v>122.333351918971</c:v>
                </c:pt>
                <c:pt idx="462">
                  <c:v>122.65552448418001</c:v>
                </c:pt>
                <c:pt idx="463">
                  <c:v>122.15678913365301</c:v>
                </c:pt>
                <c:pt idx="464">
                  <c:v>122.666730670055</c:v>
                </c:pt>
                <c:pt idx="465">
                  <c:v>118.07864281376899</c:v>
                </c:pt>
                <c:pt idx="466">
                  <c:v>120.759221723105</c:v>
                </c:pt>
                <c:pt idx="467">
                  <c:v>119.29747831042199</c:v>
                </c:pt>
                <c:pt idx="468">
                  <c:v>121.686305912138</c:v>
                </c:pt>
                <c:pt idx="469">
                  <c:v>118.48554559391</c:v>
                </c:pt>
                <c:pt idx="470">
                  <c:v>117.805896755967</c:v>
                </c:pt>
                <c:pt idx="471">
                  <c:v>119.129097819869</c:v>
                </c:pt>
                <c:pt idx="472">
                  <c:v>114.32538606676999</c:v>
                </c:pt>
                <c:pt idx="473">
                  <c:v>111.66213458376799</c:v>
                </c:pt>
                <c:pt idx="474">
                  <c:v>109.49543415062401</c:v>
                </c:pt>
                <c:pt idx="475">
                  <c:v>109.24337235504299</c:v>
                </c:pt>
                <c:pt idx="476">
                  <c:v>107.29149417691799</c:v>
                </c:pt>
                <c:pt idx="477">
                  <c:v>105.17165157400299</c:v>
                </c:pt>
                <c:pt idx="478">
                  <c:v>107.452783185569</c:v>
                </c:pt>
                <c:pt idx="479">
                  <c:v>107.35320775530801</c:v>
                </c:pt>
                <c:pt idx="480">
                  <c:v>110.67836718106599</c:v>
                </c:pt>
                <c:pt idx="481">
                  <c:v>105.39729661235</c:v>
                </c:pt>
                <c:pt idx="482">
                  <c:v>105.624789989156</c:v>
                </c:pt>
                <c:pt idx="483">
                  <c:v>105.34971379151899</c:v>
                </c:pt>
                <c:pt idx="484">
                  <c:v>107.067982583176</c:v>
                </c:pt>
                <c:pt idx="485">
                  <c:v>108.505816959969</c:v>
                </c:pt>
                <c:pt idx="486">
                  <c:v>109.44094435736901</c:v>
                </c:pt>
                <c:pt idx="487">
                  <c:v>109.042502425249</c:v>
                </c:pt>
                <c:pt idx="488">
                  <c:v>109.628048741943</c:v>
                </c:pt>
                <c:pt idx="489">
                  <c:v>101.224338932699</c:v>
                </c:pt>
                <c:pt idx="490">
                  <c:v>105.640303145841</c:v>
                </c:pt>
                <c:pt idx="491">
                  <c:v>106.84903668217299</c:v>
                </c:pt>
                <c:pt idx="492">
                  <c:v>112.20617789772299</c:v>
                </c:pt>
                <c:pt idx="493">
                  <c:v>105.557489872292</c:v>
                </c:pt>
                <c:pt idx="494">
                  <c:v>103.37429568698801</c:v>
                </c:pt>
                <c:pt idx="495">
                  <c:v>102.481861933706</c:v>
                </c:pt>
                <c:pt idx="496">
                  <c:v>99.482431658819294</c:v>
                </c:pt>
                <c:pt idx="497">
                  <c:v>98.621108357438303</c:v>
                </c:pt>
                <c:pt idx="498">
                  <c:v>97.627661156764304</c:v>
                </c:pt>
                <c:pt idx="499">
                  <c:v>97.353221065101295</c:v>
                </c:pt>
                <c:pt idx="500">
                  <c:v>97.225018865861401</c:v>
                </c:pt>
                <c:pt idx="501">
                  <c:v>103.19071735543299</c:v>
                </c:pt>
                <c:pt idx="502">
                  <c:v>104.82543580411399</c:v>
                </c:pt>
                <c:pt idx="503">
                  <c:v>97.914811633209695</c:v>
                </c:pt>
                <c:pt idx="504">
                  <c:v>96.047551594730507</c:v>
                </c:pt>
                <c:pt idx="505">
                  <c:v>98.037921044881202</c:v>
                </c:pt>
                <c:pt idx="506">
                  <c:v>96.182064087886005</c:v>
                </c:pt>
                <c:pt idx="507">
                  <c:v>96.049735364106496</c:v>
                </c:pt>
                <c:pt idx="508">
                  <c:v>97.2226208209361</c:v>
                </c:pt>
                <c:pt idx="509">
                  <c:v>94.909007868234895</c:v>
                </c:pt>
                <c:pt idx="510">
                  <c:v>95.459404580490798</c:v>
                </c:pt>
                <c:pt idx="511">
                  <c:v>95.857095963150201</c:v>
                </c:pt>
                <c:pt idx="512">
                  <c:v>95.854189946521402</c:v>
                </c:pt>
                <c:pt idx="513">
                  <c:v>99.497465304335904</c:v>
                </c:pt>
                <c:pt idx="514">
                  <c:v>101.48710103130399</c:v>
                </c:pt>
                <c:pt idx="515">
                  <c:v>94.659728792740495</c:v>
                </c:pt>
                <c:pt idx="516">
                  <c:v>93.855496133076997</c:v>
                </c:pt>
                <c:pt idx="517">
                  <c:v>92.104136198782498</c:v>
                </c:pt>
                <c:pt idx="518">
                  <c:v>91.486002652622901</c:v>
                </c:pt>
                <c:pt idx="519">
                  <c:v>92.995547751841599</c:v>
                </c:pt>
                <c:pt idx="520">
                  <c:v>93.713367341616205</c:v>
                </c:pt>
                <c:pt idx="521">
                  <c:v>94.282206799553194</c:v>
                </c:pt>
                <c:pt idx="522">
                  <c:v>93.453516768011397</c:v>
                </c:pt>
                <c:pt idx="523">
                  <c:v>91.367416888053299</c:v>
                </c:pt>
                <c:pt idx="524">
                  <c:v>88.195469714427404</c:v>
                </c:pt>
                <c:pt idx="525">
                  <c:v>94.421550227717802</c:v>
                </c:pt>
                <c:pt idx="526">
                  <c:v>97.921234981450795</c:v>
                </c:pt>
                <c:pt idx="527">
                  <c:v>93.877652547837002</c:v>
                </c:pt>
                <c:pt idx="528">
                  <c:v>94.9838926988173</c:v>
                </c:pt>
                <c:pt idx="529">
                  <c:v>95.568770032522593</c:v>
                </c:pt>
                <c:pt idx="530">
                  <c:v>96.626990941733794</c:v>
                </c:pt>
                <c:pt idx="531">
                  <c:v>95.485960805477404</c:v>
                </c:pt>
                <c:pt idx="532">
                  <c:v>95.031099227640496</c:v>
                </c:pt>
                <c:pt idx="533">
                  <c:v>95.783852476175994</c:v>
                </c:pt>
                <c:pt idx="534">
                  <c:v>94.594036396905196</c:v>
                </c:pt>
                <c:pt idx="535">
                  <c:v>95.624604579293603</c:v>
                </c:pt>
                <c:pt idx="536">
                  <c:v>95.285000578765207</c:v>
                </c:pt>
                <c:pt idx="537">
                  <c:v>96.983882377983306</c:v>
                </c:pt>
                <c:pt idx="538">
                  <c:v>98.063863048400506</c:v>
                </c:pt>
                <c:pt idx="539">
                  <c:v>97.852985199478496</c:v>
                </c:pt>
                <c:pt idx="540">
                  <c:v>98.956596895934396</c:v>
                </c:pt>
                <c:pt idx="541">
                  <c:v>101.00990553220799</c:v>
                </c:pt>
                <c:pt idx="542">
                  <c:v>103.19099509967801</c:v>
                </c:pt>
                <c:pt idx="543">
                  <c:v>104.544530998786</c:v>
                </c:pt>
                <c:pt idx="544">
                  <c:v>104.094333512812</c:v>
                </c:pt>
                <c:pt idx="545">
                  <c:v>104.834956107862</c:v>
                </c:pt>
                <c:pt idx="546">
                  <c:v>105.630156038642</c:v>
                </c:pt>
                <c:pt idx="547">
                  <c:v>107.593311975441</c:v>
                </c:pt>
                <c:pt idx="548">
                  <c:v>106.83647250352701</c:v>
                </c:pt>
                <c:pt idx="549">
                  <c:v>106.511076856266</c:v>
                </c:pt>
                <c:pt idx="550">
                  <c:v>105.74608891490401</c:v>
                </c:pt>
                <c:pt idx="551">
                  <c:v>102.731389348584</c:v>
                </c:pt>
                <c:pt idx="552">
                  <c:v>99.092606631854906</c:v>
                </c:pt>
                <c:pt idx="553">
                  <c:v>100.07592445892401</c:v>
                </c:pt>
                <c:pt idx="554">
                  <c:v>99.111172959455402</c:v>
                </c:pt>
                <c:pt idx="555">
                  <c:v>98.991872036879002</c:v>
                </c:pt>
                <c:pt idx="556">
                  <c:v>100.240059231641</c:v>
                </c:pt>
                <c:pt idx="557">
                  <c:v>100.26563780420101</c:v>
                </c:pt>
                <c:pt idx="558">
                  <c:v>100.57854533354801</c:v>
                </c:pt>
                <c:pt idx="559">
                  <c:v>100.211770506885</c:v>
                </c:pt>
                <c:pt idx="560">
                  <c:v>99.452492455446702</c:v>
                </c:pt>
                <c:pt idx="561">
                  <c:v>98.980250536829203</c:v>
                </c:pt>
                <c:pt idx="562">
                  <c:v>98.469452255891795</c:v>
                </c:pt>
                <c:pt idx="563">
                  <c:v>98.574010801079794</c:v>
                </c:pt>
                <c:pt idx="564">
                  <c:v>99.693797848524596</c:v>
                </c:pt>
                <c:pt idx="565">
                  <c:v>100.146012109289</c:v>
                </c:pt>
                <c:pt idx="566">
                  <c:v>100.82346303156299</c:v>
                </c:pt>
                <c:pt idx="567">
                  <c:v>99.885497930514703</c:v>
                </c:pt>
                <c:pt idx="568">
                  <c:v>100.193459946437</c:v>
                </c:pt>
                <c:pt idx="569">
                  <c:v>100.09702654598399</c:v>
                </c:pt>
                <c:pt idx="570">
                  <c:v>100.988597433286</c:v>
                </c:pt>
                <c:pt idx="571">
                  <c:v>100.847515573629</c:v>
                </c:pt>
                <c:pt idx="572">
                  <c:v>101.93773560525401</c:v>
                </c:pt>
                <c:pt idx="573">
                  <c:v>102.717680755543</c:v>
                </c:pt>
                <c:pt idx="574">
                  <c:v>103.533119745695</c:v>
                </c:pt>
                <c:pt idx="575">
                  <c:v>104.511360316723</c:v>
                </c:pt>
                <c:pt idx="576">
                  <c:v>103.02556931306</c:v>
                </c:pt>
                <c:pt idx="577">
                  <c:v>103.155125944272</c:v>
                </c:pt>
                <c:pt idx="578">
                  <c:v>102.905506149865</c:v>
                </c:pt>
                <c:pt idx="579">
                  <c:v>103.149529775712</c:v>
                </c:pt>
                <c:pt idx="580">
                  <c:v>103.54939009167499</c:v>
                </c:pt>
                <c:pt idx="581">
                  <c:v>105.805688445461</c:v>
                </c:pt>
                <c:pt idx="582">
                  <c:v>104.90605963612801</c:v>
                </c:pt>
                <c:pt idx="583">
                  <c:v>104.165209686156</c:v>
                </c:pt>
                <c:pt idx="584">
                  <c:v>104.56016737994899</c:v>
                </c:pt>
                <c:pt idx="585">
                  <c:v>104.997239332232</c:v>
                </c:pt>
                <c:pt idx="586">
                  <c:v>105.445306021322</c:v>
                </c:pt>
                <c:pt idx="587">
                  <c:v>106.44176279975299</c:v>
                </c:pt>
                <c:pt idx="588">
                  <c:v>107.681877980274</c:v>
                </c:pt>
                <c:pt idx="589">
                  <c:v>108.342895362368</c:v>
                </c:pt>
                <c:pt idx="590">
                  <c:v>108.239702432217</c:v>
                </c:pt>
                <c:pt idx="591">
                  <c:v>108.63824088227101</c:v>
                </c:pt>
                <c:pt idx="592">
                  <c:v>107.29259027696899</c:v>
                </c:pt>
                <c:pt idx="593">
                  <c:v>106.98779030837299</c:v>
                </c:pt>
                <c:pt idx="594">
                  <c:v>106.80510394073799</c:v>
                </c:pt>
                <c:pt idx="595">
                  <c:v>107.232479647774</c:v>
                </c:pt>
                <c:pt idx="596">
                  <c:v>108.04391882854399</c:v>
                </c:pt>
                <c:pt idx="597">
                  <c:v>108.065586976262</c:v>
                </c:pt>
                <c:pt idx="598">
                  <c:v>107.788912052366</c:v>
                </c:pt>
                <c:pt idx="599">
                  <c:v>106.536755284946</c:v>
                </c:pt>
                <c:pt idx="600">
                  <c:v>106.01890029474001</c:v>
                </c:pt>
                <c:pt idx="601">
                  <c:v>104.68591231372299</c:v>
                </c:pt>
                <c:pt idx="602">
                  <c:v>104.195756448437</c:v>
                </c:pt>
                <c:pt idx="603">
                  <c:v>102.87456734131899</c:v>
                </c:pt>
                <c:pt idx="604">
                  <c:v>105.370932468695</c:v>
                </c:pt>
                <c:pt idx="605">
                  <c:v>104.88396752573</c:v>
                </c:pt>
                <c:pt idx="606">
                  <c:v>104.109938507333</c:v>
                </c:pt>
                <c:pt idx="607">
                  <c:v>104.709361014845</c:v>
                </c:pt>
                <c:pt idx="608">
                  <c:v>101.732476957598</c:v>
                </c:pt>
                <c:pt idx="609">
                  <c:v>104.530640426443</c:v>
                </c:pt>
                <c:pt idx="610">
                  <c:v>106.769646910072</c:v>
                </c:pt>
                <c:pt idx="611">
                  <c:v>105.17493066178</c:v>
                </c:pt>
                <c:pt idx="612">
                  <c:v>104.60618784368</c:v>
                </c:pt>
                <c:pt idx="613">
                  <c:v>104.833443820347</c:v>
                </c:pt>
                <c:pt idx="614">
                  <c:v>105.618189567467</c:v>
                </c:pt>
                <c:pt idx="615">
                  <c:v>104.236578787044</c:v>
                </c:pt>
                <c:pt idx="616">
                  <c:v>104.41499279148201</c:v>
                </c:pt>
                <c:pt idx="617">
                  <c:v>102.846902507374</c:v>
                </c:pt>
                <c:pt idx="618">
                  <c:v>102.66775095131899</c:v>
                </c:pt>
                <c:pt idx="619">
                  <c:v>102.309110567828</c:v>
                </c:pt>
                <c:pt idx="620">
                  <c:v>100.307975902512</c:v>
                </c:pt>
                <c:pt idx="621">
                  <c:v>101.773571220531</c:v>
                </c:pt>
                <c:pt idx="622">
                  <c:v>102.140771890248</c:v>
                </c:pt>
                <c:pt idx="623">
                  <c:v>102.685707414096</c:v>
                </c:pt>
                <c:pt idx="624">
                  <c:v>102.496710724116</c:v>
                </c:pt>
                <c:pt idx="625">
                  <c:v>102.088773422462</c:v>
                </c:pt>
                <c:pt idx="626">
                  <c:v>100.614045211156</c:v>
                </c:pt>
                <c:pt idx="627">
                  <c:v>100.430364346499</c:v>
                </c:pt>
                <c:pt idx="628">
                  <c:v>99.489299717707098</c:v>
                </c:pt>
                <c:pt idx="629">
                  <c:v>100.782769409544</c:v>
                </c:pt>
                <c:pt idx="630">
                  <c:v>101.38293343875</c:v>
                </c:pt>
                <c:pt idx="631">
                  <c:v>102.098355720726</c:v>
                </c:pt>
                <c:pt idx="632">
                  <c:v>102.053242638272</c:v>
                </c:pt>
                <c:pt idx="633">
                  <c:v>102.74227195969399</c:v>
                </c:pt>
                <c:pt idx="634">
                  <c:v>102.120268489533</c:v>
                </c:pt>
                <c:pt idx="635">
                  <c:v>103.78374933759601</c:v>
                </c:pt>
                <c:pt idx="636">
                  <c:v>100.84102092301799</c:v>
                </c:pt>
                <c:pt idx="637">
                  <c:v>99.118943828110005</c:v>
                </c:pt>
                <c:pt idx="638">
                  <c:v>101.488228816692</c:v>
                </c:pt>
                <c:pt idx="639">
                  <c:v>99.162293270610505</c:v>
                </c:pt>
                <c:pt idx="640">
                  <c:v>97.475977351654905</c:v>
                </c:pt>
                <c:pt idx="641">
                  <c:v>96.533754312711395</c:v>
                </c:pt>
                <c:pt idx="642">
                  <c:v>96.264719110675699</c:v>
                </c:pt>
                <c:pt idx="643">
                  <c:v>95.181474943247096</c:v>
                </c:pt>
                <c:pt idx="644">
                  <c:v>95.029915602288895</c:v>
                </c:pt>
                <c:pt idx="645">
                  <c:v>93.789231811464205</c:v>
                </c:pt>
                <c:pt idx="646">
                  <c:v>93.491204753537005</c:v>
                </c:pt>
                <c:pt idx="647">
                  <c:v>92.823369979785696</c:v>
                </c:pt>
                <c:pt idx="648">
                  <c:v>93.600238577328497</c:v>
                </c:pt>
                <c:pt idx="649">
                  <c:v>93.768152927320003</c:v>
                </c:pt>
                <c:pt idx="650">
                  <c:v>93.579747912446393</c:v>
                </c:pt>
                <c:pt idx="651">
                  <c:v>93.9115497880627</c:v>
                </c:pt>
              </c:numCache>
            </c:numRef>
          </c:val>
          <c:smooth val="0"/>
          <c:extLst>
            <c:ext xmlns:c16="http://schemas.microsoft.com/office/drawing/2014/chart" uri="{C3380CC4-5D6E-409C-BE32-E72D297353CC}">
              <c16:uniqueId val="{00000001-6C14-4F5E-80E1-22B6D85D66FD}"/>
            </c:ext>
          </c:extLst>
        </c:ser>
        <c:ser>
          <c:idx val="1"/>
          <c:order val="2"/>
          <c:tx>
            <c:strRef>
              <c:f>'★資本稼働率（施工時仕入価格指数）'!$I$1</c:f>
              <c:strCache>
                <c:ptCount val="1"/>
                <c:pt idx="0">
                  <c:v>活動能力</c:v>
                </c:pt>
              </c:strCache>
            </c:strRef>
          </c:tx>
          <c:spPr>
            <a:ln w="28575" cap="rnd">
              <a:solidFill>
                <a:schemeClr val="dk1">
                  <a:tint val="55000"/>
                </a:schemeClr>
              </a:solidFill>
              <a:prstDash val="sysDash"/>
              <a:round/>
            </a:ln>
            <a:effectLst/>
          </c:spPr>
          <c:marker>
            <c:symbol val="none"/>
          </c:marker>
          <c:cat>
            <c:numRef>
              <c:f>'★資本稼働率（施工時仕入価格指数）'!$A$2:$A$653</c:f>
              <c:numCache>
                <c:formatCode>yyyy"年"m"月";@</c:formatCode>
                <c:ptCount val="652"/>
                <c:pt idx="0">
                  <c:v>24929</c:v>
                </c:pt>
                <c:pt idx="1">
                  <c:v>24959</c:v>
                </c:pt>
                <c:pt idx="2">
                  <c:v>24990</c:v>
                </c:pt>
                <c:pt idx="3">
                  <c:v>25020</c:v>
                </c:pt>
                <c:pt idx="4">
                  <c:v>25051</c:v>
                </c:pt>
                <c:pt idx="5">
                  <c:v>25082</c:v>
                </c:pt>
                <c:pt idx="6">
                  <c:v>25112</c:v>
                </c:pt>
                <c:pt idx="7">
                  <c:v>25143</c:v>
                </c:pt>
                <c:pt idx="8">
                  <c:v>25173</c:v>
                </c:pt>
                <c:pt idx="9">
                  <c:v>25204</c:v>
                </c:pt>
                <c:pt idx="10">
                  <c:v>25235</c:v>
                </c:pt>
                <c:pt idx="11">
                  <c:v>25263</c:v>
                </c:pt>
                <c:pt idx="12">
                  <c:v>25294</c:v>
                </c:pt>
                <c:pt idx="13">
                  <c:v>25324</c:v>
                </c:pt>
                <c:pt idx="14">
                  <c:v>25355</c:v>
                </c:pt>
                <c:pt idx="15">
                  <c:v>25385</c:v>
                </c:pt>
                <c:pt idx="16">
                  <c:v>25416</c:v>
                </c:pt>
                <c:pt idx="17">
                  <c:v>25447</c:v>
                </c:pt>
                <c:pt idx="18">
                  <c:v>25477</c:v>
                </c:pt>
                <c:pt idx="19">
                  <c:v>25508</c:v>
                </c:pt>
                <c:pt idx="20">
                  <c:v>25538</c:v>
                </c:pt>
                <c:pt idx="21">
                  <c:v>25569</c:v>
                </c:pt>
                <c:pt idx="22">
                  <c:v>25600</c:v>
                </c:pt>
                <c:pt idx="23">
                  <c:v>25628</c:v>
                </c:pt>
                <c:pt idx="24">
                  <c:v>25659</c:v>
                </c:pt>
                <c:pt idx="25">
                  <c:v>25689</c:v>
                </c:pt>
                <c:pt idx="26">
                  <c:v>25720</c:v>
                </c:pt>
                <c:pt idx="27">
                  <c:v>25750</c:v>
                </c:pt>
                <c:pt idx="28">
                  <c:v>25781</c:v>
                </c:pt>
                <c:pt idx="29">
                  <c:v>25812</c:v>
                </c:pt>
                <c:pt idx="30">
                  <c:v>25842</c:v>
                </c:pt>
                <c:pt idx="31">
                  <c:v>25873</c:v>
                </c:pt>
                <c:pt idx="32">
                  <c:v>25903</c:v>
                </c:pt>
                <c:pt idx="33">
                  <c:v>25934</c:v>
                </c:pt>
                <c:pt idx="34">
                  <c:v>25965</c:v>
                </c:pt>
                <c:pt idx="35">
                  <c:v>25993</c:v>
                </c:pt>
                <c:pt idx="36">
                  <c:v>26024</c:v>
                </c:pt>
                <c:pt idx="37">
                  <c:v>26054</c:v>
                </c:pt>
                <c:pt idx="38">
                  <c:v>26085</c:v>
                </c:pt>
                <c:pt idx="39">
                  <c:v>26115</c:v>
                </c:pt>
                <c:pt idx="40">
                  <c:v>26146</c:v>
                </c:pt>
                <c:pt idx="41">
                  <c:v>26177</c:v>
                </c:pt>
                <c:pt idx="42">
                  <c:v>26207</c:v>
                </c:pt>
                <c:pt idx="43">
                  <c:v>26238</c:v>
                </c:pt>
                <c:pt idx="44">
                  <c:v>26268</c:v>
                </c:pt>
                <c:pt idx="45">
                  <c:v>26299</c:v>
                </c:pt>
                <c:pt idx="46">
                  <c:v>26330</c:v>
                </c:pt>
                <c:pt idx="47">
                  <c:v>26359</c:v>
                </c:pt>
                <c:pt idx="48">
                  <c:v>26390</c:v>
                </c:pt>
                <c:pt idx="49">
                  <c:v>26420</c:v>
                </c:pt>
                <c:pt idx="50">
                  <c:v>26451</c:v>
                </c:pt>
                <c:pt idx="51">
                  <c:v>26481</c:v>
                </c:pt>
                <c:pt idx="52">
                  <c:v>26512</c:v>
                </c:pt>
                <c:pt idx="53">
                  <c:v>26543</c:v>
                </c:pt>
                <c:pt idx="54">
                  <c:v>26573</c:v>
                </c:pt>
                <c:pt idx="55">
                  <c:v>26604</c:v>
                </c:pt>
                <c:pt idx="56">
                  <c:v>26634</c:v>
                </c:pt>
                <c:pt idx="57">
                  <c:v>26665</c:v>
                </c:pt>
                <c:pt idx="58">
                  <c:v>26696</c:v>
                </c:pt>
                <c:pt idx="59">
                  <c:v>26724</c:v>
                </c:pt>
                <c:pt idx="60">
                  <c:v>26755</c:v>
                </c:pt>
                <c:pt idx="61">
                  <c:v>26785</c:v>
                </c:pt>
                <c:pt idx="62">
                  <c:v>26816</c:v>
                </c:pt>
                <c:pt idx="63">
                  <c:v>26846</c:v>
                </c:pt>
                <c:pt idx="64">
                  <c:v>26877</c:v>
                </c:pt>
                <c:pt idx="65">
                  <c:v>26908</c:v>
                </c:pt>
                <c:pt idx="66">
                  <c:v>26938</c:v>
                </c:pt>
                <c:pt idx="67">
                  <c:v>26969</c:v>
                </c:pt>
                <c:pt idx="68">
                  <c:v>26999</c:v>
                </c:pt>
                <c:pt idx="69">
                  <c:v>27030</c:v>
                </c:pt>
                <c:pt idx="70">
                  <c:v>27061</c:v>
                </c:pt>
                <c:pt idx="71">
                  <c:v>27089</c:v>
                </c:pt>
                <c:pt idx="72">
                  <c:v>27120</c:v>
                </c:pt>
                <c:pt idx="73">
                  <c:v>27150</c:v>
                </c:pt>
                <c:pt idx="74">
                  <c:v>27181</c:v>
                </c:pt>
                <c:pt idx="75">
                  <c:v>27211</c:v>
                </c:pt>
                <c:pt idx="76">
                  <c:v>27242</c:v>
                </c:pt>
                <c:pt idx="77">
                  <c:v>27273</c:v>
                </c:pt>
                <c:pt idx="78">
                  <c:v>27303</c:v>
                </c:pt>
                <c:pt idx="79">
                  <c:v>27334</c:v>
                </c:pt>
                <c:pt idx="80">
                  <c:v>27364</c:v>
                </c:pt>
                <c:pt idx="81">
                  <c:v>27395</c:v>
                </c:pt>
                <c:pt idx="82">
                  <c:v>27426</c:v>
                </c:pt>
                <c:pt idx="83">
                  <c:v>27454</c:v>
                </c:pt>
                <c:pt idx="84">
                  <c:v>27485</c:v>
                </c:pt>
                <c:pt idx="85">
                  <c:v>27515</c:v>
                </c:pt>
                <c:pt idx="86">
                  <c:v>27546</c:v>
                </c:pt>
                <c:pt idx="87">
                  <c:v>27576</c:v>
                </c:pt>
                <c:pt idx="88">
                  <c:v>27607</c:v>
                </c:pt>
                <c:pt idx="89">
                  <c:v>27638</c:v>
                </c:pt>
                <c:pt idx="90">
                  <c:v>27668</c:v>
                </c:pt>
                <c:pt idx="91">
                  <c:v>27699</c:v>
                </c:pt>
                <c:pt idx="92">
                  <c:v>27729</c:v>
                </c:pt>
                <c:pt idx="93">
                  <c:v>27760</c:v>
                </c:pt>
                <c:pt idx="94">
                  <c:v>27791</c:v>
                </c:pt>
                <c:pt idx="95">
                  <c:v>27820</c:v>
                </c:pt>
                <c:pt idx="96">
                  <c:v>27851</c:v>
                </c:pt>
                <c:pt idx="97">
                  <c:v>27881</c:v>
                </c:pt>
                <c:pt idx="98">
                  <c:v>27912</c:v>
                </c:pt>
                <c:pt idx="99">
                  <c:v>27942</c:v>
                </c:pt>
                <c:pt idx="100">
                  <c:v>27973</c:v>
                </c:pt>
                <c:pt idx="101">
                  <c:v>28004</c:v>
                </c:pt>
                <c:pt idx="102">
                  <c:v>28034</c:v>
                </c:pt>
                <c:pt idx="103">
                  <c:v>28065</c:v>
                </c:pt>
                <c:pt idx="104">
                  <c:v>28095</c:v>
                </c:pt>
                <c:pt idx="105">
                  <c:v>28126</c:v>
                </c:pt>
                <c:pt idx="106">
                  <c:v>28157</c:v>
                </c:pt>
                <c:pt idx="107">
                  <c:v>28185</c:v>
                </c:pt>
                <c:pt idx="108">
                  <c:v>28216</c:v>
                </c:pt>
                <c:pt idx="109">
                  <c:v>28246</c:v>
                </c:pt>
                <c:pt idx="110">
                  <c:v>28277</c:v>
                </c:pt>
                <c:pt idx="111">
                  <c:v>28307</c:v>
                </c:pt>
                <c:pt idx="112">
                  <c:v>28338</c:v>
                </c:pt>
                <c:pt idx="113">
                  <c:v>28369</c:v>
                </c:pt>
                <c:pt idx="114">
                  <c:v>28399</c:v>
                </c:pt>
                <c:pt idx="115">
                  <c:v>28430</c:v>
                </c:pt>
                <c:pt idx="116">
                  <c:v>28460</c:v>
                </c:pt>
                <c:pt idx="117">
                  <c:v>28491</c:v>
                </c:pt>
                <c:pt idx="118">
                  <c:v>28522</c:v>
                </c:pt>
                <c:pt idx="119">
                  <c:v>28550</c:v>
                </c:pt>
                <c:pt idx="120">
                  <c:v>28581</c:v>
                </c:pt>
                <c:pt idx="121">
                  <c:v>28611</c:v>
                </c:pt>
                <c:pt idx="122">
                  <c:v>28642</c:v>
                </c:pt>
                <c:pt idx="123">
                  <c:v>28672</c:v>
                </c:pt>
                <c:pt idx="124">
                  <c:v>28703</c:v>
                </c:pt>
                <c:pt idx="125">
                  <c:v>28734</c:v>
                </c:pt>
                <c:pt idx="126">
                  <c:v>28764</c:v>
                </c:pt>
                <c:pt idx="127">
                  <c:v>28795</c:v>
                </c:pt>
                <c:pt idx="128">
                  <c:v>28825</c:v>
                </c:pt>
                <c:pt idx="129">
                  <c:v>28856</c:v>
                </c:pt>
                <c:pt idx="130">
                  <c:v>28887</c:v>
                </c:pt>
                <c:pt idx="131">
                  <c:v>28915</c:v>
                </c:pt>
                <c:pt idx="132">
                  <c:v>28946</c:v>
                </c:pt>
                <c:pt idx="133">
                  <c:v>28976</c:v>
                </c:pt>
                <c:pt idx="134">
                  <c:v>29007</c:v>
                </c:pt>
                <c:pt idx="135">
                  <c:v>29037</c:v>
                </c:pt>
                <c:pt idx="136">
                  <c:v>29068</c:v>
                </c:pt>
                <c:pt idx="137">
                  <c:v>29099</c:v>
                </c:pt>
                <c:pt idx="138">
                  <c:v>29129</c:v>
                </c:pt>
                <c:pt idx="139">
                  <c:v>29160</c:v>
                </c:pt>
                <c:pt idx="140">
                  <c:v>29190</c:v>
                </c:pt>
                <c:pt idx="141">
                  <c:v>29221</c:v>
                </c:pt>
                <c:pt idx="142">
                  <c:v>29252</c:v>
                </c:pt>
                <c:pt idx="143">
                  <c:v>29281</c:v>
                </c:pt>
                <c:pt idx="144">
                  <c:v>29312</c:v>
                </c:pt>
                <c:pt idx="145">
                  <c:v>29342</c:v>
                </c:pt>
                <c:pt idx="146">
                  <c:v>29373</c:v>
                </c:pt>
                <c:pt idx="147">
                  <c:v>29403</c:v>
                </c:pt>
                <c:pt idx="148">
                  <c:v>29434</c:v>
                </c:pt>
                <c:pt idx="149">
                  <c:v>29465</c:v>
                </c:pt>
                <c:pt idx="150">
                  <c:v>29495</c:v>
                </c:pt>
                <c:pt idx="151">
                  <c:v>29526</c:v>
                </c:pt>
                <c:pt idx="152">
                  <c:v>29556</c:v>
                </c:pt>
                <c:pt idx="153">
                  <c:v>29587</c:v>
                </c:pt>
                <c:pt idx="154">
                  <c:v>29618</c:v>
                </c:pt>
                <c:pt idx="155">
                  <c:v>29646</c:v>
                </c:pt>
                <c:pt idx="156">
                  <c:v>29677</c:v>
                </c:pt>
                <c:pt idx="157">
                  <c:v>29707</c:v>
                </c:pt>
                <c:pt idx="158">
                  <c:v>29738</c:v>
                </c:pt>
                <c:pt idx="159">
                  <c:v>29768</c:v>
                </c:pt>
                <c:pt idx="160">
                  <c:v>29799</c:v>
                </c:pt>
                <c:pt idx="161">
                  <c:v>29830</c:v>
                </c:pt>
                <c:pt idx="162">
                  <c:v>29860</c:v>
                </c:pt>
                <c:pt idx="163">
                  <c:v>29891</c:v>
                </c:pt>
                <c:pt idx="164">
                  <c:v>29921</c:v>
                </c:pt>
                <c:pt idx="165">
                  <c:v>29952</c:v>
                </c:pt>
                <c:pt idx="166">
                  <c:v>29983</c:v>
                </c:pt>
                <c:pt idx="167">
                  <c:v>30011</c:v>
                </c:pt>
                <c:pt idx="168">
                  <c:v>30042</c:v>
                </c:pt>
                <c:pt idx="169">
                  <c:v>30072</c:v>
                </c:pt>
                <c:pt idx="170">
                  <c:v>30103</c:v>
                </c:pt>
                <c:pt idx="171">
                  <c:v>30133</c:v>
                </c:pt>
                <c:pt idx="172">
                  <c:v>30164</c:v>
                </c:pt>
                <c:pt idx="173">
                  <c:v>30195</c:v>
                </c:pt>
                <c:pt idx="174">
                  <c:v>30225</c:v>
                </c:pt>
                <c:pt idx="175">
                  <c:v>30256</c:v>
                </c:pt>
                <c:pt idx="176">
                  <c:v>30286</c:v>
                </c:pt>
                <c:pt idx="177">
                  <c:v>30317</c:v>
                </c:pt>
                <c:pt idx="178">
                  <c:v>30348</c:v>
                </c:pt>
                <c:pt idx="179">
                  <c:v>30376</c:v>
                </c:pt>
                <c:pt idx="180">
                  <c:v>30407</c:v>
                </c:pt>
                <c:pt idx="181">
                  <c:v>30437</c:v>
                </c:pt>
                <c:pt idx="182">
                  <c:v>30468</c:v>
                </c:pt>
                <c:pt idx="183">
                  <c:v>30498</c:v>
                </c:pt>
                <c:pt idx="184">
                  <c:v>30529</c:v>
                </c:pt>
                <c:pt idx="185">
                  <c:v>30560</c:v>
                </c:pt>
                <c:pt idx="186">
                  <c:v>30590</c:v>
                </c:pt>
                <c:pt idx="187">
                  <c:v>30621</c:v>
                </c:pt>
                <c:pt idx="188">
                  <c:v>30651</c:v>
                </c:pt>
                <c:pt idx="189">
                  <c:v>30682</c:v>
                </c:pt>
                <c:pt idx="190">
                  <c:v>30713</c:v>
                </c:pt>
                <c:pt idx="191">
                  <c:v>30742</c:v>
                </c:pt>
                <c:pt idx="192">
                  <c:v>30773</c:v>
                </c:pt>
                <c:pt idx="193">
                  <c:v>30803</c:v>
                </c:pt>
                <c:pt idx="194">
                  <c:v>30834</c:v>
                </c:pt>
                <c:pt idx="195">
                  <c:v>30864</c:v>
                </c:pt>
                <c:pt idx="196">
                  <c:v>30895</c:v>
                </c:pt>
                <c:pt idx="197">
                  <c:v>30926</c:v>
                </c:pt>
                <c:pt idx="198">
                  <c:v>30956</c:v>
                </c:pt>
                <c:pt idx="199">
                  <c:v>30987</c:v>
                </c:pt>
                <c:pt idx="200">
                  <c:v>31017</c:v>
                </c:pt>
                <c:pt idx="201">
                  <c:v>31048</c:v>
                </c:pt>
                <c:pt idx="202">
                  <c:v>31079</c:v>
                </c:pt>
                <c:pt idx="203">
                  <c:v>31107</c:v>
                </c:pt>
                <c:pt idx="204">
                  <c:v>31138</c:v>
                </c:pt>
                <c:pt idx="205">
                  <c:v>31168</c:v>
                </c:pt>
                <c:pt idx="206">
                  <c:v>31199</c:v>
                </c:pt>
                <c:pt idx="207">
                  <c:v>31229</c:v>
                </c:pt>
                <c:pt idx="208">
                  <c:v>31260</c:v>
                </c:pt>
                <c:pt idx="209">
                  <c:v>31291</c:v>
                </c:pt>
                <c:pt idx="210">
                  <c:v>31321</c:v>
                </c:pt>
                <c:pt idx="211">
                  <c:v>31352</c:v>
                </c:pt>
                <c:pt idx="212">
                  <c:v>31382</c:v>
                </c:pt>
                <c:pt idx="213">
                  <c:v>31413</c:v>
                </c:pt>
                <c:pt idx="214">
                  <c:v>31444</c:v>
                </c:pt>
                <c:pt idx="215">
                  <c:v>31472</c:v>
                </c:pt>
                <c:pt idx="216">
                  <c:v>31503</c:v>
                </c:pt>
                <c:pt idx="217">
                  <c:v>31533</c:v>
                </c:pt>
                <c:pt idx="218">
                  <c:v>31564</c:v>
                </c:pt>
                <c:pt idx="219">
                  <c:v>31594</c:v>
                </c:pt>
                <c:pt idx="220">
                  <c:v>31625</c:v>
                </c:pt>
                <c:pt idx="221">
                  <c:v>31656</c:v>
                </c:pt>
                <c:pt idx="222">
                  <c:v>31686</c:v>
                </c:pt>
                <c:pt idx="223">
                  <c:v>31717</c:v>
                </c:pt>
                <c:pt idx="224">
                  <c:v>31747</c:v>
                </c:pt>
                <c:pt idx="225">
                  <c:v>31778</c:v>
                </c:pt>
                <c:pt idx="226">
                  <c:v>31809</c:v>
                </c:pt>
                <c:pt idx="227">
                  <c:v>31837</c:v>
                </c:pt>
                <c:pt idx="228">
                  <c:v>31868</c:v>
                </c:pt>
                <c:pt idx="229">
                  <c:v>31898</c:v>
                </c:pt>
                <c:pt idx="230">
                  <c:v>31929</c:v>
                </c:pt>
                <c:pt idx="231">
                  <c:v>31959</c:v>
                </c:pt>
                <c:pt idx="232">
                  <c:v>31990</c:v>
                </c:pt>
                <c:pt idx="233">
                  <c:v>32021</c:v>
                </c:pt>
                <c:pt idx="234">
                  <c:v>32051</c:v>
                </c:pt>
                <c:pt idx="235">
                  <c:v>32082</c:v>
                </c:pt>
                <c:pt idx="236">
                  <c:v>32112</c:v>
                </c:pt>
                <c:pt idx="237">
                  <c:v>32143</c:v>
                </c:pt>
                <c:pt idx="238">
                  <c:v>32174</c:v>
                </c:pt>
                <c:pt idx="239">
                  <c:v>32203</c:v>
                </c:pt>
                <c:pt idx="240">
                  <c:v>32234</c:v>
                </c:pt>
                <c:pt idx="241">
                  <c:v>32264</c:v>
                </c:pt>
                <c:pt idx="242">
                  <c:v>32295</c:v>
                </c:pt>
                <c:pt idx="243">
                  <c:v>32325</c:v>
                </c:pt>
                <c:pt idx="244">
                  <c:v>32356</c:v>
                </c:pt>
                <c:pt idx="245">
                  <c:v>32387</c:v>
                </c:pt>
                <c:pt idx="246">
                  <c:v>32417</c:v>
                </c:pt>
                <c:pt idx="247">
                  <c:v>32448</c:v>
                </c:pt>
                <c:pt idx="248">
                  <c:v>32478</c:v>
                </c:pt>
                <c:pt idx="249">
                  <c:v>32509</c:v>
                </c:pt>
                <c:pt idx="250">
                  <c:v>32540</c:v>
                </c:pt>
                <c:pt idx="251">
                  <c:v>32568</c:v>
                </c:pt>
                <c:pt idx="252">
                  <c:v>32599</c:v>
                </c:pt>
                <c:pt idx="253">
                  <c:v>32629</c:v>
                </c:pt>
                <c:pt idx="254">
                  <c:v>32660</c:v>
                </c:pt>
                <c:pt idx="255">
                  <c:v>32690</c:v>
                </c:pt>
                <c:pt idx="256">
                  <c:v>32721</c:v>
                </c:pt>
                <c:pt idx="257">
                  <c:v>32752</c:v>
                </c:pt>
                <c:pt idx="258">
                  <c:v>32782</c:v>
                </c:pt>
                <c:pt idx="259">
                  <c:v>32813</c:v>
                </c:pt>
                <c:pt idx="260">
                  <c:v>32843</c:v>
                </c:pt>
                <c:pt idx="261">
                  <c:v>32874</c:v>
                </c:pt>
                <c:pt idx="262">
                  <c:v>32905</c:v>
                </c:pt>
                <c:pt idx="263">
                  <c:v>32933</c:v>
                </c:pt>
                <c:pt idx="264">
                  <c:v>32964</c:v>
                </c:pt>
                <c:pt idx="265">
                  <c:v>32994</c:v>
                </c:pt>
                <c:pt idx="266">
                  <c:v>33025</c:v>
                </c:pt>
                <c:pt idx="267">
                  <c:v>33055</c:v>
                </c:pt>
                <c:pt idx="268">
                  <c:v>33086</c:v>
                </c:pt>
                <c:pt idx="269">
                  <c:v>33117</c:v>
                </c:pt>
                <c:pt idx="270">
                  <c:v>33147</c:v>
                </c:pt>
                <c:pt idx="271">
                  <c:v>33178</c:v>
                </c:pt>
                <c:pt idx="272">
                  <c:v>33208</c:v>
                </c:pt>
                <c:pt idx="273">
                  <c:v>33239</c:v>
                </c:pt>
                <c:pt idx="274">
                  <c:v>33270</c:v>
                </c:pt>
                <c:pt idx="275">
                  <c:v>33298</c:v>
                </c:pt>
                <c:pt idx="276">
                  <c:v>33329</c:v>
                </c:pt>
                <c:pt idx="277">
                  <c:v>33359</c:v>
                </c:pt>
                <c:pt idx="278">
                  <c:v>33390</c:v>
                </c:pt>
                <c:pt idx="279">
                  <c:v>33420</c:v>
                </c:pt>
                <c:pt idx="280">
                  <c:v>33451</c:v>
                </c:pt>
                <c:pt idx="281">
                  <c:v>33482</c:v>
                </c:pt>
                <c:pt idx="282">
                  <c:v>33512</c:v>
                </c:pt>
                <c:pt idx="283">
                  <c:v>33543</c:v>
                </c:pt>
                <c:pt idx="284">
                  <c:v>33573</c:v>
                </c:pt>
                <c:pt idx="285">
                  <c:v>33604</c:v>
                </c:pt>
                <c:pt idx="286">
                  <c:v>33635</c:v>
                </c:pt>
                <c:pt idx="287">
                  <c:v>33664</c:v>
                </c:pt>
                <c:pt idx="288">
                  <c:v>33695</c:v>
                </c:pt>
                <c:pt idx="289">
                  <c:v>33725</c:v>
                </c:pt>
                <c:pt idx="290">
                  <c:v>33756</c:v>
                </c:pt>
                <c:pt idx="291">
                  <c:v>33786</c:v>
                </c:pt>
                <c:pt idx="292">
                  <c:v>33817</c:v>
                </c:pt>
                <c:pt idx="293">
                  <c:v>33848</c:v>
                </c:pt>
                <c:pt idx="294">
                  <c:v>33878</c:v>
                </c:pt>
                <c:pt idx="295">
                  <c:v>33909</c:v>
                </c:pt>
                <c:pt idx="296">
                  <c:v>33939</c:v>
                </c:pt>
                <c:pt idx="297">
                  <c:v>33970</c:v>
                </c:pt>
                <c:pt idx="298">
                  <c:v>34001</c:v>
                </c:pt>
                <c:pt idx="299">
                  <c:v>34029</c:v>
                </c:pt>
                <c:pt idx="300">
                  <c:v>34060</c:v>
                </c:pt>
                <c:pt idx="301">
                  <c:v>34090</c:v>
                </c:pt>
                <c:pt idx="302">
                  <c:v>34121</c:v>
                </c:pt>
                <c:pt idx="303">
                  <c:v>34151</c:v>
                </c:pt>
                <c:pt idx="304">
                  <c:v>34182</c:v>
                </c:pt>
                <c:pt idx="305">
                  <c:v>34213</c:v>
                </c:pt>
                <c:pt idx="306">
                  <c:v>34243</c:v>
                </c:pt>
                <c:pt idx="307">
                  <c:v>34274</c:v>
                </c:pt>
                <c:pt idx="308">
                  <c:v>34304</c:v>
                </c:pt>
                <c:pt idx="309">
                  <c:v>34335</c:v>
                </c:pt>
                <c:pt idx="310">
                  <c:v>34366</c:v>
                </c:pt>
                <c:pt idx="311">
                  <c:v>34394</c:v>
                </c:pt>
                <c:pt idx="312">
                  <c:v>34425</c:v>
                </c:pt>
                <c:pt idx="313">
                  <c:v>34455</c:v>
                </c:pt>
                <c:pt idx="314">
                  <c:v>34486</c:v>
                </c:pt>
                <c:pt idx="315">
                  <c:v>34516</c:v>
                </c:pt>
                <c:pt idx="316">
                  <c:v>34547</c:v>
                </c:pt>
                <c:pt idx="317">
                  <c:v>34578</c:v>
                </c:pt>
                <c:pt idx="318">
                  <c:v>34608</c:v>
                </c:pt>
                <c:pt idx="319">
                  <c:v>34639</c:v>
                </c:pt>
                <c:pt idx="320">
                  <c:v>34669</c:v>
                </c:pt>
                <c:pt idx="321">
                  <c:v>34700</c:v>
                </c:pt>
                <c:pt idx="322">
                  <c:v>34731</c:v>
                </c:pt>
                <c:pt idx="323">
                  <c:v>34759</c:v>
                </c:pt>
                <c:pt idx="324">
                  <c:v>34790</c:v>
                </c:pt>
                <c:pt idx="325">
                  <c:v>34820</c:v>
                </c:pt>
                <c:pt idx="326">
                  <c:v>34851</c:v>
                </c:pt>
                <c:pt idx="327">
                  <c:v>34881</c:v>
                </c:pt>
                <c:pt idx="328">
                  <c:v>34912</c:v>
                </c:pt>
                <c:pt idx="329">
                  <c:v>34943</c:v>
                </c:pt>
                <c:pt idx="330">
                  <c:v>34973</c:v>
                </c:pt>
                <c:pt idx="331">
                  <c:v>35004</c:v>
                </c:pt>
                <c:pt idx="332">
                  <c:v>35034</c:v>
                </c:pt>
                <c:pt idx="333">
                  <c:v>35065</c:v>
                </c:pt>
                <c:pt idx="334">
                  <c:v>35096</c:v>
                </c:pt>
                <c:pt idx="335">
                  <c:v>35125</c:v>
                </c:pt>
                <c:pt idx="336">
                  <c:v>35156</c:v>
                </c:pt>
                <c:pt idx="337">
                  <c:v>35186</c:v>
                </c:pt>
                <c:pt idx="338">
                  <c:v>35217</c:v>
                </c:pt>
                <c:pt idx="339">
                  <c:v>35247</c:v>
                </c:pt>
                <c:pt idx="340">
                  <c:v>35278</c:v>
                </c:pt>
                <c:pt idx="341">
                  <c:v>35309</c:v>
                </c:pt>
                <c:pt idx="342">
                  <c:v>35339</c:v>
                </c:pt>
                <c:pt idx="343">
                  <c:v>35370</c:v>
                </c:pt>
                <c:pt idx="344">
                  <c:v>35400</c:v>
                </c:pt>
                <c:pt idx="345">
                  <c:v>35431</c:v>
                </c:pt>
                <c:pt idx="346">
                  <c:v>35462</c:v>
                </c:pt>
                <c:pt idx="347">
                  <c:v>35490</c:v>
                </c:pt>
                <c:pt idx="348">
                  <c:v>35521</c:v>
                </c:pt>
                <c:pt idx="349">
                  <c:v>35551</c:v>
                </c:pt>
                <c:pt idx="350">
                  <c:v>35582</c:v>
                </c:pt>
                <c:pt idx="351">
                  <c:v>35612</c:v>
                </c:pt>
                <c:pt idx="352">
                  <c:v>35643</c:v>
                </c:pt>
                <c:pt idx="353">
                  <c:v>35674</c:v>
                </c:pt>
                <c:pt idx="354">
                  <c:v>35704</c:v>
                </c:pt>
                <c:pt idx="355">
                  <c:v>35735</c:v>
                </c:pt>
                <c:pt idx="356">
                  <c:v>35765</c:v>
                </c:pt>
                <c:pt idx="357">
                  <c:v>35796</c:v>
                </c:pt>
                <c:pt idx="358">
                  <c:v>35827</c:v>
                </c:pt>
                <c:pt idx="359">
                  <c:v>35855</c:v>
                </c:pt>
                <c:pt idx="360">
                  <c:v>35886</c:v>
                </c:pt>
                <c:pt idx="361">
                  <c:v>35916</c:v>
                </c:pt>
                <c:pt idx="362">
                  <c:v>35947</c:v>
                </c:pt>
                <c:pt idx="363">
                  <c:v>35977</c:v>
                </c:pt>
                <c:pt idx="364">
                  <c:v>36008</c:v>
                </c:pt>
                <c:pt idx="365">
                  <c:v>36039</c:v>
                </c:pt>
                <c:pt idx="366">
                  <c:v>36069</c:v>
                </c:pt>
                <c:pt idx="367">
                  <c:v>36100</c:v>
                </c:pt>
                <c:pt idx="368">
                  <c:v>36130</c:v>
                </c:pt>
                <c:pt idx="369">
                  <c:v>36161</c:v>
                </c:pt>
                <c:pt idx="370">
                  <c:v>36192</c:v>
                </c:pt>
                <c:pt idx="371">
                  <c:v>36220</c:v>
                </c:pt>
                <c:pt idx="372">
                  <c:v>36251</c:v>
                </c:pt>
                <c:pt idx="373">
                  <c:v>36281</c:v>
                </c:pt>
                <c:pt idx="374">
                  <c:v>36312</c:v>
                </c:pt>
                <c:pt idx="375">
                  <c:v>36342</c:v>
                </c:pt>
                <c:pt idx="376">
                  <c:v>36373</c:v>
                </c:pt>
                <c:pt idx="377">
                  <c:v>36404</c:v>
                </c:pt>
                <c:pt idx="378">
                  <c:v>36434</c:v>
                </c:pt>
                <c:pt idx="379">
                  <c:v>36465</c:v>
                </c:pt>
                <c:pt idx="380">
                  <c:v>36495</c:v>
                </c:pt>
                <c:pt idx="381">
                  <c:v>36526</c:v>
                </c:pt>
                <c:pt idx="382">
                  <c:v>36557</c:v>
                </c:pt>
                <c:pt idx="383">
                  <c:v>36586</c:v>
                </c:pt>
                <c:pt idx="384">
                  <c:v>36617</c:v>
                </c:pt>
                <c:pt idx="385">
                  <c:v>36647</c:v>
                </c:pt>
                <c:pt idx="386">
                  <c:v>36678</c:v>
                </c:pt>
                <c:pt idx="387">
                  <c:v>36708</c:v>
                </c:pt>
                <c:pt idx="388">
                  <c:v>36739</c:v>
                </c:pt>
                <c:pt idx="389">
                  <c:v>36770</c:v>
                </c:pt>
                <c:pt idx="390">
                  <c:v>36800</c:v>
                </c:pt>
                <c:pt idx="391">
                  <c:v>36831</c:v>
                </c:pt>
                <c:pt idx="392">
                  <c:v>36861</c:v>
                </c:pt>
                <c:pt idx="393">
                  <c:v>36892</c:v>
                </c:pt>
                <c:pt idx="394">
                  <c:v>36923</c:v>
                </c:pt>
                <c:pt idx="395">
                  <c:v>36951</c:v>
                </c:pt>
                <c:pt idx="396">
                  <c:v>36982</c:v>
                </c:pt>
                <c:pt idx="397">
                  <c:v>37012</c:v>
                </c:pt>
                <c:pt idx="398">
                  <c:v>37043</c:v>
                </c:pt>
                <c:pt idx="399">
                  <c:v>37073</c:v>
                </c:pt>
                <c:pt idx="400">
                  <c:v>37104</c:v>
                </c:pt>
                <c:pt idx="401">
                  <c:v>37135</c:v>
                </c:pt>
                <c:pt idx="402">
                  <c:v>37165</c:v>
                </c:pt>
                <c:pt idx="403">
                  <c:v>37196</c:v>
                </c:pt>
                <c:pt idx="404">
                  <c:v>37226</c:v>
                </c:pt>
                <c:pt idx="405">
                  <c:v>37257</c:v>
                </c:pt>
                <c:pt idx="406">
                  <c:v>37288</c:v>
                </c:pt>
                <c:pt idx="407">
                  <c:v>37316</c:v>
                </c:pt>
                <c:pt idx="408">
                  <c:v>37347</c:v>
                </c:pt>
                <c:pt idx="409">
                  <c:v>37377</c:v>
                </c:pt>
                <c:pt idx="410">
                  <c:v>37408</c:v>
                </c:pt>
                <c:pt idx="411">
                  <c:v>37438</c:v>
                </c:pt>
                <c:pt idx="412">
                  <c:v>37469</c:v>
                </c:pt>
                <c:pt idx="413">
                  <c:v>37500</c:v>
                </c:pt>
                <c:pt idx="414">
                  <c:v>37530</c:v>
                </c:pt>
                <c:pt idx="415">
                  <c:v>37561</c:v>
                </c:pt>
                <c:pt idx="416">
                  <c:v>37591</c:v>
                </c:pt>
                <c:pt idx="417">
                  <c:v>37622</c:v>
                </c:pt>
                <c:pt idx="418">
                  <c:v>37653</c:v>
                </c:pt>
                <c:pt idx="419">
                  <c:v>37681</c:v>
                </c:pt>
                <c:pt idx="420">
                  <c:v>37712</c:v>
                </c:pt>
                <c:pt idx="421">
                  <c:v>37742</c:v>
                </c:pt>
                <c:pt idx="422">
                  <c:v>37773</c:v>
                </c:pt>
                <c:pt idx="423">
                  <c:v>37803</c:v>
                </c:pt>
                <c:pt idx="424">
                  <c:v>37834</c:v>
                </c:pt>
                <c:pt idx="425">
                  <c:v>37865</c:v>
                </c:pt>
                <c:pt idx="426">
                  <c:v>37895</c:v>
                </c:pt>
                <c:pt idx="427">
                  <c:v>37926</c:v>
                </c:pt>
                <c:pt idx="428">
                  <c:v>37956</c:v>
                </c:pt>
                <c:pt idx="429">
                  <c:v>37987</c:v>
                </c:pt>
                <c:pt idx="430">
                  <c:v>38018</c:v>
                </c:pt>
                <c:pt idx="431">
                  <c:v>38047</c:v>
                </c:pt>
                <c:pt idx="432">
                  <c:v>38078</c:v>
                </c:pt>
                <c:pt idx="433">
                  <c:v>38108</c:v>
                </c:pt>
                <c:pt idx="434">
                  <c:v>38139</c:v>
                </c:pt>
                <c:pt idx="435">
                  <c:v>38169</c:v>
                </c:pt>
                <c:pt idx="436">
                  <c:v>38200</c:v>
                </c:pt>
                <c:pt idx="437">
                  <c:v>38231</c:v>
                </c:pt>
                <c:pt idx="438">
                  <c:v>38261</c:v>
                </c:pt>
                <c:pt idx="439">
                  <c:v>38292</c:v>
                </c:pt>
                <c:pt idx="440">
                  <c:v>38322</c:v>
                </c:pt>
                <c:pt idx="441">
                  <c:v>38353</c:v>
                </c:pt>
                <c:pt idx="442">
                  <c:v>38384</c:v>
                </c:pt>
                <c:pt idx="443">
                  <c:v>38412</c:v>
                </c:pt>
                <c:pt idx="444">
                  <c:v>38443</c:v>
                </c:pt>
                <c:pt idx="445">
                  <c:v>38473</c:v>
                </c:pt>
                <c:pt idx="446">
                  <c:v>38504</c:v>
                </c:pt>
                <c:pt idx="447">
                  <c:v>38534</c:v>
                </c:pt>
                <c:pt idx="448">
                  <c:v>38565</c:v>
                </c:pt>
                <c:pt idx="449">
                  <c:v>38596</c:v>
                </c:pt>
                <c:pt idx="450">
                  <c:v>38626</c:v>
                </c:pt>
                <c:pt idx="451">
                  <c:v>38657</c:v>
                </c:pt>
                <c:pt idx="452">
                  <c:v>38687</c:v>
                </c:pt>
                <c:pt idx="453">
                  <c:v>38718</c:v>
                </c:pt>
                <c:pt idx="454">
                  <c:v>38749</c:v>
                </c:pt>
                <c:pt idx="455">
                  <c:v>38777</c:v>
                </c:pt>
                <c:pt idx="456">
                  <c:v>38808</c:v>
                </c:pt>
                <c:pt idx="457">
                  <c:v>38838</c:v>
                </c:pt>
                <c:pt idx="458">
                  <c:v>38869</c:v>
                </c:pt>
                <c:pt idx="459">
                  <c:v>38899</c:v>
                </c:pt>
                <c:pt idx="460">
                  <c:v>38930</c:v>
                </c:pt>
                <c:pt idx="461">
                  <c:v>38961</c:v>
                </c:pt>
                <c:pt idx="462">
                  <c:v>38991</c:v>
                </c:pt>
                <c:pt idx="463">
                  <c:v>39022</c:v>
                </c:pt>
                <c:pt idx="464">
                  <c:v>39052</c:v>
                </c:pt>
                <c:pt idx="465">
                  <c:v>39083</c:v>
                </c:pt>
                <c:pt idx="466">
                  <c:v>39114</c:v>
                </c:pt>
                <c:pt idx="467">
                  <c:v>39142</c:v>
                </c:pt>
                <c:pt idx="468">
                  <c:v>39173</c:v>
                </c:pt>
                <c:pt idx="469">
                  <c:v>39203</c:v>
                </c:pt>
                <c:pt idx="470">
                  <c:v>39234</c:v>
                </c:pt>
                <c:pt idx="471">
                  <c:v>39264</c:v>
                </c:pt>
                <c:pt idx="472">
                  <c:v>39295</c:v>
                </c:pt>
                <c:pt idx="473">
                  <c:v>39326</c:v>
                </c:pt>
                <c:pt idx="474">
                  <c:v>39356</c:v>
                </c:pt>
                <c:pt idx="475">
                  <c:v>39387</c:v>
                </c:pt>
                <c:pt idx="476">
                  <c:v>39417</c:v>
                </c:pt>
                <c:pt idx="477">
                  <c:v>39448</c:v>
                </c:pt>
                <c:pt idx="478">
                  <c:v>39479</c:v>
                </c:pt>
                <c:pt idx="479">
                  <c:v>39508</c:v>
                </c:pt>
                <c:pt idx="480">
                  <c:v>39539</c:v>
                </c:pt>
                <c:pt idx="481">
                  <c:v>39569</c:v>
                </c:pt>
                <c:pt idx="482">
                  <c:v>39600</c:v>
                </c:pt>
                <c:pt idx="483">
                  <c:v>39630</c:v>
                </c:pt>
                <c:pt idx="484">
                  <c:v>39661</c:v>
                </c:pt>
                <c:pt idx="485">
                  <c:v>39692</c:v>
                </c:pt>
                <c:pt idx="486">
                  <c:v>39722</c:v>
                </c:pt>
                <c:pt idx="487">
                  <c:v>39753</c:v>
                </c:pt>
                <c:pt idx="488">
                  <c:v>39783</c:v>
                </c:pt>
                <c:pt idx="489">
                  <c:v>39814</c:v>
                </c:pt>
                <c:pt idx="490">
                  <c:v>39845</c:v>
                </c:pt>
                <c:pt idx="491">
                  <c:v>39873</c:v>
                </c:pt>
                <c:pt idx="492">
                  <c:v>39904</c:v>
                </c:pt>
                <c:pt idx="493">
                  <c:v>39934</c:v>
                </c:pt>
                <c:pt idx="494">
                  <c:v>39965</c:v>
                </c:pt>
                <c:pt idx="495">
                  <c:v>39995</c:v>
                </c:pt>
                <c:pt idx="496">
                  <c:v>40026</c:v>
                </c:pt>
                <c:pt idx="497">
                  <c:v>40057</c:v>
                </c:pt>
                <c:pt idx="498">
                  <c:v>40087</c:v>
                </c:pt>
                <c:pt idx="499">
                  <c:v>40118</c:v>
                </c:pt>
                <c:pt idx="500">
                  <c:v>40148</c:v>
                </c:pt>
                <c:pt idx="501">
                  <c:v>40179</c:v>
                </c:pt>
                <c:pt idx="502">
                  <c:v>40210</c:v>
                </c:pt>
                <c:pt idx="503">
                  <c:v>40238</c:v>
                </c:pt>
                <c:pt idx="504">
                  <c:v>40269</c:v>
                </c:pt>
                <c:pt idx="505">
                  <c:v>40299</c:v>
                </c:pt>
                <c:pt idx="506">
                  <c:v>40330</c:v>
                </c:pt>
                <c:pt idx="507">
                  <c:v>40360</c:v>
                </c:pt>
                <c:pt idx="508">
                  <c:v>40391</c:v>
                </c:pt>
                <c:pt idx="509">
                  <c:v>40422</c:v>
                </c:pt>
                <c:pt idx="510">
                  <c:v>40452</c:v>
                </c:pt>
                <c:pt idx="511">
                  <c:v>40483</c:v>
                </c:pt>
                <c:pt idx="512">
                  <c:v>40513</c:v>
                </c:pt>
                <c:pt idx="513">
                  <c:v>40544</c:v>
                </c:pt>
                <c:pt idx="514">
                  <c:v>40575</c:v>
                </c:pt>
                <c:pt idx="515">
                  <c:v>40603</c:v>
                </c:pt>
                <c:pt idx="516">
                  <c:v>40634</c:v>
                </c:pt>
                <c:pt idx="517">
                  <c:v>40664</c:v>
                </c:pt>
                <c:pt idx="518">
                  <c:v>40695</c:v>
                </c:pt>
                <c:pt idx="519">
                  <c:v>40725</c:v>
                </c:pt>
                <c:pt idx="520">
                  <c:v>40756</c:v>
                </c:pt>
                <c:pt idx="521">
                  <c:v>40787</c:v>
                </c:pt>
                <c:pt idx="522">
                  <c:v>40817</c:v>
                </c:pt>
                <c:pt idx="523">
                  <c:v>40848</c:v>
                </c:pt>
                <c:pt idx="524">
                  <c:v>40878</c:v>
                </c:pt>
                <c:pt idx="525">
                  <c:v>40909</c:v>
                </c:pt>
                <c:pt idx="526">
                  <c:v>40940</c:v>
                </c:pt>
                <c:pt idx="527">
                  <c:v>40969</c:v>
                </c:pt>
                <c:pt idx="528">
                  <c:v>41000</c:v>
                </c:pt>
                <c:pt idx="529">
                  <c:v>41030</c:v>
                </c:pt>
                <c:pt idx="530">
                  <c:v>41061</c:v>
                </c:pt>
                <c:pt idx="531">
                  <c:v>41091</c:v>
                </c:pt>
                <c:pt idx="532">
                  <c:v>41122</c:v>
                </c:pt>
                <c:pt idx="533">
                  <c:v>41153</c:v>
                </c:pt>
                <c:pt idx="534">
                  <c:v>41183</c:v>
                </c:pt>
                <c:pt idx="535">
                  <c:v>41214</c:v>
                </c:pt>
                <c:pt idx="536">
                  <c:v>41244</c:v>
                </c:pt>
                <c:pt idx="537">
                  <c:v>41275</c:v>
                </c:pt>
                <c:pt idx="538">
                  <c:v>41306</c:v>
                </c:pt>
                <c:pt idx="539">
                  <c:v>41334</c:v>
                </c:pt>
                <c:pt idx="540">
                  <c:v>41365</c:v>
                </c:pt>
                <c:pt idx="541">
                  <c:v>41395</c:v>
                </c:pt>
                <c:pt idx="542">
                  <c:v>41426</c:v>
                </c:pt>
                <c:pt idx="543">
                  <c:v>41456</c:v>
                </c:pt>
                <c:pt idx="544">
                  <c:v>41487</c:v>
                </c:pt>
                <c:pt idx="545">
                  <c:v>41518</c:v>
                </c:pt>
                <c:pt idx="546">
                  <c:v>41548</c:v>
                </c:pt>
                <c:pt idx="547">
                  <c:v>41579</c:v>
                </c:pt>
                <c:pt idx="548">
                  <c:v>41609</c:v>
                </c:pt>
                <c:pt idx="549">
                  <c:v>41640</c:v>
                </c:pt>
                <c:pt idx="550">
                  <c:v>41671</c:v>
                </c:pt>
                <c:pt idx="551">
                  <c:v>41699</c:v>
                </c:pt>
                <c:pt idx="552">
                  <c:v>41730</c:v>
                </c:pt>
                <c:pt idx="553">
                  <c:v>41760</c:v>
                </c:pt>
                <c:pt idx="554">
                  <c:v>41791</c:v>
                </c:pt>
                <c:pt idx="555">
                  <c:v>41821</c:v>
                </c:pt>
                <c:pt idx="556">
                  <c:v>41852</c:v>
                </c:pt>
                <c:pt idx="557">
                  <c:v>41883</c:v>
                </c:pt>
                <c:pt idx="558">
                  <c:v>41913</c:v>
                </c:pt>
                <c:pt idx="559">
                  <c:v>41944</c:v>
                </c:pt>
                <c:pt idx="560">
                  <c:v>41974</c:v>
                </c:pt>
                <c:pt idx="561">
                  <c:v>42005</c:v>
                </c:pt>
                <c:pt idx="562">
                  <c:v>42036</c:v>
                </c:pt>
                <c:pt idx="563">
                  <c:v>42064</c:v>
                </c:pt>
                <c:pt idx="564">
                  <c:v>42095</c:v>
                </c:pt>
                <c:pt idx="565">
                  <c:v>42125</c:v>
                </c:pt>
                <c:pt idx="566">
                  <c:v>42156</c:v>
                </c:pt>
                <c:pt idx="567">
                  <c:v>42186</c:v>
                </c:pt>
                <c:pt idx="568">
                  <c:v>42217</c:v>
                </c:pt>
                <c:pt idx="569">
                  <c:v>42248</c:v>
                </c:pt>
                <c:pt idx="570">
                  <c:v>42278</c:v>
                </c:pt>
                <c:pt idx="571">
                  <c:v>42309</c:v>
                </c:pt>
                <c:pt idx="572">
                  <c:v>42339</c:v>
                </c:pt>
                <c:pt idx="573">
                  <c:v>42370</c:v>
                </c:pt>
                <c:pt idx="574">
                  <c:v>42401</c:v>
                </c:pt>
                <c:pt idx="575">
                  <c:v>42430</c:v>
                </c:pt>
                <c:pt idx="576">
                  <c:v>42461</c:v>
                </c:pt>
                <c:pt idx="577">
                  <c:v>42491</c:v>
                </c:pt>
                <c:pt idx="578">
                  <c:v>42522</c:v>
                </c:pt>
                <c:pt idx="579">
                  <c:v>42552</c:v>
                </c:pt>
                <c:pt idx="580">
                  <c:v>42583</c:v>
                </c:pt>
                <c:pt idx="581">
                  <c:v>42614</c:v>
                </c:pt>
                <c:pt idx="582">
                  <c:v>42644</c:v>
                </c:pt>
                <c:pt idx="583">
                  <c:v>42675</c:v>
                </c:pt>
                <c:pt idx="584">
                  <c:v>42705</c:v>
                </c:pt>
                <c:pt idx="585">
                  <c:v>42736</c:v>
                </c:pt>
                <c:pt idx="586">
                  <c:v>42767</c:v>
                </c:pt>
                <c:pt idx="587">
                  <c:v>42795</c:v>
                </c:pt>
                <c:pt idx="588">
                  <c:v>42826</c:v>
                </c:pt>
                <c:pt idx="589">
                  <c:v>42856</c:v>
                </c:pt>
                <c:pt idx="590">
                  <c:v>42887</c:v>
                </c:pt>
                <c:pt idx="591">
                  <c:v>42917</c:v>
                </c:pt>
                <c:pt idx="592">
                  <c:v>42948</c:v>
                </c:pt>
                <c:pt idx="593">
                  <c:v>42979</c:v>
                </c:pt>
                <c:pt idx="594">
                  <c:v>43009</c:v>
                </c:pt>
                <c:pt idx="595">
                  <c:v>43040</c:v>
                </c:pt>
                <c:pt idx="596">
                  <c:v>43070</c:v>
                </c:pt>
                <c:pt idx="597">
                  <c:v>43101</c:v>
                </c:pt>
                <c:pt idx="598">
                  <c:v>43132</c:v>
                </c:pt>
                <c:pt idx="599">
                  <c:v>43160</c:v>
                </c:pt>
                <c:pt idx="600">
                  <c:v>43191</c:v>
                </c:pt>
                <c:pt idx="601">
                  <c:v>43221</c:v>
                </c:pt>
                <c:pt idx="602">
                  <c:v>43252</c:v>
                </c:pt>
                <c:pt idx="603">
                  <c:v>43282</c:v>
                </c:pt>
                <c:pt idx="604">
                  <c:v>43313</c:v>
                </c:pt>
                <c:pt idx="605">
                  <c:v>43344</c:v>
                </c:pt>
                <c:pt idx="606">
                  <c:v>43374</c:v>
                </c:pt>
                <c:pt idx="607">
                  <c:v>43405</c:v>
                </c:pt>
                <c:pt idx="608">
                  <c:v>43435</c:v>
                </c:pt>
                <c:pt idx="609">
                  <c:v>43466</c:v>
                </c:pt>
                <c:pt idx="610">
                  <c:v>43497</c:v>
                </c:pt>
                <c:pt idx="611">
                  <c:v>43525</c:v>
                </c:pt>
                <c:pt idx="612">
                  <c:v>43556</c:v>
                </c:pt>
                <c:pt idx="613">
                  <c:v>43586</c:v>
                </c:pt>
                <c:pt idx="614">
                  <c:v>43617</c:v>
                </c:pt>
                <c:pt idx="615">
                  <c:v>43647</c:v>
                </c:pt>
                <c:pt idx="616">
                  <c:v>43678</c:v>
                </c:pt>
                <c:pt idx="617">
                  <c:v>43709</c:v>
                </c:pt>
                <c:pt idx="618">
                  <c:v>43739</c:v>
                </c:pt>
                <c:pt idx="619">
                  <c:v>43770</c:v>
                </c:pt>
                <c:pt idx="620">
                  <c:v>43800</c:v>
                </c:pt>
                <c:pt idx="621">
                  <c:v>43831</c:v>
                </c:pt>
                <c:pt idx="622">
                  <c:v>43862</c:v>
                </c:pt>
                <c:pt idx="623">
                  <c:v>43891</c:v>
                </c:pt>
                <c:pt idx="624">
                  <c:v>43922</c:v>
                </c:pt>
                <c:pt idx="625">
                  <c:v>43952</c:v>
                </c:pt>
                <c:pt idx="626">
                  <c:v>43983</c:v>
                </c:pt>
                <c:pt idx="627">
                  <c:v>44013</c:v>
                </c:pt>
                <c:pt idx="628">
                  <c:v>44044</c:v>
                </c:pt>
                <c:pt idx="629">
                  <c:v>44075</c:v>
                </c:pt>
                <c:pt idx="630">
                  <c:v>44105</c:v>
                </c:pt>
                <c:pt idx="631">
                  <c:v>44136</c:v>
                </c:pt>
                <c:pt idx="632">
                  <c:v>44166</c:v>
                </c:pt>
                <c:pt idx="633">
                  <c:v>44197</c:v>
                </c:pt>
                <c:pt idx="634">
                  <c:v>44228</c:v>
                </c:pt>
                <c:pt idx="635">
                  <c:v>44256</c:v>
                </c:pt>
                <c:pt idx="636">
                  <c:v>44287</c:v>
                </c:pt>
                <c:pt idx="637">
                  <c:v>44317</c:v>
                </c:pt>
                <c:pt idx="638">
                  <c:v>44348</c:v>
                </c:pt>
                <c:pt idx="639">
                  <c:v>44378</c:v>
                </c:pt>
                <c:pt idx="640">
                  <c:v>44409</c:v>
                </c:pt>
                <c:pt idx="641">
                  <c:v>44440</c:v>
                </c:pt>
                <c:pt idx="642">
                  <c:v>44470</c:v>
                </c:pt>
                <c:pt idx="643">
                  <c:v>44501</c:v>
                </c:pt>
                <c:pt idx="644">
                  <c:v>44531</c:v>
                </c:pt>
                <c:pt idx="645">
                  <c:v>44562</c:v>
                </c:pt>
                <c:pt idx="646">
                  <c:v>44593</c:v>
                </c:pt>
                <c:pt idx="647">
                  <c:v>44621</c:v>
                </c:pt>
                <c:pt idx="648">
                  <c:v>44652</c:v>
                </c:pt>
                <c:pt idx="649">
                  <c:v>44682</c:v>
                </c:pt>
                <c:pt idx="650">
                  <c:v>44713</c:v>
                </c:pt>
                <c:pt idx="651">
                  <c:v>44743</c:v>
                </c:pt>
              </c:numCache>
            </c:numRef>
          </c:cat>
          <c:val>
            <c:numRef>
              <c:f>'★資本稼働率（施工時仕入価格指数）'!$I$2:$I$653</c:f>
              <c:numCache>
                <c:formatCode>#,##0.0;[Red]\-#,##0.0</c:formatCode>
                <c:ptCount val="652"/>
                <c:pt idx="59" formatCode="#,##0.0000000000;[Red]\-#,##0.0000000000">
                  <c:v>165.57902867609863</c:v>
                </c:pt>
                <c:pt idx="60" formatCode="#,##0.0000000000;[Red]\-#,##0.0000000000">
                  <c:v>164.8155876347808</c:v>
                </c:pt>
                <c:pt idx="61" formatCode="#,##0.0000000000;[Red]\-#,##0.0000000000">
                  <c:v>164.05214659346296</c:v>
                </c:pt>
                <c:pt idx="62" formatCode="#,##0.0000000000;[Red]\-#,##0.0000000000">
                  <c:v>163.28870555214513</c:v>
                </c:pt>
                <c:pt idx="63" formatCode="#,##0.0000000000;[Red]\-#,##0.0000000000">
                  <c:v>162.5252645108273</c:v>
                </c:pt>
                <c:pt idx="64" formatCode="#,##0.0000000000;[Red]\-#,##0.0000000000">
                  <c:v>161.76182346950947</c:v>
                </c:pt>
                <c:pt idx="65" formatCode="#,##0.0000000000;[Red]\-#,##0.0000000000">
                  <c:v>160.99838242819163</c:v>
                </c:pt>
                <c:pt idx="66" formatCode="#,##0.0000000000;[Red]\-#,##0.0000000000">
                  <c:v>160.2349413868738</c:v>
                </c:pt>
                <c:pt idx="67" formatCode="#,##0.0000000000;[Red]\-#,##0.0000000000">
                  <c:v>159.47150034555597</c:v>
                </c:pt>
                <c:pt idx="68" formatCode="#,##0.0000000000;[Red]\-#,##0.0000000000">
                  <c:v>158.70805930423813</c:v>
                </c:pt>
                <c:pt idx="69" formatCode="#,##0.0000000000;[Red]\-#,##0.0000000000">
                  <c:v>157.9446182629203</c:v>
                </c:pt>
                <c:pt idx="70" formatCode="#,##0.0000000000;[Red]\-#,##0.0000000000">
                  <c:v>157.18117722160247</c:v>
                </c:pt>
                <c:pt idx="71" formatCode="#,##0.0000000000;[Red]\-#,##0.0000000000">
                  <c:v>156.41773618028463</c:v>
                </c:pt>
                <c:pt idx="72" formatCode="#,##0.0000000000;[Red]\-#,##0.0000000000">
                  <c:v>155.6542951389668</c:v>
                </c:pt>
                <c:pt idx="73" formatCode="#,##0.0000000000;[Red]\-#,##0.0000000000">
                  <c:v>154.89085409764897</c:v>
                </c:pt>
                <c:pt idx="74" formatCode="#,##0.0000000000;[Red]\-#,##0.0000000000">
                  <c:v>154.12741305633114</c:v>
                </c:pt>
                <c:pt idx="75" formatCode="#,##0.0000000000;[Red]\-#,##0.0000000000">
                  <c:v>153.3639720150133</c:v>
                </c:pt>
                <c:pt idx="76" formatCode="#,##0.0000000000;[Red]\-#,##0.0000000000">
                  <c:v>152.60053097369547</c:v>
                </c:pt>
                <c:pt idx="77" formatCode="#,##0.0000000000;[Red]\-#,##0.0000000000">
                  <c:v>151.83708993237764</c:v>
                </c:pt>
                <c:pt idx="78" formatCode="#,##0.0000000000;[Red]\-#,##0.0000000000">
                  <c:v>151.0736488910598</c:v>
                </c:pt>
                <c:pt idx="79" formatCode="#,##0.0000000000;[Red]\-#,##0.0000000000">
                  <c:v>150.31020784974197</c:v>
                </c:pt>
                <c:pt idx="80" formatCode="#,##0.0000000000;[Red]\-#,##0.0000000000">
                  <c:v>149.54676680842414</c:v>
                </c:pt>
                <c:pt idx="81" formatCode="#,##0.0000000000;[Red]\-#,##0.0000000000">
                  <c:v>148.78332576710631</c:v>
                </c:pt>
                <c:pt idx="82" formatCode="#,##0.0000000000;[Red]\-#,##0.0000000000">
                  <c:v>148.01988472578847</c:v>
                </c:pt>
                <c:pt idx="83" formatCode="#,##0.0000000000;[Red]\-#,##0.0000000000">
                  <c:v>147.25644368447064</c:v>
                </c:pt>
                <c:pt idx="84" formatCode="#,##0.0000000000;[Red]\-#,##0.0000000000">
                  <c:v>146.49300264315281</c:v>
                </c:pt>
                <c:pt idx="85" formatCode="#,##0.0000000000;[Red]\-#,##0.0000000000">
                  <c:v>145.72956160183497</c:v>
                </c:pt>
                <c:pt idx="86" formatCode="#,##0.0000000000;[Red]\-#,##0.0000000000">
                  <c:v>144.96612056051714</c:v>
                </c:pt>
                <c:pt idx="87" formatCode="#,##0.0000000000;[Red]\-#,##0.0000000000">
                  <c:v>144.20267951919931</c:v>
                </c:pt>
                <c:pt idx="88" formatCode="#,##0.0000000000;[Red]\-#,##0.0000000000">
                  <c:v>143.43923847788147</c:v>
                </c:pt>
                <c:pt idx="89" formatCode="#,##0.0000000000;[Red]\-#,##0.0000000000">
                  <c:v>142.67579743656364</c:v>
                </c:pt>
                <c:pt idx="90" formatCode="#,##0.0000000000;[Red]\-#,##0.0000000000">
                  <c:v>141.91235639524581</c:v>
                </c:pt>
                <c:pt idx="91" formatCode="#,##0.0000000000;[Red]\-#,##0.0000000000">
                  <c:v>141.14891535392798</c:v>
                </c:pt>
                <c:pt idx="92" formatCode="#,##0.0000000000;[Red]\-#,##0.0000000000">
                  <c:v>140.38547431261023</c:v>
                </c:pt>
                <c:pt idx="93" formatCode="#,##0.0000000000;[Red]\-#,##0.0000000000">
                  <c:v>140.69877825022104</c:v>
                </c:pt>
                <c:pt idx="94" formatCode="#,##0.0000000000;[Red]\-#,##0.0000000000">
                  <c:v>141.01208218783185</c:v>
                </c:pt>
                <c:pt idx="95" formatCode="#,##0.0000000000;[Red]\-#,##0.0000000000">
                  <c:v>141.32538612544266</c:v>
                </c:pt>
                <c:pt idx="96" formatCode="#,##0.0000000000;[Red]\-#,##0.0000000000">
                  <c:v>141.63869006305347</c:v>
                </c:pt>
                <c:pt idx="97" formatCode="#,##0.0000000000;[Red]\-#,##0.0000000000">
                  <c:v>141.95199400066429</c:v>
                </c:pt>
                <c:pt idx="98" formatCode="#,##0.0000000000;[Red]\-#,##0.0000000000">
                  <c:v>142.2652979382751</c:v>
                </c:pt>
                <c:pt idx="99" formatCode="#,##0.0000000000;[Red]\-#,##0.0000000000">
                  <c:v>142.57860187588591</c:v>
                </c:pt>
                <c:pt idx="100" formatCode="#,##0.0000000000;[Red]\-#,##0.0000000000">
                  <c:v>142.89190581349672</c:v>
                </c:pt>
                <c:pt idx="101" formatCode="#,##0.0000000000;[Red]\-#,##0.0000000000">
                  <c:v>143.20520975110753</c:v>
                </c:pt>
                <c:pt idx="102" formatCode="#,##0.0000000000;[Red]\-#,##0.0000000000">
                  <c:v>143.51851368871834</c:v>
                </c:pt>
                <c:pt idx="103" formatCode="#,##0.0000000000;[Red]\-#,##0.0000000000">
                  <c:v>143.83181762632915</c:v>
                </c:pt>
                <c:pt idx="104" formatCode="#,##0.0000000000;[Red]\-#,##0.0000000000">
                  <c:v>144.14512156393997</c:v>
                </c:pt>
                <c:pt idx="105" formatCode="#,##0.0000000000;[Red]\-#,##0.0000000000">
                  <c:v>144.45842550155078</c:v>
                </c:pt>
                <c:pt idx="106" formatCode="#,##0.0000000000;[Red]\-#,##0.0000000000">
                  <c:v>144.77172943916159</c:v>
                </c:pt>
                <c:pt idx="107" formatCode="#,##0.0000000000;[Red]\-#,##0.0000000000">
                  <c:v>145.0850333767724</c:v>
                </c:pt>
                <c:pt idx="108" formatCode="#,##0.0000000000;[Red]\-#,##0.0000000000">
                  <c:v>145.39833731438321</c:v>
                </c:pt>
                <c:pt idx="109" formatCode="#,##0.0000000000;[Red]\-#,##0.0000000000">
                  <c:v>145.71164125199402</c:v>
                </c:pt>
                <c:pt idx="110" formatCode="#,##0.0000000000;[Red]\-#,##0.0000000000">
                  <c:v>146.02494518960484</c:v>
                </c:pt>
                <c:pt idx="111" formatCode="#,##0.0000000000;[Red]\-#,##0.0000000000">
                  <c:v>146.33824912721565</c:v>
                </c:pt>
                <c:pt idx="112" formatCode="#,##0.0000000000;[Red]\-#,##0.0000000000">
                  <c:v>146.65155306482646</c:v>
                </c:pt>
                <c:pt idx="113" formatCode="#,##0.0000000000;[Red]\-#,##0.0000000000">
                  <c:v>146.96485700243727</c:v>
                </c:pt>
                <c:pt idx="114" formatCode="#,##0.0000000000;[Red]\-#,##0.0000000000">
                  <c:v>147.27816094004808</c:v>
                </c:pt>
                <c:pt idx="115" formatCode="#,##0.0000000000;[Red]\-#,##0.0000000000">
                  <c:v>147.59146487765889</c:v>
                </c:pt>
                <c:pt idx="116" formatCode="#,##0.0000000000;[Red]\-#,##0.0000000000">
                  <c:v>147.9047688152697</c:v>
                </c:pt>
                <c:pt idx="117" formatCode="#,##0.0000000000;[Red]\-#,##0.0000000000">
                  <c:v>148.21807275288052</c:v>
                </c:pt>
                <c:pt idx="118" formatCode="#,##0.0000000000;[Red]\-#,##0.0000000000">
                  <c:v>148.53137669049133</c:v>
                </c:pt>
                <c:pt idx="119" formatCode="#,##0.0000000000;[Red]\-#,##0.0000000000">
                  <c:v>148.84468062810214</c:v>
                </c:pt>
                <c:pt idx="120" formatCode="#,##0.0000000000;[Red]\-#,##0.0000000000">
                  <c:v>149.15798456571295</c:v>
                </c:pt>
                <c:pt idx="121" formatCode="#,##0.0000000000;[Red]\-#,##0.0000000000">
                  <c:v>149.47128850332376</c:v>
                </c:pt>
                <c:pt idx="122" formatCode="#,##0.0000000000;[Red]\-#,##0.0000000000">
                  <c:v>149.78459244093457</c:v>
                </c:pt>
                <c:pt idx="123" formatCode="#,##0.0000000000;[Red]\-#,##0.0000000000">
                  <c:v>150.09789637854539</c:v>
                </c:pt>
                <c:pt idx="124" formatCode="#,##0.0000000000;[Red]\-#,##0.0000000000">
                  <c:v>150.4112003161562</c:v>
                </c:pt>
                <c:pt idx="125" formatCode="#,##0.0000000000;[Red]\-#,##0.0000000000">
                  <c:v>150.72450425376701</c:v>
                </c:pt>
                <c:pt idx="126" formatCode="#,##0.0000000000;[Red]\-#,##0.0000000000">
                  <c:v>151.03780819137782</c:v>
                </c:pt>
                <c:pt idx="127" formatCode="#,##0.0000000000;[Red]\-#,##0.0000000000">
                  <c:v>151.35111212898863</c:v>
                </c:pt>
                <c:pt idx="128" formatCode="#,##0.0000000000;[Red]\-#,##0.0000000000">
                  <c:v>151.66441606659984</c:v>
                </c:pt>
                <c:pt idx="129" formatCode="#,##0.0000000000;[Red]\-#,##0.0000000000">
                  <c:v>151.96070493228132</c:v>
                </c:pt>
                <c:pt idx="130" formatCode="#,##0.0000000000;[Red]\-#,##0.0000000000">
                  <c:v>152.25699379796279</c:v>
                </c:pt>
                <c:pt idx="131" formatCode="#,##0.0000000000;[Red]\-#,##0.0000000000">
                  <c:v>152.55328266364427</c:v>
                </c:pt>
                <c:pt idx="132" formatCode="#,##0.0000000000;[Red]\-#,##0.0000000000">
                  <c:v>152.84957152932574</c:v>
                </c:pt>
                <c:pt idx="133" formatCode="#,##0.0000000000;[Red]\-#,##0.0000000000">
                  <c:v>153.14586039500722</c:v>
                </c:pt>
                <c:pt idx="134" formatCode="#,##0.0000000000;[Red]\-#,##0.0000000000">
                  <c:v>153.44214926068869</c:v>
                </c:pt>
                <c:pt idx="135" formatCode="#,##0.0000000000;[Red]\-#,##0.0000000000">
                  <c:v>153.73843812637017</c:v>
                </c:pt>
                <c:pt idx="136" formatCode="#,##0.0000000000;[Red]\-#,##0.0000000000">
                  <c:v>154.03472699205165</c:v>
                </c:pt>
                <c:pt idx="137" formatCode="#,##0.0000000000;[Red]\-#,##0.0000000000">
                  <c:v>154.33101585773312</c:v>
                </c:pt>
                <c:pt idx="138" formatCode="#,##0.0000000000;[Red]\-#,##0.0000000000">
                  <c:v>154.6273047234146</c:v>
                </c:pt>
                <c:pt idx="139" formatCode="#,##0.0000000000;[Red]\-#,##0.0000000000">
                  <c:v>154.92359358909607</c:v>
                </c:pt>
                <c:pt idx="140" formatCode="#,##0.0000000000;[Red]\-#,##0.0000000000">
                  <c:v>155.21988245477755</c:v>
                </c:pt>
                <c:pt idx="141" formatCode="#,##0.0000000000;[Red]\-#,##0.0000000000">
                  <c:v>155.51617132045902</c:v>
                </c:pt>
                <c:pt idx="142" formatCode="#,##0.0000000000;[Red]\-#,##0.0000000000">
                  <c:v>155.8124601861405</c:v>
                </c:pt>
                <c:pt idx="143" formatCode="#,##0.0000000000;[Red]\-#,##0.0000000000">
                  <c:v>156.10874905182197</c:v>
                </c:pt>
                <c:pt idx="144" formatCode="#,##0.0000000000;[Red]\-#,##0.0000000000">
                  <c:v>156.40503791750345</c:v>
                </c:pt>
                <c:pt idx="145" formatCode="#,##0.0000000000;[Red]\-#,##0.0000000000">
                  <c:v>156.70132678318492</c:v>
                </c:pt>
                <c:pt idx="146" formatCode="#,##0.0000000000;[Red]\-#,##0.0000000000">
                  <c:v>156.9976156488664</c:v>
                </c:pt>
                <c:pt idx="147" formatCode="#,##0.0000000000;[Red]\-#,##0.0000000000">
                  <c:v>157.29390451454788</c:v>
                </c:pt>
                <c:pt idx="148" formatCode="#,##0.0000000000;[Red]\-#,##0.0000000000">
                  <c:v>157.59019338022935</c:v>
                </c:pt>
                <c:pt idx="149" formatCode="#,##0.0000000000;[Red]\-#,##0.0000000000">
                  <c:v>157.88648224591083</c:v>
                </c:pt>
                <c:pt idx="150" formatCode="#,##0.0000000000;[Red]\-#,##0.0000000000">
                  <c:v>158.1827711115923</c:v>
                </c:pt>
                <c:pt idx="151" formatCode="#,##0.0000000000;[Red]\-#,##0.0000000000">
                  <c:v>158.47905997727378</c:v>
                </c:pt>
                <c:pt idx="152" formatCode="#,##0.0000000000;[Red]\-#,##0.0000000000">
                  <c:v>158.77534884295525</c:v>
                </c:pt>
                <c:pt idx="153" formatCode="#,##0.0000000000;[Red]\-#,##0.0000000000">
                  <c:v>159.07163770863673</c:v>
                </c:pt>
                <c:pt idx="154" formatCode="#,##0.0000000000;[Red]\-#,##0.0000000000">
                  <c:v>159.3679265743182</c:v>
                </c:pt>
                <c:pt idx="155" formatCode="#,##0.0000000000;[Red]\-#,##0.0000000000">
                  <c:v>159.66421543999968</c:v>
                </c:pt>
                <c:pt idx="156" formatCode="#,##0.0000000000;[Red]\-#,##0.0000000000">
                  <c:v>159.96050430568116</c:v>
                </c:pt>
                <c:pt idx="157" formatCode="#,##0.0000000000;[Red]\-#,##0.0000000000">
                  <c:v>160.25679317136263</c:v>
                </c:pt>
                <c:pt idx="158" formatCode="#,##0.0000000000;[Red]\-#,##0.0000000000">
                  <c:v>160.55308203704411</c:v>
                </c:pt>
                <c:pt idx="159" formatCode="#,##0.0000000000;[Red]\-#,##0.0000000000">
                  <c:v>160.84937090272558</c:v>
                </c:pt>
                <c:pt idx="160" formatCode="#,##0.0000000000;[Red]\-#,##0.0000000000">
                  <c:v>161.14565976840706</c:v>
                </c:pt>
                <c:pt idx="161" formatCode="#,##0.0000000000;[Red]\-#,##0.0000000000">
                  <c:v>161.44194863408853</c:v>
                </c:pt>
                <c:pt idx="162" formatCode="#,##0.0000000000;[Red]\-#,##0.0000000000">
                  <c:v>161.73823749977001</c:v>
                </c:pt>
                <c:pt idx="163" formatCode="#,##0.0000000000;[Red]\-#,##0.0000000000">
                  <c:v>162.03452636545148</c:v>
                </c:pt>
                <c:pt idx="164" formatCode="#,##0.0000000000;[Red]\-#,##0.0000000000">
                  <c:v>162.33081523113296</c:v>
                </c:pt>
                <c:pt idx="165" formatCode="#,##0.0000000000;[Red]\-#,##0.0000000000">
                  <c:v>162.62710409681443</c:v>
                </c:pt>
                <c:pt idx="166" formatCode="#,##0.0000000000;[Red]\-#,##0.0000000000">
                  <c:v>162.92339296249591</c:v>
                </c:pt>
                <c:pt idx="167" formatCode="#,##0.0000000000;[Red]\-#,##0.0000000000">
                  <c:v>163.21968182817739</c:v>
                </c:pt>
                <c:pt idx="168" formatCode="#,##0.0000000000;[Red]\-#,##0.0000000000">
                  <c:v>163.51597069385886</c:v>
                </c:pt>
                <c:pt idx="169" formatCode="#,##0.0000000000;[Red]\-#,##0.0000000000">
                  <c:v>163.81225955954034</c:v>
                </c:pt>
                <c:pt idx="170" formatCode="#,##0.0000000000;[Red]\-#,##0.0000000000">
                  <c:v>164.10854842522181</c:v>
                </c:pt>
                <c:pt idx="171" formatCode="#,##0.0000000000;[Red]\-#,##0.0000000000">
                  <c:v>164.40483729090329</c:v>
                </c:pt>
                <c:pt idx="172" formatCode="#,##0.0000000000;[Red]\-#,##0.0000000000">
                  <c:v>164.70112615658476</c:v>
                </c:pt>
                <c:pt idx="173" formatCode="#,##0.0000000000;[Red]\-#,##0.0000000000">
                  <c:v>164.99741502226624</c:v>
                </c:pt>
                <c:pt idx="174" formatCode="#,##0.0000000000;[Red]\-#,##0.0000000000">
                  <c:v>165.29370388794817</c:v>
                </c:pt>
                <c:pt idx="175" formatCode="#,##0.0000000000;[Red]\-#,##0.0000000000">
                  <c:v>166.03563455144229</c:v>
                </c:pt>
                <c:pt idx="176" formatCode="#,##0.0000000000;[Red]\-#,##0.0000000000">
                  <c:v>166.7775652149364</c:v>
                </c:pt>
                <c:pt idx="177" formatCode="#,##0.0000000000;[Red]\-#,##0.0000000000">
                  <c:v>167.51949587843052</c:v>
                </c:pt>
                <c:pt idx="178" formatCode="#,##0.0000000000;[Red]\-#,##0.0000000000">
                  <c:v>168.26142654192464</c:v>
                </c:pt>
                <c:pt idx="179" formatCode="#,##0.0000000000;[Red]\-#,##0.0000000000">
                  <c:v>169.00335720541875</c:v>
                </c:pt>
                <c:pt idx="180" formatCode="#,##0.0000000000;[Red]\-#,##0.0000000000">
                  <c:v>169.74528786891287</c:v>
                </c:pt>
                <c:pt idx="181" formatCode="#,##0.0000000000;[Red]\-#,##0.0000000000">
                  <c:v>170.48721853240698</c:v>
                </c:pt>
                <c:pt idx="182" formatCode="#,##0.0000000000;[Red]\-#,##0.0000000000">
                  <c:v>171.2291491959011</c:v>
                </c:pt>
                <c:pt idx="183" formatCode="#,##0.0000000000;[Red]\-#,##0.0000000000">
                  <c:v>171.97107985939522</c:v>
                </c:pt>
                <c:pt idx="184" formatCode="#,##0.0000000000;[Red]\-#,##0.0000000000">
                  <c:v>172.71301052288933</c:v>
                </c:pt>
                <c:pt idx="185" formatCode="#,##0.0000000000;[Red]\-#,##0.0000000000">
                  <c:v>173.45494118638345</c:v>
                </c:pt>
                <c:pt idx="186" formatCode="#,##0.0000000000;[Red]\-#,##0.0000000000">
                  <c:v>174.19687184987757</c:v>
                </c:pt>
                <c:pt idx="187" formatCode="#,##0.0000000000;[Red]\-#,##0.0000000000">
                  <c:v>174.93880251337168</c:v>
                </c:pt>
                <c:pt idx="188" formatCode="#,##0.0000000000;[Red]\-#,##0.0000000000">
                  <c:v>175.6807331768658</c:v>
                </c:pt>
                <c:pt idx="189" formatCode="#,##0.0000000000;[Red]\-#,##0.0000000000">
                  <c:v>176.42266384035992</c:v>
                </c:pt>
                <c:pt idx="190" formatCode="#,##0.0000000000;[Red]\-#,##0.0000000000">
                  <c:v>177.16459450385403</c:v>
                </c:pt>
                <c:pt idx="191" formatCode="#,##0.0000000000;[Red]\-#,##0.0000000000">
                  <c:v>177.90652516734815</c:v>
                </c:pt>
                <c:pt idx="192" formatCode="#,##0.0000000000;[Red]\-#,##0.0000000000">
                  <c:v>178.64845583084227</c:v>
                </c:pt>
                <c:pt idx="193" formatCode="#,##0.0000000000;[Red]\-#,##0.0000000000">
                  <c:v>179.39038649433638</c:v>
                </c:pt>
                <c:pt idx="194" formatCode="#,##0.0000000000;[Red]\-#,##0.0000000000">
                  <c:v>180.1323171578305</c:v>
                </c:pt>
                <c:pt idx="195" formatCode="#,##0.0000000000;[Red]\-#,##0.0000000000">
                  <c:v>180.87424782132462</c:v>
                </c:pt>
                <c:pt idx="196" formatCode="#,##0.0000000000;[Red]\-#,##0.0000000000">
                  <c:v>181.61617848481873</c:v>
                </c:pt>
                <c:pt idx="197" formatCode="#,##0.0000000000;[Red]\-#,##0.0000000000">
                  <c:v>182.35810914831285</c:v>
                </c:pt>
                <c:pt idx="198" formatCode="#,##0.0000000000;[Red]\-#,##0.0000000000">
                  <c:v>183.10003981180697</c:v>
                </c:pt>
                <c:pt idx="199" formatCode="#,##0.0000000000;[Red]\-#,##0.0000000000">
                  <c:v>183.84197047530108</c:v>
                </c:pt>
                <c:pt idx="200" formatCode="#,##0.0000000000;[Red]\-#,##0.0000000000">
                  <c:v>184.5839011387952</c:v>
                </c:pt>
                <c:pt idx="201" formatCode="#,##0.0000000000;[Red]\-#,##0.0000000000">
                  <c:v>185.32583180228931</c:v>
                </c:pt>
                <c:pt idx="202" formatCode="#,##0.0000000000;[Red]\-#,##0.0000000000">
                  <c:v>186.06776246578343</c:v>
                </c:pt>
                <c:pt idx="203" formatCode="#,##0.0000000000;[Red]\-#,##0.0000000000">
                  <c:v>186.80969312927755</c:v>
                </c:pt>
                <c:pt idx="204" formatCode="#,##0.0000000000;[Red]\-#,##0.0000000000">
                  <c:v>187.55162379277166</c:v>
                </c:pt>
                <c:pt idx="205" formatCode="#,##0.0000000000;[Red]\-#,##0.0000000000">
                  <c:v>188.29355445626578</c:v>
                </c:pt>
                <c:pt idx="206" formatCode="#,##0.0000000000;[Red]\-#,##0.0000000000">
                  <c:v>189.0354851197599</c:v>
                </c:pt>
                <c:pt idx="207" formatCode="#,##0.0000000000;[Red]\-#,##0.0000000000">
                  <c:v>189.77741578325401</c:v>
                </c:pt>
                <c:pt idx="208" formatCode="#,##0.0000000000;[Red]\-#,##0.0000000000">
                  <c:v>190.51934644674813</c:v>
                </c:pt>
                <c:pt idx="209" formatCode="#,##0.0000000000;[Red]\-#,##0.0000000000">
                  <c:v>191.26127711024225</c:v>
                </c:pt>
                <c:pt idx="210" formatCode="#,##0.0000000000;[Red]\-#,##0.0000000000">
                  <c:v>192.00320777373636</c:v>
                </c:pt>
                <c:pt idx="211" formatCode="#,##0.0000000000;[Red]\-#,##0.0000000000">
                  <c:v>192.74513843723048</c:v>
                </c:pt>
                <c:pt idx="212" formatCode="#,##0.0000000000;[Red]\-#,##0.0000000000">
                  <c:v>193.4870691007246</c:v>
                </c:pt>
                <c:pt idx="213" formatCode="#,##0.0000000000;[Red]\-#,##0.0000000000">
                  <c:v>194.22899976421871</c:v>
                </c:pt>
                <c:pt idx="214" formatCode="#,##0.0000000000;[Red]\-#,##0.0000000000">
                  <c:v>194.97093042771283</c:v>
                </c:pt>
                <c:pt idx="215" formatCode="#,##0.0000000000;[Red]\-#,##0.0000000000">
                  <c:v>195.71286109120695</c:v>
                </c:pt>
                <c:pt idx="216" formatCode="#,##0.0000000000;[Red]\-#,##0.0000000000">
                  <c:v>196.45479175470106</c:v>
                </c:pt>
                <c:pt idx="217" formatCode="#,##0.0000000000;[Red]\-#,##0.0000000000">
                  <c:v>197.19672241819518</c:v>
                </c:pt>
                <c:pt idx="218" formatCode="#,##0.0000000000;[Red]\-#,##0.0000000000">
                  <c:v>197.9386530816893</c:v>
                </c:pt>
                <c:pt idx="219" formatCode="#,##0.0000000000;[Red]\-#,##0.0000000000">
                  <c:v>198.68058374518341</c:v>
                </c:pt>
                <c:pt idx="220" formatCode="#,##0.0000000000;[Red]\-#,##0.0000000000">
                  <c:v>199.42251440867753</c:v>
                </c:pt>
                <c:pt idx="221" formatCode="#,##0.0000000000;[Red]\-#,##0.0000000000">
                  <c:v>200.16444507217165</c:v>
                </c:pt>
                <c:pt idx="222" formatCode="#,##0.0000000000;[Red]\-#,##0.0000000000">
                  <c:v>200.90637573566576</c:v>
                </c:pt>
                <c:pt idx="223" formatCode="#,##0.0000000000;[Red]\-#,##0.0000000000">
                  <c:v>201.64830639915988</c:v>
                </c:pt>
                <c:pt idx="224" formatCode="#,##0.0000000000;[Red]\-#,##0.0000000000">
                  <c:v>202.39023706265399</c:v>
                </c:pt>
                <c:pt idx="225" formatCode="#,##0.0000000000;[Red]\-#,##0.0000000000">
                  <c:v>203.13216772614811</c:v>
                </c:pt>
                <c:pt idx="226" formatCode="#,##0.0000000000;[Red]\-#,##0.0000000000">
                  <c:v>203.87409838964223</c:v>
                </c:pt>
                <c:pt idx="227" formatCode="#,##0.0000000000;[Red]\-#,##0.0000000000">
                  <c:v>204.61602905313634</c:v>
                </c:pt>
                <c:pt idx="228" formatCode="#,##0.0000000000;[Red]\-#,##0.0000000000">
                  <c:v>205.35795971663046</c:v>
                </c:pt>
                <c:pt idx="229" formatCode="#,##0.0000000000;[Red]\-#,##0.0000000000">
                  <c:v>206.09989038012458</c:v>
                </c:pt>
                <c:pt idx="230" formatCode="#,##0.0000000000;[Red]\-#,##0.0000000000">
                  <c:v>206.84182104361869</c:v>
                </c:pt>
                <c:pt idx="231" formatCode="#,##0.0000000000;[Red]\-#,##0.0000000000">
                  <c:v>207.58375170711281</c:v>
                </c:pt>
                <c:pt idx="232" formatCode="#,##0.0000000000;[Red]\-#,##0.0000000000">
                  <c:v>208.32568237060693</c:v>
                </c:pt>
                <c:pt idx="233" formatCode="#,##0.0000000000;[Red]\-#,##0.0000000000">
                  <c:v>209.06761303410104</c:v>
                </c:pt>
                <c:pt idx="234" formatCode="#,##0.0000000000;[Red]\-#,##0.0000000000">
                  <c:v>209.80954369759516</c:v>
                </c:pt>
                <c:pt idx="235" formatCode="#,##0.0000000000;[Red]\-#,##0.0000000000">
                  <c:v>210.55147436108928</c:v>
                </c:pt>
                <c:pt idx="236" formatCode="#,##0.0000000000;[Red]\-#,##0.0000000000">
                  <c:v>211.29340502458339</c:v>
                </c:pt>
                <c:pt idx="237" formatCode="#,##0.0000000000;[Red]\-#,##0.0000000000">
                  <c:v>212.03533568807751</c:v>
                </c:pt>
                <c:pt idx="238" formatCode="#,##0.0000000000;[Red]\-#,##0.0000000000">
                  <c:v>212.77726635157163</c:v>
                </c:pt>
                <c:pt idx="239" formatCode="#,##0.0000000000;[Red]\-#,##0.0000000000">
                  <c:v>213.51919701506574</c:v>
                </c:pt>
                <c:pt idx="240" formatCode="#,##0.0000000000;[Red]\-#,##0.0000000000">
                  <c:v>214.26112767855986</c:v>
                </c:pt>
                <c:pt idx="241" formatCode="#,##0.0000000000;[Red]\-#,##0.0000000000">
                  <c:v>215.00305834205398</c:v>
                </c:pt>
                <c:pt idx="242" formatCode="#,##0.0000000000;[Red]\-#,##0.0000000000">
                  <c:v>215.74498900554809</c:v>
                </c:pt>
                <c:pt idx="243" formatCode="#,##0.0000000000;[Red]\-#,##0.0000000000">
                  <c:v>216.48691966904221</c:v>
                </c:pt>
                <c:pt idx="244" formatCode="#,##0.0000000000;[Red]\-#,##0.0000000000">
                  <c:v>217.22885033253633</c:v>
                </c:pt>
                <c:pt idx="245" formatCode="#,##0.0000000000;[Red]\-#,##0.0000000000">
                  <c:v>217.97078099603044</c:v>
                </c:pt>
                <c:pt idx="246" formatCode="#,##0.0000000000;[Red]\-#,##0.0000000000">
                  <c:v>218.71271165952456</c:v>
                </c:pt>
                <c:pt idx="247" formatCode="#,##0.0000000000;[Red]\-#,##0.0000000000">
                  <c:v>219.45464232301867</c:v>
                </c:pt>
                <c:pt idx="248" formatCode="#,##0.0000000000;[Red]\-#,##0.0000000000">
                  <c:v>220.19657298651279</c:v>
                </c:pt>
                <c:pt idx="249" formatCode="#,##0.0000000000;[Red]\-#,##0.0000000000">
                  <c:v>220.93850365000691</c:v>
                </c:pt>
                <c:pt idx="250" formatCode="#,##0.0000000000;[Red]\-#,##0.0000000000">
                  <c:v>221.68043431350102</c:v>
                </c:pt>
                <c:pt idx="251" formatCode="#,##0.0000000000;[Red]\-#,##0.0000000000">
                  <c:v>222.42236497699514</c:v>
                </c:pt>
                <c:pt idx="252" formatCode="#,##0.0000000000;[Red]\-#,##0.0000000000">
                  <c:v>223.16429564048926</c:v>
                </c:pt>
                <c:pt idx="253" formatCode="#,##0.0000000000;[Red]\-#,##0.0000000000">
                  <c:v>223.90622630398337</c:v>
                </c:pt>
                <c:pt idx="254" formatCode="#,##0.0000000000;[Red]\-#,##0.0000000000">
                  <c:v>224.64815696747749</c:v>
                </c:pt>
                <c:pt idx="255" formatCode="#,##0.0000000000;[Red]\-#,##0.0000000000">
                  <c:v>225.39008763097161</c:v>
                </c:pt>
                <c:pt idx="256" formatCode="#,##0.0000000000;[Red]\-#,##0.0000000000">
                  <c:v>226.13201829446572</c:v>
                </c:pt>
                <c:pt idx="257" formatCode="#,##0.0000000000;[Red]\-#,##0.0000000000">
                  <c:v>226.87394895795984</c:v>
                </c:pt>
                <c:pt idx="258" formatCode="#,##0.0000000000;[Red]\-#,##0.0000000000">
                  <c:v>227.61587962145396</c:v>
                </c:pt>
                <c:pt idx="259" formatCode="#,##0.0000000000;[Red]\-#,##0.0000000000">
                  <c:v>228.35781028494807</c:v>
                </c:pt>
                <c:pt idx="260" formatCode="#,##0.0000000000;[Red]\-#,##0.0000000000">
                  <c:v>229.09974094844219</c:v>
                </c:pt>
                <c:pt idx="261" formatCode="#,##0.0000000000;[Red]\-#,##0.0000000000">
                  <c:v>229.84167161193631</c:v>
                </c:pt>
                <c:pt idx="262" formatCode="#,##0.0000000000;[Red]\-#,##0.0000000000">
                  <c:v>230.58360227543042</c:v>
                </c:pt>
                <c:pt idx="263" formatCode="#,##0.0000000000;[Red]\-#,##0.0000000000">
                  <c:v>231.32553293892454</c:v>
                </c:pt>
                <c:pt idx="264" formatCode="#,##0.0000000000;[Red]\-#,##0.0000000000">
                  <c:v>232.06746360241866</c:v>
                </c:pt>
                <c:pt idx="265" formatCode="#,##0.0000000000;[Red]\-#,##0.0000000000">
                  <c:v>232.80939426591277</c:v>
                </c:pt>
                <c:pt idx="266" formatCode="#,##0.0000000000;[Red]\-#,##0.0000000000">
                  <c:v>233.55132492940689</c:v>
                </c:pt>
                <c:pt idx="267" formatCode="#,##0.0000000000;[Red]\-#,##0.0000000000">
                  <c:v>234.29325559290101</c:v>
                </c:pt>
                <c:pt idx="268" formatCode="#,##0.0000000000;[Red]\-#,##0.0000000000">
                  <c:v>235.03518625639512</c:v>
                </c:pt>
                <c:pt idx="269" formatCode="#,##0.0000000000;[Red]\-#,##0.0000000000">
                  <c:v>235.77711691988924</c:v>
                </c:pt>
                <c:pt idx="270" formatCode="#,##0.0000000000;[Red]\-#,##0.0000000000">
                  <c:v>236.51904758338335</c:v>
                </c:pt>
                <c:pt idx="271" formatCode="#,##0.0000000000;[Red]\-#,##0.0000000000">
                  <c:v>237.26097824687747</c:v>
                </c:pt>
                <c:pt idx="272" formatCode="#,##0.0000000000;[Red]\-#,##0.0000000000">
                  <c:v>238.00290891037159</c:v>
                </c:pt>
                <c:pt idx="273" formatCode="#,##0.0000000000;[Red]\-#,##0.0000000000">
                  <c:v>238.7448395738657</c:v>
                </c:pt>
                <c:pt idx="274" formatCode="#,##0.0000000000;[Red]\-#,##0.0000000000">
                  <c:v>239.48677023735982</c:v>
                </c:pt>
                <c:pt idx="275" formatCode="#,##0.0000000000;[Red]\-#,##0.0000000000">
                  <c:v>240.22870090085394</c:v>
                </c:pt>
                <c:pt idx="276" formatCode="#,##0.0000000000;[Red]\-#,##0.0000000000">
                  <c:v>240.97063156434805</c:v>
                </c:pt>
                <c:pt idx="277" formatCode="#,##0.0000000000;[Red]\-#,##0.0000000000">
                  <c:v>241.71256222784217</c:v>
                </c:pt>
                <c:pt idx="278" formatCode="#,##0.0000000000;[Red]\-#,##0.0000000000">
                  <c:v>242.45449289133629</c:v>
                </c:pt>
                <c:pt idx="279" formatCode="#,##0.0000000000;[Red]\-#,##0.0000000000">
                  <c:v>243.1964235548304</c:v>
                </c:pt>
                <c:pt idx="280" formatCode="#,##0.0000000000;[Red]\-#,##0.0000000000">
                  <c:v>243.93835421832452</c:v>
                </c:pt>
                <c:pt idx="281" formatCode="#,##0.0000000000;[Red]\-#,##0.0000000000">
                  <c:v>244.68028488181864</c:v>
                </c:pt>
                <c:pt idx="282" formatCode="#,##0.0000000000;[Red]\-#,##0.0000000000">
                  <c:v>245.42221554531275</c:v>
                </c:pt>
                <c:pt idx="283" formatCode="#,##0.0000000000;[Red]\-#,##0.0000000000">
                  <c:v>246.16414620880687</c:v>
                </c:pt>
                <c:pt idx="284" formatCode="#,##0.0000000000;[Red]\-#,##0.0000000000">
                  <c:v>246.90607687229945</c:v>
                </c:pt>
                <c:pt idx="285" formatCode="#,##0.0000000000;[Red]\-#,##0.0000000000">
                  <c:v>246.32656642933608</c:v>
                </c:pt>
                <c:pt idx="286" formatCode="#,##0.0000000000;[Red]\-#,##0.0000000000">
                  <c:v>245.74705598637271</c:v>
                </c:pt>
                <c:pt idx="287" formatCode="#,##0.0000000000;[Red]\-#,##0.0000000000">
                  <c:v>245.16754554340935</c:v>
                </c:pt>
                <c:pt idx="288" formatCode="#,##0.0000000000;[Red]\-#,##0.0000000000">
                  <c:v>244.58803510044598</c:v>
                </c:pt>
                <c:pt idx="289" formatCode="#,##0.0000000000;[Red]\-#,##0.0000000000">
                  <c:v>244.00852465748261</c:v>
                </c:pt>
                <c:pt idx="290" formatCode="#,##0.0000000000;[Red]\-#,##0.0000000000">
                  <c:v>243.42901421451924</c:v>
                </c:pt>
                <c:pt idx="291" formatCode="#,##0.0000000000;[Red]\-#,##0.0000000000">
                  <c:v>242.84950377155587</c:v>
                </c:pt>
                <c:pt idx="292" formatCode="#,##0.0000000000;[Red]\-#,##0.0000000000">
                  <c:v>242.26999332859251</c:v>
                </c:pt>
                <c:pt idx="293" formatCode="#,##0.0000000000;[Red]\-#,##0.0000000000">
                  <c:v>241.69048288562914</c:v>
                </c:pt>
                <c:pt idx="294" formatCode="#,##0.0000000000;[Red]\-#,##0.0000000000">
                  <c:v>241.11097244266577</c:v>
                </c:pt>
                <c:pt idx="295" formatCode="#,##0.0000000000;[Red]\-#,##0.0000000000">
                  <c:v>240.5314619997024</c:v>
                </c:pt>
                <c:pt idx="296" formatCode="#,##0.0000000000;[Red]\-#,##0.0000000000">
                  <c:v>239.95195155673903</c:v>
                </c:pt>
                <c:pt idx="297" formatCode="#,##0.0000000000;[Red]\-#,##0.0000000000">
                  <c:v>239.37244111377566</c:v>
                </c:pt>
                <c:pt idx="298" formatCode="#,##0.0000000000;[Red]\-#,##0.0000000000">
                  <c:v>238.7929306708123</c:v>
                </c:pt>
                <c:pt idx="299" formatCode="#,##0.0000000000;[Red]\-#,##0.0000000000">
                  <c:v>238.21342022784893</c:v>
                </c:pt>
                <c:pt idx="300" formatCode="#,##0.0000000000;[Red]\-#,##0.0000000000">
                  <c:v>237.63390978488556</c:v>
                </c:pt>
                <c:pt idx="301" formatCode="#,##0.0000000000;[Red]\-#,##0.0000000000">
                  <c:v>237.05439934192219</c:v>
                </c:pt>
                <c:pt idx="302" formatCode="#,##0.0000000000;[Red]\-#,##0.0000000000">
                  <c:v>236.47488889895882</c:v>
                </c:pt>
                <c:pt idx="303" formatCode="#,##0.0000000000;[Red]\-#,##0.0000000000">
                  <c:v>235.89537845599546</c:v>
                </c:pt>
                <c:pt idx="304" formatCode="#,##0.0000000000;[Red]\-#,##0.0000000000">
                  <c:v>235.31586801303209</c:v>
                </c:pt>
                <c:pt idx="305" formatCode="#,##0.0000000000;[Red]\-#,##0.0000000000">
                  <c:v>234.73635757006872</c:v>
                </c:pt>
                <c:pt idx="306" formatCode="#,##0.0000000000;[Red]\-#,##0.0000000000">
                  <c:v>234.15684712710535</c:v>
                </c:pt>
                <c:pt idx="307" formatCode="#,##0.0000000000;[Red]\-#,##0.0000000000">
                  <c:v>233.57733668414198</c:v>
                </c:pt>
                <c:pt idx="308" formatCode="#,##0.0000000000;[Red]\-#,##0.0000000000">
                  <c:v>232.99782624117893</c:v>
                </c:pt>
                <c:pt idx="309" formatCode="#,##0.0000000000;[Red]\-#,##0.0000000000">
                  <c:v>232.3355752838327</c:v>
                </c:pt>
                <c:pt idx="310" formatCode="#,##0.0000000000;[Red]\-#,##0.0000000000">
                  <c:v>231.67332432648647</c:v>
                </c:pt>
                <c:pt idx="311" formatCode="#,##0.0000000000;[Red]\-#,##0.0000000000">
                  <c:v>231.01107336914023</c:v>
                </c:pt>
                <c:pt idx="312" formatCode="#,##0.0000000000;[Red]\-#,##0.0000000000">
                  <c:v>230.348822411794</c:v>
                </c:pt>
                <c:pt idx="313" formatCode="#,##0.0000000000;[Red]\-#,##0.0000000000">
                  <c:v>229.68657145444777</c:v>
                </c:pt>
                <c:pt idx="314" formatCode="#,##0.0000000000;[Red]\-#,##0.0000000000">
                  <c:v>229.02432049710154</c:v>
                </c:pt>
                <c:pt idx="315" formatCode="#,##0.0000000000;[Red]\-#,##0.0000000000">
                  <c:v>228.36206953975531</c:v>
                </c:pt>
                <c:pt idx="316" formatCode="#,##0.0000000000;[Red]\-#,##0.0000000000">
                  <c:v>227.69981858240908</c:v>
                </c:pt>
                <c:pt idx="317" formatCode="#,##0.0000000000;[Red]\-#,##0.0000000000">
                  <c:v>227.03756762506285</c:v>
                </c:pt>
                <c:pt idx="318" formatCode="#,##0.0000000000;[Red]\-#,##0.0000000000">
                  <c:v>226.37531666771662</c:v>
                </c:pt>
                <c:pt idx="319" formatCode="#,##0.0000000000;[Red]\-#,##0.0000000000">
                  <c:v>225.71306571037039</c:v>
                </c:pt>
                <c:pt idx="320" formatCode="#,##0.0000000000;[Red]\-#,##0.0000000000">
                  <c:v>225.05081475302416</c:v>
                </c:pt>
                <c:pt idx="321" formatCode="#,##0.0000000000;[Red]\-#,##0.0000000000">
                  <c:v>224.38856379567792</c:v>
                </c:pt>
                <c:pt idx="322" formatCode="#,##0.0000000000;[Red]\-#,##0.0000000000">
                  <c:v>223.72631283833169</c:v>
                </c:pt>
                <c:pt idx="323" formatCode="#,##0.0000000000;[Red]\-#,##0.0000000000">
                  <c:v>223.06406188098546</c:v>
                </c:pt>
                <c:pt idx="324" formatCode="#,##0.0000000000;[Red]\-#,##0.0000000000">
                  <c:v>222.40181092363923</c:v>
                </c:pt>
                <c:pt idx="325" formatCode="#,##0.0000000000;[Red]\-#,##0.0000000000">
                  <c:v>221.739559966293</c:v>
                </c:pt>
                <c:pt idx="326" formatCode="#,##0.0000000000;[Red]\-#,##0.0000000000">
                  <c:v>221.07730900894677</c:v>
                </c:pt>
                <c:pt idx="327" formatCode="#,##0.0000000000;[Red]\-#,##0.0000000000">
                  <c:v>220.41505805160054</c:v>
                </c:pt>
                <c:pt idx="328" formatCode="#,##0.0000000000;[Red]\-#,##0.0000000000">
                  <c:v>219.75280709425431</c:v>
                </c:pt>
                <c:pt idx="329" formatCode="#,##0.0000000000;[Red]\-#,##0.0000000000">
                  <c:v>219.09055613690808</c:v>
                </c:pt>
                <c:pt idx="330" formatCode="#,##0.0000000000;[Red]\-#,##0.0000000000">
                  <c:v>218.42830517956185</c:v>
                </c:pt>
                <c:pt idx="331" formatCode="#,##0.0000000000;[Red]\-#,##0.0000000000">
                  <c:v>217.76605422221562</c:v>
                </c:pt>
                <c:pt idx="332" formatCode="#,##0.0000000000;[Red]\-#,##0.0000000000">
                  <c:v>217.10380326486938</c:v>
                </c:pt>
                <c:pt idx="333" formatCode="#,##0.0000000000;[Red]\-#,##0.0000000000">
                  <c:v>216.44155230752315</c:v>
                </c:pt>
                <c:pt idx="334" formatCode="#,##0.0000000000;[Red]\-#,##0.0000000000">
                  <c:v>215.77930135017692</c:v>
                </c:pt>
                <c:pt idx="335" formatCode="#,##0.0000000000;[Red]\-#,##0.0000000000">
                  <c:v>215.11705039283069</c:v>
                </c:pt>
                <c:pt idx="336" formatCode="#,##0.0000000000;[Red]\-#,##0.0000000000">
                  <c:v>214.45479943548446</c:v>
                </c:pt>
                <c:pt idx="337" formatCode="#,##0.0000000000;[Red]\-#,##0.0000000000">
                  <c:v>213.79254847813823</c:v>
                </c:pt>
                <c:pt idx="338" formatCode="#,##0.0000000000;[Red]\-#,##0.0000000000">
                  <c:v>213.130297520792</c:v>
                </c:pt>
                <c:pt idx="339" formatCode="#,##0.0000000000;[Red]\-#,##0.0000000000">
                  <c:v>212.46804656344577</c:v>
                </c:pt>
                <c:pt idx="340" formatCode="#,##0.0000000000;[Red]\-#,##0.0000000000">
                  <c:v>211.80579560609954</c:v>
                </c:pt>
                <c:pt idx="341" formatCode="#,##0.0000000000;[Red]\-#,##0.0000000000">
                  <c:v>211.14354464875331</c:v>
                </c:pt>
                <c:pt idx="342" formatCode="#,##0.0000000000;[Red]\-#,##0.0000000000">
                  <c:v>210.48129369140707</c:v>
                </c:pt>
                <c:pt idx="343" formatCode="#,##0.0000000000;[Red]\-#,##0.0000000000">
                  <c:v>209.81904273406084</c:v>
                </c:pt>
                <c:pt idx="344" formatCode="#,##0.0000000000;[Red]\-#,##0.0000000000">
                  <c:v>209.15679177671461</c:v>
                </c:pt>
                <c:pt idx="345" formatCode="#,##0.0000000000;[Red]\-#,##0.0000000000">
                  <c:v>208.49454081936838</c:v>
                </c:pt>
                <c:pt idx="346" formatCode="#,##0.0000000000;[Red]\-#,##0.0000000000">
                  <c:v>207.83228986202215</c:v>
                </c:pt>
                <c:pt idx="347" formatCode="#,##0.0000000000;[Red]\-#,##0.0000000000">
                  <c:v>207.17003890467592</c:v>
                </c:pt>
                <c:pt idx="348" formatCode="#,##0.0000000000;[Red]\-#,##0.0000000000">
                  <c:v>206.50778794732969</c:v>
                </c:pt>
                <c:pt idx="349" formatCode="#,##0.0000000000;[Red]\-#,##0.0000000000">
                  <c:v>205.84553698998346</c:v>
                </c:pt>
                <c:pt idx="350" formatCode="#,##0.0000000000;[Red]\-#,##0.0000000000">
                  <c:v>205.18328603263723</c:v>
                </c:pt>
                <c:pt idx="351" formatCode="#,##0.0000000000;[Red]\-#,##0.0000000000">
                  <c:v>204.521035075291</c:v>
                </c:pt>
                <c:pt idx="352" formatCode="#,##0.0000000000;[Red]\-#,##0.0000000000">
                  <c:v>203.85878411794477</c:v>
                </c:pt>
                <c:pt idx="353" formatCode="#,##0.0000000000;[Red]\-#,##0.0000000000">
                  <c:v>203.19653316059853</c:v>
                </c:pt>
                <c:pt idx="354" formatCode="#,##0.0000000000;[Red]\-#,##0.0000000000">
                  <c:v>202.5342822032523</c:v>
                </c:pt>
                <c:pt idx="355" formatCode="#,##0.0000000000;[Red]\-#,##0.0000000000">
                  <c:v>201.87203124590607</c:v>
                </c:pt>
                <c:pt idx="356" formatCode="#,##0.0000000000;[Red]\-#,##0.0000000000">
                  <c:v>201.20978028855984</c:v>
                </c:pt>
                <c:pt idx="357" formatCode="#,##0.0000000000;[Red]\-#,##0.0000000000">
                  <c:v>200.54752933121361</c:v>
                </c:pt>
                <c:pt idx="358" formatCode="#,##0.0000000000;[Red]\-#,##0.0000000000">
                  <c:v>199.88527837386738</c:v>
                </c:pt>
                <c:pt idx="359" formatCode="#,##0.0000000000;[Red]\-#,##0.0000000000">
                  <c:v>199.22302741652115</c:v>
                </c:pt>
                <c:pt idx="360" formatCode="#,##0.0000000000;[Red]\-#,##0.0000000000">
                  <c:v>198.56077645917492</c:v>
                </c:pt>
                <c:pt idx="361" formatCode="#,##0.0000000000;[Red]\-#,##0.0000000000">
                  <c:v>197.89852550182869</c:v>
                </c:pt>
                <c:pt idx="362" formatCode="#,##0.0000000000;[Red]\-#,##0.0000000000">
                  <c:v>197.23627454448246</c:v>
                </c:pt>
                <c:pt idx="363" formatCode="#,##0.0000000000;[Red]\-#,##0.0000000000">
                  <c:v>196.57402358713622</c:v>
                </c:pt>
                <c:pt idx="364" formatCode="#,##0.0000000000;[Red]\-#,##0.0000000000">
                  <c:v>195.91177262978999</c:v>
                </c:pt>
                <c:pt idx="365" formatCode="#,##0.0000000000;[Red]\-#,##0.0000000000">
                  <c:v>195.24952167244376</c:v>
                </c:pt>
                <c:pt idx="366" formatCode="#,##0.0000000000;[Red]\-#,##0.0000000000">
                  <c:v>194.58727071509753</c:v>
                </c:pt>
                <c:pt idx="367" formatCode="#,##0.0000000000;[Red]\-#,##0.0000000000">
                  <c:v>193.9250197577513</c:v>
                </c:pt>
                <c:pt idx="368" formatCode="#,##0.0000000000;[Red]\-#,##0.0000000000">
                  <c:v>193.26276880040544</c:v>
                </c:pt>
                <c:pt idx="369" formatCode="#,##0.0000000000;[Red]\-#,##0.0000000000">
                  <c:v>192.70982725511541</c:v>
                </c:pt>
                <c:pt idx="370" formatCode="#,##0.0000000000;[Red]\-#,##0.0000000000">
                  <c:v>192.15688570982539</c:v>
                </c:pt>
                <c:pt idx="371" formatCode="#,##0.0000000000;[Red]\-#,##0.0000000000">
                  <c:v>191.60394416453536</c:v>
                </c:pt>
                <c:pt idx="372" formatCode="#,##0.0000000000;[Red]\-#,##0.0000000000">
                  <c:v>191.05100261924534</c:v>
                </c:pt>
                <c:pt idx="373" formatCode="#,##0.0000000000;[Red]\-#,##0.0000000000">
                  <c:v>190.49806107395531</c:v>
                </c:pt>
                <c:pt idx="374" formatCode="#,##0.0000000000;[Red]\-#,##0.0000000000">
                  <c:v>189.94511952866529</c:v>
                </c:pt>
                <c:pt idx="375" formatCode="#,##0.0000000000;[Red]\-#,##0.0000000000">
                  <c:v>189.39217798337526</c:v>
                </c:pt>
                <c:pt idx="376" formatCode="#,##0.0000000000;[Red]\-#,##0.0000000000">
                  <c:v>188.83923643808524</c:v>
                </c:pt>
                <c:pt idx="377" formatCode="#,##0.0000000000;[Red]\-#,##0.0000000000">
                  <c:v>188.28629489279521</c:v>
                </c:pt>
                <c:pt idx="378" formatCode="#,##0.0000000000;[Red]\-#,##0.0000000000">
                  <c:v>187.73335334750519</c:v>
                </c:pt>
                <c:pt idx="379" formatCode="#,##0.0000000000;[Red]\-#,##0.0000000000">
                  <c:v>187.18041180221516</c:v>
                </c:pt>
                <c:pt idx="380" formatCode="#,##0.0000000000;[Red]\-#,##0.0000000000">
                  <c:v>186.62747025692514</c:v>
                </c:pt>
                <c:pt idx="381" formatCode="#,##0.0000000000;[Red]\-#,##0.0000000000">
                  <c:v>186.07452871163511</c:v>
                </c:pt>
                <c:pt idx="382" formatCode="#,##0.0000000000;[Red]\-#,##0.0000000000">
                  <c:v>185.52158716634509</c:v>
                </c:pt>
                <c:pt idx="383" formatCode="#,##0.0000000000;[Red]\-#,##0.0000000000">
                  <c:v>184.96864562105506</c:v>
                </c:pt>
                <c:pt idx="384" formatCode="#,##0.0000000000;[Red]\-#,##0.0000000000">
                  <c:v>184.41570407576503</c:v>
                </c:pt>
                <c:pt idx="385" formatCode="#,##0.0000000000;[Red]\-#,##0.0000000000">
                  <c:v>183.86276253047501</c:v>
                </c:pt>
                <c:pt idx="386" formatCode="#,##0.0000000000;[Red]\-#,##0.0000000000">
                  <c:v>183.30982098518498</c:v>
                </c:pt>
                <c:pt idx="387" formatCode="#,##0.0000000000;[Red]\-#,##0.0000000000">
                  <c:v>182.75687943989496</c:v>
                </c:pt>
                <c:pt idx="388" formatCode="#,##0.0000000000;[Red]\-#,##0.0000000000">
                  <c:v>182.20393789460493</c:v>
                </c:pt>
                <c:pt idx="389" formatCode="#,##0.0000000000;[Red]\-#,##0.0000000000">
                  <c:v>181.65099634931491</c:v>
                </c:pt>
                <c:pt idx="390" formatCode="#,##0.0000000000;[Red]\-#,##0.0000000000">
                  <c:v>181.09805480402488</c:v>
                </c:pt>
                <c:pt idx="391" formatCode="#,##0.0000000000;[Red]\-#,##0.0000000000">
                  <c:v>180.54511325873486</c:v>
                </c:pt>
                <c:pt idx="392" formatCode="#,##0.0000000000;[Red]\-#,##0.0000000000">
                  <c:v>179.99217171344483</c:v>
                </c:pt>
                <c:pt idx="393" formatCode="#,##0.0000000000;[Red]\-#,##0.0000000000">
                  <c:v>179.43923016815481</c:v>
                </c:pt>
                <c:pt idx="394" formatCode="#,##0.0000000000;[Red]\-#,##0.0000000000">
                  <c:v>178.88628862286478</c:v>
                </c:pt>
                <c:pt idx="395" formatCode="#,##0.0000000000;[Red]\-#,##0.0000000000">
                  <c:v>178.33334707757476</c:v>
                </c:pt>
                <c:pt idx="396" formatCode="#,##0.0000000000;[Red]\-#,##0.0000000000">
                  <c:v>177.78040553228473</c:v>
                </c:pt>
                <c:pt idx="397" formatCode="#,##0.0000000000;[Red]\-#,##0.0000000000">
                  <c:v>177.22746398699471</c:v>
                </c:pt>
                <c:pt idx="398" formatCode="#,##0.0000000000;[Red]\-#,##0.0000000000">
                  <c:v>176.67452244170468</c:v>
                </c:pt>
                <c:pt idx="399" formatCode="#,##0.0000000000;[Red]\-#,##0.0000000000">
                  <c:v>176.12158089641466</c:v>
                </c:pt>
                <c:pt idx="400" formatCode="#,##0.0000000000;[Red]\-#,##0.0000000000">
                  <c:v>175.56863935112463</c:v>
                </c:pt>
                <c:pt idx="401" formatCode="#,##0.0000000000;[Red]\-#,##0.0000000000">
                  <c:v>175.01569780583461</c:v>
                </c:pt>
                <c:pt idx="402" formatCode="#,##0.0000000000;[Red]\-#,##0.0000000000">
                  <c:v>174.46275626054458</c:v>
                </c:pt>
                <c:pt idx="403" formatCode="#,##0.0000000000;[Red]\-#,##0.0000000000">
                  <c:v>173.90981471525456</c:v>
                </c:pt>
                <c:pt idx="404" formatCode="#,##0.0000000000;[Red]\-#,##0.0000000000">
                  <c:v>173.35687316996453</c:v>
                </c:pt>
                <c:pt idx="405" formatCode="#,##0.0000000000;[Red]\-#,##0.0000000000">
                  <c:v>172.8039316246745</c:v>
                </c:pt>
                <c:pt idx="406" formatCode="#,##0.0000000000;[Red]\-#,##0.0000000000">
                  <c:v>172.25099007938448</c:v>
                </c:pt>
                <c:pt idx="407" formatCode="#,##0.0000000000;[Red]\-#,##0.0000000000">
                  <c:v>171.69804853409445</c:v>
                </c:pt>
                <c:pt idx="408" formatCode="#,##0.0000000000;[Red]\-#,##0.0000000000">
                  <c:v>171.14510698880443</c:v>
                </c:pt>
                <c:pt idx="409" formatCode="#,##0.0000000000;[Red]\-#,##0.0000000000">
                  <c:v>170.5921654435144</c:v>
                </c:pt>
                <c:pt idx="410" formatCode="#,##0.0000000000;[Red]\-#,##0.0000000000">
                  <c:v>170.03922389822438</c:v>
                </c:pt>
                <c:pt idx="411" formatCode="#,##0.0000000000;[Red]\-#,##0.0000000000">
                  <c:v>169.48628235293435</c:v>
                </c:pt>
                <c:pt idx="412" formatCode="#,##0.0000000000;[Red]\-#,##0.0000000000">
                  <c:v>168.93334080764433</c:v>
                </c:pt>
                <c:pt idx="413" formatCode="#,##0.0000000000;[Red]\-#,##0.0000000000">
                  <c:v>168.3803992623543</c:v>
                </c:pt>
                <c:pt idx="414" formatCode="#,##0.0000000000;[Red]\-#,##0.0000000000">
                  <c:v>167.82745771706428</c:v>
                </c:pt>
                <c:pt idx="415" formatCode="#,##0.0000000000;[Red]\-#,##0.0000000000">
                  <c:v>167.27451617177425</c:v>
                </c:pt>
                <c:pt idx="416" formatCode="#,##0.0000000000;[Red]\-#,##0.0000000000">
                  <c:v>166.72157462648423</c:v>
                </c:pt>
                <c:pt idx="417" formatCode="#,##0.0000000000;[Red]\-#,##0.0000000000">
                  <c:v>166.1686330811942</c:v>
                </c:pt>
                <c:pt idx="418" formatCode="#,##0.0000000000;[Red]\-#,##0.0000000000">
                  <c:v>165.61569153590418</c:v>
                </c:pt>
                <c:pt idx="419" formatCode="#,##0.0000000000;[Red]\-#,##0.0000000000">
                  <c:v>165.06274999061415</c:v>
                </c:pt>
                <c:pt idx="420" formatCode="#,##0.0000000000;[Red]\-#,##0.0000000000">
                  <c:v>164.50980844532413</c:v>
                </c:pt>
                <c:pt idx="421" formatCode="#,##0.0000000000;[Red]\-#,##0.0000000000">
                  <c:v>163.9568669000341</c:v>
                </c:pt>
                <c:pt idx="422" formatCode="#,##0.0000000000;[Red]\-#,##0.0000000000">
                  <c:v>163.40392535474408</c:v>
                </c:pt>
                <c:pt idx="423" formatCode="#,##0.0000000000;[Red]\-#,##0.0000000000">
                  <c:v>162.85098380945405</c:v>
                </c:pt>
                <c:pt idx="424" formatCode="#,##0.0000000000;[Red]\-#,##0.0000000000">
                  <c:v>162.29804226416402</c:v>
                </c:pt>
                <c:pt idx="425" formatCode="#,##0.0000000000;[Red]\-#,##0.0000000000">
                  <c:v>161.745100718874</c:v>
                </c:pt>
                <c:pt idx="426" formatCode="#,##0.0000000000;[Red]\-#,##0.0000000000">
                  <c:v>161.19215917358397</c:v>
                </c:pt>
                <c:pt idx="427" formatCode="#,##0.0000000000;[Red]\-#,##0.0000000000">
                  <c:v>160.63921762829395</c:v>
                </c:pt>
                <c:pt idx="428" formatCode="#,##0.0000000000;[Red]\-#,##0.0000000000">
                  <c:v>160.08627608300392</c:v>
                </c:pt>
                <c:pt idx="429" formatCode="#,##0.0000000000;[Red]\-#,##0.0000000000">
                  <c:v>159.5333345377139</c:v>
                </c:pt>
                <c:pt idx="430" formatCode="#,##0.0000000000;[Red]\-#,##0.0000000000">
                  <c:v>158.98039299242387</c:v>
                </c:pt>
                <c:pt idx="431" formatCode="#,##0.0000000000;[Red]\-#,##0.0000000000">
                  <c:v>158.42745144713385</c:v>
                </c:pt>
                <c:pt idx="432" formatCode="#,##0.0000000000;[Red]\-#,##0.0000000000">
                  <c:v>157.87450990184382</c:v>
                </c:pt>
                <c:pt idx="433" formatCode="#,##0.0000000000;[Red]\-#,##0.0000000000">
                  <c:v>157.3215683565538</c:v>
                </c:pt>
                <c:pt idx="434" formatCode="#,##0.0000000000;[Red]\-#,##0.0000000000">
                  <c:v>156.76862681126377</c:v>
                </c:pt>
                <c:pt idx="435" formatCode="#,##0.0000000000;[Red]\-#,##0.0000000000">
                  <c:v>156.21568526597375</c:v>
                </c:pt>
                <c:pt idx="436" formatCode="#,##0.0000000000;[Red]\-#,##0.0000000000">
                  <c:v>155.66274372068372</c:v>
                </c:pt>
                <c:pt idx="437" formatCode="#,##0.0000000000;[Red]\-#,##0.0000000000">
                  <c:v>155.1098021753937</c:v>
                </c:pt>
                <c:pt idx="438" formatCode="#,##0.0000000000;[Red]\-#,##0.0000000000">
                  <c:v>154.55686063010367</c:v>
                </c:pt>
                <c:pt idx="439" formatCode="#,##0.0000000000;[Red]\-#,##0.0000000000">
                  <c:v>154.00391908481365</c:v>
                </c:pt>
                <c:pt idx="440" formatCode="#,##0.0000000000;[Red]\-#,##0.0000000000">
                  <c:v>153.45097753952362</c:v>
                </c:pt>
                <c:pt idx="441" formatCode="#,##0.0000000000;[Red]\-#,##0.0000000000">
                  <c:v>152.8980359942336</c:v>
                </c:pt>
                <c:pt idx="442" formatCode="#,##0.0000000000;[Red]\-#,##0.0000000000">
                  <c:v>152.34509444894357</c:v>
                </c:pt>
                <c:pt idx="443" formatCode="#,##0.0000000000;[Red]\-#,##0.0000000000">
                  <c:v>151.79215290365354</c:v>
                </c:pt>
                <c:pt idx="444" formatCode="#,##0.0000000000;[Red]\-#,##0.0000000000">
                  <c:v>151.23921135836352</c:v>
                </c:pt>
                <c:pt idx="445" formatCode="#,##0.0000000000;[Red]\-#,##0.0000000000">
                  <c:v>150.68626981307349</c:v>
                </c:pt>
                <c:pt idx="446" formatCode="#,##0.0000000000;[Red]\-#,##0.0000000000">
                  <c:v>150.13332826778347</c:v>
                </c:pt>
                <c:pt idx="447" formatCode="#,##0.0000000000;[Red]\-#,##0.0000000000">
                  <c:v>149.58038672249344</c:v>
                </c:pt>
                <c:pt idx="448" formatCode="#,##0.0000000000;[Red]\-#,##0.0000000000">
                  <c:v>149.02744517720342</c:v>
                </c:pt>
                <c:pt idx="449" formatCode="#,##0.0000000000;[Red]\-#,##0.0000000000">
                  <c:v>148.47450363191339</c:v>
                </c:pt>
                <c:pt idx="450" formatCode="#,##0.0000000000;[Red]\-#,##0.0000000000">
                  <c:v>147.92156208662337</c:v>
                </c:pt>
                <c:pt idx="451" formatCode="#,##0.0000000000;[Red]\-#,##0.0000000000">
                  <c:v>147.36862054133334</c:v>
                </c:pt>
                <c:pt idx="452" formatCode="#,##0.0000000000;[Red]\-#,##0.0000000000">
                  <c:v>146.81567899604232</c:v>
                </c:pt>
                <c:pt idx="453" formatCode="#,##0.0000000000;[Red]\-#,##0.0000000000">
                  <c:v>146.28887723893044</c:v>
                </c:pt>
                <c:pt idx="454" formatCode="#,##0.0000000000;[Red]\-#,##0.0000000000">
                  <c:v>145.76207548181856</c:v>
                </c:pt>
                <c:pt idx="455" formatCode="#,##0.0000000000;[Red]\-#,##0.0000000000">
                  <c:v>145.23527372470667</c:v>
                </c:pt>
                <c:pt idx="456" formatCode="#,##0.0000000000;[Red]\-#,##0.0000000000">
                  <c:v>144.70847196759479</c:v>
                </c:pt>
                <c:pt idx="457" formatCode="#,##0.0000000000;[Red]\-#,##0.0000000000">
                  <c:v>144.18167021048291</c:v>
                </c:pt>
                <c:pt idx="458" formatCode="#,##0.0000000000;[Red]\-#,##0.0000000000">
                  <c:v>143.65486845337102</c:v>
                </c:pt>
                <c:pt idx="459" formatCode="#,##0.0000000000;[Red]\-#,##0.0000000000">
                  <c:v>143.12806669625914</c:v>
                </c:pt>
                <c:pt idx="460" formatCode="#,##0.0000000000;[Red]\-#,##0.0000000000">
                  <c:v>142.60126493914726</c:v>
                </c:pt>
                <c:pt idx="461" formatCode="#,##0.0000000000;[Red]\-#,##0.0000000000">
                  <c:v>142.07446318203537</c:v>
                </c:pt>
                <c:pt idx="462" formatCode="#,##0.0000000000;[Red]\-#,##0.0000000000">
                  <c:v>141.54766142492349</c:v>
                </c:pt>
                <c:pt idx="463" formatCode="#,##0.0000000000;[Red]\-#,##0.0000000000">
                  <c:v>141.02085966781161</c:v>
                </c:pt>
                <c:pt idx="464" formatCode="#,##0.0000000000;[Red]\-#,##0.0000000000">
                  <c:v>140.49405791069972</c:v>
                </c:pt>
                <c:pt idx="465" formatCode="#,##0.0000000000;[Red]\-#,##0.0000000000">
                  <c:v>139.96725615358784</c:v>
                </c:pt>
                <c:pt idx="466" formatCode="#,##0.0000000000;[Red]\-#,##0.0000000000">
                  <c:v>139.44045439647596</c:v>
                </c:pt>
                <c:pt idx="467" formatCode="#,##0.0000000000;[Red]\-#,##0.0000000000">
                  <c:v>138.91365263936407</c:v>
                </c:pt>
                <c:pt idx="468" formatCode="#,##0.0000000000;[Red]\-#,##0.0000000000">
                  <c:v>138.38685088225219</c:v>
                </c:pt>
                <c:pt idx="469" formatCode="#,##0.0000000000;[Red]\-#,##0.0000000000">
                  <c:v>137.86004912514031</c:v>
                </c:pt>
                <c:pt idx="470" formatCode="#,##0.0000000000;[Red]\-#,##0.0000000000">
                  <c:v>137.33324736802842</c:v>
                </c:pt>
                <c:pt idx="471" formatCode="#,##0.0000000000;[Red]\-#,##0.0000000000">
                  <c:v>136.80644561091654</c:v>
                </c:pt>
                <c:pt idx="472" formatCode="#,##0.0000000000;[Red]\-#,##0.0000000000">
                  <c:v>136.27964385380466</c:v>
                </c:pt>
                <c:pt idx="473" formatCode="#,##0.0000000000;[Red]\-#,##0.0000000000">
                  <c:v>135.75284209669277</c:v>
                </c:pt>
                <c:pt idx="474" formatCode="#,##0.0000000000;[Red]\-#,##0.0000000000">
                  <c:v>135.22604033958089</c:v>
                </c:pt>
                <c:pt idx="475" formatCode="#,##0.0000000000;[Red]\-#,##0.0000000000">
                  <c:v>134.69923858246901</c:v>
                </c:pt>
                <c:pt idx="476" formatCode="#,##0.0000000000;[Red]\-#,##0.0000000000">
                  <c:v>134.17243682535712</c:v>
                </c:pt>
                <c:pt idx="477" formatCode="#,##0.0000000000;[Red]\-#,##0.0000000000">
                  <c:v>133.64563506824524</c:v>
                </c:pt>
                <c:pt idx="478" formatCode="#,##0.0000000000;[Red]\-#,##0.0000000000">
                  <c:v>133.11883331113336</c:v>
                </c:pt>
                <c:pt idx="479" formatCode="#,##0.0000000000;[Red]\-#,##0.0000000000">
                  <c:v>132.59203155402147</c:v>
                </c:pt>
                <c:pt idx="480" formatCode="#,##0.0000000000;[Red]\-#,##0.0000000000">
                  <c:v>132.06522979690959</c:v>
                </c:pt>
                <c:pt idx="481" formatCode="#,##0.0000000000;[Red]\-#,##0.0000000000">
                  <c:v>131.53842803979771</c:v>
                </c:pt>
                <c:pt idx="482" formatCode="#,##0.0000000000;[Red]\-#,##0.0000000000">
                  <c:v>131.01162628268582</c:v>
                </c:pt>
                <c:pt idx="483" formatCode="#,##0.0000000000;[Red]\-#,##0.0000000000">
                  <c:v>130.48482452557394</c:v>
                </c:pt>
                <c:pt idx="484" formatCode="#,##0.0000000000;[Red]\-#,##0.0000000000">
                  <c:v>129.95802276846206</c:v>
                </c:pt>
                <c:pt idx="485" formatCode="#,##0.0000000000;[Red]\-#,##0.0000000000">
                  <c:v>129.43122101135017</c:v>
                </c:pt>
                <c:pt idx="486" formatCode="#,##0.0000000000;[Red]\-#,##0.0000000000">
                  <c:v>128.90441925423829</c:v>
                </c:pt>
                <c:pt idx="487" formatCode="#,##0.0000000000;[Red]\-#,##0.0000000000">
                  <c:v>128.37761749712641</c:v>
                </c:pt>
                <c:pt idx="488" formatCode="#,##0.0000000000;[Red]\-#,##0.0000000000">
                  <c:v>127.85081574001498</c:v>
                </c:pt>
                <c:pt idx="489" formatCode="#,##0.0000000000;[Red]\-#,##0.0000000000">
                  <c:v>127.72248758635268</c:v>
                </c:pt>
                <c:pt idx="490" formatCode="#,##0.0000000000;[Red]\-#,##0.0000000000">
                  <c:v>127.59415943269039</c:v>
                </c:pt>
                <c:pt idx="491" formatCode="#,##0.0000000000;[Red]\-#,##0.0000000000">
                  <c:v>127.46583127902809</c:v>
                </c:pt>
                <c:pt idx="492" formatCode="#,##0.0000000000;[Red]\-#,##0.0000000000">
                  <c:v>127.3375031253658</c:v>
                </c:pt>
                <c:pt idx="493" formatCode="#,##0.0000000000;[Red]\-#,##0.0000000000">
                  <c:v>127.2091749717035</c:v>
                </c:pt>
                <c:pt idx="494" formatCode="#,##0.0000000000;[Red]\-#,##0.0000000000">
                  <c:v>127.08084681804121</c:v>
                </c:pt>
                <c:pt idx="495" formatCode="#,##0.0000000000;[Red]\-#,##0.0000000000">
                  <c:v>126.95251866437891</c:v>
                </c:pt>
                <c:pt idx="496" formatCode="#,##0.0000000000;[Red]\-#,##0.0000000000">
                  <c:v>126.82419051071662</c:v>
                </c:pt>
                <c:pt idx="497" formatCode="#,##0.0000000000;[Red]\-#,##0.0000000000">
                  <c:v>126.69586235705432</c:v>
                </c:pt>
                <c:pt idx="498" formatCode="#,##0.0000000000;[Red]\-#,##0.0000000000">
                  <c:v>126.56753420339203</c:v>
                </c:pt>
                <c:pt idx="499" formatCode="#,##0.0000000000;[Red]\-#,##0.0000000000">
                  <c:v>126.43920604972973</c:v>
                </c:pt>
                <c:pt idx="500" formatCode="#,##0.0000000000;[Red]\-#,##0.0000000000">
                  <c:v>126.31087789606744</c:v>
                </c:pt>
                <c:pt idx="501" formatCode="#,##0.0000000000;[Red]\-#,##0.0000000000">
                  <c:v>126.18254974240514</c:v>
                </c:pt>
                <c:pt idx="502" formatCode="#,##0.0000000000;[Red]\-#,##0.0000000000">
                  <c:v>126.05422158874285</c:v>
                </c:pt>
                <c:pt idx="503" formatCode="#,##0.0000000000;[Red]\-#,##0.0000000000">
                  <c:v>125.92589343508055</c:v>
                </c:pt>
                <c:pt idx="504" formatCode="#,##0.0000000000;[Red]\-#,##0.0000000000">
                  <c:v>125.79756528141826</c:v>
                </c:pt>
                <c:pt idx="505" formatCode="#,##0.0000000000;[Red]\-#,##0.0000000000">
                  <c:v>125.66923712775596</c:v>
                </c:pt>
                <c:pt idx="506" formatCode="#,##0.0000000000;[Red]\-#,##0.0000000000">
                  <c:v>125.54090897409367</c:v>
                </c:pt>
                <c:pt idx="507" formatCode="#,##0.0000000000;[Red]\-#,##0.0000000000">
                  <c:v>125.41258082043137</c:v>
                </c:pt>
                <c:pt idx="508" formatCode="#,##0.0000000000;[Red]\-#,##0.0000000000">
                  <c:v>125.28425266676908</c:v>
                </c:pt>
                <c:pt idx="509" formatCode="#,##0.0000000000;[Red]\-#,##0.0000000000">
                  <c:v>125.15592451310678</c:v>
                </c:pt>
                <c:pt idx="510" formatCode="#,##0.0000000000;[Red]\-#,##0.0000000000">
                  <c:v>125.02759635944449</c:v>
                </c:pt>
                <c:pt idx="511" formatCode="#,##0.0000000000;[Red]\-#,##0.0000000000">
                  <c:v>124.89926820578219</c:v>
                </c:pt>
                <c:pt idx="512" formatCode="#,##0.0000000000;[Red]\-#,##0.0000000000">
                  <c:v>124.7709400521199</c:v>
                </c:pt>
                <c:pt idx="513" formatCode="#,##0.0000000000;[Red]\-#,##0.0000000000">
                  <c:v>124.6426118984576</c:v>
                </c:pt>
                <c:pt idx="514" formatCode="#,##0.0000000000;[Red]\-#,##0.0000000000">
                  <c:v>124.51428374479531</c:v>
                </c:pt>
                <c:pt idx="515" formatCode="#,##0.0000000000;[Red]\-#,##0.0000000000">
                  <c:v>124.38595559113301</c:v>
                </c:pt>
                <c:pt idx="516" formatCode="#,##0.0000000000;[Red]\-#,##0.0000000000">
                  <c:v>124.25762743747072</c:v>
                </c:pt>
                <c:pt idx="517" formatCode="#,##0.0000000000;[Red]\-#,##0.0000000000">
                  <c:v>124.12929928380842</c:v>
                </c:pt>
                <c:pt idx="518" formatCode="#,##0.0000000000;[Red]\-#,##0.0000000000">
                  <c:v>124.00097113014613</c:v>
                </c:pt>
                <c:pt idx="519" formatCode="#,##0.0000000000;[Red]\-#,##0.0000000000">
                  <c:v>123.87264297648383</c:v>
                </c:pt>
                <c:pt idx="520" formatCode="#,##0.0000000000;[Red]\-#,##0.0000000000">
                  <c:v>123.74431482282154</c:v>
                </c:pt>
                <c:pt idx="521" formatCode="#,##0.0000000000;[Red]\-#,##0.0000000000">
                  <c:v>123.61598666915924</c:v>
                </c:pt>
                <c:pt idx="522" formatCode="#,##0.0000000000;[Red]\-#,##0.0000000000">
                  <c:v>123.48765851549695</c:v>
                </c:pt>
                <c:pt idx="523" formatCode="#,##0.0000000000;[Red]\-#,##0.0000000000">
                  <c:v>123.35933036183465</c:v>
                </c:pt>
                <c:pt idx="524" formatCode="#,##0.0000000000;[Red]\-#,##0.0000000000">
                  <c:v>123.23100220817236</c:v>
                </c:pt>
                <c:pt idx="525" formatCode="#,##0.0000000000;[Red]\-#,##0.0000000000">
                  <c:v>123.10267405451006</c:v>
                </c:pt>
                <c:pt idx="526" formatCode="#,##0.0000000000;[Red]\-#,##0.0000000000">
                  <c:v>122.97434590084777</c:v>
                </c:pt>
                <c:pt idx="527" formatCode="#,##0.0000000000;[Red]\-#,##0.0000000000">
                  <c:v>122.84601774718547</c:v>
                </c:pt>
                <c:pt idx="528" formatCode="#,##0.0000000000;[Red]\-#,##0.0000000000">
                  <c:v>122.71768959352318</c:v>
                </c:pt>
                <c:pt idx="529" formatCode="#,##0.0000000000;[Red]\-#,##0.0000000000">
                  <c:v>122.58936143986088</c:v>
                </c:pt>
                <c:pt idx="530" formatCode="#,##0.0000000000;[Red]\-#,##0.0000000000">
                  <c:v>122.46103328619859</c:v>
                </c:pt>
                <c:pt idx="531" formatCode="#,##0.0000000000;[Red]\-#,##0.0000000000">
                  <c:v>122.33270513253629</c:v>
                </c:pt>
                <c:pt idx="532" formatCode="#,##0.0000000000;[Red]\-#,##0.0000000000">
                  <c:v>122.204376978874</c:v>
                </c:pt>
                <c:pt idx="533" formatCode="#,##0.0000000000;[Red]\-#,##0.0000000000">
                  <c:v>122.0760488252117</c:v>
                </c:pt>
                <c:pt idx="534" formatCode="#,##0.0000000000;[Red]\-#,##0.0000000000">
                  <c:v>121.9477206715494</c:v>
                </c:pt>
                <c:pt idx="535" formatCode="#,##0.0000000000;[Red]\-#,##0.0000000000">
                  <c:v>121.81939251788711</c:v>
                </c:pt>
                <c:pt idx="536" formatCode="#,##0.0000000000;[Red]\-#,##0.0000000000">
                  <c:v>121.69106436422481</c:v>
                </c:pt>
                <c:pt idx="537" formatCode="#,##0.0000000000;[Red]\-#,##0.0000000000">
                  <c:v>121.56273621056252</c:v>
                </c:pt>
                <c:pt idx="538" formatCode="#,##0.0000000000;[Red]\-#,##0.0000000000">
                  <c:v>121.43440805690022</c:v>
                </c:pt>
                <c:pt idx="539" formatCode="#,##0.0000000000;[Red]\-#,##0.0000000000">
                  <c:v>121.30607990323793</c:v>
                </c:pt>
                <c:pt idx="540" formatCode="#,##0.0000000000;[Red]\-#,##0.0000000000">
                  <c:v>121.17775174957563</c:v>
                </c:pt>
                <c:pt idx="541" formatCode="#,##0.0000000000;[Red]\-#,##0.0000000000">
                  <c:v>121.04942359591334</c:v>
                </c:pt>
                <c:pt idx="542" formatCode="#,##0.0000000000;[Red]\-#,##0.0000000000">
                  <c:v>120.92109544225104</c:v>
                </c:pt>
                <c:pt idx="543" formatCode="#,##0.0000000000;[Red]\-#,##0.0000000000">
                  <c:v>120.79276728858875</c:v>
                </c:pt>
                <c:pt idx="544" formatCode="#,##0.0000000000;[Red]\-#,##0.0000000000">
                  <c:v>120.66443913492645</c:v>
                </c:pt>
                <c:pt idx="545" formatCode="#,##0.0000000000;[Red]\-#,##0.0000000000">
                  <c:v>120.53611098126416</c:v>
                </c:pt>
                <c:pt idx="546" formatCode="#,##0.0000000000;[Red]\-#,##0.0000000000">
                  <c:v>120.40778282760186</c:v>
                </c:pt>
                <c:pt idx="547" formatCode="#,##0.0000000000;[Red]\-#,##0.0000000000">
                  <c:v>120.27945467393957</c:v>
                </c:pt>
                <c:pt idx="548" formatCode="#,##0.0000000000;[Red]\-#,##0.0000000000">
                  <c:v>120.15112652027766</c:v>
                </c:pt>
                <c:pt idx="549" formatCode="#,##0.0000000000;[Red]\-#,##0.0000000000">
                  <c:v>120.12576606424881</c:v>
                </c:pt>
                <c:pt idx="550" formatCode="#,##0.0000000000;[Red]\-#,##0.0000000000">
                  <c:v>120.10040560821996</c:v>
                </c:pt>
                <c:pt idx="551" formatCode="#,##0.0000000000;[Red]\-#,##0.0000000000">
                  <c:v>120.07504515219111</c:v>
                </c:pt>
                <c:pt idx="552" formatCode="#,##0.0000000000;[Red]\-#,##0.0000000000">
                  <c:v>120.04968469616226</c:v>
                </c:pt>
                <c:pt idx="553" formatCode="#,##0.0000000000;[Red]\-#,##0.0000000000">
                  <c:v>120.02432424013341</c:v>
                </c:pt>
                <c:pt idx="554" formatCode="#,##0.0000000000;[Red]\-#,##0.0000000000">
                  <c:v>119.99896378410456</c:v>
                </c:pt>
                <c:pt idx="555" formatCode="#,##0.0000000000;[Red]\-#,##0.0000000000">
                  <c:v>119.97360332807571</c:v>
                </c:pt>
                <c:pt idx="556" formatCode="#,##0.0000000000;[Red]\-#,##0.0000000000">
                  <c:v>119.94824287204686</c:v>
                </c:pt>
                <c:pt idx="557" formatCode="#,##0.0000000000;[Red]\-#,##0.0000000000">
                  <c:v>119.92288241601801</c:v>
                </c:pt>
                <c:pt idx="558" formatCode="#,##0.0000000000;[Red]\-#,##0.0000000000">
                  <c:v>119.89752195998916</c:v>
                </c:pt>
                <c:pt idx="559" formatCode="#,##0.0000000000;[Red]\-#,##0.0000000000">
                  <c:v>119.87216150396031</c:v>
                </c:pt>
                <c:pt idx="560" formatCode="#,##0.0000000000;[Red]\-#,##0.0000000000">
                  <c:v>119.84680104793146</c:v>
                </c:pt>
                <c:pt idx="561" formatCode="#,##0.0000000000;[Red]\-#,##0.0000000000">
                  <c:v>119.82144059190261</c:v>
                </c:pt>
                <c:pt idx="562" formatCode="#,##0.0000000000;[Red]\-#,##0.0000000000">
                  <c:v>119.79608013587377</c:v>
                </c:pt>
                <c:pt idx="563" formatCode="#,##0.0000000000;[Red]\-#,##0.0000000000">
                  <c:v>119.77071967984492</c:v>
                </c:pt>
                <c:pt idx="564" formatCode="#,##0.0000000000;[Red]\-#,##0.0000000000">
                  <c:v>119.74535922381607</c:v>
                </c:pt>
                <c:pt idx="565" formatCode="#,##0.0000000000;[Red]\-#,##0.0000000000">
                  <c:v>119.71999876778722</c:v>
                </c:pt>
                <c:pt idx="566" formatCode="#,##0.0000000000;[Red]\-#,##0.0000000000">
                  <c:v>119.69463831175837</c:v>
                </c:pt>
                <c:pt idx="567" formatCode="#,##0.0000000000;[Red]\-#,##0.0000000000">
                  <c:v>119.66927785572952</c:v>
                </c:pt>
                <c:pt idx="568" formatCode="#,##0.0000000000;[Red]\-#,##0.0000000000">
                  <c:v>119.64391739970067</c:v>
                </c:pt>
                <c:pt idx="569" formatCode="#,##0.0000000000;[Red]\-#,##0.0000000000">
                  <c:v>119.61855694367182</c:v>
                </c:pt>
                <c:pt idx="570" formatCode="#,##0.0000000000;[Red]\-#,##0.0000000000">
                  <c:v>119.59319648764297</c:v>
                </c:pt>
                <c:pt idx="571" formatCode="#,##0.0000000000;[Red]\-#,##0.0000000000">
                  <c:v>119.56783603161412</c:v>
                </c:pt>
                <c:pt idx="572" formatCode="#,##0.0000000000;[Red]\-#,##0.0000000000">
                  <c:v>119.54247557558527</c:v>
                </c:pt>
                <c:pt idx="573" formatCode="#,##0.0000000000;[Red]\-#,##0.0000000000">
                  <c:v>119.51711511955642</c:v>
                </c:pt>
                <c:pt idx="574" formatCode="#,##0.0000000000;[Red]\-#,##0.0000000000">
                  <c:v>119.49175466352757</c:v>
                </c:pt>
                <c:pt idx="575" formatCode="#,##0.0000000000;[Red]\-#,##0.0000000000">
                  <c:v>119.46639420749872</c:v>
                </c:pt>
                <c:pt idx="576" formatCode="#,##0.0000000000;[Red]\-#,##0.0000000000">
                  <c:v>119.44103375146987</c:v>
                </c:pt>
                <c:pt idx="577" formatCode="#,##0.0000000000;[Red]\-#,##0.0000000000">
                  <c:v>119.41567329544102</c:v>
                </c:pt>
                <c:pt idx="578" formatCode="#,##0.0000000000;[Red]\-#,##0.0000000000">
                  <c:v>119.39031283941218</c:v>
                </c:pt>
                <c:pt idx="579" formatCode="#,##0.0000000000;[Red]\-#,##0.0000000000">
                  <c:v>119.36495238338333</c:v>
                </c:pt>
                <c:pt idx="580" formatCode="#,##0.0000000000;[Red]\-#,##0.0000000000">
                  <c:v>119.33959192735448</c:v>
                </c:pt>
                <c:pt idx="581" formatCode="#,##0.0000000000;[Red]\-#,##0.0000000000">
                  <c:v>119.31423147132563</c:v>
                </c:pt>
                <c:pt idx="582" formatCode="#,##0.0000000000;[Red]\-#,##0.0000000000">
                  <c:v>119.28887101529678</c:v>
                </c:pt>
                <c:pt idx="583" formatCode="#,##0.0000000000;[Red]\-#,##0.0000000000">
                  <c:v>119.26351055926793</c:v>
                </c:pt>
                <c:pt idx="584" formatCode="#,##0.0000000000;[Red]\-#,##0.0000000000">
                  <c:v>119.23815010323908</c:v>
                </c:pt>
                <c:pt idx="585" formatCode="#,##0.0000000000;[Red]\-#,##0.0000000000">
                  <c:v>119.21278964721023</c:v>
                </c:pt>
                <c:pt idx="586" formatCode="#,##0.0000000000;[Red]\-#,##0.0000000000">
                  <c:v>119.18742919118138</c:v>
                </c:pt>
                <c:pt idx="587" formatCode="#,##0.0000000000;[Red]\-#,##0.0000000000">
                  <c:v>119.16206873515253</c:v>
                </c:pt>
                <c:pt idx="588" formatCode="#,##0.0000000000;[Red]\-#,##0.0000000000">
                  <c:v>119.13670827912368</c:v>
                </c:pt>
                <c:pt idx="589" formatCode="#,##0.0000000000;[Red]\-#,##0.0000000000">
                  <c:v>119.11134782309483</c:v>
                </c:pt>
                <c:pt idx="590" formatCode="#,##0.0000000000;[Red]\-#,##0.0000000000">
                  <c:v>119.08598736706598</c:v>
                </c:pt>
                <c:pt idx="591" formatCode="#,##0.0000000000;[Red]\-#,##0.0000000000">
                  <c:v>119.06062691103713</c:v>
                </c:pt>
                <c:pt idx="592" formatCode="#,##0.0000000000;[Red]\-#,##0.0000000000">
                  <c:v>119.03526645500828</c:v>
                </c:pt>
                <c:pt idx="593" formatCode="#,##0.0000000000;[Red]\-#,##0.0000000000">
                  <c:v>119.00990599897943</c:v>
                </c:pt>
                <c:pt idx="594" formatCode="#,##0.0000000000;[Red]\-#,##0.0000000000">
                  <c:v>118.98454554295058</c:v>
                </c:pt>
                <c:pt idx="595" formatCode="#,##0.0000000000;[Red]\-#,##0.0000000000">
                  <c:v>118.95918508692174</c:v>
                </c:pt>
                <c:pt idx="596" formatCode="#,##0.0000000000;[Red]\-#,##0.0000000000">
                  <c:v>118.9338246308927</c:v>
                </c:pt>
                <c:pt idx="597" formatCode="#,##0.0000000000;[Red]\-#,##0.0000000000">
                  <c:v>118.73391892341158</c:v>
                </c:pt>
                <c:pt idx="598" formatCode="#,##0.0000000000;[Red]\-#,##0.0000000000">
                  <c:v>118.53401321593046</c:v>
                </c:pt>
                <c:pt idx="599" formatCode="#,##0.0000000000;[Red]\-#,##0.0000000000">
                  <c:v>118.33410750844934</c:v>
                </c:pt>
                <c:pt idx="600" formatCode="#,##0.0000000000;[Red]\-#,##0.0000000000">
                  <c:v>118.13420180096821</c:v>
                </c:pt>
                <c:pt idx="601" formatCode="#,##0.0000000000;[Red]\-#,##0.0000000000">
                  <c:v>117.93429609348709</c:v>
                </c:pt>
                <c:pt idx="602" formatCode="#,##0.0000000000;[Red]\-#,##0.0000000000">
                  <c:v>117.73439038600597</c:v>
                </c:pt>
                <c:pt idx="603" formatCode="#,##0.0000000000;[Red]\-#,##0.0000000000">
                  <c:v>117.53448467852485</c:v>
                </c:pt>
                <c:pt idx="604" formatCode="#,##0.0000000000;[Red]\-#,##0.0000000000">
                  <c:v>117.33457897104373</c:v>
                </c:pt>
                <c:pt idx="605" formatCode="#,##0.0000000000;[Red]\-#,##0.0000000000">
                  <c:v>117.1346732635626</c:v>
                </c:pt>
                <c:pt idx="606" formatCode="#,##0.0000000000;[Red]\-#,##0.0000000000">
                  <c:v>116.93476755608148</c:v>
                </c:pt>
                <c:pt idx="607" formatCode="#,##0.0000000000;[Red]\-#,##0.0000000000">
                  <c:v>116.73486184860036</c:v>
                </c:pt>
                <c:pt idx="608" formatCode="#,##0.0000000000;[Red]\-#,##0.0000000000">
                  <c:v>116.53495614111924</c:v>
                </c:pt>
                <c:pt idx="609" formatCode="#,##0.0000000000;[Red]\-#,##0.0000000000">
                  <c:v>116.33505043363812</c:v>
                </c:pt>
                <c:pt idx="610" formatCode="#,##0.0000000000;[Red]\-#,##0.0000000000">
                  <c:v>116.13514472615699</c:v>
                </c:pt>
                <c:pt idx="611" formatCode="#,##0.0000000000;[Red]\-#,##0.0000000000">
                  <c:v>115.93523901867587</c:v>
                </c:pt>
                <c:pt idx="612" formatCode="#,##0.0000000000;[Red]\-#,##0.0000000000">
                  <c:v>115.73533331119475</c:v>
                </c:pt>
                <c:pt idx="613" formatCode="#,##0.0000000000;[Red]\-#,##0.0000000000">
                  <c:v>115.53542760371363</c:v>
                </c:pt>
                <c:pt idx="614" formatCode="#,##0.0000000000;[Red]\-#,##0.0000000000">
                  <c:v>115.33552189623251</c:v>
                </c:pt>
                <c:pt idx="615" formatCode="#,##0.0000000000;[Red]\-#,##0.0000000000">
                  <c:v>115.13561618875138</c:v>
                </c:pt>
                <c:pt idx="616" formatCode="#,##0.0000000000;[Red]\-#,##0.0000000000">
                  <c:v>114.93571048127026</c:v>
                </c:pt>
                <c:pt idx="617" formatCode="#,##0.0000000000;[Red]\-#,##0.0000000000">
                  <c:v>114.73580477378914</c:v>
                </c:pt>
                <c:pt idx="618" formatCode="#,##0.0000000000;[Red]\-#,##0.0000000000">
                  <c:v>114.53589906630802</c:v>
                </c:pt>
                <c:pt idx="619" formatCode="#,##0.0000000000;[Red]\-#,##0.0000000000">
                  <c:v>114.3359933588269</c:v>
                </c:pt>
                <c:pt idx="620" formatCode="#,##0.0000000000;[Red]\-#,##0.0000000000">
                  <c:v>114.13608765134578</c:v>
                </c:pt>
                <c:pt idx="621" formatCode="#,##0.0000000000;[Red]\-#,##0.0000000000">
                  <c:v>113.93618194386465</c:v>
                </c:pt>
                <c:pt idx="622" formatCode="#,##0.0000000000;[Red]\-#,##0.0000000000">
                  <c:v>113.73627623638353</c:v>
                </c:pt>
                <c:pt idx="623" formatCode="#,##0.0000000000;[Red]\-#,##0.0000000000">
                  <c:v>113.53637052890241</c:v>
                </c:pt>
                <c:pt idx="624" formatCode="#,##0.0000000000;[Red]\-#,##0.0000000000">
                  <c:v>113.33646482142129</c:v>
                </c:pt>
                <c:pt idx="625" formatCode="#,##0.0000000000;[Red]\-#,##0.0000000000">
                  <c:v>113.13655911394017</c:v>
                </c:pt>
                <c:pt idx="626" formatCode="#,##0.0000000000;[Red]\-#,##0.0000000000">
                  <c:v>112.93665340645904</c:v>
                </c:pt>
                <c:pt idx="627" formatCode="#,##0.0000000000;[Red]\-#,##0.0000000000">
                  <c:v>112.73674769897792</c:v>
                </c:pt>
                <c:pt idx="628" formatCode="#,##0.0000000000;[Red]\-#,##0.0000000000">
                  <c:v>112.5368419914968</c:v>
                </c:pt>
                <c:pt idx="629" formatCode="#,##0.0000000000;[Red]\-#,##0.0000000000">
                  <c:v>112.33693628401568</c:v>
                </c:pt>
                <c:pt idx="630" formatCode="#,##0.0000000000;[Red]\-#,##0.0000000000">
                  <c:v>112.13703057653456</c:v>
                </c:pt>
                <c:pt idx="631" formatCode="#,##0.0000000000;[Red]\-#,##0.0000000000">
                  <c:v>111.93712486905343</c:v>
                </c:pt>
                <c:pt idx="632" formatCode="#,##0.0000000000;[Red]\-#,##0.0000000000">
                  <c:v>111.73721916157255</c:v>
                </c:pt>
                <c:pt idx="633" formatCode="#,##0.0000000000;[Red]\-#,##0.0000000000">
                  <c:v>111.43709568967851</c:v>
                </c:pt>
                <c:pt idx="634" formatCode="#,##0.0000000000;[Red]\-#,##0.0000000000">
                  <c:v>111.13697221778447</c:v>
                </c:pt>
                <c:pt idx="635" formatCode="#,##0.0000000000;[Red]\-#,##0.0000000000">
                  <c:v>110.83684874589044</c:v>
                </c:pt>
                <c:pt idx="636" formatCode="#,##0.0000000000;[Red]\-#,##0.0000000000">
                  <c:v>110.5367252739964</c:v>
                </c:pt>
                <c:pt idx="637" formatCode="#,##0.0000000000;[Red]\-#,##0.0000000000">
                  <c:v>110.23660180210236</c:v>
                </c:pt>
                <c:pt idx="638" formatCode="#,##0.0000000000;[Red]\-#,##0.0000000000">
                  <c:v>109.93647833020832</c:v>
                </c:pt>
                <c:pt idx="639" formatCode="#,##0.0000000000;[Red]\-#,##0.0000000000">
                  <c:v>109.63635485831428</c:v>
                </c:pt>
                <c:pt idx="640" formatCode="#,##0.0000000000;[Red]\-#,##0.0000000000">
                  <c:v>109.33623138642024</c:v>
                </c:pt>
                <c:pt idx="641" formatCode="#,##0.0000000000;[Red]\-#,##0.0000000000">
                  <c:v>109.0361079145262</c:v>
                </c:pt>
                <c:pt idx="642" formatCode="#,##0.0000000000;[Red]\-#,##0.0000000000">
                  <c:v>108.73598444263216</c:v>
                </c:pt>
                <c:pt idx="643" formatCode="#,##0.0000000000;[Red]\-#,##0.0000000000">
                  <c:v>108.43586097073812</c:v>
                </c:pt>
                <c:pt idx="644" formatCode="#,##0.0000000000;[Red]\-#,##0.0000000000">
                  <c:v>108.13573749884408</c:v>
                </c:pt>
                <c:pt idx="645" formatCode="#,##0.0000000000;[Red]\-#,##0.0000000000">
                  <c:v>107.83561402695004</c:v>
                </c:pt>
                <c:pt idx="646" formatCode="#,##0.0000000000;[Red]\-#,##0.0000000000">
                  <c:v>107.535490555056</c:v>
                </c:pt>
                <c:pt idx="647" formatCode="#,##0.0000000000;[Red]\-#,##0.0000000000">
                  <c:v>107.23536708316196</c:v>
                </c:pt>
                <c:pt idx="648" formatCode="#,##0.0000000000;[Red]\-#,##0.0000000000">
                  <c:v>106.93524361126792</c:v>
                </c:pt>
                <c:pt idx="649" formatCode="#,##0.0000000000;[Red]\-#,##0.0000000000">
                  <c:v>106.63512013937388</c:v>
                </c:pt>
                <c:pt idx="650" formatCode="#,##0.0000000000;[Red]\-#,##0.0000000000">
                  <c:v>106.33499666747984</c:v>
                </c:pt>
                <c:pt idx="651" formatCode="#,##0.0000000000;[Red]\-#,##0.0000000000">
                  <c:v>106.0348731955858</c:v>
                </c:pt>
              </c:numCache>
            </c:numRef>
          </c:val>
          <c:smooth val="0"/>
          <c:extLst>
            <c:ext xmlns:c16="http://schemas.microsoft.com/office/drawing/2014/chart" uri="{C3380CC4-5D6E-409C-BE32-E72D297353CC}">
              <c16:uniqueId val="{00000002-6C14-4F5E-80E1-22B6D85D66FD}"/>
            </c:ext>
          </c:extLst>
        </c:ser>
        <c:ser>
          <c:idx val="3"/>
          <c:order val="3"/>
          <c:tx>
            <c:strRef>
              <c:f>'★資本稼働率（施工時仕入価格指数）'!$N$1</c:f>
              <c:strCache>
                <c:ptCount val="1"/>
                <c:pt idx="0">
                  <c:v>生産能力</c:v>
                </c:pt>
              </c:strCache>
            </c:strRef>
          </c:tx>
          <c:spPr>
            <a:ln w="28575" cap="rnd">
              <a:solidFill>
                <a:schemeClr val="tx1">
                  <a:lumMod val="85000"/>
                  <a:lumOff val="15000"/>
                </a:schemeClr>
              </a:solidFill>
              <a:round/>
            </a:ln>
            <a:effectLst/>
          </c:spPr>
          <c:marker>
            <c:symbol val="none"/>
          </c:marker>
          <c:cat>
            <c:numRef>
              <c:f>'★資本稼働率（施工時仕入価格指数）'!$A$2:$A$653</c:f>
              <c:numCache>
                <c:formatCode>yyyy"年"m"月";@</c:formatCode>
                <c:ptCount val="652"/>
                <c:pt idx="0">
                  <c:v>24929</c:v>
                </c:pt>
                <c:pt idx="1">
                  <c:v>24959</c:v>
                </c:pt>
                <c:pt idx="2">
                  <c:v>24990</c:v>
                </c:pt>
                <c:pt idx="3">
                  <c:v>25020</c:v>
                </c:pt>
                <c:pt idx="4">
                  <c:v>25051</c:v>
                </c:pt>
                <c:pt idx="5">
                  <c:v>25082</c:v>
                </c:pt>
                <c:pt idx="6">
                  <c:v>25112</c:v>
                </c:pt>
                <c:pt idx="7">
                  <c:v>25143</c:v>
                </c:pt>
                <c:pt idx="8">
                  <c:v>25173</c:v>
                </c:pt>
                <c:pt idx="9">
                  <c:v>25204</c:v>
                </c:pt>
                <c:pt idx="10">
                  <c:v>25235</c:v>
                </c:pt>
                <c:pt idx="11">
                  <c:v>25263</c:v>
                </c:pt>
                <c:pt idx="12">
                  <c:v>25294</c:v>
                </c:pt>
                <c:pt idx="13">
                  <c:v>25324</c:v>
                </c:pt>
                <c:pt idx="14">
                  <c:v>25355</c:v>
                </c:pt>
                <c:pt idx="15">
                  <c:v>25385</c:v>
                </c:pt>
                <c:pt idx="16">
                  <c:v>25416</c:v>
                </c:pt>
                <c:pt idx="17">
                  <c:v>25447</c:v>
                </c:pt>
                <c:pt idx="18">
                  <c:v>25477</c:v>
                </c:pt>
                <c:pt idx="19">
                  <c:v>25508</c:v>
                </c:pt>
                <c:pt idx="20">
                  <c:v>25538</c:v>
                </c:pt>
                <c:pt idx="21">
                  <c:v>25569</c:v>
                </c:pt>
                <c:pt idx="22">
                  <c:v>25600</c:v>
                </c:pt>
                <c:pt idx="23">
                  <c:v>25628</c:v>
                </c:pt>
                <c:pt idx="24">
                  <c:v>25659</c:v>
                </c:pt>
                <c:pt idx="25">
                  <c:v>25689</c:v>
                </c:pt>
                <c:pt idx="26">
                  <c:v>25720</c:v>
                </c:pt>
                <c:pt idx="27">
                  <c:v>25750</c:v>
                </c:pt>
                <c:pt idx="28">
                  <c:v>25781</c:v>
                </c:pt>
                <c:pt idx="29">
                  <c:v>25812</c:v>
                </c:pt>
                <c:pt idx="30">
                  <c:v>25842</c:v>
                </c:pt>
                <c:pt idx="31">
                  <c:v>25873</c:v>
                </c:pt>
                <c:pt idx="32">
                  <c:v>25903</c:v>
                </c:pt>
                <c:pt idx="33">
                  <c:v>25934</c:v>
                </c:pt>
                <c:pt idx="34">
                  <c:v>25965</c:v>
                </c:pt>
                <c:pt idx="35">
                  <c:v>25993</c:v>
                </c:pt>
                <c:pt idx="36">
                  <c:v>26024</c:v>
                </c:pt>
                <c:pt idx="37">
                  <c:v>26054</c:v>
                </c:pt>
                <c:pt idx="38">
                  <c:v>26085</c:v>
                </c:pt>
                <c:pt idx="39">
                  <c:v>26115</c:v>
                </c:pt>
                <c:pt idx="40">
                  <c:v>26146</c:v>
                </c:pt>
                <c:pt idx="41">
                  <c:v>26177</c:v>
                </c:pt>
                <c:pt idx="42">
                  <c:v>26207</c:v>
                </c:pt>
                <c:pt idx="43">
                  <c:v>26238</c:v>
                </c:pt>
                <c:pt idx="44">
                  <c:v>26268</c:v>
                </c:pt>
                <c:pt idx="45">
                  <c:v>26299</c:v>
                </c:pt>
                <c:pt idx="46">
                  <c:v>26330</c:v>
                </c:pt>
                <c:pt idx="47">
                  <c:v>26359</c:v>
                </c:pt>
                <c:pt idx="48">
                  <c:v>26390</c:v>
                </c:pt>
                <c:pt idx="49">
                  <c:v>26420</c:v>
                </c:pt>
                <c:pt idx="50">
                  <c:v>26451</c:v>
                </c:pt>
                <c:pt idx="51">
                  <c:v>26481</c:v>
                </c:pt>
                <c:pt idx="52">
                  <c:v>26512</c:v>
                </c:pt>
                <c:pt idx="53">
                  <c:v>26543</c:v>
                </c:pt>
                <c:pt idx="54">
                  <c:v>26573</c:v>
                </c:pt>
                <c:pt idx="55">
                  <c:v>26604</c:v>
                </c:pt>
                <c:pt idx="56">
                  <c:v>26634</c:v>
                </c:pt>
                <c:pt idx="57">
                  <c:v>26665</c:v>
                </c:pt>
                <c:pt idx="58">
                  <c:v>26696</c:v>
                </c:pt>
                <c:pt idx="59">
                  <c:v>26724</c:v>
                </c:pt>
                <c:pt idx="60">
                  <c:v>26755</c:v>
                </c:pt>
                <c:pt idx="61">
                  <c:v>26785</c:v>
                </c:pt>
                <c:pt idx="62">
                  <c:v>26816</c:v>
                </c:pt>
                <c:pt idx="63">
                  <c:v>26846</c:v>
                </c:pt>
                <c:pt idx="64">
                  <c:v>26877</c:v>
                </c:pt>
                <c:pt idx="65">
                  <c:v>26908</c:v>
                </c:pt>
                <c:pt idx="66">
                  <c:v>26938</c:v>
                </c:pt>
                <c:pt idx="67">
                  <c:v>26969</c:v>
                </c:pt>
                <c:pt idx="68">
                  <c:v>26999</c:v>
                </c:pt>
                <c:pt idx="69">
                  <c:v>27030</c:v>
                </c:pt>
                <c:pt idx="70">
                  <c:v>27061</c:v>
                </c:pt>
                <c:pt idx="71">
                  <c:v>27089</c:v>
                </c:pt>
                <c:pt idx="72">
                  <c:v>27120</c:v>
                </c:pt>
                <c:pt idx="73">
                  <c:v>27150</c:v>
                </c:pt>
                <c:pt idx="74">
                  <c:v>27181</c:v>
                </c:pt>
                <c:pt idx="75">
                  <c:v>27211</c:v>
                </c:pt>
                <c:pt idx="76">
                  <c:v>27242</c:v>
                </c:pt>
                <c:pt idx="77">
                  <c:v>27273</c:v>
                </c:pt>
                <c:pt idx="78">
                  <c:v>27303</c:v>
                </c:pt>
                <c:pt idx="79">
                  <c:v>27334</c:v>
                </c:pt>
                <c:pt idx="80">
                  <c:v>27364</c:v>
                </c:pt>
                <c:pt idx="81">
                  <c:v>27395</c:v>
                </c:pt>
                <c:pt idx="82">
                  <c:v>27426</c:v>
                </c:pt>
                <c:pt idx="83">
                  <c:v>27454</c:v>
                </c:pt>
                <c:pt idx="84">
                  <c:v>27485</c:v>
                </c:pt>
                <c:pt idx="85">
                  <c:v>27515</c:v>
                </c:pt>
                <c:pt idx="86">
                  <c:v>27546</c:v>
                </c:pt>
                <c:pt idx="87">
                  <c:v>27576</c:v>
                </c:pt>
                <c:pt idx="88">
                  <c:v>27607</c:v>
                </c:pt>
                <c:pt idx="89">
                  <c:v>27638</c:v>
                </c:pt>
                <c:pt idx="90">
                  <c:v>27668</c:v>
                </c:pt>
                <c:pt idx="91">
                  <c:v>27699</c:v>
                </c:pt>
                <c:pt idx="92">
                  <c:v>27729</c:v>
                </c:pt>
                <c:pt idx="93">
                  <c:v>27760</c:v>
                </c:pt>
                <c:pt idx="94">
                  <c:v>27791</c:v>
                </c:pt>
                <c:pt idx="95">
                  <c:v>27820</c:v>
                </c:pt>
                <c:pt idx="96">
                  <c:v>27851</c:v>
                </c:pt>
                <c:pt idx="97">
                  <c:v>27881</c:v>
                </c:pt>
                <c:pt idx="98">
                  <c:v>27912</c:v>
                </c:pt>
                <c:pt idx="99">
                  <c:v>27942</c:v>
                </c:pt>
                <c:pt idx="100">
                  <c:v>27973</c:v>
                </c:pt>
                <c:pt idx="101">
                  <c:v>28004</c:v>
                </c:pt>
                <c:pt idx="102">
                  <c:v>28034</c:v>
                </c:pt>
                <c:pt idx="103">
                  <c:v>28065</c:v>
                </c:pt>
                <c:pt idx="104">
                  <c:v>28095</c:v>
                </c:pt>
                <c:pt idx="105">
                  <c:v>28126</c:v>
                </c:pt>
                <c:pt idx="106">
                  <c:v>28157</c:v>
                </c:pt>
                <c:pt idx="107">
                  <c:v>28185</c:v>
                </c:pt>
                <c:pt idx="108">
                  <c:v>28216</c:v>
                </c:pt>
                <c:pt idx="109">
                  <c:v>28246</c:v>
                </c:pt>
                <c:pt idx="110">
                  <c:v>28277</c:v>
                </c:pt>
                <c:pt idx="111">
                  <c:v>28307</c:v>
                </c:pt>
                <c:pt idx="112">
                  <c:v>28338</c:v>
                </c:pt>
                <c:pt idx="113">
                  <c:v>28369</c:v>
                </c:pt>
                <c:pt idx="114">
                  <c:v>28399</c:v>
                </c:pt>
                <c:pt idx="115">
                  <c:v>28430</c:v>
                </c:pt>
                <c:pt idx="116">
                  <c:v>28460</c:v>
                </c:pt>
                <c:pt idx="117">
                  <c:v>28491</c:v>
                </c:pt>
                <c:pt idx="118">
                  <c:v>28522</c:v>
                </c:pt>
                <c:pt idx="119">
                  <c:v>28550</c:v>
                </c:pt>
                <c:pt idx="120">
                  <c:v>28581</c:v>
                </c:pt>
                <c:pt idx="121">
                  <c:v>28611</c:v>
                </c:pt>
                <c:pt idx="122">
                  <c:v>28642</c:v>
                </c:pt>
                <c:pt idx="123">
                  <c:v>28672</c:v>
                </c:pt>
                <c:pt idx="124">
                  <c:v>28703</c:v>
                </c:pt>
                <c:pt idx="125">
                  <c:v>28734</c:v>
                </c:pt>
                <c:pt idx="126">
                  <c:v>28764</c:v>
                </c:pt>
                <c:pt idx="127">
                  <c:v>28795</c:v>
                </c:pt>
                <c:pt idx="128">
                  <c:v>28825</c:v>
                </c:pt>
                <c:pt idx="129">
                  <c:v>28856</c:v>
                </c:pt>
                <c:pt idx="130">
                  <c:v>28887</c:v>
                </c:pt>
                <c:pt idx="131">
                  <c:v>28915</c:v>
                </c:pt>
                <c:pt idx="132">
                  <c:v>28946</c:v>
                </c:pt>
                <c:pt idx="133">
                  <c:v>28976</c:v>
                </c:pt>
                <c:pt idx="134">
                  <c:v>29007</c:v>
                </c:pt>
                <c:pt idx="135">
                  <c:v>29037</c:v>
                </c:pt>
                <c:pt idx="136">
                  <c:v>29068</c:v>
                </c:pt>
                <c:pt idx="137">
                  <c:v>29099</c:v>
                </c:pt>
                <c:pt idx="138">
                  <c:v>29129</c:v>
                </c:pt>
                <c:pt idx="139">
                  <c:v>29160</c:v>
                </c:pt>
                <c:pt idx="140">
                  <c:v>29190</c:v>
                </c:pt>
                <c:pt idx="141">
                  <c:v>29221</c:v>
                </c:pt>
                <c:pt idx="142">
                  <c:v>29252</c:v>
                </c:pt>
                <c:pt idx="143">
                  <c:v>29281</c:v>
                </c:pt>
                <c:pt idx="144">
                  <c:v>29312</c:v>
                </c:pt>
                <c:pt idx="145">
                  <c:v>29342</c:v>
                </c:pt>
                <c:pt idx="146">
                  <c:v>29373</c:v>
                </c:pt>
                <c:pt idx="147">
                  <c:v>29403</c:v>
                </c:pt>
                <c:pt idx="148">
                  <c:v>29434</c:v>
                </c:pt>
                <c:pt idx="149">
                  <c:v>29465</c:v>
                </c:pt>
                <c:pt idx="150">
                  <c:v>29495</c:v>
                </c:pt>
                <c:pt idx="151">
                  <c:v>29526</c:v>
                </c:pt>
                <c:pt idx="152">
                  <c:v>29556</c:v>
                </c:pt>
                <c:pt idx="153">
                  <c:v>29587</c:v>
                </c:pt>
                <c:pt idx="154">
                  <c:v>29618</c:v>
                </c:pt>
                <c:pt idx="155">
                  <c:v>29646</c:v>
                </c:pt>
                <c:pt idx="156">
                  <c:v>29677</c:v>
                </c:pt>
                <c:pt idx="157">
                  <c:v>29707</c:v>
                </c:pt>
                <c:pt idx="158">
                  <c:v>29738</c:v>
                </c:pt>
                <c:pt idx="159">
                  <c:v>29768</c:v>
                </c:pt>
                <c:pt idx="160">
                  <c:v>29799</c:v>
                </c:pt>
                <c:pt idx="161">
                  <c:v>29830</c:v>
                </c:pt>
                <c:pt idx="162">
                  <c:v>29860</c:v>
                </c:pt>
                <c:pt idx="163">
                  <c:v>29891</c:v>
                </c:pt>
                <c:pt idx="164">
                  <c:v>29921</c:v>
                </c:pt>
                <c:pt idx="165">
                  <c:v>29952</c:v>
                </c:pt>
                <c:pt idx="166">
                  <c:v>29983</c:v>
                </c:pt>
                <c:pt idx="167">
                  <c:v>30011</c:v>
                </c:pt>
                <c:pt idx="168">
                  <c:v>30042</c:v>
                </c:pt>
                <c:pt idx="169">
                  <c:v>30072</c:v>
                </c:pt>
                <c:pt idx="170">
                  <c:v>30103</c:v>
                </c:pt>
                <c:pt idx="171">
                  <c:v>30133</c:v>
                </c:pt>
                <c:pt idx="172">
                  <c:v>30164</c:v>
                </c:pt>
                <c:pt idx="173">
                  <c:v>30195</c:v>
                </c:pt>
                <c:pt idx="174">
                  <c:v>30225</c:v>
                </c:pt>
                <c:pt idx="175">
                  <c:v>30256</c:v>
                </c:pt>
                <c:pt idx="176">
                  <c:v>30286</c:v>
                </c:pt>
                <c:pt idx="177">
                  <c:v>30317</c:v>
                </c:pt>
                <c:pt idx="178">
                  <c:v>30348</c:v>
                </c:pt>
                <c:pt idx="179">
                  <c:v>30376</c:v>
                </c:pt>
                <c:pt idx="180">
                  <c:v>30407</c:v>
                </c:pt>
                <c:pt idx="181">
                  <c:v>30437</c:v>
                </c:pt>
                <c:pt idx="182">
                  <c:v>30468</c:v>
                </c:pt>
                <c:pt idx="183">
                  <c:v>30498</c:v>
                </c:pt>
                <c:pt idx="184">
                  <c:v>30529</c:v>
                </c:pt>
                <c:pt idx="185">
                  <c:v>30560</c:v>
                </c:pt>
                <c:pt idx="186">
                  <c:v>30590</c:v>
                </c:pt>
                <c:pt idx="187">
                  <c:v>30621</c:v>
                </c:pt>
                <c:pt idx="188">
                  <c:v>30651</c:v>
                </c:pt>
                <c:pt idx="189">
                  <c:v>30682</c:v>
                </c:pt>
                <c:pt idx="190">
                  <c:v>30713</c:v>
                </c:pt>
                <c:pt idx="191">
                  <c:v>30742</c:v>
                </c:pt>
                <c:pt idx="192">
                  <c:v>30773</c:v>
                </c:pt>
                <c:pt idx="193">
                  <c:v>30803</c:v>
                </c:pt>
                <c:pt idx="194">
                  <c:v>30834</c:v>
                </c:pt>
                <c:pt idx="195">
                  <c:v>30864</c:v>
                </c:pt>
                <c:pt idx="196">
                  <c:v>30895</c:v>
                </c:pt>
                <c:pt idx="197">
                  <c:v>30926</c:v>
                </c:pt>
                <c:pt idx="198">
                  <c:v>30956</c:v>
                </c:pt>
                <c:pt idx="199">
                  <c:v>30987</c:v>
                </c:pt>
                <c:pt idx="200">
                  <c:v>31017</c:v>
                </c:pt>
                <c:pt idx="201">
                  <c:v>31048</c:v>
                </c:pt>
                <c:pt idx="202">
                  <c:v>31079</c:v>
                </c:pt>
                <c:pt idx="203">
                  <c:v>31107</c:v>
                </c:pt>
                <c:pt idx="204">
                  <c:v>31138</c:v>
                </c:pt>
                <c:pt idx="205">
                  <c:v>31168</c:v>
                </c:pt>
                <c:pt idx="206">
                  <c:v>31199</c:v>
                </c:pt>
                <c:pt idx="207">
                  <c:v>31229</c:v>
                </c:pt>
                <c:pt idx="208">
                  <c:v>31260</c:v>
                </c:pt>
                <c:pt idx="209">
                  <c:v>31291</c:v>
                </c:pt>
                <c:pt idx="210">
                  <c:v>31321</c:v>
                </c:pt>
                <c:pt idx="211">
                  <c:v>31352</c:v>
                </c:pt>
                <c:pt idx="212">
                  <c:v>31382</c:v>
                </c:pt>
                <c:pt idx="213">
                  <c:v>31413</c:v>
                </c:pt>
                <c:pt idx="214">
                  <c:v>31444</c:v>
                </c:pt>
                <c:pt idx="215">
                  <c:v>31472</c:v>
                </c:pt>
                <c:pt idx="216">
                  <c:v>31503</c:v>
                </c:pt>
                <c:pt idx="217">
                  <c:v>31533</c:v>
                </c:pt>
                <c:pt idx="218">
                  <c:v>31564</c:v>
                </c:pt>
                <c:pt idx="219">
                  <c:v>31594</c:v>
                </c:pt>
                <c:pt idx="220">
                  <c:v>31625</c:v>
                </c:pt>
                <c:pt idx="221">
                  <c:v>31656</c:v>
                </c:pt>
                <c:pt idx="222">
                  <c:v>31686</c:v>
                </c:pt>
                <c:pt idx="223">
                  <c:v>31717</c:v>
                </c:pt>
                <c:pt idx="224">
                  <c:v>31747</c:v>
                </c:pt>
                <c:pt idx="225">
                  <c:v>31778</c:v>
                </c:pt>
                <c:pt idx="226">
                  <c:v>31809</c:v>
                </c:pt>
                <c:pt idx="227">
                  <c:v>31837</c:v>
                </c:pt>
                <c:pt idx="228">
                  <c:v>31868</c:v>
                </c:pt>
                <c:pt idx="229">
                  <c:v>31898</c:v>
                </c:pt>
                <c:pt idx="230">
                  <c:v>31929</c:v>
                </c:pt>
                <c:pt idx="231">
                  <c:v>31959</c:v>
                </c:pt>
                <c:pt idx="232">
                  <c:v>31990</c:v>
                </c:pt>
                <c:pt idx="233">
                  <c:v>32021</c:v>
                </c:pt>
                <c:pt idx="234">
                  <c:v>32051</c:v>
                </c:pt>
                <c:pt idx="235">
                  <c:v>32082</c:v>
                </c:pt>
                <c:pt idx="236">
                  <c:v>32112</c:v>
                </c:pt>
                <c:pt idx="237">
                  <c:v>32143</c:v>
                </c:pt>
                <c:pt idx="238">
                  <c:v>32174</c:v>
                </c:pt>
                <c:pt idx="239">
                  <c:v>32203</c:v>
                </c:pt>
                <c:pt idx="240">
                  <c:v>32234</c:v>
                </c:pt>
                <c:pt idx="241">
                  <c:v>32264</c:v>
                </c:pt>
                <c:pt idx="242">
                  <c:v>32295</c:v>
                </c:pt>
                <c:pt idx="243">
                  <c:v>32325</c:v>
                </c:pt>
                <c:pt idx="244">
                  <c:v>32356</c:v>
                </c:pt>
                <c:pt idx="245">
                  <c:v>32387</c:v>
                </c:pt>
                <c:pt idx="246">
                  <c:v>32417</c:v>
                </c:pt>
                <c:pt idx="247">
                  <c:v>32448</c:v>
                </c:pt>
                <c:pt idx="248">
                  <c:v>32478</c:v>
                </c:pt>
                <c:pt idx="249">
                  <c:v>32509</c:v>
                </c:pt>
                <c:pt idx="250">
                  <c:v>32540</c:v>
                </c:pt>
                <c:pt idx="251">
                  <c:v>32568</c:v>
                </c:pt>
                <c:pt idx="252">
                  <c:v>32599</c:v>
                </c:pt>
                <c:pt idx="253">
                  <c:v>32629</c:v>
                </c:pt>
                <c:pt idx="254">
                  <c:v>32660</c:v>
                </c:pt>
                <c:pt idx="255">
                  <c:v>32690</c:v>
                </c:pt>
                <c:pt idx="256">
                  <c:v>32721</c:v>
                </c:pt>
                <c:pt idx="257">
                  <c:v>32752</c:v>
                </c:pt>
                <c:pt idx="258">
                  <c:v>32782</c:v>
                </c:pt>
                <c:pt idx="259">
                  <c:v>32813</c:v>
                </c:pt>
                <c:pt idx="260">
                  <c:v>32843</c:v>
                </c:pt>
                <c:pt idx="261">
                  <c:v>32874</c:v>
                </c:pt>
                <c:pt idx="262">
                  <c:v>32905</c:v>
                </c:pt>
                <c:pt idx="263">
                  <c:v>32933</c:v>
                </c:pt>
                <c:pt idx="264">
                  <c:v>32964</c:v>
                </c:pt>
                <c:pt idx="265">
                  <c:v>32994</c:v>
                </c:pt>
                <c:pt idx="266">
                  <c:v>33025</c:v>
                </c:pt>
                <c:pt idx="267">
                  <c:v>33055</c:v>
                </c:pt>
                <c:pt idx="268">
                  <c:v>33086</c:v>
                </c:pt>
                <c:pt idx="269">
                  <c:v>33117</c:v>
                </c:pt>
                <c:pt idx="270">
                  <c:v>33147</c:v>
                </c:pt>
                <c:pt idx="271">
                  <c:v>33178</c:v>
                </c:pt>
                <c:pt idx="272">
                  <c:v>33208</c:v>
                </c:pt>
                <c:pt idx="273">
                  <c:v>33239</c:v>
                </c:pt>
                <c:pt idx="274">
                  <c:v>33270</c:v>
                </c:pt>
                <c:pt idx="275">
                  <c:v>33298</c:v>
                </c:pt>
                <c:pt idx="276">
                  <c:v>33329</c:v>
                </c:pt>
                <c:pt idx="277">
                  <c:v>33359</c:v>
                </c:pt>
                <c:pt idx="278">
                  <c:v>33390</c:v>
                </c:pt>
                <c:pt idx="279">
                  <c:v>33420</c:v>
                </c:pt>
                <c:pt idx="280">
                  <c:v>33451</c:v>
                </c:pt>
                <c:pt idx="281">
                  <c:v>33482</c:v>
                </c:pt>
                <c:pt idx="282">
                  <c:v>33512</c:v>
                </c:pt>
                <c:pt idx="283">
                  <c:v>33543</c:v>
                </c:pt>
                <c:pt idx="284">
                  <c:v>33573</c:v>
                </c:pt>
                <c:pt idx="285">
                  <c:v>33604</c:v>
                </c:pt>
                <c:pt idx="286">
                  <c:v>33635</c:v>
                </c:pt>
                <c:pt idx="287">
                  <c:v>33664</c:v>
                </c:pt>
                <c:pt idx="288">
                  <c:v>33695</c:v>
                </c:pt>
                <c:pt idx="289">
                  <c:v>33725</c:v>
                </c:pt>
                <c:pt idx="290">
                  <c:v>33756</c:v>
                </c:pt>
                <c:pt idx="291">
                  <c:v>33786</c:v>
                </c:pt>
                <c:pt idx="292">
                  <c:v>33817</c:v>
                </c:pt>
                <c:pt idx="293">
                  <c:v>33848</c:v>
                </c:pt>
                <c:pt idx="294">
                  <c:v>33878</c:v>
                </c:pt>
                <c:pt idx="295">
                  <c:v>33909</c:v>
                </c:pt>
                <c:pt idx="296">
                  <c:v>33939</c:v>
                </c:pt>
                <c:pt idx="297">
                  <c:v>33970</c:v>
                </c:pt>
                <c:pt idx="298">
                  <c:v>34001</c:v>
                </c:pt>
                <c:pt idx="299">
                  <c:v>34029</c:v>
                </c:pt>
                <c:pt idx="300">
                  <c:v>34060</c:v>
                </c:pt>
                <c:pt idx="301">
                  <c:v>34090</c:v>
                </c:pt>
                <c:pt idx="302">
                  <c:v>34121</c:v>
                </c:pt>
                <c:pt idx="303">
                  <c:v>34151</c:v>
                </c:pt>
                <c:pt idx="304">
                  <c:v>34182</c:v>
                </c:pt>
                <c:pt idx="305">
                  <c:v>34213</c:v>
                </c:pt>
                <c:pt idx="306">
                  <c:v>34243</c:v>
                </c:pt>
                <c:pt idx="307">
                  <c:v>34274</c:v>
                </c:pt>
                <c:pt idx="308">
                  <c:v>34304</c:v>
                </c:pt>
                <c:pt idx="309">
                  <c:v>34335</c:v>
                </c:pt>
                <c:pt idx="310">
                  <c:v>34366</c:v>
                </c:pt>
                <c:pt idx="311">
                  <c:v>34394</c:v>
                </c:pt>
                <c:pt idx="312">
                  <c:v>34425</c:v>
                </c:pt>
                <c:pt idx="313">
                  <c:v>34455</c:v>
                </c:pt>
                <c:pt idx="314">
                  <c:v>34486</c:v>
                </c:pt>
                <c:pt idx="315">
                  <c:v>34516</c:v>
                </c:pt>
                <c:pt idx="316">
                  <c:v>34547</c:v>
                </c:pt>
                <c:pt idx="317">
                  <c:v>34578</c:v>
                </c:pt>
                <c:pt idx="318">
                  <c:v>34608</c:v>
                </c:pt>
                <c:pt idx="319">
                  <c:v>34639</c:v>
                </c:pt>
                <c:pt idx="320">
                  <c:v>34669</c:v>
                </c:pt>
                <c:pt idx="321">
                  <c:v>34700</c:v>
                </c:pt>
                <c:pt idx="322">
                  <c:v>34731</c:v>
                </c:pt>
                <c:pt idx="323">
                  <c:v>34759</c:v>
                </c:pt>
                <c:pt idx="324">
                  <c:v>34790</c:v>
                </c:pt>
                <c:pt idx="325">
                  <c:v>34820</c:v>
                </c:pt>
                <c:pt idx="326">
                  <c:v>34851</c:v>
                </c:pt>
                <c:pt idx="327">
                  <c:v>34881</c:v>
                </c:pt>
                <c:pt idx="328">
                  <c:v>34912</c:v>
                </c:pt>
                <c:pt idx="329">
                  <c:v>34943</c:v>
                </c:pt>
                <c:pt idx="330">
                  <c:v>34973</c:v>
                </c:pt>
                <c:pt idx="331">
                  <c:v>35004</c:v>
                </c:pt>
                <c:pt idx="332">
                  <c:v>35034</c:v>
                </c:pt>
                <c:pt idx="333">
                  <c:v>35065</c:v>
                </c:pt>
                <c:pt idx="334">
                  <c:v>35096</c:v>
                </c:pt>
                <c:pt idx="335">
                  <c:v>35125</c:v>
                </c:pt>
                <c:pt idx="336">
                  <c:v>35156</c:v>
                </c:pt>
                <c:pt idx="337">
                  <c:v>35186</c:v>
                </c:pt>
                <c:pt idx="338">
                  <c:v>35217</c:v>
                </c:pt>
                <c:pt idx="339">
                  <c:v>35247</c:v>
                </c:pt>
                <c:pt idx="340">
                  <c:v>35278</c:v>
                </c:pt>
                <c:pt idx="341">
                  <c:v>35309</c:v>
                </c:pt>
                <c:pt idx="342">
                  <c:v>35339</c:v>
                </c:pt>
                <c:pt idx="343">
                  <c:v>35370</c:v>
                </c:pt>
                <c:pt idx="344">
                  <c:v>35400</c:v>
                </c:pt>
                <c:pt idx="345">
                  <c:v>35431</c:v>
                </c:pt>
                <c:pt idx="346">
                  <c:v>35462</c:v>
                </c:pt>
                <c:pt idx="347">
                  <c:v>35490</c:v>
                </c:pt>
                <c:pt idx="348">
                  <c:v>35521</c:v>
                </c:pt>
                <c:pt idx="349">
                  <c:v>35551</c:v>
                </c:pt>
                <c:pt idx="350">
                  <c:v>35582</c:v>
                </c:pt>
                <c:pt idx="351">
                  <c:v>35612</c:v>
                </c:pt>
                <c:pt idx="352">
                  <c:v>35643</c:v>
                </c:pt>
                <c:pt idx="353">
                  <c:v>35674</c:v>
                </c:pt>
                <c:pt idx="354">
                  <c:v>35704</c:v>
                </c:pt>
                <c:pt idx="355">
                  <c:v>35735</c:v>
                </c:pt>
                <c:pt idx="356">
                  <c:v>35765</c:v>
                </c:pt>
                <c:pt idx="357">
                  <c:v>35796</c:v>
                </c:pt>
                <c:pt idx="358">
                  <c:v>35827</c:v>
                </c:pt>
                <c:pt idx="359">
                  <c:v>35855</c:v>
                </c:pt>
                <c:pt idx="360">
                  <c:v>35886</c:v>
                </c:pt>
                <c:pt idx="361">
                  <c:v>35916</c:v>
                </c:pt>
                <c:pt idx="362">
                  <c:v>35947</c:v>
                </c:pt>
                <c:pt idx="363">
                  <c:v>35977</c:v>
                </c:pt>
                <c:pt idx="364">
                  <c:v>36008</c:v>
                </c:pt>
                <c:pt idx="365">
                  <c:v>36039</c:v>
                </c:pt>
                <c:pt idx="366">
                  <c:v>36069</c:v>
                </c:pt>
                <c:pt idx="367">
                  <c:v>36100</c:v>
                </c:pt>
                <c:pt idx="368">
                  <c:v>36130</c:v>
                </c:pt>
                <c:pt idx="369">
                  <c:v>36161</c:v>
                </c:pt>
                <c:pt idx="370">
                  <c:v>36192</c:v>
                </c:pt>
                <c:pt idx="371">
                  <c:v>36220</c:v>
                </c:pt>
                <c:pt idx="372">
                  <c:v>36251</c:v>
                </c:pt>
                <c:pt idx="373">
                  <c:v>36281</c:v>
                </c:pt>
                <c:pt idx="374">
                  <c:v>36312</c:v>
                </c:pt>
                <c:pt idx="375">
                  <c:v>36342</c:v>
                </c:pt>
                <c:pt idx="376">
                  <c:v>36373</c:v>
                </c:pt>
                <c:pt idx="377">
                  <c:v>36404</c:v>
                </c:pt>
                <c:pt idx="378">
                  <c:v>36434</c:v>
                </c:pt>
                <c:pt idx="379">
                  <c:v>36465</c:v>
                </c:pt>
                <c:pt idx="380">
                  <c:v>36495</c:v>
                </c:pt>
                <c:pt idx="381">
                  <c:v>36526</c:v>
                </c:pt>
                <c:pt idx="382">
                  <c:v>36557</c:v>
                </c:pt>
                <c:pt idx="383">
                  <c:v>36586</c:v>
                </c:pt>
                <c:pt idx="384">
                  <c:v>36617</c:v>
                </c:pt>
                <c:pt idx="385">
                  <c:v>36647</c:v>
                </c:pt>
                <c:pt idx="386">
                  <c:v>36678</c:v>
                </c:pt>
                <c:pt idx="387">
                  <c:v>36708</c:v>
                </c:pt>
                <c:pt idx="388">
                  <c:v>36739</c:v>
                </c:pt>
                <c:pt idx="389">
                  <c:v>36770</c:v>
                </c:pt>
                <c:pt idx="390">
                  <c:v>36800</c:v>
                </c:pt>
                <c:pt idx="391">
                  <c:v>36831</c:v>
                </c:pt>
                <c:pt idx="392">
                  <c:v>36861</c:v>
                </c:pt>
                <c:pt idx="393">
                  <c:v>36892</c:v>
                </c:pt>
                <c:pt idx="394">
                  <c:v>36923</c:v>
                </c:pt>
                <c:pt idx="395">
                  <c:v>36951</c:v>
                </c:pt>
                <c:pt idx="396">
                  <c:v>36982</c:v>
                </c:pt>
                <c:pt idx="397">
                  <c:v>37012</c:v>
                </c:pt>
                <c:pt idx="398">
                  <c:v>37043</c:v>
                </c:pt>
                <c:pt idx="399">
                  <c:v>37073</c:v>
                </c:pt>
                <c:pt idx="400">
                  <c:v>37104</c:v>
                </c:pt>
                <c:pt idx="401">
                  <c:v>37135</c:v>
                </c:pt>
                <c:pt idx="402">
                  <c:v>37165</c:v>
                </c:pt>
                <c:pt idx="403">
                  <c:v>37196</c:v>
                </c:pt>
                <c:pt idx="404">
                  <c:v>37226</c:v>
                </c:pt>
                <c:pt idx="405">
                  <c:v>37257</c:v>
                </c:pt>
                <c:pt idx="406">
                  <c:v>37288</c:v>
                </c:pt>
                <c:pt idx="407">
                  <c:v>37316</c:v>
                </c:pt>
                <c:pt idx="408">
                  <c:v>37347</c:v>
                </c:pt>
                <c:pt idx="409">
                  <c:v>37377</c:v>
                </c:pt>
                <c:pt idx="410">
                  <c:v>37408</c:v>
                </c:pt>
                <c:pt idx="411">
                  <c:v>37438</c:v>
                </c:pt>
                <c:pt idx="412">
                  <c:v>37469</c:v>
                </c:pt>
                <c:pt idx="413">
                  <c:v>37500</c:v>
                </c:pt>
                <c:pt idx="414">
                  <c:v>37530</c:v>
                </c:pt>
                <c:pt idx="415">
                  <c:v>37561</c:v>
                </c:pt>
                <c:pt idx="416">
                  <c:v>37591</c:v>
                </c:pt>
                <c:pt idx="417">
                  <c:v>37622</c:v>
                </c:pt>
                <c:pt idx="418">
                  <c:v>37653</c:v>
                </c:pt>
                <c:pt idx="419">
                  <c:v>37681</c:v>
                </c:pt>
                <c:pt idx="420">
                  <c:v>37712</c:v>
                </c:pt>
                <c:pt idx="421">
                  <c:v>37742</c:v>
                </c:pt>
                <c:pt idx="422">
                  <c:v>37773</c:v>
                </c:pt>
                <c:pt idx="423">
                  <c:v>37803</c:v>
                </c:pt>
                <c:pt idx="424">
                  <c:v>37834</c:v>
                </c:pt>
                <c:pt idx="425">
                  <c:v>37865</c:v>
                </c:pt>
                <c:pt idx="426">
                  <c:v>37895</c:v>
                </c:pt>
                <c:pt idx="427">
                  <c:v>37926</c:v>
                </c:pt>
                <c:pt idx="428">
                  <c:v>37956</c:v>
                </c:pt>
                <c:pt idx="429">
                  <c:v>37987</c:v>
                </c:pt>
                <c:pt idx="430">
                  <c:v>38018</c:v>
                </c:pt>
                <c:pt idx="431">
                  <c:v>38047</c:v>
                </c:pt>
                <c:pt idx="432">
                  <c:v>38078</c:v>
                </c:pt>
                <c:pt idx="433">
                  <c:v>38108</c:v>
                </c:pt>
                <c:pt idx="434">
                  <c:v>38139</c:v>
                </c:pt>
                <c:pt idx="435">
                  <c:v>38169</c:v>
                </c:pt>
                <c:pt idx="436">
                  <c:v>38200</c:v>
                </c:pt>
                <c:pt idx="437">
                  <c:v>38231</c:v>
                </c:pt>
                <c:pt idx="438">
                  <c:v>38261</c:v>
                </c:pt>
                <c:pt idx="439">
                  <c:v>38292</c:v>
                </c:pt>
                <c:pt idx="440">
                  <c:v>38322</c:v>
                </c:pt>
                <c:pt idx="441">
                  <c:v>38353</c:v>
                </c:pt>
                <c:pt idx="442">
                  <c:v>38384</c:v>
                </c:pt>
                <c:pt idx="443">
                  <c:v>38412</c:v>
                </c:pt>
                <c:pt idx="444">
                  <c:v>38443</c:v>
                </c:pt>
                <c:pt idx="445">
                  <c:v>38473</c:v>
                </c:pt>
                <c:pt idx="446">
                  <c:v>38504</c:v>
                </c:pt>
                <c:pt idx="447">
                  <c:v>38534</c:v>
                </c:pt>
                <c:pt idx="448">
                  <c:v>38565</c:v>
                </c:pt>
                <c:pt idx="449">
                  <c:v>38596</c:v>
                </c:pt>
                <c:pt idx="450">
                  <c:v>38626</c:v>
                </c:pt>
                <c:pt idx="451">
                  <c:v>38657</c:v>
                </c:pt>
                <c:pt idx="452">
                  <c:v>38687</c:v>
                </c:pt>
                <c:pt idx="453">
                  <c:v>38718</c:v>
                </c:pt>
                <c:pt idx="454">
                  <c:v>38749</c:v>
                </c:pt>
                <c:pt idx="455">
                  <c:v>38777</c:v>
                </c:pt>
                <c:pt idx="456">
                  <c:v>38808</c:v>
                </c:pt>
                <c:pt idx="457">
                  <c:v>38838</c:v>
                </c:pt>
                <c:pt idx="458">
                  <c:v>38869</c:v>
                </c:pt>
                <c:pt idx="459">
                  <c:v>38899</c:v>
                </c:pt>
                <c:pt idx="460">
                  <c:v>38930</c:v>
                </c:pt>
                <c:pt idx="461">
                  <c:v>38961</c:v>
                </c:pt>
                <c:pt idx="462">
                  <c:v>38991</c:v>
                </c:pt>
                <c:pt idx="463">
                  <c:v>39022</c:v>
                </c:pt>
                <c:pt idx="464">
                  <c:v>39052</c:v>
                </c:pt>
                <c:pt idx="465">
                  <c:v>39083</c:v>
                </c:pt>
                <c:pt idx="466">
                  <c:v>39114</c:v>
                </c:pt>
                <c:pt idx="467">
                  <c:v>39142</c:v>
                </c:pt>
                <c:pt idx="468">
                  <c:v>39173</c:v>
                </c:pt>
                <c:pt idx="469">
                  <c:v>39203</c:v>
                </c:pt>
                <c:pt idx="470">
                  <c:v>39234</c:v>
                </c:pt>
                <c:pt idx="471">
                  <c:v>39264</c:v>
                </c:pt>
                <c:pt idx="472">
                  <c:v>39295</c:v>
                </c:pt>
                <c:pt idx="473">
                  <c:v>39326</c:v>
                </c:pt>
                <c:pt idx="474">
                  <c:v>39356</c:v>
                </c:pt>
                <c:pt idx="475">
                  <c:v>39387</c:v>
                </c:pt>
                <c:pt idx="476">
                  <c:v>39417</c:v>
                </c:pt>
                <c:pt idx="477">
                  <c:v>39448</c:v>
                </c:pt>
                <c:pt idx="478">
                  <c:v>39479</c:v>
                </c:pt>
                <c:pt idx="479">
                  <c:v>39508</c:v>
                </c:pt>
                <c:pt idx="480">
                  <c:v>39539</c:v>
                </c:pt>
                <c:pt idx="481">
                  <c:v>39569</c:v>
                </c:pt>
                <c:pt idx="482">
                  <c:v>39600</c:v>
                </c:pt>
                <c:pt idx="483">
                  <c:v>39630</c:v>
                </c:pt>
                <c:pt idx="484">
                  <c:v>39661</c:v>
                </c:pt>
                <c:pt idx="485">
                  <c:v>39692</c:v>
                </c:pt>
                <c:pt idx="486">
                  <c:v>39722</c:v>
                </c:pt>
                <c:pt idx="487">
                  <c:v>39753</c:v>
                </c:pt>
                <c:pt idx="488">
                  <c:v>39783</c:v>
                </c:pt>
                <c:pt idx="489">
                  <c:v>39814</c:v>
                </c:pt>
                <c:pt idx="490">
                  <c:v>39845</c:v>
                </c:pt>
                <c:pt idx="491">
                  <c:v>39873</c:v>
                </c:pt>
                <c:pt idx="492">
                  <c:v>39904</c:v>
                </c:pt>
                <c:pt idx="493">
                  <c:v>39934</c:v>
                </c:pt>
                <c:pt idx="494">
                  <c:v>39965</c:v>
                </c:pt>
                <c:pt idx="495">
                  <c:v>39995</c:v>
                </c:pt>
                <c:pt idx="496">
                  <c:v>40026</c:v>
                </c:pt>
                <c:pt idx="497">
                  <c:v>40057</c:v>
                </c:pt>
                <c:pt idx="498">
                  <c:v>40087</c:v>
                </c:pt>
                <c:pt idx="499">
                  <c:v>40118</c:v>
                </c:pt>
                <c:pt idx="500">
                  <c:v>40148</c:v>
                </c:pt>
                <c:pt idx="501">
                  <c:v>40179</c:v>
                </c:pt>
                <c:pt idx="502">
                  <c:v>40210</c:v>
                </c:pt>
                <c:pt idx="503">
                  <c:v>40238</c:v>
                </c:pt>
                <c:pt idx="504">
                  <c:v>40269</c:v>
                </c:pt>
                <c:pt idx="505">
                  <c:v>40299</c:v>
                </c:pt>
                <c:pt idx="506">
                  <c:v>40330</c:v>
                </c:pt>
                <c:pt idx="507">
                  <c:v>40360</c:v>
                </c:pt>
                <c:pt idx="508">
                  <c:v>40391</c:v>
                </c:pt>
                <c:pt idx="509">
                  <c:v>40422</c:v>
                </c:pt>
                <c:pt idx="510">
                  <c:v>40452</c:v>
                </c:pt>
                <c:pt idx="511">
                  <c:v>40483</c:v>
                </c:pt>
                <c:pt idx="512">
                  <c:v>40513</c:v>
                </c:pt>
                <c:pt idx="513">
                  <c:v>40544</c:v>
                </c:pt>
                <c:pt idx="514">
                  <c:v>40575</c:v>
                </c:pt>
                <c:pt idx="515">
                  <c:v>40603</c:v>
                </c:pt>
                <c:pt idx="516">
                  <c:v>40634</c:v>
                </c:pt>
                <c:pt idx="517">
                  <c:v>40664</c:v>
                </c:pt>
                <c:pt idx="518">
                  <c:v>40695</c:v>
                </c:pt>
                <c:pt idx="519">
                  <c:v>40725</c:v>
                </c:pt>
                <c:pt idx="520">
                  <c:v>40756</c:v>
                </c:pt>
                <c:pt idx="521">
                  <c:v>40787</c:v>
                </c:pt>
                <c:pt idx="522">
                  <c:v>40817</c:v>
                </c:pt>
                <c:pt idx="523">
                  <c:v>40848</c:v>
                </c:pt>
                <c:pt idx="524">
                  <c:v>40878</c:v>
                </c:pt>
                <c:pt idx="525">
                  <c:v>40909</c:v>
                </c:pt>
                <c:pt idx="526">
                  <c:v>40940</c:v>
                </c:pt>
                <c:pt idx="527">
                  <c:v>40969</c:v>
                </c:pt>
                <c:pt idx="528">
                  <c:v>41000</c:v>
                </c:pt>
                <c:pt idx="529">
                  <c:v>41030</c:v>
                </c:pt>
                <c:pt idx="530">
                  <c:v>41061</c:v>
                </c:pt>
                <c:pt idx="531">
                  <c:v>41091</c:v>
                </c:pt>
                <c:pt idx="532">
                  <c:v>41122</c:v>
                </c:pt>
                <c:pt idx="533">
                  <c:v>41153</c:v>
                </c:pt>
                <c:pt idx="534">
                  <c:v>41183</c:v>
                </c:pt>
                <c:pt idx="535">
                  <c:v>41214</c:v>
                </c:pt>
                <c:pt idx="536">
                  <c:v>41244</c:v>
                </c:pt>
                <c:pt idx="537">
                  <c:v>41275</c:v>
                </c:pt>
                <c:pt idx="538">
                  <c:v>41306</c:v>
                </c:pt>
                <c:pt idx="539">
                  <c:v>41334</c:v>
                </c:pt>
                <c:pt idx="540">
                  <c:v>41365</c:v>
                </c:pt>
                <c:pt idx="541">
                  <c:v>41395</c:v>
                </c:pt>
                <c:pt idx="542">
                  <c:v>41426</c:v>
                </c:pt>
                <c:pt idx="543">
                  <c:v>41456</c:v>
                </c:pt>
                <c:pt idx="544">
                  <c:v>41487</c:v>
                </c:pt>
                <c:pt idx="545">
                  <c:v>41518</c:v>
                </c:pt>
                <c:pt idx="546">
                  <c:v>41548</c:v>
                </c:pt>
                <c:pt idx="547">
                  <c:v>41579</c:v>
                </c:pt>
                <c:pt idx="548">
                  <c:v>41609</c:v>
                </c:pt>
                <c:pt idx="549">
                  <c:v>41640</c:v>
                </c:pt>
                <c:pt idx="550">
                  <c:v>41671</c:v>
                </c:pt>
                <c:pt idx="551">
                  <c:v>41699</c:v>
                </c:pt>
                <c:pt idx="552">
                  <c:v>41730</c:v>
                </c:pt>
                <c:pt idx="553">
                  <c:v>41760</c:v>
                </c:pt>
                <c:pt idx="554">
                  <c:v>41791</c:v>
                </c:pt>
                <c:pt idx="555">
                  <c:v>41821</c:v>
                </c:pt>
                <c:pt idx="556">
                  <c:v>41852</c:v>
                </c:pt>
                <c:pt idx="557">
                  <c:v>41883</c:v>
                </c:pt>
                <c:pt idx="558">
                  <c:v>41913</c:v>
                </c:pt>
                <c:pt idx="559">
                  <c:v>41944</c:v>
                </c:pt>
                <c:pt idx="560">
                  <c:v>41974</c:v>
                </c:pt>
                <c:pt idx="561">
                  <c:v>42005</c:v>
                </c:pt>
                <c:pt idx="562">
                  <c:v>42036</c:v>
                </c:pt>
                <c:pt idx="563">
                  <c:v>42064</c:v>
                </c:pt>
                <c:pt idx="564">
                  <c:v>42095</c:v>
                </c:pt>
                <c:pt idx="565">
                  <c:v>42125</c:v>
                </c:pt>
                <c:pt idx="566">
                  <c:v>42156</c:v>
                </c:pt>
                <c:pt idx="567">
                  <c:v>42186</c:v>
                </c:pt>
                <c:pt idx="568">
                  <c:v>42217</c:v>
                </c:pt>
                <c:pt idx="569">
                  <c:v>42248</c:v>
                </c:pt>
                <c:pt idx="570">
                  <c:v>42278</c:v>
                </c:pt>
                <c:pt idx="571">
                  <c:v>42309</c:v>
                </c:pt>
                <c:pt idx="572">
                  <c:v>42339</c:v>
                </c:pt>
                <c:pt idx="573">
                  <c:v>42370</c:v>
                </c:pt>
                <c:pt idx="574">
                  <c:v>42401</c:v>
                </c:pt>
                <c:pt idx="575">
                  <c:v>42430</c:v>
                </c:pt>
                <c:pt idx="576">
                  <c:v>42461</c:v>
                </c:pt>
                <c:pt idx="577">
                  <c:v>42491</c:v>
                </c:pt>
                <c:pt idx="578">
                  <c:v>42522</c:v>
                </c:pt>
                <c:pt idx="579">
                  <c:v>42552</c:v>
                </c:pt>
                <c:pt idx="580">
                  <c:v>42583</c:v>
                </c:pt>
                <c:pt idx="581">
                  <c:v>42614</c:v>
                </c:pt>
                <c:pt idx="582">
                  <c:v>42644</c:v>
                </c:pt>
                <c:pt idx="583">
                  <c:v>42675</c:v>
                </c:pt>
                <c:pt idx="584">
                  <c:v>42705</c:v>
                </c:pt>
                <c:pt idx="585">
                  <c:v>42736</c:v>
                </c:pt>
                <c:pt idx="586">
                  <c:v>42767</c:v>
                </c:pt>
                <c:pt idx="587">
                  <c:v>42795</c:v>
                </c:pt>
                <c:pt idx="588">
                  <c:v>42826</c:v>
                </c:pt>
                <c:pt idx="589">
                  <c:v>42856</c:v>
                </c:pt>
                <c:pt idx="590">
                  <c:v>42887</c:v>
                </c:pt>
                <c:pt idx="591">
                  <c:v>42917</c:v>
                </c:pt>
                <c:pt idx="592">
                  <c:v>42948</c:v>
                </c:pt>
                <c:pt idx="593">
                  <c:v>42979</c:v>
                </c:pt>
                <c:pt idx="594">
                  <c:v>43009</c:v>
                </c:pt>
                <c:pt idx="595">
                  <c:v>43040</c:v>
                </c:pt>
                <c:pt idx="596">
                  <c:v>43070</c:v>
                </c:pt>
                <c:pt idx="597">
                  <c:v>43101</c:v>
                </c:pt>
                <c:pt idx="598">
                  <c:v>43132</c:v>
                </c:pt>
                <c:pt idx="599">
                  <c:v>43160</c:v>
                </c:pt>
                <c:pt idx="600">
                  <c:v>43191</c:v>
                </c:pt>
                <c:pt idx="601">
                  <c:v>43221</c:v>
                </c:pt>
                <c:pt idx="602">
                  <c:v>43252</c:v>
                </c:pt>
                <c:pt idx="603">
                  <c:v>43282</c:v>
                </c:pt>
                <c:pt idx="604">
                  <c:v>43313</c:v>
                </c:pt>
                <c:pt idx="605">
                  <c:v>43344</c:v>
                </c:pt>
                <c:pt idx="606">
                  <c:v>43374</c:v>
                </c:pt>
                <c:pt idx="607">
                  <c:v>43405</c:v>
                </c:pt>
                <c:pt idx="608">
                  <c:v>43435</c:v>
                </c:pt>
                <c:pt idx="609">
                  <c:v>43466</c:v>
                </c:pt>
                <c:pt idx="610">
                  <c:v>43497</c:v>
                </c:pt>
                <c:pt idx="611">
                  <c:v>43525</c:v>
                </c:pt>
                <c:pt idx="612">
                  <c:v>43556</c:v>
                </c:pt>
                <c:pt idx="613">
                  <c:v>43586</c:v>
                </c:pt>
                <c:pt idx="614">
                  <c:v>43617</c:v>
                </c:pt>
                <c:pt idx="615">
                  <c:v>43647</c:v>
                </c:pt>
                <c:pt idx="616">
                  <c:v>43678</c:v>
                </c:pt>
                <c:pt idx="617">
                  <c:v>43709</c:v>
                </c:pt>
                <c:pt idx="618">
                  <c:v>43739</c:v>
                </c:pt>
                <c:pt idx="619">
                  <c:v>43770</c:v>
                </c:pt>
                <c:pt idx="620">
                  <c:v>43800</c:v>
                </c:pt>
                <c:pt idx="621">
                  <c:v>43831</c:v>
                </c:pt>
                <c:pt idx="622">
                  <c:v>43862</c:v>
                </c:pt>
                <c:pt idx="623">
                  <c:v>43891</c:v>
                </c:pt>
                <c:pt idx="624">
                  <c:v>43922</c:v>
                </c:pt>
                <c:pt idx="625">
                  <c:v>43952</c:v>
                </c:pt>
                <c:pt idx="626">
                  <c:v>43983</c:v>
                </c:pt>
                <c:pt idx="627">
                  <c:v>44013</c:v>
                </c:pt>
                <c:pt idx="628">
                  <c:v>44044</c:v>
                </c:pt>
                <c:pt idx="629">
                  <c:v>44075</c:v>
                </c:pt>
                <c:pt idx="630">
                  <c:v>44105</c:v>
                </c:pt>
                <c:pt idx="631">
                  <c:v>44136</c:v>
                </c:pt>
                <c:pt idx="632">
                  <c:v>44166</c:v>
                </c:pt>
                <c:pt idx="633">
                  <c:v>44197</c:v>
                </c:pt>
                <c:pt idx="634">
                  <c:v>44228</c:v>
                </c:pt>
                <c:pt idx="635">
                  <c:v>44256</c:v>
                </c:pt>
                <c:pt idx="636">
                  <c:v>44287</c:v>
                </c:pt>
                <c:pt idx="637">
                  <c:v>44317</c:v>
                </c:pt>
                <c:pt idx="638">
                  <c:v>44348</c:v>
                </c:pt>
                <c:pt idx="639">
                  <c:v>44378</c:v>
                </c:pt>
                <c:pt idx="640">
                  <c:v>44409</c:v>
                </c:pt>
                <c:pt idx="641">
                  <c:v>44440</c:v>
                </c:pt>
                <c:pt idx="642">
                  <c:v>44470</c:v>
                </c:pt>
                <c:pt idx="643">
                  <c:v>44501</c:v>
                </c:pt>
                <c:pt idx="644">
                  <c:v>44531</c:v>
                </c:pt>
                <c:pt idx="645">
                  <c:v>44562</c:v>
                </c:pt>
                <c:pt idx="646">
                  <c:v>44593</c:v>
                </c:pt>
                <c:pt idx="647">
                  <c:v>44621</c:v>
                </c:pt>
                <c:pt idx="648">
                  <c:v>44652</c:v>
                </c:pt>
                <c:pt idx="649">
                  <c:v>44682</c:v>
                </c:pt>
                <c:pt idx="650">
                  <c:v>44713</c:v>
                </c:pt>
                <c:pt idx="651">
                  <c:v>44743</c:v>
                </c:pt>
              </c:numCache>
            </c:numRef>
          </c:cat>
          <c:val>
            <c:numRef>
              <c:f>'★資本稼働率（施工時仕入価格指数）'!$N$2:$N$653</c:f>
              <c:numCache>
                <c:formatCode>General</c:formatCode>
                <c:ptCount val="652"/>
                <c:pt idx="59" formatCode="#,##0.0;[Red]\-#,##0.0">
                  <c:v>180.29831553690366</c:v>
                </c:pt>
                <c:pt idx="60" formatCode="#,##0.0;[Red]\-#,##0.0">
                  <c:v>149.2243452650217</c:v>
                </c:pt>
                <c:pt idx="61" formatCode="#,##0.0;[Red]\-#,##0.0">
                  <c:v>154.90224746491538</c:v>
                </c:pt>
                <c:pt idx="62" formatCode="#,##0.0;[Red]\-#,##0.0">
                  <c:v>158.45021592983983</c:v>
                </c:pt>
                <c:pt idx="63" formatCode="#,##0.0;[Red]\-#,##0.0">
                  <c:v>159.05623967809808</c:v>
                </c:pt>
                <c:pt idx="64" formatCode="#,##0.0;[Red]\-#,##0.0">
                  <c:v>160.14373080572008</c:v>
                </c:pt>
                <c:pt idx="65" formatCode="#,##0.0;[Red]\-#,##0.0">
                  <c:v>162.28528845624075</c:v>
                </c:pt>
                <c:pt idx="66" formatCode="#,##0.0;[Red]\-#,##0.0">
                  <c:v>166.60087503017922</c:v>
                </c:pt>
                <c:pt idx="67" formatCode="#,##0.0;[Red]\-#,##0.0">
                  <c:v>167.14273462989973</c:v>
                </c:pt>
                <c:pt idx="68" formatCode="#,##0.0;[Red]\-#,##0.0">
                  <c:v>170.44102173707088</c:v>
                </c:pt>
                <c:pt idx="69" formatCode="#,##0.0;[Red]\-#,##0.0">
                  <c:v>156.99920375572441</c:v>
                </c:pt>
                <c:pt idx="70" formatCode="#,##0.0;[Red]\-#,##0.0">
                  <c:v>157.56414398130997</c:v>
                </c:pt>
                <c:pt idx="71" formatCode="#,##0.0;[Red]\-#,##0.0">
                  <c:v>152.58406820166581</c:v>
                </c:pt>
                <c:pt idx="72" formatCode="#,##0.0;[Red]\-#,##0.0">
                  <c:v>144.69028353834835</c:v>
                </c:pt>
                <c:pt idx="73" formatCode="#,##0.0;[Red]\-#,##0.0">
                  <c:v>138.74138528291542</c:v>
                </c:pt>
                <c:pt idx="74" formatCode="#,##0.0;[Red]\-#,##0.0">
                  <c:v>138.24886556713636</c:v>
                </c:pt>
                <c:pt idx="75" formatCode="#,##0.0;[Red]\-#,##0.0">
                  <c:v>139.87066156992498</c:v>
                </c:pt>
                <c:pt idx="76" formatCode="#,##0.0;[Red]\-#,##0.0">
                  <c:v>141.97420130718092</c:v>
                </c:pt>
                <c:pt idx="77" formatCode="#,##0.0;[Red]\-#,##0.0">
                  <c:v>146.72032509822924</c:v>
                </c:pt>
                <c:pt idx="78" formatCode="#,##0.0;[Red]\-#,##0.0">
                  <c:v>145.58142406800843</c:v>
                </c:pt>
                <c:pt idx="79" formatCode="#,##0.0;[Red]\-#,##0.0">
                  <c:v>143.60864766485457</c:v>
                </c:pt>
                <c:pt idx="80" formatCode="#,##0.0;[Red]\-#,##0.0">
                  <c:v>137.02670217442932</c:v>
                </c:pt>
                <c:pt idx="81" formatCode="#,##0.0;[Red]\-#,##0.0">
                  <c:v>133.28681101113909</c:v>
                </c:pt>
                <c:pt idx="82" formatCode="#,##0.0;[Red]\-#,##0.0">
                  <c:v>133.27126926790152</c:v>
                </c:pt>
                <c:pt idx="83" formatCode="#,##0.0;[Red]\-#,##0.0">
                  <c:v>129.95428940655563</c:v>
                </c:pt>
                <c:pt idx="84" formatCode="#,##0.0;[Red]\-#,##0.0">
                  <c:v>148.49357237572838</c:v>
                </c:pt>
                <c:pt idx="85" formatCode="#,##0.0;[Red]\-#,##0.0">
                  <c:v>150.68008669024957</c:v>
                </c:pt>
                <c:pt idx="86" formatCode="#,##0.0;[Red]\-#,##0.0">
                  <c:v>150.23899471746307</c:v>
                </c:pt>
                <c:pt idx="87" formatCode="#,##0.0;[Red]\-#,##0.0">
                  <c:v>149.16819765770703</c:v>
                </c:pt>
                <c:pt idx="88" formatCode="#,##0.0;[Red]\-#,##0.0">
                  <c:v>147.83785135959619</c:v>
                </c:pt>
                <c:pt idx="89" formatCode="#,##0.0;[Red]\-#,##0.0">
                  <c:v>144.80167126639648</c:v>
                </c:pt>
                <c:pt idx="90" formatCode="#,##0.0;[Red]\-#,##0.0">
                  <c:v>145.1127237949421</c:v>
                </c:pt>
                <c:pt idx="91" formatCode="#,##0.0;[Red]\-#,##0.0">
                  <c:v>144.86724177048904</c:v>
                </c:pt>
                <c:pt idx="92" formatCode="#,##0.0;[Red]\-#,##0.0">
                  <c:v>153.33204878217168</c:v>
                </c:pt>
                <c:pt idx="93" formatCode="#,##0.0;[Red]\-#,##0.0">
                  <c:v>153.83690985901467</c:v>
                </c:pt>
                <c:pt idx="94" formatCode="#,##0.0;[Red]\-#,##0.0">
                  <c:v>153.43238561988932</c:v>
                </c:pt>
                <c:pt idx="95" formatCode="#,##0.0;[Red]\-#,##0.0">
                  <c:v>150.15147419826818</c:v>
                </c:pt>
                <c:pt idx="96" formatCode="#,##0.0;[Red]\-#,##0.0">
                  <c:v>150.88300632346736</c:v>
                </c:pt>
                <c:pt idx="97" formatCode="#,##0.0;[Red]\-#,##0.0">
                  <c:v>150.69262755194745</c:v>
                </c:pt>
                <c:pt idx="98" formatCode="#,##0.0;[Red]\-#,##0.0">
                  <c:v>151.85787549217076</c:v>
                </c:pt>
                <c:pt idx="99" formatCode="#,##0.0;[Red]\-#,##0.0">
                  <c:v>151.40334362809821</c:v>
                </c:pt>
                <c:pt idx="100" formatCode="#,##0.0;[Red]\-#,##0.0">
                  <c:v>150.01374682222323</c:v>
                </c:pt>
                <c:pt idx="101" formatCode="#,##0.0;[Red]\-#,##0.0">
                  <c:v>145.63036516098978</c:v>
                </c:pt>
                <c:pt idx="102" formatCode="#,##0.0;[Red]\-#,##0.0">
                  <c:v>142.25333790413006</c:v>
                </c:pt>
                <c:pt idx="103" formatCode="#,##0.0;[Red]\-#,##0.0">
                  <c:v>142.07256670587208</c:v>
                </c:pt>
                <c:pt idx="104" formatCode="#,##0.0;[Red]\-#,##0.0">
                  <c:v>144.80142737432445</c:v>
                </c:pt>
                <c:pt idx="105" formatCode="#,##0.0;[Red]\-#,##0.0">
                  <c:v>148.7716818343801</c:v>
                </c:pt>
                <c:pt idx="106" formatCode="#,##0.0;[Red]\-#,##0.0">
                  <c:v>150.59446978861911</c:v>
                </c:pt>
                <c:pt idx="107" formatCode="#,##0.0;[Red]\-#,##0.0">
                  <c:v>149.97016955164878</c:v>
                </c:pt>
                <c:pt idx="108" formatCode="#,##0.0;[Red]\-#,##0.0">
                  <c:v>150.64635041551361</c:v>
                </c:pt>
                <c:pt idx="109" formatCode="#,##0.0;[Red]\-#,##0.0">
                  <c:v>151.14140808843482</c:v>
                </c:pt>
                <c:pt idx="110" formatCode="#,##0.0;[Red]\-#,##0.0">
                  <c:v>150.43321270321493</c:v>
                </c:pt>
                <c:pt idx="111" formatCode="#,##0.0;[Red]\-#,##0.0">
                  <c:v>149.06028077092139</c:v>
                </c:pt>
                <c:pt idx="112" formatCode="#,##0.0;[Red]\-#,##0.0">
                  <c:v>152.16339787171876</c:v>
                </c:pt>
                <c:pt idx="113" formatCode="#,##0.0;[Red]\-#,##0.0">
                  <c:v>153.55277824697328</c:v>
                </c:pt>
                <c:pt idx="114" formatCode="#,##0.0;[Red]\-#,##0.0">
                  <c:v>154.68768221833514</c:v>
                </c:pt>
                <c:pt idx="115" formatCode="#,##0.0;[Red]\-#,##0.0">
                  <c:v>155.43385810251306</c:v>
                </c:pt>
                <c:pt idx="116" formatCode="#,##0.0;[Red]\-#,##0.0">
                  <c:v>156.21432137155503</c:v>
                </c:pt>
                <c:pt idx="117" formatCode="#,##0.0;[Red]\-#,##0.0">
                  <c:v>157.72809848045534</c:v>
                </c:pt>
                <c:pt idx="118" formatCode="#,##0.0;[Red]\-#,##0.0">
                  <c:v>159.58078534754094</c:v>
                </c:pt>
                <c:pt idx="119" formatCode="#,##0.0;[Red]\-#,##0.0">
                  <c:v>166.55141377327044</c:v>
                </c:pt>
                <c:pt idx="120" formatCode="#,##0.0;[Red]\-#,##0.0">
                  <c:v>165.57223381430509</c:v>
                </c:pt>
                <c:pt idx="121" formatCode="#,##0.0;[Red]\-#,##0.0">
                  <c:v>164.17833557653765</c:v>
                </c:pt>
                <c:pt idx="122" formatCode="#,##0.0;[Red]\-#,##0.0">
                  <c:v>164.76773880839346</c:v>
                </c:pt>
                <c:pt idx="123" formatCode="#,##0.0;[Red]\-#,##0.0">
                  <c:v>164.09813698844133</c:v>
                </c:pt>
                <c:pt idx="124" formatCode="#,##0.0;[Red]\-#,##0.0">
                  <c:v>157.92453620222909</c:v>
                </c:pt>
                <c:pt idx="125" formatCode="#,##0.0;[Red]\-#,##0.0">
                  <c:v>149.78824581690262</c:v>
                </c:pt>
                <c:pt idx="126" formatCode="#,##0.0;[Red]\-#,##0.0">
                  <c:v>152.05864154111339</c:v>
                </c:pt>
                <c:pt idx="127" formatCode="#,##0.0;[Red]\-#,##0.0">
                  <c:v>156.80543203997274</c:v>
                </c:pt>
                <c:pt idx="128" formatCode="#,##0.0;[Red]\-#,##0.0">
                  <c:v>161.79512586620029</c:v>
                </c:pt>
                <c:pt idx="129" formatCode="#,##0.0;[Red]\-#,##0.0">
                  <c:v>159.71986008638169</c:v>
                </c:pt>
                <c:pt idx="130" formatCode="#,##0.0;[Red]\-#,##0.0">
                  <c:v>153.93706674957582</c:v>
                </c:pt>
                <c:pt idx="131" formatCode="#,##0.0;[Red]\-#,##0.0">
                  <c:v>151.50679828564418</c:v>
                </c:pt>
                <c:pt idx="132" formatCode="#,##0.0;[Red]\-#,##0.0">
                  <c:v>148.5234163003596</c:v>
                </c:pt>
                <c:pt idx="133" formatCode="#,##0.0;[Red]\-#,##0.0">
                  <c:v>152.38689216319162</c:v>
                </c:pt>
                <c:pt idx="134" formatCode="#,##0.0;[Red]\-#,##0.0">
                  <c:v>153.91519128737187</c:v>
                </c:pt>
                <c:pt idx="135" formatCode="#,##0.0;[Red]\-#,##0.0">
                  <c:v>158.272310295278</c:v>
                </c:pt>
                <c:pt idx="136" formatCode="#,##0.0;[Red]\-#,##0.0">
                  <c:v>161.67610697292028</c:v>
                </c:pt>
                <c:pt idx="137" formatCode="#,##0.0;[Red]\-#,##0.0">
                  <c:v>161.45389668887563</c:v>
                </c:pt>
                <c:pt idx="138" formatCode="#,##0.0;[Red]\-#,##0.0">
                  <c:v>160.90239558825053</c:v>
                </c:pt>
                <c:pt idx="139" formatCode="#,##0.0;[Red]\-#,##0.0">
                  <c:v>159.66540192547271</c:v>
                </c:pt>
                <c:pt idx="140" formatCode="#,##0.0;[Red]\-#,##0.0">
                  <c:v>161.82304510390992</c:v>
                </c:pt>
                <c:pt idx="141" formatCode="#,##0.0;[Red]\-#,##0.0">
                  <c:v>162.8852702039228</c:v>
                </c:pt>
                <c:pt idx="142" formatCode="#,##0.0;[Red]\-#,##0.0">
                  <c:v>158.35184132980041</c:v>
                </c:pt>
                <c:pt idx="143" formatCode="#,##0.0;[Red]\-#,##0.0">
                  <c:v>156.66185337147274</c:v>
                </c:pt>
                <c:pt idx="144" formatCode="#,##0.0;[Red]\-#,##0.0">
                  <c:v>155.2280516996446</c:v>
                </c:pt>
                <c:pt idx="145" formatCode="#,##0.0;[Red]\-#,##0.0">
                  <c:v>157.21499177736169</c:v>
                </c:pt>
                <c:pt idx="146" formatCode="#,##0.0;[Red]\-#,##0.0">
                  <c:v>156.16403758292242</c:v>
                </c:pt>
                <c:pt idx="147" formatCode="#,##0.0;[Red]\-#,##0.0">
                  <c:v>153.04162665511967</c:v>
                </c:pt>
                <c:pt idx="148" formatCode="#,##0.0;[Red]\-#,##0.0">
                  <c:v>151.38298844785729</c:v>
                </c:pt>
                <c:pt idx="149" formatCode="#,##0.0;[Red]\-#,##0.0">
                  <c:v>149.13478473641814</c:v>
                </c:pt>
                <c:pt idx="150" formatCode="#,##0.0;[Red]\-#,##0.0">
                  <c:v>149.19913915574008</c:v>
                </c:pt>
                <c:pt idx="151" formatCode="#,##0.0;[Red]\-#,##0.0">
                  <c:v>148.41575669842749</c:v>
                </c:pt>
                <c:pt idx="152" formatCode="#,##0.0;[Red]\-#,##0.0">
                  <c:v>142.88565769418639</c:v>
                </c:pt>
                <c:pt idx="153" formatCode="#,##0.0;[Red]\-#,##0.0">
                  <c:v>142.81470293104982</c:v>
                </c:pt>
                <c:pt idx="154" formatCode="#,##0.0;[Red]\-#,##0.0">
                  <c:v>144.51295048023712</c:v>
                </c:pt>
                <c:pt idx="155" formatCode="#,##0.0;[Red]\-#,##0.0">
                  <c:v>141.24143067334552</c:v>
                </c:pt>
                <c:pt idx="156" formatCode="#,##0.0;[Red]\-#,##0.0">
                  <c:v>150.95687678092449</c:v>
                </c:pt>
                <c:pt idx="157" formatCode="#,##0.0;[Red]\-#,##0.0">
                  <c:v>155.45176439219472</c:v>
                </c:pt>
                <c:pt idx="158" formatCode="#,##0.0;[Red]\-#,##0.0">
                  <c:v>161.79955928299748</c:v>
                </c:pt>
                <c:pt idx="159" formatCode="#,##0.0;[Red]\-#,##0.0">
                  <c:v>162.5019391125484</c:v>
                </c:pt>
                <c:pt idx="160" formatCode="#,##0.0;[Red]\-#,##0.0">
                  <c:v>163.31690549847499</c:v>
                </c:pt>
                <c:pt idx="161" formatCode="#,##0.0;[Red]\-#,##0.0">
                  <c:v>164.59886962030515</c:v>
                </c:pt>
                <c:pt idx="162" formatCode="#,##0.0;[Red]\-#,##0.0">
                  <c:v>165.90802382626336</c:v>
                </c:pt>
                <c:pt idx="163" formatCode="#,##0.0;[Red]\-#,##0.0">
                  <c:v>167.20990705275614</c:v>
                </c:pt>
                <c:pt idx="164" formatCode="#,##0.0;[Red]\-#,##0.0">
                  <c:v>167.12503166114084</c:v>
                </c:pt>
                <c:pt idx="165" formatCode="#,##0.0;[Red]\-#,##0.0">
                  <c:v>157.40431476393945</c:v>
                </c:pt>
                <c:pt idx="166" formatCode="#,##0.0;[Red]\-#,##0.0">
                  <c:v>167.89106230213088</c:v>
                </c:pt>
                <c:pt idx="167" formatCode="#,##0.0;[Red]\-#,##0.0">
                  <c:v>166.31758504260486</c:v>
                </c:pt>
                <c:pt idx="168" formatCode="#,##0.0;[Red]\-#,##0.0">
                  <c:v>168.98010557560079</c:v>
                </c:pt>
                <c:pt idx="169" formatCode="#,##0.0;[Red]\-#,##0.0">
                  <c:v>166.9336307932553</c:v>
                </c:pt>
                <c:pt idx="170" formatCode="#,##0.0;[Red]\-#,##0.0">
                  <c:v>167.98329999523443</c:v>
                </c:pt>
                <c:pt idx="171" formatCode="#,##0.0;[Red]\-#,##0.0">
                  <c:v>169.28626161161111</c:v>
                </c:pt>
                <c:pt idx="172" formatCode="#,##0.0;[Red]\-#,##0.0">
                  <c:v>171.6314555316558</c:v>
                </c:pt>
                <c:pt idx="173" formatCode="#,##0.0;[Red]\-#,##0.0">
                  <c:v>174.79636504902328</c:v>
                </c:pt>
                <c:pt idx="174" formatCode="#,##0.0;[Red]\-#,##0.0">
                  <c:v>175.87269307326983</c:v>
                </c:pt>
                <c:pt idx="175" formatCode="#,##0.0;[Red]\-#,##0.0">
                  <c:v>175.05876083634729</c:v>
                </c:pt>
                <c:pt idx="176" formatCode="#,##0.0;[Red]\-#,##0.0">
                  <c:v>174.97604956593185</c:v>
                </c:pt>
                <c:pt idx="177" formatCode="#,##0.0;[Red]\-#,##0.0">
                  <c:v>164.47797730117694</c:v>
                </c:pt>
                <c:pt idx="178" formatCode="#,##0.0;[Red]\-#,##0.0">
                  <c:v>172.68107132924283</c:v>
                </c:pt>
                <c:pt idx="179" formatCode="#,##0.0;[Red]\-#,##0.0">
                  <c:v>171.04298095766535</c:v>
                </c:pt>
                <c:pt idx="180" formatCode="#,##0.0;[Red]\-#,##0.0">
                  <c:v>169.73689134114366</c:v>
                </c:pt>
                <c:pt idx="181" formatCode="#,##0.0;[Red]\-#,##0.0">
                  <c:v>166.36943257866039</c:v>
                </c:pt>
                <c:pt idx="182" formatCode="#,##0.0;[Red]\-#,##0.0">
                  <c:v>163.48994898842605</c:v>
                </c:pt>
                <c:pt idx="183" formatCode="#,##0.0;[Red]\-#,##0.0">
                  <c:v>161.38769348679276</c:v>
                </c:pt>
                <c:pt idx="184" formatCode="#,##0.0;[Red]\-#,##0.0">
                  <c:v>160.8027512923764</c:v>
                </c:pt>
                <c:pt idx="185" formatCode="#,##0.0;[Red]\-#,##0.0">
                  <c:v>160.97163474158182</c:v>
                </c:pt>
                <c:pt idx="186" formatCode="#,##0.0;[Red]\-#,##0.0">
                  <c:v>161.25960445849049</c:v>
                </c:pt>
                <c:pt idx="187" formatCode="#,##0.0;[Red]\-#,##0.0">
                  <c:v>162.62733525895618</c:v>
                </c:pt>
                <c:pt idx="188" formatCode="#,##0.0;[Red]\-#,##0.0">
                  <c:v>164.91514191927448</c:v>
                </c:pt>
                <c:pt idx="189" formatCode="#,##0.0;[Red]\-#,##0.0">
                  <c:v>160.83328746375338</c:v>
                </c:pt>
                <c:pt idx="190" formatCode="#,##0.0;[Red]\-#,##0.0">
                  <c:v>165.25881047120205</c:v>
                </c:pt>
                <c:pt idx="191" formatCode="#,##0.0;[Red]\-#,##0.0">
                  <c:v>165.44344715432783</c:v>
                </c:pt>
                <c:pt idx="192" formatCode="#,##0.0;[Red]\-#,##0.0">
                  <c:v>165.85064095111488</c:v>
                </c:pt>
                <c:pt idx="193" formatCode="#,##0.0;[Red]\-#,##0.0">
                  <c:v>168.08719245277157</c:v>
                </c:pt>
                <c:pt idx="194" formatCode="#,##0.0;[Red]\-#,##0.0">
                  <c:v>167.48749708841055</c:v>
                </c:pt>
                <c:pt idx="195" formatCode="#,##0.0;[Red]\-#,##0.0">
                  <c:v>165.69631913749583</c:v>
                </c:pt>
                <c:pt idx="196" formatCode="#,##0.0;[Red]\-#,##0.0">
                  <c:v>164.14705334368341</c:v>
                </c:pt>
                <c:pt idx="197" formatCode="#,##0.0;[Red]\-#,##0.0">
                  <c:v>162.47385239605791</c:v>
                </c:pt>
                <c:pt idx="198" formatCode="#,##0.0;[Red]\-#,##0.0">
                  <c:v>160.62587624812483</c:v>
                </c:pt>
                <c:pt idx="199" formatCode="#,##0.0;[Red]\-#,##0.0">
                  <c:v>160.19043062654097</c:v>
                </c:pt>
                <c:pt idx="200" formatCode="#,##0.0;[Red]\-#,##0.0">
                  <c:v>158.67765863797479</c:v>
                </c:pt>
                <c:pt idx="201" formatCode="#,##0.0;[Red]\-#,##0.0">
                  <c:v>159.11278652422598</c:v>
                </c:pt>
                <c:pt idx="202" formatCode="#,##0.0;[Red]\-#,##0.0">
                  <c:v>159.18495601143897</c:v>
                </c:pt>
                <c:pt idx="203" formatCode="#,##0.0;[Red]\-#,##0.0">
                  <c:v>158.39894833102562</c:v>
                </c:pt>
                <c:pt idx="204" formatCode="#,##0.0;[Red]\-#,##0.0">
                  <c:v>164.46568037780509</c:v>
                </c:pt>
                <c:pt idx="205" formatCode="#,##0.0;[Red]\-#,##0.0">
                  <c:v>166.38350544241419</c:v>
                </c:pt>
                <c:pt idx="206" formatCode="#,##0.0;[Red]\-#,##0.0">
                  <c:v>169.43272842408089</c:v>
                </c:pt>
                <c:pt idx="207" formatCode="#,##0.0;[Red]\-#,##0.0">
                  <c:v>167.49784606244071</c:v>
                </c:pt>
                <c:pt idx="208" formatCode="#,##0.0;[Red]\-#,##0.0">
                  <c:v>166.93123576307704</c:v>
                </c:pt>
                <c:pt idx="209" formatCode="#,##0.0;[Red]\-#,##0.0">
                  <c:v>164.78931690459603</c:v>
                </c:pt>
                <c:pt idx="210" formatCode="#,##0.0;[Red]\-#,##0.0">
                  <c:v>163.34530858505346</c:v>
                </c:pt>
                <c:pt idx="211" formatCode="#,##0.0;[Red]\-#,##0.0">
                  <c:v>163.37973100643882</c:v>
                </c:pt>
                <c:pt idx="212" formatCode="#,##0.0;[Red]\-#,##0.0">
                  <c:v>162.93936381803064</c:v>
                </c:pt>
                <c:pt idx="213" formatCode="#,##0.0;[Red]\-#,##0.0">
                  <c:v>165.45609598936491</c:v>
                </c:pt>
                <c:pt idx="214" formatCode="#,##0.0;[Red]\-#,##0.0">
                  <c:v>167.60292153091714</c:v>
                </c:pt>
                <c:pt idx="215" formatCode="#,##0.0;[Red]\-#,##0.0">
                  <c:v>167.60130921004591</c:v>
                </c:pt>
                <c:pt idx="216" formatCode="#,##0.0;[Red]\-#,##0.0">
                  <c:v>169.42212298137056</c:v>
                </c:pt>
                <c:pt idx="217" formatCode="#,##0.0;[Red]\-#,##0.0">
                  <c:v>170.20673295234002</c:v>
                </c:pt>
                <c:pt idx="218" formatCode="#,##0.0;[Red]\-#,##0.0">
                  <c:v>173.52444164269014</c:v>
                </c:pt>
                <c:pt idx="219" formatCode="#,##0.0;[Red]\-#,##0.0">
                  <c:v>174.83812730011803</c:v>
                </c:pt>
                <c:pt idx="220" formatCode="#,##0.0;[Red]\-#,##0.0">
                  <c:v>175.57602045364672</c:v>
                </c:pt>
                <c:pt idx="221" formatCode="#,##0.0;[Red]\-#,##0.0">
                  <c:v>177.50745171412632</c:v>
                </c:pt>
                <c:pt idx="222" formatCode="#,##0.0;[Red]\-#,##0.0">
                  <c:v>177.8633331955337</c:v>
                </c:pt>
                <c:pt idx="223" formatCode="#,##0.0;[Red]\-#,##0.0">
                  <c:v>177.61947378654611</c:v>
                </c:pt>
                <c:pt idx="224" formatCode="#,##0.0;[Red]\-#,##0.0">
                  <c:v>177.52634978542034</c:v>
                </c:pt>
                <c:pt idx="225" formatCode="#,##0.0;[Red]\-#,##0.0">
                  <c:v>179.76553242581619</c:v>
                </c:pt>
                <c:pt idx="226" formatCode="#,##0.0;[Red]\-#,##0.0">
                  <c:v>178.44383662385476</c:v>
                </c:pt>
                <c:pt idx="227" formatCode="#,##0.0;[Red]\-#,##0.0">
                  <c:v>178.6197988292142</c:v>
                </c:pt>
                <c:pt idx="228" formatCode="#,##0.0;[Red]\-#,##0.0">
                  <c:v>182.8041688994484</c:v>
                </c:pt>
                <c:pt idx="229" formatCode="#,##0.0;[Red]\-#,##0.0">
                  <c:v>184.7650444481805</c:v>
                </c:pt>
                <c:pt idx="230" formatCode="#,##0.0;[Red]\-#,##0.0">
                  <c:v>188.90743867352307</c:v>
                </c:pt>
                <c:pt idx="231" formatCode="#,##0.0;[Red]\-#,##0.0">
                  <c:v>192.4283454411331</c:v>
                </c:pt>
                <c:pt idx="232" formatCode="#,##0.0;[Red]\-#,##0.0">
                  <c:v>195.43185666141704</c:v>
                </c:pt>
                <c:pt idx="233" formatCode="#,##0.0;[Red]\-#,##0.0">
                  <c:v>200.64196981946088</c:v>
                </c:pt>
                <c:pt idx="234" formatCode="#,##0.0;[Red]\-#,##0.0">
                  <c:v>206.93681498569273</c:v>
                </c:pt>
                <c:pt idx="235" formatCode="#,##0.0;[Red]\-#,##0.0">
                  <c:v>210.66587197744855</c:v>
                </c:pt>
                <c:pt idx="236" formatCode="#,##0.0;[Red]\-#,##0.0">
                  <c:v>212.57466697835977</c:v>
                </c:pt>
                <c:pt idx="237" formatCode="#,##0.0;[Red]\-#,##0.0">
                  <c:v>207.31236750679992</c:v>
                </c:pt>
                <c:pt idx="238" formatCode="#,##0.0;[Red]\-#,##0.0">
                  <c:v>211.20074017337919</c:v>
                </c:pt>
                <c:pt idx="239" formatCode="#,##0.0;[Red]\-#,##0.0">
                  <c:v>212.83654552905259</c:v>
                </c:pt>
                <c:pt idx="240" formatCode="#,##0.0;[Red]\-#,##0.0">
                  <c:v>209.39629728878845</c:v>
                </c:pt>
                <c:pt idx="241" formatCode="#,##0.0;[Red]\-#,##0.0">
                  <c:v>203.82172481281836</c:v>
                </c:pt>
                <c:pt idx="242" formatCode="#,##0.0;[Red]\-#,##0.0">
                  <c:v>207.13143386001369</c:v>
                </c:pt>
                <c:pt idx="243" formatCode="#,##0.0;[Red]\-#,##0.0">
                  <c:v>210.75947979692799</c:v>
                </c:pt>
                <c:pt idx="244" formatCode="#,##0.0;[Red]\-#,##0.0">
                  <c:v>212.85512228165604</c:v>
                </c:pt>
                <c:pt idx="245" formatCode="#,##0.0;[Red]\-#,##0.0">
                  <c:v>214.40510721761302</c:v>
                </c:pt>
                <c:pt idx="246" formatCode="#,##0.0;[Red]\-#,##0.0">
                  <c:v>213.9193309453108</c:v>
                </c:pt>
                <c:pt idx="247" formatCode="#,##0.0;[Red]\-#,##0.0">
                  <c:v>214.58794822066784</c:v>
                </c:pt>
                <c:pt idx="248" formatCode="#,##0.0;[Red]\-#,##0.0">
                  <c:v>214.85917117401334</c:v>
                </c:pt>
                <c:pt idx="249" formatCode="#,##0.0;[Red]\-#,##0.0">
                  <c:v>213.68504344093236</c:v>
                </c:pt>
                <c:pt idx="250" formatCode="#,##0.0;[Red]\-#,##0.0">
                  <c:v>219.10403570383377</c:v>
                </c:pt>
                <c:pt idx="251" formatCode="#,##0.0;[Red]\-#,##0.0">
                  <c:v>223.60224163446395</c:v>
                </c:pt>
                <c:pt idx="252" formatCode="#,##0.0;[Red]\-#,##0.0">
                  <c:v>215.85893129606711</c:v>
                </c:pt>
                <c:pt idx="253" formatCode="#,##0.0;[Red]\-#,##0.0">
                  <c:v>216.27144519512424</c:v>
                </c:pt>
                <c:pt idx="254" formatCode="#,##0.0;[Red]\-#,##0.0">
                  <c:v>219.33050945224426</c:v>
                </c:pt>
                <c:pt idx="255" formatCode="#,##0.0;[Red]\-#,##0.0">
                  <c:v>221.45351973536123</c:v>
                </c:pt>
                <c:pt idx="256" formatCode="#,##0.0;[Red]\-#,##0.0">
                  <c:v>222.54554663215131</c:v>
                </c:pt>
                <c:pt idx="257" formatCode="#,##0.0;[Red]\-#,##0.0">
                  <c:v>224.71497005016096</c:v>
                </c:pt>
                <c:pt idx="258" formatCode="#,##0.0;[Red]\-#,##0.0">
                  <c:v>225.7343016498335</c:v>
                </c:pt>
                <c:pt idx="259" formatCode="#,##0.0;[Red]\-#,##0.0">
                  <c:v>226.67856698927784</c:v>
                </c:pt>
                <c:pt idx="260" formatCode="#,##0.0;[Red]\-#,##0.0">
                  <c:v>227.10961559077813</c:v>
                </c:pt>
                <c:pt idx="261" formatCode="#,##0.0;[Red]\-#,##0.0">
                  <c:v>222.08527594595577</c:v>
                </c:pt>
                <c:pt idx="262" formatCode="#,##0.0;[Red]\-#,##0.0">
                  <c:v>234.63325009512931</c:v>
                </c:pt>
                <c:pt idx="263" formatCode="#,##0.0;[Red]\-#,##0.0">
                  <c:v>235.92267322898914</c:v>
                </c:pt>
                <c:pt idx="264" formatCode="#,##0.0;[Red]\-#,##0.0">
                  <c:v>231.56384543623597</c:v>
                </c:pt>
                <c:pt idx="265" formatCode="#,##0.0;[Red]\-#,##0.0">
                  <c:v>235.44175015842032</c:v>
                </c:pt>
                <c:pt idx="266" formatCode="#,##0.0;[Red]\-#,##0.0">
                  <c:v>238.63345657008421</c:v>
                </c:pt>
                <c:pt idx="267" formatCode="#,##0.0;[Red]\-#,##0.0">
                  <c:v>239.99384626712177</c:v>
                </c:pt>
                <c:pt idx="268" formatCode="#,##0.0;[Red]\-#,##0.0">
                  <c:v>241.31537468241075</c:v>
                </c:pt>
                <c:pt idx="269" formatCode="#,##0.0;[Red]\-#,##0.0">
                  <c:v>241.18734754855629</c:v>
                </c:pt>
                <c:pt idx="270" formatCode="#,##0.0;[Red]\-#,##0.0">
                  <c:v>241.4922759848528</c:v>
                </c:pt>
                <c:pt idx="271" formatCode="#,##0.0;[Red]\-#,##0.0">
                  <c:v>241.72638454184622</c:v>
                </c:pt>
                <c:pt idx="272" formatCode="#,##0.0;[Red]\-#,##0.0">
                  <c:v>241.44720245302406</c:v>
                </c:pt>
                <c:pt idx="273" formatCode="#,##0.0;[Red]\-#,##0.0">
                  <c:v>241.94100495511128</c:v>
                </c:pt>
                <c:pt idx="274" formatCode="#,##0.0;[Red]\-#,##0.0">
                  <c:v>231.93194766319152</c:v>
                </c:pt>
                <c:pt idx="275" formatCode="#,##0.0;[Red]\-#,##0.0">
                  <c:v>238.95400724675761</c:v>
                </c:pt>
                <c:pt idx="276" formatCode="#,##0.0;[Red]\-#,##0.0">
                  <c:v>241.35341926219192</c:v>
                </c:pt>
                <c:pt idx="277" formatCode="#,##0.0;[Red]\-#,##0.0">
                  <c:v>247.61711259293062</c:v>
                </c:pt>
                <c:pt idx="278" formatCode="#,##0.0;[Red]\-#,##0.0">
                  <c:v>247.15710889077036</c:v>
                </c:pt>
                <c:pt idx="279" formatCode="#,##0.0;[Red]\-#,##0.0">
                  <c:v>246.83946526142321</c:v>
                </c:pt>
                <c:pt idx="280" formatCode="#,##0.0;[Red]\-#,##0.0">
                  <c:v>247.23003426401249</c:v>
                </c:pt>
                <c:pt idx="281" formatCode="#,##0.0;[Red]\-#,##0.0">
                  <c:v>246.97369798119126</c:v>
                </c:pt>
                <c:pt idx="282" formatCode="#,##0.0;[Red]\-#,##0.0">
                  <c:v>247.59648749724792</c:v>
                </c:pt>
                <c:pt idx="283" formatCode="#,##0.0;[Red]\-#,##0.0">
                  <c:v>249.57585123268635</c:v>
                </c:pt>
                <c:pt idx="284" formatCode="#,##0.0;[Red]\-#,##0.0">
                  <c:v>251.28073688445852</c:v>
                </c:pt>
                <c:pt idx="285" formatCode="#,##0.0;[Red]\-#,##0.0">
                  <c:v>248.61032839193808</c:v>
                </c:pt>
                <c:pt idx="286" formatCode="#,##0.0;[Red]\-#,##0.0">
                  <c:v>247.78394741850965</c:v>
                </c:pt>
                <c:pt idx="287" formatCode="#,##0.0;[Red]\-#,##0.0">
                  <c:v>248.29340065004573</c:v>
                </c:pt>
                <c:pt idx="288" formatCode="#,##0.0;[Red]\-#,##0.0">
                  <c:v>247.93036414364803</c:v>
                </c:pt>
                <c:pt idx="289" formatCode="#,##0.0;[Red]\-#,##0.0">
                  <c:v>244.9234719179363</c:v>
                </c:pt>
                <c:pt idx="290" formatCode="#,##0.0;[Red]\-#,##0.0">
                  <c:v>242.51925798881496</c:v>
                </c:pt>
                <c:pt idx="291" formatCode="#,##0.0;[Red]\-#,##0.0">
                  <c:v>241.27319464573264</c:v>
                </c:pt>
                <c:pt idx="292" formatCode="#,##0.0;[Red]\-#,##0.0">
                  <c:v>240.53712707281016</c:v>
                </c:pt>
                <c:pt idx="293" formatCode="#,##0.0;[Red]\-#,##0.0">
                  <c:v>238.37964888121689</c:v>
                </c:pt>
                <c:pt idx="294" formatCode="#,##0.0;[Red]\-#,##0.0">
                  <c:v>237.65641983716193</c:v>
                </c:pt>
                <c:pt idx="295" formatCode="#,##0.0;[Red]\-#,##0.0">
                  <c:v>235.44789336113973</c:v>
                </c:pt>
                <c:pt idx="296" formatCode="#,##0.0;[Red]\-#,##0.0">
                  <c:v>235.98019333983419</c:v>
                </c:pt>
                <c:pt idx="297" formatCode="#,##0.0;[Red]\-#,##0.0">
                  <c:v>238.60979230598926</c:v>
                </c:pt>
                <c:pt idx="298" formatCode="#,##0.0;[Red]\-#,##0.0">
                  <c:v>235.90075835354008</c:v>
                </c:pt>
                <c:pt idx="299" formatCode="#,##0.0;[Red]\-#,##0.0">
                  <c:v>235.17303808316555</c:v>
                </c:pt>
                <c:pt idx="300" formatCode="#,##0.0;[Red]\-#,##0.0">
                  <c:v>239.71794077283258</c:v>
                </c:pt>
                <c:pt idx="301" formatCode="#,##0.0;[Red]\-#,##0.0">
                  <c:v>232.69042875320559</c:v>
                </c:pt>
                <c:pt idx="302" formatCode="#,##0.0;[Red]\-#,##0.0">
                  <c:v>233.36558270767839</c:v>
                </c:pt>
                <c:pt idx="303" formatCode="#,##0.0;[Red]\-#,##0.0">
                  <c:v>235.76796315482918</c:v>
                </c:pt>
                <c:pt idx="304" formatCode="#,##0.0;[Red]\-#,##0.0">
                  <c:v>237.13755714153677</c:v>
                </c:pt>
                <c:pt idx="305" formatCode="#,##0.0;[Red]\-#,##0.0">
                  <c:v>240.03587316092043</c:v>
                </c:pt>
                <c:pt idx="306" formatCode="#,##0.0;[Red]\-#,##0.0">
                  <c:v>241.97838967895768</c:v>
                </c:pt>
                <c:pt idx="307" formatCode="#,##0.0;[Red]\-#,##0.0">
                  <c:v>239.79184575673895</c:v>
                </c:pt>
                <c:pt idx="308" formatCode="#,##0.0;[Red]\-#,##0.0">
                  <c:v>236.98877983744018</c:v>
                </c:pt>
                <c:pt idx="309" formatCode="#,##0.0;[Red]\-#,##0.0">
                  <c:v>233.18317635458311</c:v>
                </c:pt>
                <c:pt idx="310" formatCode="#,##0.0;[Red]\-#,##0.0">
                  <c:v>231.27631496690151</c:v>
                </c:pt>
                <c:pt idx="311" formatCode="#,##0.0;[Red]\-#,##0.0">
                  <c:v>232.72652217189568</c:v>
                </c:pt>
                <c:pt idx="312" formatCode="#,##0.0;[Red]\-#,##0.0">
                  <c:v>231.45252687977671</c:v>
                </c:pt>
                <c:pt idx="313" formatCode="#,##0.0;[Red]\-#,##0.0">
                  <c:v>231.46716303073623</c:v>
                </c:pt>
                <c:pt idx="314" formatCode="#,##0.0;[Red]\-#,##0.0">
                  <c:v>230.6585960667496</c:v>
                </c:pt>
                <c:pt idx="315" formatCode="#,##0.0;[Red]\-#,##0.0">
                  <c:v>227.24822903516474</c:v>
                </c:pt>
                <c:pt idx="316" formatCode="#,##0.0;[Red]\-#,##0.0">
                  <c:v>225.21824318198597</c:v>
                </c:pt>
                <c:pt idx="317" formatCode="#,##0.0;[Red]\-#,##0.0">
                  <c:v>222.54884204122067</c:v>
                </c:pt>
                <c:pt idx="318" formatCode="#,##0.0;[Red]\-#,##0.0">
                  <c:v>219.90389006642667</c:v>
                </c:pt>
                <c:pt idx="319" formatCode="#,##0.0;[Red]\-#,##0.0">
                  <c:v>221.86332958129822</c:v>
                </c:pt>
                <c:pt idx="320" formatCode="#,##0.0;[Red]\-#,##0.0">
                  <c:v>219.97650443262751</c:v>
                </c:pt>
                <c:pt idx="321" formatCode="#,##0.0;[Red]\-#,##0.0">
                  <c:v>219.30452115410895</c:v>
                </c:pt>
                <c:pt idx="322" formatCode="#,##0.0;[Red]\-#,##0.0">
                  <c:v>215.54915673242837</c:v>
                </c:pt>
                <c:pt idx="323" formatCode="#,##0.0;[Red]\-#,##0.0">
                  <c:v>213.43958181997982</c:v>
                </c:pt>
                <c:pt idx="324" formatCode="#,##0.0;[Red]\-#,##0.0">
                  <c:v>213.95626296031412</c:v>
                </c:pt>
                <c:pt idx="325" formatCode="#,##0.0;[Red]\-#,##0.0">
                  <c:v>211.31083242319431</c:v>
                </c:pt>
                <c:pt idx="326" formatCode="#,##0.0;[Red]\-#,##0.0">
                  <c:v>211.91323517606239</c:v>
                </c:pt>
                <c:pt idx="327" formatCode="#,##0.0;[Red]\-#,##0.0">
                  <c:v>213.76604500071466</c:v>
                </c:pt>
                <c:pt idx="328" formatCode="#,##0.0;[Red]\-#,##0.0">
                  <c:v>215.10965590448203</c:v>
                </c:pt>
                <c:pt idx="329" formatCode="#,##0.0;[Red]\-#,##0.0">
                  <c:v>214.80776980368734</c:v>
                </c:pt>
                <c:pt idx="330" formatCode="#,##0.0;[Red]\-#,##0.0">
                  <c:v>217.22096092441834</c:v>
                </c:pt>
                <c:pt idx="331" formatCode="#,##0.0;[Red]\-#,##0.0">
                  <c:v>217.21693768258172</c:v>
                </c:pt>
                <c:pt idx="332" formatCode="#,##0.0;[Red]\-#,##0.0">
                  <c:v>219.05929253645616</c:v>
                </c:pt>
                <c:pt idx="333" formatCode="#,##0.0;[Red]\-#,##0.0">
                  <c:v>222.70045291000071</c:v>
                </c:pt>
                <c:pt idx="334" formatCode="#,##0.0;[Red]\-#,##0.0">
                  <c:v>224.94635508624253</c:v>
                </c:pt>
                <c:pt idx="335" formatCode="#,##0.0;[Red]\-#,##0.0">
                  <c:v>226.74764951179054</c:v>
                </c:pt>
                <c:pt idx="336" formatCode="#,##0.0;[Red]\-#,##0.0">
                  <c:v>221.65413187697942</c:v>
                </c:pt>
                <c:pt idx="337" formatCode="#,##0.0;[Red]\-#,##0.0">
                  <c:v>222.54403502872981</c:v>
                </c:pt>
                <c:pt idx="338" formatCode="#,##0.0;[Red]\-#,##0.0">
                  <c:v>221.14389638366578</c:v>
                </c:pt>
                <c:pt idx="339" formatCode="#,##0.0;[Red]\-#,##0.0">
                  <c:v>216.90725230809147</c:v>
                </c:pt>
                <c:pt idx="340" formatCode="#,##0.0;[Red]\-#,##0.0">
                  <c:v>218.90428203320596</c:v>
                </c:pt>
                <c:pt idx="341" formatCode="#,##0.0;[Red]\-#,##0.0">
                  <c:v>219.03521397277311</c:v>
                </c:pt>
                <c:pt idx="342" formatCode="#,##0.0;[Red]\-#,##0.0">
                  <c:v>217.60907561367338</c:v>
                </c:pt>
                <c:pt idx="343" formatCode="#,##0.0;[Red]\-#,##0.0">
                  <c:v>215.82485816042214</c:v>
                </c:pt>
                <c:pt idx="344" formatCode="#,##0.0;[Red]\-#,##0.0">
                  <c:v>216.36222456430559</c:v>
                </c:pt>
                <c:pt idx="345" formatCode="#,##0.0;[Red]\-#,##0.0">
                  <c:v>211.19614000421842</c:v>
                </c:pt>
                <c:pt idx="346" formatCode="#,##0.0;[Red]\-#,##0.0">
                  <c:v>207.9193132442899</c:v>
                </c:pt>
                <c:pt idx="347" formatCode="#,##0.0;[Red]\-#,##0.0">
                  <c:v>207.51554254004577</c:v>
                </c:pt>
                <c:pt idx="348" formatCode="#,##0.0;[Red]\-#,##0.0">
                  <c:v>203.81220119308313</c:v>
                </c:pt>
                <c:pt idx="349" formatCode="#,##0.0;[Red]\-#,##0.0">
                  <c:v>204.85054447153269</c:v>
                </c:pt>
                <c:pt idx="350" formatCode="#,##0.0;[Red]\-#,##0.0">
                  <c:v>200.89783604020488</c:v>
                </c:pt>
                <c:pt idx="351" formatCode="#,##0.0;[Red]\-#,##0.0">
                  <c:v>199.50592895278436</c:v>
                </c:pt>
                <c:pt idx="352" formatCode="#,##0.0;[Red]\-#,##0.0">
                  <c:v>199.06102769048533</c:v>
                </c:pt>
                <c:pt idx="353" formatCode="#,##0.0;[Red]\-#,##0.0">
                  <c:v>197.1399839392659</c:v>
                </c:pt>
                <c:pt idx="354" formatCode="#,##0.0;[Red]\-#,##0.0">
                  <c:v>195.53969212505103</c:v>
                </c:pt>
                <c:pt idx="355" formatCode="#,##0.0;[Red]\-#,##0.0">
                  <c:v>195.11612417228852</c:v>
                </c:pt>
                <c:pt idx="356" formatCode="#,##0.0;[Red]\-#,##0.0">
                  <c:v>192.74036016932914</c:v>
                </c:pt>
                <c:pt idx="357" formatCode="#,##0.0;[Red]\-#,##0.0">
                  <c:v>194.68417290328736</c:v>
                </c:pt>
                <c:pt idx="358" formatCode="#,##0.0;[Red]\-#,##0.0">
                  <c:v>191.87360713887182</c:v>
                </c:pt>
                <c:pt idx="359" formatCode="#,##0.0;[Red]\-#,##0.0">
                  <c:v>189.45721222486523</c:v>
                </c:pt>
                <c:pt idx="360" formatCode="#,##0.0;[Red]\-#,##0.0">
                  <c:v>192.29960315026574</c:v>
                </c:pt>
                <c:pt idx="361" formatCode="#,##0.0;[Red]\-#,##0.0">
                  <c:v>191.05538844097762</c:v>
                </c:pt>
                <c:pt idx="362" formatCode="#,##0.0;[Red]\-#,##0.0">
                  <c:v>189.01318136197918</c:v>
                </c:pt>
                <c:pt idx="363" formatCode="#,##0.0;[Red]\-#,##0.0">
                  <c:v>188.656119935503</c:v>
                </c:pt>
                <c:pt idx="364" formatCode="#,##0.0;[Red]\-#,##0.0">
                  <c:v>189.63693238863056</c:v>
                </c:pt>
                <c:pt idx="365" formatCode="#,##0.0;[Red]\-#,##0.0">
                  <c:v>191.57786273163251</c:v>
                </c:pt>
                <c:pt idx="366" formatCode="#,##0.0;[Red]\-#,##0.0">
                  <c:v>194.84095611261068</c:v>
                </c:pt>
                <c:pt idx="367" formatCode="#,##0.0;[Red]\-#,##0.0">
                  <c:v>199.57488640340043</c:v>
                </c:pt>
                <c:pt idx="368" formatCode="#,##0.0;[Red]\-#,##0.0">
                  <c:v>197.2640137174873</c:v>
                </c:pt>
                <c:pt idx="369" formatCode="#,##0.0;[Red]\-#,##0.0">
                  <c:v>195.69422173316215</c:v>
                </c:pt>
                <c:pt idx="370" formatCode="#,##0.0;[Red]\-#,##0.0">
                  <c:v>196.01378781431177</c:v>
                </c:pt>
                <c:pt idx="371" formatCode="#,##0.0;[Red]\-#,##0.0">
                  <c:v>197.67141686628702</c:v>
                </c:pt>
                <c:pt idx="372" formatCode="#,##0.0;[Red]\-#,##0.0">
                  <c:v>198.71029680656738</c:v>
                </c:pt>
                <c:pt idx="373" formatCode="#,##0.0;[Red]\-#,##0.0">
                  <c:v>201.57884596583762</c:v>
                </c:pt>
                <c:pt idx="374" formatCode="#,##0.0;[Red]\-#,##0.0">
                  <c:v>199.3740327630691</c:v>
                </c:pt>
                <c:pt idx="375" formatCode="#,##0.0;[Red]\-#,##0.0">
                  <c:v>198.51352313058737</c:v>
                </c:pt>
                <c:pt idx="376" formatCode="#,##0.0;[Red]\-#,##0.0">
                  <c:v>196.59694401198576</c:v>
                </c:pt>
                <c:pt idx="377" formatCode="#,##0.0;[Red]\-#,##0.0">
                  <c:v>193.22920823136607</c:v>
                </c:pt>
                <c:pt idx="378" formatCode="#,##0.0;[Red]\-#,##0.0">
                  <c:v>192.22795835752262</c:v>
                </c:pt>
                <c:pt idx="379" formatCode="#,##0.0;[Red]\-#,##0.0">
                  <c:v>190.78586410871713</c:v>
                </c:pt>
                <c:pt idx="380" formatCode="#,##0.0;[Red]\-#,##0.0">
                  <c:v>190.0247653867994</c:v>
                </c:pt>
                <c:pt idx="381" formatCode="#,##0.0;[Red]\-#,##0.0">
                  <c:v>187.1947912042485</c:v>
                </c:pt>
                <c:pt idx="382" formatCode="#,##0.0;[Red]\-#,##0.0">
                  <c:v>187.20966652390661</c:v>
                </c:pt>
                <c:pt idx="383" formatCode="#,##0.0;[Red]\-#,##0.0">
                  <c:v>188.77464534750862</c:v>
                </c:pt>
                <c:pt idx="384" formatCode="#,##0.0;[Red]\-#,##0.0">
                  <c:v>187.80848306953123</c:v>
                </c:pt>
                <c:pt idx="385" formatCode="#,##0.0;[Red]\-#,##0.0">
                  <c:v>194.41926957916453</c:v>
                </c:pt>
                <c:pt idx="386" formatCode="#,##0.0;[Red]\-#,##0.0">
                  <c:v>191.06431559423405</c:v>
                </c:pt>
                <c:pt idx="387" formatCode="#,##0.0;[Red]\-#,##0.0">
                  <c:v>191.13430137443032</c:v>
                </c:pt>
                <c:pt idx="388" formatCode="#,##0.0;[Red]\-#,##0.0">
                  <c:v>190.22830551524899</c:v>
                </c:pt>
                <c:pt idx="389" formatCode="#,##0.0;[Red]\-#,##0.0">
                  <c:v>191.14155039695044</c:v>
                </c:pt>
                <c:pt idx="390" formatCode="#,##0.0;[Red]\-#,##0.0">
                  <c:v>190.58679980219932</c:v>
                </c:pt>
                <c:pt idx="391" formatCode="#,##0.0;[Red]\-#,##0.0">
                  <c:v>191.18334121392806</c:v>
                </c:pt>
                <c:pt idx="392" formatCode="#,##0.0;[Red]\-#,##0.0">
                  <c:v>191.04974527125353</c:v>
                </c:pt>
                <c:pt idx="393" formatCode="#,##0.0;[Red]\-#,##0.0">
                  <c:v>193.81606077148803</c:v>
                </c:pt>
                <c:pt idx="394" formatCode="#,##0.0;[Red]\-#,##0.0">
                  <c:v>196.62987515655732</c:v>
                </c:pt>
                <c:pt idx="395" formatCode="#,##0.0;[Red]\-#,##0.0">
                  <c:v>204.45743571307915</c:v>
                </c:pt>
                <c:pt idx="396" formatCode="#,##0.0;[Red]\-#,##0.0">
                  <c:v>190.66523799241514</c:v>
                </c:pt>
                <c:pt idx="397" formatCode="#,##0.0;[Red]\-#,##0.0">
                  <c:v>182.10624251404039</c:v>
                </c:pt>
                <c:pt idx="398" formatCode="#,##0.0;[Red]\-#,##0.0">
                  <c:v>181.13762144257947</c:v>
                </c:pt>
                <c:pt idx="399" formatCode="#,##0.0;[Red]\-#,##0.0">
                  <c:v>183.82476562245245</c:v>
                </c:pt>
                <c:pt idx="400" formatCode="#,##0.0;[Red]\-#,##0.0">
                  <c:v>185.0119626771849</c:v>
                </c:pt>
                <c:pt idx="401" formatCode="#,##0.0;[Red]\-#,##0.0">
                  <c:v>186.42325919335499</c:v>
                </c:pt>
                <c:pt idx="402" formatCode="#,##0.0;[Red]\-#,##0.0">
                  <c:v>185.67384363260874</c:v>
                </c:pt>
                <c:pt idx="403" formatCode="#,##0.0;[Red]\-#,##0.0">
                  <c:v>186.16690789965594</c:v>
                </c:pt>
                <c:pt idx="404" formatCode="#,##0.0;[Red]\-#,##0.0">
                  <c:v>187.00459117945928</c:v>
                </c:pt>
                <c:pt idx="405" formatCode="#,##0.0;[Red]\-#,##0.0">
                  <c:v>186.41443776700856</c:v>
                </c:pt>
                <c:pt idx="406" formatCode="#,##0.0;[Red]\-#,##0.0">
                  <c:v>185.89142206151527</c:v>
                </c:pt>
                <c:pt idx="407" formatCode="#,##0.0;[Red]\-#,##0.0">
                  <c:v>187.61866731463692</c:v>
                </c:pt>
                <c:pt idx="408" formatCode="#,##0.0;[Red]\-#,##0.0">
                  <c:v>182.82223055069605</c:v>
                </c:pt>
                <c:pt idx="409" formatCode="#,##0.0;[Red]\-#,##0.0">
                  <c:v>180.57943171014787</c:v>
                </c:pt>
                <c:pt idx="410" formatCode="#,##0.0;[Red]\-#,##0.0">
                  <c:v>179.94540306868049</c:v>
                </c:pt>
                <c:pt idx="411" formatCode="#,##0.0;[Red]\-#,##0.0">
                  <c:v>179.7011222912169</c:v>
                </c:pt>
                <c:pt idx="412" formatCode="#,##0.0;[Red]\-#,##0.0">
                  <c:v>179.43781017116572</c:v>
                </c:pt>
                <c:pt idx="413" formatCode="#,##0.0;[Red]\-#,##0.0">
                  <c:v>179.80334810329771</c:v>
                </c:pt>
                <c:pt idx="414" formatCode="#,##0.0;[Red]\-#,##0.0">
                  <c:v>179.01123739513548</c:v>
                </c:pt>
                <c:pt idx="415" formatCode="#,##0.0;[Red]\-#,##0.0">
                  <c:v>179.38847928943915</c:v>
                </c:pt>
                <c:pt idx="416" formatCode="#,##0.0;[Red]\-#,##0.0">
                  <c:v>178.85079903533128</c:v>
                </c:pt>
                <c:pt idx="417" formatCode="#,##0.0;[Red]\-#,##0.0">
                  <c:v>177.52177706184744</c:v>
                </c:pt>
                <c:pt idx="418" formatCode="#,##0.0;[Red]\-#,##0.0">
                  <c:v>175.70473366508412</c:v>
                </c:pt>
                <c:pt idx="419" formatCode="#,##0.0;[Red]\-#,##0.0">
                  <c:v>174.6776070263127</c:v>
                </c:pt>
                <c:pt idx="420" formatCode="#,##0.0;[Red]\-#,##0.0">
                  <c:v>173.24259052700404</c:v>
                </c:pt>
                <c:pt idx="421" formatCode="#,##0.0;[Red]\-#,##0.0">
                  <c:v>172.05223433866794</c:v>
                </c:pt>
                <c:pt idx="422" formatCode="#,##0.0;[Red]\-#,##0.0">
                  <c:v>172.39115876941869</c:v>
                </c:pt>
                <c:pt idx="423" formatCode="#,##0.0;[Red]\-#,##0.0">
                  <c:v>170.97026733525593</c:v>
                </c:pt>
                <c:pt idx="424" formatCode="#,##0.0;[Red]\-#,##0.0">
                  <c:v>168.9666454480566</c:v>
                </c:pt>
                <c:pt idx="425" formatCode="#,##0.0;[Red]\-#,##0.0">
                  <c:v>166.36745203863492</c:v>
                </c:pt>
                <c:pt idx="426" formatCode="#,##0.0;[Red]\-#,##0.0">
                  <c:v>166.99398546841527</c:v>
                </c:pt>
                <c:pt idx="427" formatCode="#,##0.0;[Red]\-#,##0.0">
                  <c:v>164.2869011649133</c:v>
                </c:pt>
                <c:pt idx="428" formatCode="#,##0.0;[Red]\-#,##0.0">
                  <c:v>162.08152551999615</c:v>
                </c:pt>
                <c:pt idx="429" formatCode="#,##0.0;[Red]\-#,##0.0">
                  <c:v>162.61950663544206</c:v>
                </c:pt>
                <c:pt idx="430" formatCode="#,##0.0;[Red]\-#,##0.0">
                  <c:v>161.88423385979559</c:v>
                </c:pt>
                <c:pt idx="431" formatCode="#,##0.0;[Red]\-#,##0.0">
                  <c:v>158.86843607014893</c:v>
                </c:pt>
                <c:pt idx="432" formatCode="#,##0.0;[Red]\-#,##0.0">
                  <c:v>161.52024199915513</c:v>
                </c:pt>
                <c:pt idx="433" formatCode="#,##0.0;[Red]\-#,##0.0">
                  <c:v>159.22004026154013</c:v>
                </c:pt>
                <c:pt idx="434" formatCode="#,##0.0;[Red]\-#,##0.0">
                  <c:v>157.40780405982551</c:v>
                </c:pt>
                <c:pt idx="435" formatCode="#,##0.0;[Red]\-#,##0.0">
                  <c:v>157.61052690602094</c:v>
                </c:pt>
                <c:pt idx="436" formatCode="#,##0.0;[Red]\-#,##0.0">
                  <c:v>158.44411051314492</c:v>
                </c:pt>
                <c:pt idx="437" formatCode="#,##0.0;[Red]\-#,##0.0">
                  <c:v>158.25024617786136</c:v>
                </c:pt>
                <c:pt idx="438" formatCode="#,##0.0;[Red]\-#,##0.0">
                  <c:v>158.05692935550795</c:v>
                </c:pt>
                <c:pt idx="439" formatCode="#,##0.0;[Red]\-#,##0.0">
                  <c:v>154.16820281979824</c:v>
                </c:pt>
                <c:pt idx="440" formatCode="#,##0.0;[Red]\-#,##0.0">
                  <c:v>154.02695834637885</c:v>
                </c:pt>
                <c:pt idx="441" formatCode="#,##0.0;[Red]\-#,##0.0">
                  <c:v>154.92191004386606</c:v>
                </c:pt>
                <c:pt idx="442" formatCode="#,##0.0;[Red]\-#,##0.0">
                  <c:v>155.57357039941246</c:v>
                </c:pt>
                <c:pt idx="443" formatCode="#,##0.0;[Red]\-#,##0.0">
                  <c:v>157.69770094908407</c:v>
                </c:pt>
                <c:pt idx="444" formatCode="#,##0.0;[Red]\-#,##0.0">
                  <c:v>154.74884731620648</c:v>
                </c:pt>
                <c:pt idx="445" formatCode="#,##0.0;[Red]\-#,##0.0">
                  <c:v>154.11437909213424</c:v>
                </c:pt>
                <c:pt idx="446" formatCode="#,##0.0;[Red]\-#,##0.0">
                  <c:v>157.18721057464981</c:v>
                </c:pt>
                <c:pt idx="447" formatCode="#,##0.0;[Red]\-#,##0.0">
                  <c:v>158.49542738142623</c:v>
                </c:pt>
                <c:pt idx="448" formatCode="#,##0.0;[Red]\-#,##0.0">
                  <c:v>156.31259517537384</c:v>
                </c:pt>
                <c:pt idx="449" formatCode="#,##0.0;[Red]\-#,##0.0">
                  <c:v>157.85510163683267</c:v>
                </c:pt>
                <c:pt idx="450" formatCode="#,##0.0;[Red]\-#,##0.0">
                  <c:v>156.64651568624922</c:v>
                </c:pt>
                <c:pt idx="451" formatCode="#,##0.0;[Red]\-#,##0.0">
                  <c:v>157.25515072725904</c:v>
                </c:pt>
                <c:pt idx="452" formatCode="#,##0.0;[Red]\-#,##0.0">
                  <c:v>156.01764738569719</c:v>
                </c:pt>
                <c:pt idx="453" formatCode="#,##0.0;[Red]\-#,##0.0">
                  <c:v>154.76329479581611</c:v>
                </c:pt>
                <c:pt idx="454" formatCode="#,##0.0;[Red]\-#,##0.0">
                  <c:v>155.99695692843858</c:v>
                </c:pt>
                <c:pt idx="455" formatCode="#,##0.0;[Red]\-#,##0.0">
                  <c:v>155.48424449192186</c:v>
                </c:pt>
                <c:pt idx="456" formatCode="#,##0.0;[Red]\-#,##0.0">
                  <c:v>153.50290104289729</c:v>
                </c:pt>
                <c:pt idx="457" formatCode="#,##0.0;[Red]\-#,##0.0">
                  <c:v>152.52758313185527</c:v>
                </c:pt>
                <c:pt idx="458" formatCode="#,##0.0;[Red]\-#,##0.0">
                  <c:v>150.89541999429679</c:v>
                </c:pt>
                <c:pt idx="459" formatCode="#,##0.0;[Red]\-#,##0.0">
                  <c:v>148.39294770581677</c:v>
                </c:pt>
                <c:pt idx="460" formatCode="#,##0.0;[Red]\-#,##0.0">
                  <c:v>149.90560120127049</c:v>
                </c:pt>
                <c:pt idx="461" formatCode="#,##0.0;[Red]\-#,##0.0">
                  <c:v>150.37914396442335</c:v>
                </c:pt>
                <c:pt idx="462" formatCode="#,##0.0;[Red]\-#,##0.0">
                  <c:v>150.54872196100209</c:v>
                </c:pt>
                <c:pt idx="463" formatCode="#,##0.0;[Red]\-#,##0.0">
                  <c:v>149.70063688647872</c:v>
                </c:pt>
                <c:pt idx="464" formatCode="#,##0.0;[Red]\-#,##0.0">
                  <c:v>150.56158853352869</c:v>
                </c:pt>
                <c:pt idx="465" formatCode="#,##0.0;[Red]\-#,##0.0">
                  <c:v>144.86799653963314</c:v>
                </c:pt>
                <c:pt idx="466" formatCode="#,##0.0;[Red]\-#,##0.0">
                  <c:v>147.09434662801289</c:v>
                </c:pt>
                <c:pt idx="467" formatCode="#,##0.0;[Red]\-#,##0.0">
                  <c:v>145.46610359273376</c:v>
                </c:pt>
                <c:pt idx="468" formatCode="#,##0.0;[Red]\-#,##0.0">
                  <c:v>148.60953635717127</c:v>
                </c:pt>
                <c:pt idx="469" formatCode="#,##0.0;[Red]\-#,##0.0">
                  <c:v>144.2333744083881</c:v>
                </c:pt>
                <c:pt idx="470" formatCode="#,##0.0;[Red]\-#,##0.0">
                  <c:v>143.10244672892927</c:v>
                </c:pt>
                <c:pt idx="471" formatCode="#,##0.0;[Red]\-#,##0.0">
                  <c:v>144.97227982030415</c:v>
                </c:pt>
                <c:pt idx="472" formatCode="#,##0.0;[Red]\-#,##0.0">
                  <c:v>139.08119806495807</c:v>
                </c:pt>
                <c:pt idx="473" formatCode="#,##0.0;[Red]\-#,##0.0">
                  <c:v>135.27210353335212</c:v>
                </c:pt>
                <c:pt idx="474" formatCode="#,##0.0;[Red]\-#,##0.0">
                  <c:v>132.98469955611404</c:v>
                </c:pt>
                <c:pt idx="475" formatCode="#,##0.0;[Red]\-#,##0.0">
                  <c:v>132.89562042974671</c:v>
                </c:pt>
                <c:pt idx="476" formatCode="#,##0.0;[Red]\-#,##0.0">
                  <c:v>130.07858989790819</c:v>
                </c:pt>
                <c:pt idx="477" formatCode="#,##0.0;[Red]\-#,##0.0">
                  <c:v>129.02192471238823</c:v>
                </c:pt>
                <c:pt idx="478" formatCode="#,##0.0;[Red]\-#,##0.0">
                  <c:v>129.86311680544495</c:v>
                </c:pt>
                <c:pt idx="479" formatCode="#,##0.0;[Red]\-#,##0.0">
                  <c:v>129.02259168757544</c:v>
                </c:pt>
                <c:pt idx="480" formatCode="#,##0.0;[Red]\-#,##0.0">
                  <c:v>132.59001754522859</c:v>
                </c:pt>
                <c:pt idx="481" formatCode="#,##0.0;[Red]\-#,##0.0">
                  <c:v>126.50142549281226</c:v>
                </c:pt>
                <c:pt idx="482" formatCode="#,##0.0;[Red]\-#,##0.0">
                  <c:v>126.51221349645374</c:v>
                </c:pt>
                <c:pt idx="483" formatCode="#,##0.0;[Red]\-#,##0.0">
                  <c:v>125.97100895040441</c:v>
                </c:pt>
                <c:pt idx="484" formatCode="#,##0.0;[Red]\-#,##0.0">
                  <c:v>128.31948699713863</c:v>
                </c:pt>
                <c:pt idx="485" formatCode="#,##0.0;[Red]\-#,##0.0">
                  <c:v>129.29424752097773</c:v>
                </c:pt>
                <c:pt idx="486" formatCode="#,##0.0;[Red]\-#,##0.0">
                  <c:v>130.29280620166637</c:v>
                </c:pt>
                <c:pt idx="487" formatCode="#,##0.0;[Red]\-#,##0.0">
                  <c:v>129.55987471787151</c:v>
                </c:pt>
                <c:pt idx="488" formatCode="#,##0.0;[Red]\-#,##0.0">
                  <c:v>131.50928279041233</c:v>
                </c:pt>
                <c:pt idx="489" formatCode="#,##0.0;[Red]\-#,##0.0">
                  <c:v>121.53488463607637</c:v>
                </c:pt>
                <c:pt idx="490" formatCode="#,##0.0;[Red]\-#,##0.0">
                  <c:v>127.65688089351255</c:v>
                </c:pt>
                <c:pt idx="491" formatCode="#,##0.0;[Red]\-#,##0.0">
                  <c:v>130.04635833402355</c:v>
                </c:pt>
                <c:pt idx="492" formatCode="#,##0.0;[Red]\-#,##0.0">
                  <c:v>135.39593134204253</c:v>
                </c:pt>
                <c:pt idx="493" formatCode="#,##0.0;[Red]\-#,##0.0">
                  <c:v>128.18782837386144</c:v>
                </c:pt>
                <c:pt idx="494" formatCode="#,##0.0;[Red]\-#,##0.0">
                  <c:v>126.53255899900722</c:v>
                </c:pt>
                <c:pt idx="495" formatCode="#,##0.0;[Red]\-#,##0.0">
                  <c:v>124.08054547997631</c:v>
                </c:pt>
                <c:pt idx="496" formatCode="#,##0.0;[Red]\-#,##0.0">
                  <c:v>119.63504918373565</c:v>
                </c:pt>
                <c:pt idx="497" formatCode="#,##0.0;[Red]\-#,##0.0">
                  <c:v>118.8965185935389</c:v>
                </c:pt>
                <c:pt idx="498" formatCode="#,##0.0;[Red]\-#,##0.0">
                  <c:v>118.68240112742652</c:v>
                </c:pt>
                <c:pt idx="499" formatCode="#,##0.0;[Red]\-#,##0.0">
                  <c:v>118.54258674272054</c:v>
                </c:pt>
                <c:pt idx="500" formatCode="#,##0.0;[Red]\-#,##0.0">
                  <c:v>117.34365722219</c:v>
                </c:pt>
                <c:pt idx="501" formatCode="#,##0.0;[Red]\-#,##0.0">
                  <c:v>124.41864634557442</c:v>
                </c:pt>
                <c:pt idx="502" formatCode="#,##0.0;[Red]\-#,##0.0">
                  <c:v>125.31896780436584</c:v>
                </c:pt>
                <c:pt idx="503" formatCode="#,##0.0;[Red]\-#,##0.0">
                  <c:v>117.53466478838295</c:v>
                </c:pt>
                <c:pt idx="504" formatCode="#,##0.0;[Red]\-#,##0.0">
                  <c:v>116.11693437767451</c:v>
                </c:pt>
                <c:pt idx="505" formatCode="#,##0.0;[Red]\-#,##0.0">
                  <c:v>118.90303560331569</c:v>
                </c:pt>
                <c:pt idx="506" formatCode="#,##0.0;[Red]\-#,##0.0">
                  <c:v>116.37154213127943</c:v>
                </c:pt>
                <c:pt idx="507" formatCode="#,##0.0;[Red]\-#,##0.0">
                  <c:v>116.57018399070695</c:v>
                </c:pt>
                <c:pt idx="508" formatCode="#,##0.0;[Red]\-#,##0.0">
                  <c:v>117.59131624462449</c:v>
                </c:pt>
                <c:pt idx="509" formatCode="#,##0.0;[Red]\-#,##0.0">
                  <c:v>115.4858094941458</c:v>
                </c:pt>
                <c:pt idx="510" formatCode="#,##0.0;[Red]\-#,##0.0">
                  <c:v>115.64197330278023</c:v>
                </c:pt>
                <c:pt idx="511" formatCode="#,##0.0;[Red]\-#,##0.0">
                  <c:v>115.92330074931607</c:v>
                </c:pt>
                <c:pt idx="512" formatCode="#,##0.0;[Red]\-#,##0.0">
                  <c:v>115.89492291915488</c:v>
                </c:pt>
                <c:pt idx="513" formatCode="#,##0.0;[Red]\-#,##0.0">
                  <c:v>120.10305260017324</c:v>
                </c:pt>
                <c:pt idx="514" formatCode="#,##0.0;[Red]\-#,##0.0">
                  <c:v>123.06360005398207</c:v>
                </c:pt>
                <c:pt idx="515" formatCode="#,##0.0;[Red]\-#,##0.0">
                  <c:v>114.2981109300319</c:v>
                </c:pt>
                <c:pt idx="516" formatCode="#,##0.0;[Red]\-#,##0.0">
                  <c:v>114.22611963738994</c:v>
                </c:pt>
                <c:pt idx="517" formatCode="#,##0.0;[Red]\-#,##0.0">
                  <c:v>111.76452372002012</c:v>
                </c:pt>
                <c:pt idx="518" formatCode="#,##0.0;[Red]\-#,##0.0">
                  <c:v>112.03141147261144</c:v>
                </c:pt>
                <c:pt idx="519" formatCode="#,##0.0;[Red]\-#,##0.0">
                  <c:v>113.26379654451829</c:v>
                </c:pt>
                <c:pt idx="520" formatCode="#,##0.0;[Red]\-#,##0.0">
                  <c:v>114.53871557197243</c:v>
                </c:pt>
                <c:pt idx="521" formatCode="#,##0.0;[Red]\-#,##0.0">
                  <c:v>115.0666320618965</c:v>
                </c:pt>
                <c:pt idx="522" formatCode="#,##0.0;[Red]\-#,##0.0">
                  <c:v>112.53755955191804</c:v>
                </c:pt>
                <c:pt idx="523" formatCode="#,##0.0;[Red]\-#,##0.0">
                  <c:v>110.74335827340937</c:v>
                </c:pt>
                <c:pt idx="524" formatCode="#,##0.0;[Red]\-#,##0.0">
                  <c:v>107.62729927993456</c:v>
                </c:pt>
                <c:pt idx="525" formatCode="#,##0.0;[Red]\-#,##0.0">
                  <c:v>114.09976588127462</c:v>
                </c:pt>
                <c:pt idx="526" formatCode="#,##0.0;[Red]\-#,##0.0">
                  <c:v>118.79410175679615</c:v>
                </c:pt>
                <c:pt idx="527" formatCode="#,##0.0;[Red]\-#,##0.0">
                  <c:v>114.47693004165849</c:v>
                </c:pt>
                <c:pt idx="528" formatCode="#,##0.0;[Red]\-#,##0.0">
                  <c:v>113.54344951827511</c:v>
                </c:pt>
                <c:pt idx="529" formatCode="#,##0.0;[Red]\-#,##0.0">
                  <c:v>114.06473892964807</c:v>
                </c:pt>
                <c:pt idx="530" formatCode="#,##0.0;[Red]\-#,##0.0">
                  <c:v>116.88239245073098</c:v>
                </c:pt>
                <c:pt idx="531" formatCode="#,##0.0;[Red]\-#,##0.0">
                  <c:v>115.64742304542304</c:v>
                </c:pt>
                <c:pt idx="532" formatCode="#,##0.0;[Red]\-#,##0.0">
                  <c:v>114.57425877146696</c:v>
                </c:pt>
                <c:pt idx="533" formatCode="#,##0.0;[Red]\-#,##0.0">
                  <c:v>116.03953489924474</c:v>
                </c:pt>
                <c:pt idx="534" formatCode="#,##0.0;[Red]\-#,##0.0">
                  <c:v>114.77359232321226</c:v>
                </c:pt>
                <c:pt idx="535" formatCode="#,##0.0;[Red]\-#,##0.0">
                  <c:v>116.43264019372505</c:v>
                </c:pt>
                <c:pt idx="536" formatCode="#,##0.0;[Red]\-#,##0.0">
                  <c:v>115.5418933392265</c:v>
                </c:pt>
                <c:pt idx="537" formatCode="#,##0.0;[Red]\-#,##0.0">
                  <c:v>117.91819435720038</c:v>
                </c:pt>
                <c:pt idx="538" formatCode="#,##0.0;[Red]\-#,##0.0">
                  <c:v>118.58224402520898</c:v>
                </c:pt>
                <c:pt idx="539" formatCode="#,##0.0;[Red]\-#,##0.0">
                  <c:v>119.14144065446413</c:v>
                </c:pt>
                <c:pt idx="540" formatCode="#,##0.0;[Red]\-#,##0.0">
                  <c:v>120.43361239434107</c:v>
                </c:pt>
                <c:pt idx="541" formatCode="#,##0.0;[Red]\-#,##0.0">
                  <c:v>123.1417308878095</c:v>
                </c:pt>
                <c:pt idx="542" formatCode="#,##0.0;[Red]\-#,##0.0">
                  <c:v>123.69276934492575</c:v>
                </c:pt>
                <c:pt idx="543" formatCode="#,##0.0;[Red]\-#,##0.0">
                  <c:v>126.99974121139911</c:v>
                </c:pt>
                <c:pt idx="544" formatCode="#,##0.0;[Red]\-#,##0.0">
                  <c:v>126.08217952073593</c:v>
                </c:pt>
                <c:pt idx="545" formatCode="#,##0.0;[Red]\-#,##0.0">
                  <c:v>126.65708430833813</c:v>
                </c:pt>
                <c:pt idx="546" formatCode="#,##0.0;[Red]\-#,##0.0">
                  <c:v>127.97076641209061</c:v>
                </c:pt>
                <c:pt idx="547" formatCode="#,##0.0;[Red]\-#,##0.0">
                  <c:v>129.8742198938258</c:v>
                </c:pt>
                <c:pt idx="548" formatCode="#,##0.0;[Red]\-#,##0.0">
                  <c:v>128.50441705068428</c:v>
                </c:pt>
                <c:pt idx="549" formatCode="#,##0.0;[Red]\-#,##0.0">
                  <c:v>128.50642708263283</c:v>
                </c:pt>
                <c:pt idx="550" formatCode="#,##0.0;[Red]\-#,##0.0">
                  <c:v>128.05379423613613</c:v>
                </c:pt>
                <c:pt idx="551" formatCode="#,##0.0;[Red]\-#,##0.0">
                  <c:v>124.51729204390878</c:v>
                </c:pt>
                <c:pt idx="552" formatCode="#,##0.0;[Red]\-#,##0.0">
                  <c:v>118.93705258370089</c:v>
                </c:pt>
                <c:pt idx="553" formatCode="#,##0.0;[Red]\-#,##0.0">
                  <c:v>120.79226153514442</c:v>
                </c:pt>
                <c:pt idx="554" formatCode="#,##0.0;[Red]\-#,##0.0">
                  <c:v>119.53431829824699</c:v>
                </c:pt>
                <c:pt idx="555" formatCode="#,##0.0;[Red]\-#,##0.0">
                  <c:v>119.37229968113026</c:v>
                </c:pt>
                <c:pt idx="556" formatCode="#,##0.0;[Red]\-#,##0.0">
                  <c:v>121.53162289299361</c:v>
                </c:pt>
                <c:pt idx="557" formatCode="#,##0.0;[Red]\-#,##0.0">
                  <c:v>120.80975422999011</c:v>
                </c:pt>
                <c:pt idx="558" formatCode="#,##0.0;[Red]\-#,##0.0">
                  <c:v>122.27083878616278</c:v>
                </c:pt>
                <c:pt idx="559" formatCode="#,##0.0;[Red]\-#,##0.0">
                  <c:v>121.42401899996509</c:v>
                </c:pt>
                <c:pt idx="560" formatCode="#,##0.0;[Red]\-#,##0.0">
                  <c:v>120.05141626035018</c:v>
                </c:pt>
                <c:pt idx="561" formatCode="#,##0.0;[Red]\-#,##0.0">
                  <c:v>119.23375006937425</c:v>
                </c:pt>
                <c:pt idx="562" formatCode="#,##0.0;[Red]\-#,##0.0">
                  <c:v>117.67066007696752</c:v>
                </c:pt>
                <c:pt idx="563" formatCode="#,##0.0;[Red]\-#,##0.0">
                  <c:v>117.01443237230407</c:v>
                </c:pt>
                <c:pt idx="564" formatCode="#,##0.0;[Red]\-#,##0.0">
                  <c:v>118.37525859166394</c:v>
                </c:pt>
                <c:pt idx="565" formatCode="#,##0.0;[Red]\-#,##0.0">
                  <c:v>118.09315646011956</c:v>
                </c:pt>
                <c:pt idx="566" formatCode="#,##0.0;[Red]\-#,##0.0">
                  <c:v>119.9227152249715</c:v>
                </c:pt>
                <c:pt idx="567" formatCode="#,##0.0;[Red]\-#,##0.0">
                  <c:v>117.99437258651773</c:v>
                </c:pt>
                <c:pt idx="568" formatCode="#,##0.0;[Red]\-#,##0.0">
                  <c:v>117.99738707267051</c:v>
                </c:pt>
                <c:pt idx="569" formatCode="#,##0.0;[Red]\-#,##0.0">
                  <c:v>118.76310875154599</c:v>
                </c:pt>
                <c:pt idx="570" formatCode="#,##0.0;[Red]\-#,##0.0">
                  <c:v>119.11066757762771</c:v>
                </c:pt>
                <c:pt idx="571" formatCode="#,##0.0;[Red]\-#,##0.0">
                  <c:v>119.29925937552136</c:v>
                </c:pt>
                <c:pt idx="572" formatCode="#,##0.0;[Red]\-#,##0.0">
                  <c:v>120.67622019948006</c:v>
                </c:pt>
                <c:pt idx="573" formatCode="#,##0.0;[Red]\-#,##0.0">
                  <c:v>121.39643879771054</c:v>
                </c:pt>
                <c:pt idx="574" formatCode="#,##0.0;[Red]\-#,##0.0">
                  <c:v>121.80683292086559</c:v>
                </c:pt>
                <c:pt idx="575" formatCode="#,##0.0;[Red]\-#,##0.0">
                  <c:v>123.38075871834199</c:v>
                </c:pt>
                <c:pt idx="576" formatCode="#,##0.0;[Red]\-#,##0.0">
                  <c:v>122.1005236009244</c:v>
                </c:pt>
                <c:pt idx="577" formatCode="#,##0.0;[Red]\-#,##0.0">
                  <c:v>122.8001834786739</c:v>
                </c:pt>
                <c:pt idx="578" formatCode="#,##0.0;[Red]\-#,##0.0">
                  <c:v>122.13795970703912</c:v>
                </c:pt>
                <c:pt idx="579" formatCode="#,##0.0;[Red]\-#,##0.0">
                  <c:v>122.46822205080611</c:v>
                </c:pt>
                <c:pt idx="580" formatCode="#,##0.0;[Red]\-#,##0.0">
                  <c:v>123.02749341119204</c:v>
                </c:pt>
                <c:pt idx="581" formatCode="#,##0.0;[Red]\-#,##0.0">
                  <c:v>125.21744085911797</c:v>
                </c:pt>
                <c:pt idx="582" formatCode="#,##0.0;[Red]\-#,##0.0">
                  <c:v>123.40823839824486</c:v>
                </c:pt>
                <c:pt idx="583" formatCode="#,##0.0;[Red]\-#,##0.0">
                  <c:v>122.25712409886386</c:v>
                </c:pt>
                <c:pt idx="584" formatCode="#,##0.0;[Red]\-#,##0.0">
                  <c:v>123.26150871154395</c:v>
                </c:pt>
                <c:pt idx="585" formatCode="#,##0.0;[Red]\-#,##0.0">
                  <c:v>123.96367019517048</c:v>
                </c:pt>
                <c:pt idx="586" formatCode="#,##0.0;[Red]\-#,##0.0">
                  <c:v>125.37961013206308</c:v>
                </c:pt>
                <c:pt idx="587" formatCode="#,##0.0;[Red]\-#,##0.0">
                  <c:v>126.19817280416983</c:v>
                </c:pt>
                <c:pt idx="588" formatCode="#,##0.0;[Red]\-#,##0.0">
                  <c:v>127.89748571471168</c:v>
                </c:pt>
                <c:pt idx="589" formatCode="#,##0.0;[Red]\-#,##0.0">
                  <c:v>128.40603166367839</c:v>
                </c:pt>
                <c:pt idx="590" formatCode="#,##0.0;[Red]\-#,##0.0">
                  <c:v>128.66316751695462</c:v>
                </c:pt>
                <c:pt idx="591" formatCode="#,##0.0;[Red]\-#,##0.0">
                  <c:v>129.54645724650572</c:v>
                </c:pt>
                <c:pt idx="592" formatCode="#,##0.0;[Red]\-#,##0.0">
                  <c:v>127.250188527641</c:v>
                </c:pt>
                <c:pt idx="593" formatCode="#,##0.0;[Red]\-#,##0.0">
                  <c:v>127.17568088627264</c:v>
                </c:pt>
                <c:pt idx="594" formatCode="#,##0.0;[Red]\-#,##0.0">
                  <c:v>127.31650376213483</c:v>
                </c:pt>
                <c:pt idx="595" formatCode="#,##0.0;[Red]\-#,##0.0">
                  <c:v>127.75711995877654</c:v>
                </c:pt>
                <c:pt idx="596" formatCode="#,##0.0;[Red]\-#,##0.0">
                  <c:v>129.13952990873474</c:v>
                </c:pt>
                <c:pt idx="597" formatCode="#,##0.0;[Red]\-#,##0.0">
                  <c:v>129.03920237112314</c:v>
                </c:pt>
                <c:pt idx="598" formatCode="#,##0.0;[Red]\-#,##0.0">
                  <c:v>130.39929629637479</c:v>
                </c:pt>
                <c:pt idx="599" formatCode="#,##0.0;[Red]\-#,##0.0">
                  <c:v>128.48582773070441</c:v>
                </c:pt>
                <c:pt idx="600" formatCode="#,##0.0;[Red]\-#,##0.0">
                  <c:v>126.4138107009301</c:v>
                </c:pt>
                <c:pt idx="601" formatCode="#,##0.0;[Red]\-#,##0.0">
                  <c:v>122.2790291887661</c:v>
                </c:pt>
                <c:pt idx="602" formatCode="#,##0.0;[Red]\-#,##0.0">
                  <c:v>122.1669906932687</c:v>
                </c:pt>
                <c:pt idx="603" formatCode="#,##0.0;[Red]\-#,##0.0">
                  <c:v>121.90210688611442</c:v>
                </c:pt>
                <c:pt idx="604" formatCode="#,##0.0;[Red]\-#,##0.0">
                  <c:v>124.56802097777673</c:v>
                </c:pt>
                <c:pt idx="605" formatCode="#,##0.0;[Red]\-#,##0.0">
                  <c:v>124.13411010195904</c:v>
                </c:pt>
                <c:pt idx="606" formatCode="#,##0.0;[Red]\-#,##0.0">
                  <c:v>122.44407593514302</c:v>
                </c:pt>
                <c:pt idx="607" formatCode="#,##0.0;[Red]\-#,##0.0">
                  <c:v>123.20743677529055</c:v>
                </c:pt>
                <c:pt idx="608" formatCode="#,##0.0;[Red]\-#,##0.0">
                  <c:v>119.96476548010733</c:v>
                </c:pt>
                <c:pt idx="609" formatCode="#,##0.0;[Red]\-#,##0.0">
                  <c:v>122.27603980068834</c:v>
                </c:pt>
                <c:pt idx="610" formatCode="#,##0.0;[Red]\-#,##0.0">
                  <c:v>124.1706796781186</c:v>
                </c:pt>
                <c:pt idx="611" formatCode="#,##0.0;[Red]\-#,##0.0">
                  <c:v>122.84050390570475</c:v>
                </c:pt>
                <c:pt idx="612" formatCode="#,##0.0;[Red]\-#,##0.0">
                  <c:v>121.21088390940189</c:v>
                </c:pt>
                <c:pt idx="613" formatCode="#,##0.0;[Red]\-#,##0.0">
                  <c:v>121.74726533272616</c:v>
                </c:pt>
                <c:pt idx="614" formatCode="#,##0.0;[Red]\-#,##0.0">
                  <c:v>122.67332572042966</c:v>
                </c:pt>
                <c:pt idx="615" formatCode="#,##0.0;[Red]\-#,##0.0">
                  <c:v>121.01188213784435</c:v>
                </c:pt>
                <c:pt idx="616" formatCode="#,##0.0;[Red]\-#,##0.0">
                  <c:v>122.14325700560032</c:v>
                </c:pt>
                <c:pt idx="617" formatCode="#,##0.0;[Red]\-#,##0.0">
                  <c:v>120.11745638849649</c:v>
                </c:pt>
                <c:pt idx="618" formatCode="#,##0.0;[Red]\-#,##0.0">
                  <c:v>120.51275019669426</c:v>
                </c:pt>
                <c:pt idx="619" formatCode="#,##0.0;[Red]\-#,##0.0">
                  <c:v>119.97576496360284</c:v>
                </c:pt>
                <c:pt idx="620" formatCode="#,##0.0;[Red]\-#,##0.0">
                  <c:v>117.47779832754445</c:v>
                </c:pt>
                <c:pt idx="621" formatCode="#,##0.0;[Red]\-#,##0.0">
                  <c:v>119.61128875015751</c:v>
                </c:pt>
                <c:pt idx="622" formatCode="#,##0.0;[Red]\-#,##0.0">
                  <c:v>119.80752529139394</c:v>
                </c:pt>
                <c:pt idx="623" formatCode="#,##0.0;[Red]\-#,##0.0">
                  <c:v>120.38311978717338</c:v>
                </c:pt>
                <c:pt idx="624" formatCode="#,##0.0;[Red]\-#,##0.0">
                  <c:v>121.16776954321548</c:v>
                </c:pt>
                <c:pt idx="625" formatCode="#,##0.0;[Red]\-#,##0.0">
                  <c:v>123.47896680643937</c:v>
                </c:pt>
                <c:pt idx="626" formatCode="#,##0.0;[Red]\-#,##0.0">
                  <c:v>120.93433049190472</c:v>
                </c:pt>
                <c:pt idx="627" formatCode="#,##0.0;[Red]\-#,##0.0">
                  <c:v>118.51980525924647</c:v>
                </c:pt>
                <c:pt idx="628" formatCode="#,##0.0;[Red]\-#,##0.0">
                  <c:v>117.4142646941884</c:v>
                </c:pt>
                <c:pt idx="629" formatCode="#,##0.0;[Red]\-#,##0.0">
                  <c:v>119.65062101153723</c:v>
                </c:pt>
                <c:pt idx="630" formatCode="#,##0.0;[Red]\-#,##0.0">
                  <c:v>120.21450333966833</c:v>
                </c:pt>
                <c:pt idx="631" formatCode="#,##0.0;[Red]\-#,##0.0">
                  <c:v>122.31303070626751</c:v>
                </c:pt>
                <c:pt idx="632" formatCode="#,##0.0;[Red]\-#,##0.0">
                  <c:v>120.93404774927068</c:v>
                </c:pt>
                <c:pt idx="633" formatCode="#,##0.0;[Red]\-#,##0.0">
                  <c:v>122.17591074142857</c:v>
                </c:pt>
                <c:pt idx="634" formatCode="#,##0.0;[Red]\-#,##0.0">
                  <c:v>121.78728299119747</c:v>
                </c:pt>
                <c:pt idx="635" formatCode="#,##0.0;[Red]\-#,##0.0">
                  <c:v>123.19641200605145</c:v>
                </c:pt>
                <c:pt idx="636" formatCode="#,##0.0;[Red]\-#,##0.0">
                  <c:v>119.56725604844389</c:v>
                </c:pt>
                <c:pt idx="637" formatCode="#,##0.0;[Red]\-#,##0.0">
                  <c:v>117.31457038505781</c:v>
                </c:pt>
                <c:pt idx="638" formatCode="#,##0.0;[Red]\-#,##0.0">
                  <c:v>119.3337505014604</c:v>
                </c:pt>
                <c:pt idx="639" formatCode="#,##0.0;[Red]\-#,##0.0">
                  <c:v>116.01211593981191</c:v>
                </c:pt>
                <c:pt idx="640" formatCode="#,##0.0;[Red]\-#,##0.0">
                  <c:v>114.6018096885512</c:v>
                </c:pt>
                <c:pt idx="641" formatCode="#,##0.0;[Red]\-#,##0.0">
                  <c:v>113.34469164816264</c:v>
                </c:pt>
                <c:pt idx="642" formatCode="#,##0.0;[Red]\-#,##0.0">
                  <c:v>113.46149535764508</c:v>
                </c:pt>
                <c:pt idx="643" formatCode="#,##0.0;[Red]\-#,##0.0">
                  <c:v>112.24279141762412</c:v>
                </c:pt>
                <c:pt idx="644" formatCode="#,##0.0;[Red]\-#,##0.0">
                  <c:v>112.29414712830663</c:v>
                </c:pt>
                <c:pt idx="645" formatCode="#,##0.0;[Red]\-#,##0.0">
                  <c:v>112.54739790986895</c:v>
                </c:pt>
                <c:pt idx="646" formatCode="#,##0.0;[Red]\-#,##0.0">
                  <c:v>112.02992441969266</c:v>
                </c:pt>
                <c:pt idx="647" formatCode="#,##0.0;[Red]\-#,##0.0">
                  <c:v>110.08620040978192</c:v>
                </c:pt>
                <c:pt idx="648" formatCode="#,##0.0;[Red]\-#,##0.0">
                  <c:v>110.72776289822934</c:v>
                </c:pt>
                <c:pt idx="649" formatCode="#,##0.0;[Red]\-#,##0.0">
                  <c:v>112.39798964203497</c:v>
                </c:pt>
                <c:pt idx="650" formatCode="#,##0.0;[Red]\-#,##0.0">
                  <c:v>112.55728779384357</c:v>
                </c:pt>
                <c:pt idx="651" formatCode="#,##0.0;[Red]\-#,##0.0">
                  <c:v>113.11354041424477</c:v>
                </c:pt>
              </c:numCache>
            </c:numRef>
          </c:val>
          <c:smooth val="0"/>
          <c:extLst>
            <c:ext xmlns:c16="http://schemas.microsoft.com/office/drawing/2014/chart" uri="{C3380CC4-5D6E-409C-BE32-E72D297353CC}">
              <c16:uniqueId val="{00000003-6C14-4F5E-80E1-22B6D85D66FD}"/>
            </c:ext>
          </c:extLst>
        </c:ser>
        <c:dLbls>
          <c:showLegendKey val="0"/>
          <c:showVal val="0"/>
          <c:showCatName val="0"/>
          <c:showSerName val="0"/>
          <c:showPercent val="0"/>
          <c:showBubbleSize val="0"/>
        </c:dLbls>
        <c:smooth val="0"/>
        <c:axId val="669706896"/>
        <c:axId val="669718544"/>
      </c:lineChart>
      <c:dateAx>
        <c:axId val="669706896"/>
        <c:scaling>
          <c:orientation val="minMax"/>
        </c:scaling>
        <c:delete val="0"/>
        <c:axPos val="b"/>
        <c:numFmt formatCode="yyyy&quot;年&quot;m&quot;月&quot;;@"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9718544"/>
        <c:crosses val="autoZero"/>
        <c:auto val="1"/>
        <c:lblOffset val="100"/>
        <c:baseTimeUnit val="months"/>
      </c:dateAx>
      <c:valAx>
        <c:axId val="669718544"/>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0;[Red]\-#,##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9706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'★資本稼働率（施工時仕入価格指数）'!$T$1</c:f>
              <c:strCache>
                <c:ptCount val="1"/>
                <c:pt idx="0">
                  <c:v>現実資本稼働率
（暦年）</c:v>
                </c:pt>
              </c:strCache>
            </c:strRef>
          </c:tx>
          <c:spPr>
            <a:ln w="28575" cap="rnd">
              <a:solidFill>
                <a:schemeClr val="accent1"/>
              </a:solidFill>
              <a:round/>
            </a:ln>
            <a:effectLst/>
          </c:spPr>
          <c:marker>
            <c:symbol val="none"/>
          </c:marker>
          <c:cat>
            <c:strRef>
              <c:f>'★資本稼働率（施工時仕入価格指数）'!$S$2:$S$128</c:f>
              <c:strCache>
                <c:ptCount val="127"/>
                <c:pt idx="0">
                  <c:v>1990Q4</c:v>
                </c:pt>
                <c:pt idx="1">
                  <c:v>1991Q1</c:v>
                </c:pt>
                <c:pt idx="2">
                  <c:v>1991Q2</c:v>
                </c:pt>
                <c:pt idx="3">
                  <c:v>1991Q3</c:v>
                </c:pt>
                <c:pt idx="4">
                  <c:v>1991Q4</c:v>
                </c:pt>
                <c:pt idx="5">
                  <c:v>1992Q1</c:v>
                </c:pt>
                <c:pt idx="6">
                  <c:v>1992Q2</c:v>
                </c:pt>
                <c:pt idx="7">
                  <c:v>1992Q3</c:v>
                </c:pt>
                <c:pt idx="8">
                  <c:v>1992Q4</c:v>
                </c:pt>
                <c:pt idx="9">
                  <c:v>1993Q1</c:v>
                </c:pt>
                <c:pt idx="10">
                  <c:v>1993Q2</c:v>
                </c:pt>
                <c:pt idx="11">
                  <c:v>1993Q3</c:v>
                </c:pt>
                <c:pt idx="12">
                  <c:v>1993Q4</c:v>
                </c:pt>
                <c:pt idx="13">
                  <c:v>1994Q1</c:v>
                </c:pt>
                <c:pt idx="14">
                  <c:v>1994Q2</c:v>
                </c:pt>
                <c:pt idx="15">
                  <c:v>1994Q3</c:v>
                </c:pt>
                <c:pt idx="16">
                  <c:v>1994Q4</c:v>
                </c:pt>
                <c:pt idx="17">
                  <c:v>1995Q1</c:v>
                </c:pt>
                <c:pt idx="18">
                  <c:v>1995Q2</c:v>
                </c:pt>
                <c:pt idx="19">
                  <c:v>1995Q3</c:v>
                </c:pt>
                <c:pt idx="20">
                  <c:v>1995Q4</c:v>
                </c:pt>
                <c:pt idx="21">
                  <c:v>1996Q1</c:v>
                </c:pt>
                <c:pt idx="22">
                  <c:v>1996Q2</c:v>
                </c:pt>
                <c:pt idx="23">
                  <c:v>1996Q3</c:v>
                </c:pt>
                <c:pt idx="24">
                  <c:v>1996Q4</c:v>
                </c:pt>
                <c:pt idx="25">
                  <c:v>1997Q1</c:v>
                </c:pt>
                <c:pt idx="26">
                  <c:v>1997Q2</c:v>
                </c:pt>
                <c:pt idx="27">
                  <c:v>1997Q3</c:v>
                </c:pt>
                <c:pt idx="28">
                  <c:v>1997Q4</c:v>
                </c:pt>
                <c:pt idx="29">
                  <c:v>1998Q1</c:v>
                </c:pt>
                <c:pt idx="30">
                  <c:v>1998Q2</c:v>
                </c:pt>
                <c:pt idx="31">
                  <c:v>1998Q3</c:v>
                </c:pt>
                <c:pt idx="32">
                  <c:v>1998Q4</c:v>
                </c:pt>
                <c:pt idx="33">
                  <c:v>1999Q1</c:v>
                </c:pt>
                <c:pt idx="34">
                  <c:v>1999Q2</c:v>
                </c:pt>
                <c:pt idx="35">
                  <c:v>1999Q3</c:v>
                </c:pt>
                <c:pt idx="36">
                  <c:v>1999Q4</c:v>
                </c:pt>
                <c:pt idx="37">
                  <c:v>2000Q1</c:v>
                </c:pt>
                <c:pt idx="38">
                  <c:v>2000Q2</c:v>
                </c:pt>
                <c:pt idx="39">
                  <c:v>2000Q3</c:v>
                </c:pt>
                <c:pt idx="40">
                  <c:v>2000Q4</c:v>
                </c:pt>
                <c:pt idx="41">
                  <c:v>2001Q1</c:v>
                </c:pt>
                <c:pt idx="42">
                  <c:v>2001Q2</c:v>
                </c:pt>
                <c:pt idx="43">
                  <c:v>2001Q3</c:v>
                </c:pt>
                <c:pt idx="44">
                  <c:v>2001Q4</c:v>
                </c:pt>
                <c:pt idx="45">
                  <c:v>2002Q1</c:v>
                </c:pt>
                <c:pt idx="46">
                  <c:v>2002Q2</c:v>
                </c:pt>
                <c:pt idx="47">
                  <c:v>2002Q3</c:v>
                </c:pt>
                <c:pt idx="48">
                  <c:v>2002Q4</c:v>
                </c:pt>
                <c:pt idx="49">
                  <c:v>2003Q1</c:v>
                </c:pt>
                <c:pt idx="50">
                  <c:v>2003Q2</c:v>
                </c:pt>
                <c:pt idx="51">
                  <c:v>2003Q3</c:v>
                </c:pt>
                <c:pt idx="52">
                  <c:v>2003Q4</c:v>
                </c:pt>
                <c:pt idx="53">
                  <c:v>2004Q1</c:v>
                </c:pt>
                <c:pt idx="54">
                  <c:v>2004Q2</c:v>
                </c:pt>
                <c:pt idx="55">
                  <c:v>2004Q3</c:v>
                </c:pt>
                <c:pt idx="56">
                  <c:v>2004Q4</c:v>
                </c:pt>
                <c:pt idx="57">
                  <c:v>2005Q1</c:v>
                </c:pt>
                <c:pt idx="58">
                  <c:v>2005Q2</c:v>
                </c:pt>
                <c:pt idx="59">
                  <c:v>2005Q3</c:v>
                </c:pt>
                <c:pt idx="60">
                  <c:v>2005Q4</c:v>
                </c:pt>
                <c:pt idx="61">
                  <c:v>2006Q1</c:v>
                </c:pt>
                <c:pt idx="62">
                  <c:v>2006Q2</c:v>
                </c:pt>
                <c:pt idx="63">
                  <c:v>2006Q3</c:v>
                </c:pt>
                <c:pt idx="64">
                  <c:v>2006Q4</c:v>
                </c:pt>
                <c:pt idx="65">
                  <c:v>2007Q1</c:v>
                </c:pt>
                <c:pt idx="66">
                  <c:v>2007Q2</c:v>
                </c:pt>
                <c:pt idx="67">
                  <c:v>2007Q3</c:v>
                </c:pt>
                <c:pt idx="68">
                  <c:v>2007Q4</c:v>
                </c:pt>
                <c:pt idx="69">
                  <c:v>2008Q1</c:v>
                </c:pt>
                <c:pt idx="70">
                  <c:v>2008Q2</c:v>
                </c:pt>
                <c:pt idx="71">
                  <c:v>2008Q3</c:v>
                </c:pt>
                <c:pt idx="72">
                  <c:v>2008Q4</c:v>
                </c:pt>
                <c:pt idx="73">
                  <c:v>2009Q1</c:v>
                </c:pt>
                <c:pt idx="74">
                  <c:v>2009Q2</c:v>
                </c:pt>
                <c:pt idx="75">
                  <c:v>2009Q3</c:v>
                </c:pt>
                <c:pt idx="76">
                  <c:v>2009Q4</c:v>
                </c:pt>
                <c:pt idx="77">
                  <c:v>2010Q1</c:v>
                </c:pt>
                <c:pt idx="78">
                  <c:v>2010Q2</c:v>
                </c:pt>
                <c:pt idx="79">
                  <c:v>2010Q3</c:v>
                </c:pt>
                <c:pt idx="80">
                  <c:v>2010Q4</c:v>
                </c:pt>
                <c:pt idx="81">
                  <c:v>2011Q1</c:v>
                </c:pt>
                <c:pt idx="82">
                  <c:v>2011Q2</c:v>
                </c:pt>
                <c:pt idx="83">
                  <c:v>2011Q3</c:v>
                </c:pt>
                <c:pt idx="84">
                  <c:v>2011Q4</c:v>
                </c:pt>
                <c:pt idx="85">
                  <c:v>2012Q1</c:v>
                </c:pt>
                <c:pt idx="86">
                  <c:v>2012Q2</c:v>
                </c:pt>
                <c:pt idx="87">
                  <c:v>2012Q3</c:v>
                </c:pt>
                <c:pt idx="88">
                  <c:v>2012Q4</c:v>
                </c:pt>
                <c:pt idx="89">
                  <c:v>2013Q1</c:v>
                </c:pt>
                <c:pt idx="90">
                  <c:v>2013Q2</c:v>
                </c:pt>
                <c:pt idx="91">
                  <c:v>2013Q3</c:v>
                </c:pt>
                <c:pt idx="92">
                  <c:v>2013Q4</c:v>
                </c:pt>
                <c:pt idx="93">
                  <c:v>2014Q1</c:v>
                </c:pt>
                <c:pt idx="94">
                  <c:v>2014Q2</c:v>
                </c:pt>
                <c:pt idx="95">
                  <c:v>2014Q3</c:v>
                </c:pt>
                <c:pt idx="96">
                  <c:v>2014Q4</c:v>
                </c:pt>
                <c:pt idx="97">
                  <c:v>2015Q1</c:v>
                </c:pt>
                <c:pt idx="98">
                  <c:v>2015Q2</c:v>
                </c:pt>
                <c:pt idx="99">
                  <c:v>2015Q3</c:v>
                </c:pt>
                <c:pt idx="100">
                  <c:v>2015Q4</c:v>
                </c:pt>
                <c:pt idx="101">
                  <c:v>2016Q1</c:v>
                </c:pt>
                <c:pt idx="102">
                  <c:v>2016Q2</c:v>
                </c:pt>
                <c:pt idx="103">
                  <c:v>2016Q3</c:v>
                </c:pt>
                <c:pt idx="104">
                  <c:v>2016Q4</c:v>
                </c:pt>
                <c:pt idx="105">
                  <c:v>2017Q1</c:v>
                </c:pt>
                <c:pt idx="106">
                  <c:v>2017Q2</c:v>
                </c:pt>
                <c:pt idx="107">
                  <c:v>2017Q3</c:v>
                </c:pt>
                <c:pt idx="108">
                  <c:v>2017Q4</c:v>
                </c:pt>
                <c:pt idx="109">
                  <c:v>2018Q1</c:v>
                </c:pt>
                <c:pt idx="110">
                  <c:v>2018Q2</c:v>
                </c:pt>
                <c:pt idx="111">
                  <c:v>2018Q3</c:v>
                </c:pt>
                <c:pt idx="112">
                  <c:v>2018Q4</c:v>
                </c:pt>
                <c:pt idx="113">
                  <c:v>2019Q1</c:v>
                </c:pt>
                <c:pt idx="114">
                  <c:v>2019Q2</c:v>
                </c:pt>
                <c:pt idx="115">
                  <c:v>2019Q3</c:v>
                </c:pt>
                <c:pt idx="116">
                  <c:v>2019Q4</c:v>
                </c:pt>
                <c:pt idx="117">
                  <c:v>2020Q1</c:v>
                </c:pt>
                <c:pt idx="118">
                  <c:v>2020Q2</c:v>
                </c:pt>
                <c:pt idx="119">
                  <c:v>2020Q3</c:v>
                </c:pt>
                <c:pt idx="120">
                  <c:v>2020Q4</c:v>
                </c:pt>
                <c:pt idx="121">
                  <c:v>2021Q1</c:v>
                </c:pt>
                <c:pt idx="122">
                  <c:v>2021Q2</c:v>
                </c:pt>
                <c:pt idx="123">
                  <c:v>2021Q3</c:v>
                </c:pt>
                <c:pt idx="124">
                  <c:v>2021Q4</c:v>
                </c:pt>
                <c:pt idx="125">
                  <c:v>2022Q1</c:v>
                </c:pt>
                <c:pt idx="126">
                  <c:v>2022Q2</c:v>
                </c:pt>
              </c:strCache>
            </c:strRef>
          </c:cat>
          <c:val>
            <c:numRef>
              <c:f>'★資本稼働率（施工時仕入価格指数）'!$T$2:$T$128</c:f>
              <c:numCache>
                <c:formatCode>0.0%</c:formatCode>
                <c:ptCount val="127"/>
                <c:pt idx="0">
                  <c:v>0.83964022527433302</c:v>
                </c:pt>
                <c:pt idx="1">
                  <c:v>0.84128609280133304</c:v>
                </c:pt>
                <c:pt idx="2">
                  <c:v>0.84301237305566601</c:v>
                </c:pt>
                <c:pt idx="3">
                  <c:v>0.84100866616066605</c:v>
                </c:pt>
                <c:pt idx="4">
                  <c:v>0.84072525782066598</c:v>
                </c:pt>
                <c:pt idx="5">
                  <c:v>0.83831436141466598</c:v>
                </c:pt>
                <c:pt idx="6">
                  <c:v>0.83703738823166596</c:v>
                </c:pt>
                <c:pt idx="7">
                  <c:v>0.83620164264366603</c:v>
                </c:pt>
                <c:pt idx="8">
                  <c:v>0.832089600953</c:v>
                </c:pt>
                <c:pt idx="9">
                  <c:v>0.83100860902600004</c:v>
                </c:pt>
                <c:pt idx="10">
                  <c:v>0.82863363136833301</c:v>
                </c:pt>
                <c:pt idx="11">
                  <c:v>0.82850541925833299</c:v>
                </c:pt>
                <c:pt idx="12">
                  <c:v>0.82878503611433296</c:v>
                </c:pt>
                <c:pt idx="13">
                  <c:v>0.82654866872099997</c:v>
                </c:pt>
                <c:pt idx="14">
                  <c:v>0.824808890076</c:v>
                </c:pt>
                <c:pt idx="15">
                  <c:v>0.82311359050633304</c:v>
                </c:pt>
                <c:pt idx="16">
                  <c:v>0.82486375847399995</c:v>
                </c:pt>
                <c:pt idx="17">
                  <c:v>0.82140639595933296</c:v>
                </c:pt>
                <c:pt idx="18">
                  <c:v>0.82216506765899999</c:v>
                </c:pt>
                <c:pt idx="19">
                  <c:v>0.82316244019366602</c:v>
                </c:pt>
                <c:pt idx="20">
                  <c:v>0.82200481508300005</c:v>
                </c:pt>
                <c:pt idx="21">
                  <c:v>0.82910717277699997</c:v>
                </c:pt>
                <c:pt idx="22">
                  <c:v>0.83045573939333295</c:v>
                </c:pt>
                <c:pt idx="23">
                  <c:v>0.82793920654166597</c:v>
                </c:pt>
                <c:pt idx="24">
                  <c:v>0.82851448144366602</c:v>
                </c:pt>
                <c:pt idx="25">
                  <c:v>0.83115424904566604</c:v>
                </c:pt>
                <c:pt idx="26">
                  <c:v>0.82823480191599996</c:v>
                </c:pt>
                <c:pt idx="27">
                  <c:v>0.82637647167666595</c:v>
                </c:pt>
                <c:pt idx="28">
                  <c:v>0.82397375287533303</c:v>
                </c:pt>
                <c:pt idx="29">
                  <c:v>0.82103478075733305</c:v>
                </c:pt>
                <c:pt idx="30">
                  <c:v>0.81773664789699996</c:v>
                </c:pt>
                <c:pt idx="31">
                  <c:v>0.81678755769199995</c:v>
                </c:pt>
                <c:pt idx="32">
                  <c:v>0.81730180194133295</c:v>
                </c:pt>
                <c:pt idx="33">
                  <c:v>0.81247634773199995</c:v>
                </c:pt>
                <c:pt idx="34">
                  <c:v>0.81379332793933301</c:v>
                </c:pt>
                <c:pt idx="35">
                  <c:v>0.81493493639233305</c:v>
                </c:pt>
                <c:pt idx="36">
                  <c:v>0.81532649426833304</c:v>
                </c:pt>
                <c:pt idx="37">
                  <c:v>0.81090480627433303</c:v>
                </c:pt>
                <c:pt idx="38">
                  <c:v>0.814903868436333</c:v>
                </c:pt>
                <c:pt idx="39">
                  <c:v>0.81482184404133295</c:v>
                </c:pt>
                <c:pt idx="40">
                  <c:v>0.81214822770799999</c:v>
                </c:pt>
                <c:pt idx="41">
                  <c:v>0.81474654709799998</c:v>
                </c:pt>
                <c:pt idx="42">
                  <c:v>0.81197830794900006</c:v>
                </c:pt>
                <c:pt idx="43">
                  <c:v>0.81008891382000003</c:v>
                </c:pt>
                <c:pt idx="44">
                  <c:v>0.80970600851566599</c:v>
                </c:pt>
                <c:pt idx="45">
                  <c:v>0.81091861174133295</c:v>
                </c:pt>
                <c:pt idx="46">
                  <c:v>0.80372235366566602</c:v>
                </c:pt>
                <c:pt idx="47">
                  <c:v>0.80388101379966603</c:v>
                </c:pt>
                <c:pt idx="48">
                  <c:v>0.80184325387199995</c:v>
                </c:pt>
                <c:pt idx="49">
                  <c:v>0.80442803653633299</c:v>
                </c:pt>
                <c:pt idx="50">
                  <c:v>0.80120820719899999</c:v>
                </c:pt>
                <c:pt idx="51">
                  <c:v>0.80297153775333296</c:v>
                </c:pt>
                <c:pt idx="52">
                  <c:v>0.80461299438933298</c:v>
                </c:pt>
                <c:pt idx="53">
                  <c:v>0.80464938095133298</c:v>
                </c:pt>
                <c:pt idx="54">
                  <c:v>0.80663136276133296</c:v>
                </c:pt>
                <c:pt idx="55">
                  <c:v>0.80527470801500001</c:v>
                </c:pt>
                <c:pt idx="56">
                  <c:v>0.81034112922000001</c:v>
                </c:pt>
                <c:pt idx="57">
                  <c:v>0.80088757535833299</c:v>
                </c:pt>
                <c:pt idx="58">
                  <c:v>0.80567182409166604</c:v>
                </c:pt>
                <c:pt idx="59">
                  <c:v>0.80592097979933297</c:v>
                </c:pt>
                <c:pt idx="60">
                  <c:v>0.80856081174766603</c:v>
                </c:pt>
                <c:pt idx="61">
                  <c:v>0.80769681003966598</c:v>
                </c:pt>
                <c:pt idx="62">
                  <c:v>0.81376032413466604</c:v>
                </c:pt>
                <c:pt idx="63">
                  <c:v>0.81454745059800004</c:v>
                </c:pt>
                <c:pt idx="64">
                  <c:v>0.81515272977366604</c:v>
                </c:pt>
                <c:pt idx="65">
                  <c:v>0.81871562756933303</c:v>
                </c:pt>
                <c:pt idx="66">
                  <c:v>0.82118168427566596</c:v>
                </c:pt>
                <c:pt idx="67">
                  <c:v>0.82306827484800005</c:v>
                </c:pt>
                <c:pt idx="68">
                  <c:v>0.82340436134533301</c:v>
                </c:pt>
                <c:pt idx="69">
                  <c:v>0.82487546144033297</c:v>
                </c:pt>
                <c:pt idx="70">
                  <c:v>0.834270038876333</c:v>
                </c:pt>
                <c:pt idx="71">
                  <c:v>0.83663445898466604</c:v>
                </c:pt>
                <c:pt idx="72">
                  <c:v>0.83840465549366605</c:v>
                </c:pt>
                <c:pt idx="73">
                  <c:v>0.82734627982966602</c:v>
                </c:pt>
                <c:pt idx="74">
                  <c:v>0.823054577781</c:v>
                </c:pt>
                <c:pt idx="75">
                  <c:v>0.82898315520066601</c:v>
                </c:pt>
                <c:pt idx="76">
                  <c:v>0.82413212767999999</c:v>
                </c:pt>
                <c:pt idx="77">
                  <c:v>0.83297462137966605</c:v>
                </c:pt>
                <c:pt idx="78">
                  <c:v>0.82606356214999999</c:v>
                </c:pt>
                <c:pt idx="79">
                  <c:v>0.824190953256</c:v>
                </c:pt>
                <c:pt idx="80">
                  <c:v>0.82648437292633303</c:v>
                </c:pt>
                <c:pt idx="81">
                  <c:v>0.82709628938033297</c:v>
                </c:pt>
                <c:pt idx="82">
                  <c:v>0.82078843885066599</c:v>
                </c:pt>
                <c:pt idx="83">
                  <c:v>0.81953464964466605</c:v>
                </c:pt>
                <c:pt idx="84">
                  <c:v>0.82497023877700004</c:v>
                </c:pt>
                <c:pt idx="85">
                  <c:v>0.823962046500333</c:v>
                </c:pt>
                <c:pt idx="86">
                  <c:v>0.833697235321333</c:v>
                </c:pt>
                <c:pt idx="87">
                  <c:v>0.82684465146533304</c:v>
                </c:pt>
                <c:pt idx="88">
                  <c:v>0.82338187034766597</c:v>
                </c:pt>
                <c:pt idx="89">
                  <c:v>0.82358482970166602</c:v>
                </c:pt>
                <c:pt idx="90">
                  <c:v>0.82539841926366597</c:v>
                </c:pt>
                <c:pt idx="91">
                  <c:v>0.82550033178399995</c:v>
                </c:pt>
                <c:pt idx="92">
                  <c:v>0.82841672729966598</c:v>
                </c:pt>
                <c:pt idx="93">
                  <c:v>0.82655663868066598</c:v>
                </c:pt>
                <c:pt idx="94">
                  <c:v>0.83026397800066598</c:v>
                </c:pt>
                <c:pt idx="95">
                  <c:v>0.828007658526</c:v>
                </c:pt>
                <c:pt idx="96">
                  <c:v>0.82543611129433303</c:v>
                </c:pt>
                <c:pt idx="97">
                  <c:v>0.83645588446999997</c:v>
                </c:pt>
                <c:pt idx="98">
                  <c:v>0.84364898072866601</c:v>
                </c:pt>
                <c:pt idx="99">
                  <c:v>0.84615761710600002</c:v>
                </c:pt>
                <c:pt idx="100">
                  <c:v>0.84596948611300005</c:v>
                </c:pt>
                <c:pt idx="101">
                  <c:v>0.84772527810833298</c:v>
                </c:pt>
                <c:pt idx="102">
                  <c:v>0.84211194691833302</c:v>
                </c:pt>
                <c:pt idx="103">
                  <c:v>0.84296931463699998</c:v>
                </c:pt>
                <c:pt idx="104">
                  <c:v>0.85012334684900004</c:v>
                </c:pt>
                <c:pt idx="105">
                  <c:v>0.84381926997500001</c:v>
                </c:pt>
                <c:pt idx="106">
                  <c:v>0.84231848267099996</c:v>
                </c:pt>
                <c:pt idx="107">
                  <c:v>0.84100894520333302</c:v>
                </c:pt>
                <c:pt idx="108">
                  <c:v>0.838295214290666</c:v>
                </c:pt>
                <c:pt idx="109">
                  <c:v>0.83108034407333298</c:v>
                </c:pt>
                <c:pt idx="110">
                  <c:v>0.84922827669666601</c:v>
                </c:pt>
                <c:pt idx="111">
                  <c:v>0.84490888836566602</c:v>
                </c:pt>
                <c:pt idx="112">
                  <c:v>0.84938239877499999</c:v>
                </c:pt>
                <c:pt idx="113">
                  <c:v>0.85697574285199996</c:v>
                </c:pt>
                <c:pt idx="114">
                  <c:v>0.86168509709266605</c:v>
                </c:pt>
                <c:pt idx="115">
                  <c:v>0.85748366144033294</c:v>
                </c:pt>
                <c:pt idx="116">
                  <c:v>0.852839588363</c:v>
                </c:pt>
                <c:pt idx="117">
                  <c:v>0.85213357716733296</c:v>
                </c:pt>
                <c:pt idx="118">
                  <c:v>0.83488349955733299</c:v>
                </c:pt>
                <c:pt idx="119">
                  <c:v>0.845672166422333</c:v>
                </c:pt>
                <c:pt idx="120">
                  <c:v>0.84065181809</c:v>
                </c:pt>
                <c:pt idx="121">
                  <c:v>0.84062524168499997</c:v>
                </c:pt>
                <c:pt idx="122">
                  <c:v>0.84624637638966604</c:v>
                </c:pt>
                <c:pt idx="123">
                  <c:v>0.85233447655333305</c:v>
                </c:pt>
                <c:pt idx="124">
                  <c:v>0.847563436919333</c:v>
                </c:pt>
                <c:pt idx="125">
                  <c:v>0.83701298618666597</c:v>
                </c:pt>
                <c:pt idx="126">
                  <c:v>0.83698879348499999</c:v>
                </c:pt>
              </c:numCache>
            </c:numRef>
          </c:val>
          <c:smooth val="0"/>
          <c:extLst>
            <c:ext xmlns:c16="http://schemas.microsoft.com/office/drawing/2014/chart" uri="{C3380CC4-5D6E-409C-BE32-E72D297353CC}">
              <c16:uniqueId val="{00000000-5CEB-48BC-B124-9F8F1EE89301}"/>
            </c:ext>
          </c:extLst>
        </c:ser>
        <c:ser>
          <c:idx val="1"/>
          <c:order val="1"/>
          <c:tx>
            <c:strRef>
              <c:f>'★資本稼働率（施工時仕入価格指数）'!$U$1</c:f>
              <c:strCache>
                <c:ptCount val="1"/>
                <c:pt idx="0">
                  <c:v>潜在資本稼働率
（暦年）</c:v>
                </c:pt>
              </c:strCache>
            </c:strRef>
          </c:tx>
          <c:spPr>
            <a:ln w="28575" cap="rnd">
              <a:solidFill>
                <a:schemeClr val="accent2"/>
              </a:solidFill>
              <a:round/>
            </a:ln>
            <a:effectLst/>
          </c:spPr>
          <c:marker>
            <c:symbol val="none"/>
          </c:marker>
          <c:cat>
            <c:strRef>
              <c:f>'★資本稼働率（施工時仕入価格指数）'!$S$2:$S$128</c:f>
              <c:strCache>
                <c:ptCount val="127"/>
                <c:pt idx="0">
                  <c:v>1990Q4</c:v>
                </c:pt>
                <c:pt idx="1">
                  <c:v>1991Q1</c:v>
                </c:pt>
                <c:pt idx="2">
                  <c:v>1991Q2</c:v>
                </c:pt>
                <c:pt idx="3">
                  <c:v>1991Q3</c:v>
                </c:pt>
                <c:pt idx="4">
                  <c:v>1991Q4</c:v>
                </c:pt>
                <c:pt idx="5">
                  <c:v>1992Q1</c:v>
                </c:pt>
                <c:pt idx="6">
                  <c:v>1992Q2</c:v>
                </c:pt>
                <c:pt idx="7">
                  <c:v>1992Q3</c:v>
                </c:pt>
                <c:pt idx="8">
                  <c:v>1992Q4</c:v>
                </c:pt>
                <c:pt idx="9">
                  <c:v>1993Q1</c:v>
                </c:pt>
                <c:pt idx="10">
                  <c:v>1993Q2</c:v>
                </c:pt>
                <c:pt idx="11">
                  <c:v>1993Q3</c:v>
                </c:pt>
                <c:pt idx="12">
                  <c:v>1993Q4</c:v>
                </c:pt>
                <c:pt idx="13">
                  <c:v>1994Q1</c:v>
                </c:pt>
                <c:pt idx="14">
                  <c:v>1994Q2</c:v>
                </c:pt>
                <c:pt idx="15">
                  <c:v>1994Q3</c:v>
                </c:pt>
                <c:pt idx="16">
                  <c:v>1994Q4</c:v>
                </c:pt>
                <c:pt idx="17">
                  <c:v>1995Q1</c:v>
                </c:pt>
                <c:pt idx="18">
                  <c:v>1995Q2</c:v>
                </c:pt>
                <c:pt idx="19">
                  <c:v>1995Q3</c:v>
                </c:pt>
                <c:pt idx="20">
                  <c:v>1995Q4</c:v>
                </c:pt>
                <c:pt idx="21">
                  <c:v>1996Q1</c:v>
                </c:pt>
                <c:pt idx="22">
                  <c:v>1996Q2</c:v>
                </c:pt>
                <c:pt idx="23">
                  <c:v>1996Q3</c:v>
                </c:pt>
                <c:pt idx="24">
                  <c:v>1996Q4</c:v>
                </c:pt>
                <c:pt idx="25">
                  <c:v>1997Q1</c:v>
                </c:pt>
                <c:pt idx="26">
                  <c:v>1997Q2</c:v>
                </c:pt>
                <c:pt idx="27">
                  <c:v>1997Q3</c:v>
                </c:pt>
                <c:pt idx="28">
                  <c:v>1997Q4</c:v>
                </c:pt>
                <c:pt idx="29">
                  <c:v>1998Q1</c:v>
                </c:pt>
                <c:pt idx="30">
                  <c:v>1998Q2</c:v>
                </c:pt>
                <c:pt idx="31">
                  <c:v>1998Q3</c:v>
                </c:pt>
                <c:pt idx="32">
                  <c:v>1998Q4</c:v>
                </c:pt>
                <c:pt idx="33">
                  <c:v>1999Q1</c:v>
                </c:pt>
                <c:pt idx="34">
                  <c:v>1999Q2</c:v>
                </c:pt>
                <c:pt idx="35">
                  <c:v>1999Q3</c:v>
                </c:pt>
                <c:pt idx="36">
                  <c:v>1999Q4</c:v>
                </c:pt>
                <c:pt idx="37">
                  <c:v>2000Q1</c:v>
                </c:pt>
                <c:pt idx="38">
                  <c:v>2000Q2</c:v>
                </c:pt>
                <c:pt idx="39">
                  <c:v>2000Q3</c:v>
                </c:pt>
                <c:pt idx="40">
                  <c:v>2000Q4</c:v>
                </c:pt>
                <c:pt idx="41">
                  <c:v>2001Q1</c:v>
                </c:pt>
                <c:pt idx="42">
                  <c:v>2001Q2</c:v>
                </c:pt>
                <c:pt idx="43">
                  <c:v>2001Q3</c:v>
                </c:pt>
                <c:pt idx="44">
                  <c:v>2001Q4</c:v>
                </c:pt>
                <c:pt idx="45">
                  <c:v>2002Q1</c:v>
                </c:pt>
                <c:pt idx="46">
                  <c:v>2002Q2</c:v>
                </c:pt>
                <c:pt idx="47">
                  <c:v>2002Q3</c:v>
                </c:pt>
                <c:pt idx="48">
                  <c:v>2002Q4</c:v>
                </c:pt>
                <c:pt idx="49">
                  <c:v>2003Q1</c:v>
                </c:pt>
                <c:pt idx="50">
                  <c:v>2003Q2</c:v>
                </c:pt>
                <c:pt idx="51">
                  <c:v>2003Q3</c:v>
                </c:pt>
                <c:pt idx="52">
                  <c:v>2003Q4</c:v>
                </c:pt>
                <c:pt idx="53">
                  <c:v>2004Q1</c:v>
                </c:pt>
                <c:pt idx="54">
                  <c:v>2004Q2</c:v>
                </c:pt>
                <c:pt idx="55">
                  <c:v>2004Q3</c:v>
                </c:pt>
                <c:pt idx="56">
                  <c:v>2004Q4</c:v>
                </c:pt>
                <c:pt idx="57">
                  <c:v>2005Q1</c:v>
                </c:pt>
                <c:pt idx="58">
                  <c:v>2005Q2</c:v>
                </c:pt>
                <c:pt idx="59">
                  <c:v>2005Q3</c:v>
                </c:pt>
                <c:pt idx="60">
                  <c:v>2005Q4</c:v>
                </c:pt>
                <c:pt idx="61">
                  <c:v>2006Q1</c:v>
                </c:pt>
                <c:pt idx="62">
                  <c:v>2006Q2</c:v>
                </c:pt>
                <c:pt idx="63">
                  <c:v>2006Q3</c:v>
                </c:pt>
                <c:pt idx="64">
                  <c:v>2006Q4</c:v>
                </c:pt>
                <c:pt idx="65">
                  <c:v>2007Q1</c:v>
                </c:pt>
                <c:pt idx="66">
                  <c:v>2007Q2</c:v>
                </c:pt>
                <c:pt idx="67">
                  <c:v>2007Q3</c:v>
                </c:pt>
                <c:pt idx="68">
                  <c:v>2007Q4</c:v>
                </c:pt>
                <c:pt idx="69">
                  <c:v>2008Q1</c:v>
                </c:pt>
                <c:pt idx="70">
                  <c:v>2008Q2</c:v>
                </c:pt>
                <c:pt idx="71">
                  <c:v>2008Q3</c:v>
                </c:pt>
                <c:pt idx="72">
                  <c:v>2008Q4</c:v>
                </c:pt>
                <c:pt idx="73">
                  <c:v>2009Q1</c:v>
                </c:pt>
                <c:pt idx="74">
                  <c:v>2009Q2</c:v>
                </c:pt>
                <c:pt idx="75">
                  <c:v>2009Q3</c:v>
                </c:pt>
                <c:pt idx="76">
                  <c:v>2009Q4</c:v>
                </c:pt>
                <c:pt idx="77">
                  <c:v>2010Q1</c:v>
                </c:pt>
                <c:pt idx="78">
                  <c:v>2010Q2</c:v>
                </c:pt>
                <c:pt idx="79">
                  <c:v>2010Q3</c:v>
                </c:pt>
                <c:pt idx="80">
                  <c:v>2010Q4</c:v>
                </c:pt>
                <c:pt idx="81">
                  <c:v>2011Q1</c:v>
                </c:pt>
                <c:pt idx="82">
                  <c:v>2011Q2</c:v>
                </c:pt>
                <c:pt idx="83">
                  <c:v>2011Q3</c:v>
                </c:pt>
                <c:pt idx="84">
                  <c:v>2011Q4</c:v>
                </c:pt>
                <c:pt idx="85">
                  <c:v>2012Q1</c:v>
                </c:pt>
                <c:pt idx="86">
                  <c:v>2012Q2</c:v>
                </c:pt>
                <c:pt idx="87">
                  <c:v>2012Q3</c:v>
                </c:pt>
                <c:pt idx="88">
                  <c:v>2012Q4</c:v>
                </c:pt>
                <c:pt idx="89">
                  <c:v>2013Q1</c:v>
                </c:pt>
                <c:pt idx="90">
                  <c:v>2013Q2</c:v>
                </c:pt>
                <c:pt idx="91">
                  <c:v>2013Q3</c:v>
                </c:pt>
                <c:pt idx="92">
                  <c:v>2013Q4</c:v>
                </c:pt>
                <c:pt idx="93">
                  <c:v>2014Q1</c:v>
                </c:pt>
                <c:pt idx="94">
                  <c:v>2014Q2</c:v>
                </c:pt>
                <c:pt idx="95">
                  <c:v>2014Q3</c:v>
                </c:pt>
                <c:pt idx="96">
                  <c:v>2014Q4</c:v>
                </c:pt>
                <c:pt idx="97">
                  <c:v>2015Q1</c:v>
                </c:pt>
                <c:pt idx="98">
                  <c:v>2015Q2</c:v>
                </c:pt>
                <c:pt idx="99">
                  <c:v>2015Q3</c:v>
                </c:pt>
                <c:pt idx="100">
                  <c:v>2015Q4</c:v>
                </c:pt>
                <c:pt idx="101">
                  <c:v>2016Q1</c:v>
                </c:pt>
                <c:pt idx="102">
                  <c:v>2016Q2</c:v>
                </c:pt>
                <c:pt idx="103">
                  <c:v>2016Q3</c:v>
                </c:pt>
                <c:pt idx="104">
                  <c:v>2016Q4</c:v>
                </c:pt>
                <c:pt idx="105">
                  <c:v>2017Q1</c:v>
                </c:pt>
                <c:pt idx="106">
                  <c:v>2017Q2</c:v>
                </c:pt>
                <c:pt idx="107">
                  <c:v>2017Q3</c:v>
                </c:pt>
                <c:pt idx="108">
                  <c:v>2017Q4</c:v>
                </c:pt>
                <c:pt idx="109">
                  <c:v>2018Q1</c:v>
                </c:pt>
                <c:pt idx="110">
                  <c:v>2018Q2</c:v>
                </c:pt>
                <c:pt idx="111">
                  <c:v>2018Q3</c:v>
                </c:pt>
                <c:pt idx="112">
                  <c:v>2018Q4</c:v>
                </c:pt>
                <c:pt idx="113">
                  <c:v>2019Q1</c:v>
                </c:pt>
                <c:pt idx="114">
                  <c:v>2019Q2</c:v>
                </c:pt>
                <c:pt idx="115">
                  <c:v>2019Q3</c:v>
                </c:pt>
                <c:pt idx="116">
                  <c:v>2019Q4</c:v>
                </c:pt>
                <c:pt idx="117">
                  <c:v>2020Q1</c:v>
                </c:pt>
                <c:pt idx="118">
                  <c:v>2020Q2</c:v>
                </c:pt>
                <c:pt idx="119">
                  <c:v>2020Q3</c:v>
                </c:pt>
                <c:pt idx="120">
                  <c:v>2020Q4</c:v>
                </c:pt>
                <c:pt idx="121">
                  <c:v>2021Q1</c:v>
                </c:pt>
                <c:pt idx="122">
                  <c:v>2021Q2</c:v>
                </c:pt>
                <c:pt idx="123">
                  <c:v>2021Q3</c:v>
                </c:pt>
                <c:pt idx="124">
                  <c:v>2021Q4</c:v>
                </c:pt>
                <c:pt idx="125">
                  <c:v>2022Q1</c:v>
                </c:pt>
                <c:pt idx="126">
                  <c:v>2022Q2</c:v>
                </c:pt>
              </c:strCache>
            </c:strRef>
          </c:cat>
          <c:val>
            <c:numRef>
              <c:f>'★資本稼働率（施工時仕入価格指数）'!$U$2:$U$128</c:f>
              <c:numCache>
                <c:formatCode>0.0%</c:formatCode>
                <c:ptCount val="127"/>
                <c:pt idx="0">
                  <c:v>0.83238402388300003</c:v>
                </c:pt>
                <c:pt idx="1">
                  <c:v>0.83238402388300003</c:v>
                </c:pt>
                <c:pt idx="2">
                  <c:v>0.83238402388300003</c:v>
                </c:pt>
                <c:pt idx="3">
                  <c:v>0.83238402388300003</c:v>
                </c:pt>
                <c:pt idx="4">
                  <c:v>0.83238402388300003</c:v>
                </c:pt>
                <c:pt idx="5">
                  <c:v>0.83238402388300003</c:v>
                </c:pt>
                <c:pt idx="6">
                  <c:v>0.83238402388300003</c:v>
                </c:pt>
                <c:pt idx="7">
                  <c:v>0.83238402388300003</c:v>
                </c:pt>
                <c:pt idx="8">
                  <c:v>0.83238402388300003</c:v>
                </c:pt>
                <c:pt idx="9">
                  <c:v>0.83238402388300003</c:v>
                </c:pt>
                <c:pt idx="10">
                  <c:v>0.83238402388300003</c:v>
                </c:pt>
                <c:pt idx="11">
                  <c:v>0.83238402388300003</c:v>
                </c:pt>
                <c:pt idx="12">
                  <c:v>0.83238402388300003</c:v>
                </c:pt>
                <c:pt idx="13">
                  <c:v>0.83238402388300003</c:v>
                </c:pt>
                <c:pt idx="14">
                  <c:v>0.83238402388300003</c:v>
                </c:pt>
                <c:pt idx="15">
                  <c:v>0.83238402388300003</c:v>
                </c:pt>
                <c:pt idx="16">
                  <c:v>0.83238402388300003</c:v>
                </c:pt>
                <c:pt idx="17">
                  <c:v>0.83238402388300003</c:v>
                </c:pt>
                <c:pt idx="18">
                  <c:v>0.83238402388300003</c:v>
                </c:pt>
                <c:pt idx="19">
                  <c:v>0.83238402388300003</c:v>
                </c:pt>
                <c:pt idx="20">
                  <c:v>0.83238402388300003</c:v>
                </c:pt>
                <c:pt idx="21">
                  <c:v>0.83238402388300003</c:v>
                </c:pt>
                <c:pt idx="22">
                  <c:v>0.83238402388300003</c:v>
                </c:pt>
                <c:pt idx="23">
                  <c:v>0.83238402388300003</c:v>
                </c:pt>
                <c:pt idx="24">
                  <c:v>0.83238402388300003</c:v>
                </c:pt>
                <c:pt idx="25">
                  <c:v>0.83238402388300003</c:v>
                </c:pt>
                <c:pt idx="26">
                  <c:v>0.83238402388300003</c:v>
                </c:pt>
                <c:pt idx="27">
                  <c:v>0.83238402388300003</c:v>
                </c:pt>
                <c:pt idx="28">
                  <c:v>0.83238402388300003</c:v>
                </c:pt>
                <c:pt idx="29">
                  <c:v>0.83238402388300003</c:v>
                </c:pt>
                <c:pt idx="30">
                  <c:v>0.83238402388300003</c:v>
                </c:pt>
                <c:pt idx="31">
                  <c:v>0.83238402388300003</c:v>
                </c:pt>
                <c:pt idx="32">
                  <c:v>0.83238402388300003</c:v>
                </c:pt>
                <c:pt idx="33">
                  <c:v>0.83238402388300003</c:v>
                </c:pt>
                <c:pt idx="34">
                  <c:v>0.83238402388300003</c:v>
                </c:pt>
                <c:pt idx="35">
                  <c:v>0.83238402388300003</c:v>
                </c:pt>
                <c:pt idx="36">
                  <c:v>0.83238402388300003</c:v>
                </c:pt>
                <c:pt idx="37">
                  <c:v>0.83238402388300003</c:v>
                </c:pt>
                <c:pt idx="38">
                  <c:v>0.83238402388300003</c:v>
                </c:pt>
                <c:pt idx="39">
                  <c:v>0.83238402388300003</c:v>
                </c:pt>
                <c:pt idx="40">
                  <c:v>0.83238402388300003</c:v>
                </c:pt>
                <c:pt idx="41">
                  <c:v>0.83238402388300003</c:v>
                </c:pt>
                <c:pt idx="42">
                  <c:v>0.83238402388300003</c:v>
                </c:pt>
                <c:pt idx="43">
                  <c:v>0.83238402388300003</c:v>
                </c:pt>
                <c:pt idx="44">
                  <c:v>0.83238402388300003</c:v>
                </c:pt>
                <c:pt idx="45">
                  <c:v>0.83238402388300003</c:v>
                </c:pt>
                <c:pt idx="46">
                  <c:v>0.83238402388300003</c:v>
                </c:pt>
                <c:pt idx="47">
                  <c:v>0.83238402388300003</c:v>
                </c:pt>
                <c:pt idx="48">
                  <c:v>0.83238402388300003</c:v>
                </c:pt>
                <c:pt idx="49">
                  <c:v>0.83238402388300003</c:v>
                </c:pt>
                <c:pt idx="50">
                  <c:v>0.83238402388300003</c:v>
                </c:pt>
                <c:pt idx="51">
                  <c:v>0.83238402388300003</c:v>
                </c:pt>
                <c:pt idx="52">
                  <c:v>0.83238402388300003</c:v>
                </c:pt>
                <c:pt idx="53">
                  <c:v>0.83238402388300003</c:v>
                </c:pt>
                <c:pt idx="54">
                  <c:v>0.83238402388300003</c:v>
                </c:pt>
                <c:pt idx="55">
                  <c:v>0.83238402388300003</c:v>
                </c:pt>
                <c:pt idx="56">
                  <c:v>0.83238402388300003</c:v>
                </c:pt>
                <c:pt idx="57">
                  <c:v>0.83238402388300003</c:v>
                </c:pt>
                <c:pt idx="58">
                  <c:v>0.83238402388300003</c:v>
                </c:pt>
                <c:pt idx="59">
                  <c:v>0.83238402388300003</c:v>
                </c:pt>
                <c:pt idx="60">
                  <c:v>0.83238402388300003</c:v>
                </c:pt>
                <c:pt idx="61">
                  <c:v>0.83238402388300003</c:v>
                </c:pt>
                <c:pt idx="62">
                  <c:v>0.83238402388300003</c:v>
                </c:pt>
                <c:pt idx="63">
                  <c:v>0.83238402388300003</c:v>
                </c:pt>
                <c:pt idx="64">
                  <c:v>0.83238402388300003</c:v>
                </c:pt>
                <c:pt idx="65">
                  <c:v>0.83238402388300003</c:v>
                </c:pt>
                <c:pt idx="66">
                  <c:v>0.83238402388300003</c:v>
                </c:pt>
                <c:pt idx="67">
                  <c:v>0.83238402388300003</c:v>
                </c:pt>
                <c:pt idx="68">
                  <c:v>0.83238402388300003</c:v>
                </c:pt>
                <c:pt idx="69">
                  <c:v>0.83238402388300003</c:v>
                </c:pt>
                <c:pt idx="70">
                  <c:v>0.83238402388300003</c:v>
                </c:pt>
                <c:pt idx="71">
                  <c:v>0.83238402388300003</c:v>
                </c:pt>
                <c:pt idx="72">
                  <c:v>0.83238402388300003</c:v>
                </c:pt>
                <c:pt idx="73">
                  <c:v>0.83238402388300003</c:v>
                </c:pt>
                <c:pt idx="74">
                  <c:v>0.83238402388300003</c:v>
                </c:pt>
                <c:pt idx="75">
                  <c:v>0.83238402388300003</c:v>
                </c:pt>
                <c:pt idx="76">
                  <c:v>0.83238402388300003</c:v>
                </c:pt>
                <c:pt idx="77">
                  <c:v>0.83238402388300003</c:v>
                </c:pt>
                <c:pt idx="78">
                  <c:v>0.83238402388300003</c:v>
                </c:pt>
                <c:pt idx="79">
                  <c:v>0.83238402388300003</c:v>
                </c:pt>
                <c:pt idx="80">
                  <c:v>0.83238402388300003</c:v>
                </c:pt>
                <c:pt idx="81">
                  <c:v>0.83238402388300003</c:v>
                </c:pt>
                <c:pt idx="82">
                  <c:v>0.83238402388300003</c:v>
                </c:pt>
                <c:pt idx="83">
                  <c:v>0.83238402388300003</c:v>
                </c:pt>
                <c:pt idx="84">
                  <c:v>0.83238402388300003</c:v>
                </c:pt>
                <c:pt idx="85">
                  <c:v>0.83238402388300003</c:v>
                </c:pt>
                <c:pt idx="86">
                  <c:v>0.83238402388300003</c:v>
                </c:pt>
                <c:pt idx="87">
                  <c:v>0.83238402388300003</c:v>
                </c:pt>
                <c:pt idx="88">
                  <c:v>0.83238402388300003</c:v>
                </c:pt>
                <c:pt idx="89">
                  <c:v>0.83238402388300003</c:v>
                </c:pt>
                <c:pt idx="90">
                  <c:v>0.83238402388300003</c:v>
                </c:pt>
                <c:pt idx="91">
                  <c:v>0.83238402388300003</c:v>
                </c:pt>
                <c:pt idx="92">
                  <c:v>0.83238402388300003</c:v>
                </c:pt>
                <c:pt idx="93">
                  <c:v>0.83238402388300003</c:v>
                </c:pt>
                <c:pt idx="94">
                  <c:v>0.83238402388300003</c:v>
                </c:pt>
                <c:pt idx="95">
                  <c:v>0.83238402388300003</c:v>
                </c:pt>
                <c:pt idx="96">
                  <c:v>0.83238402388300003</c:v>
                </c:pt>
                <c:pt idx="97">
                  <c:v>0.83238402388300003</c:v>
                </c:pt>
                <c:pt idx="98">
                  <c:v>0.83238402388300003</c:v>
                </c:pt>
                <c:pt idx="99">
                  <c:v>0.83238402388300003</c:v>
                </c:pt>
                <c:pt idx="100">
                  <c:v>0.83238402388300003</c:v>
                </c:pt>
                <c:pt idx="101">
                  <c:v>0.83238402388300003</c:v>
                </c:pt>
                <c:pt idx="102">
                  <c:v>0.83238402388300003</c:v>
                </c:pt>
                <c:pt idx="103">
                  <c:v>0.83238402388300003</c:v>
                </c:pt>
                <c:pt idx="104">
                  <c:v>0.83238402388300003</c:v>
                </c:pt>
                <c:pt idx="105">
                  <c:v>0.83238402388300003</c:v>
                </c:pt>
                <c:pt idx="106">
                  <c:v>0.83238402388300003</c:v>
                </c:pt>
                <c:pt idx="107">
                  <c:v>0.83238402388300003</c:v>
                </c:pt>
                <c:pt idx="108">
                  <c:v>0.83238402388300003</c:v>
                </c:pt>
                <c:pt idx="109">
                  <c:v>0.83238402388300003</c:v>
                </c:pt>
                <c:pt idx="110">
                  <c:v>0.83238402388300003</c:v>
                </c:pt>
                <c:pt idx="111">
                  <c:v>0.83238402388300003</c:v>
                </c:pt>
                <c:pt idx="112">
                  <c:v>0.83238402388300003</c:v>
                </c:pt>
                <c:pt idx="113">
                  <c:v>0.83238402388300003</c:v>
                </c:pt>
                <c:pt idx="114">
                  <c:v>0.83238402388300003</c:v>
                </c:pt>
                <c:pt idx="115">
                  <c:v>0.83238402388300003</c:v>
                </c:pt>
                <c:pt idx="116">
                  <c:v>0.83238402388300003</c:v>
                </c:pt>
                <c:pt idx="117">
                  <c:v>0.83238402388300003</c:v>
                </c:pt>
                <c:pt idx="118">
                  <c:v>0.83238402388300003</c:v>
                </c:pt>
                <c:pt idx="119">
                  <c:v>0.83238402388300003</c:v>
                </c:pt>
                <c:pt idx="120">
                  <c:v>0.83238402388300003</c:v>
                </c:pt>
                <c:pt idx="121">
                  <c:v>0.83238402388300003</c:v>
                </c:pt>
                <c:pt idx="122">
                  <c:v>0.83238402388300003</c:v>
                </c:pt>
                <c:pt idx="123">
                  <c:v>0.83238402388300003</c:v>
                </c:pt>
                <c:pt idx="124">
                  <c:v>0.83238402388300003</c:v>
                </c:pt>
                <c:pt idx="125">
                  <c:v>0.83238402388300003</c:v>
                </c:pt>
                <c:pt idx="126">
                  <c:v>0.83238402388300003</c:v>
                </c:pt>
              </c:numCache>
            </c:numRef>
          </c:val>
          <c:smooth val="0"/>
          <c:extLst>
            <c:ext xmlns:c16="http://schemas.microsoft.com/office/drawing/2014/chart" uri="{C3380CC4-5D6E-409C-BE32-E72D297353CC}">
              <c16:uniqueId val="{00000001-5CEB-48BC-B124-9F8F1EE89301}"/>
            </c:ext>
          </c:extLst>
        </c:ser>
        <c:dLbls>
          <c:showLegendKey val="0"/>
          <c:showVal val="0"/>
          <c:showCatName val="0"/>
          <c:showSerName val="0"/>
          <c:showPercent val="0"/>
          <c:showBubbleSize val="0"/>
        </c:dLbls>
        <c:smooth val="0"/>
        <c:axId val="705665119"/>
        <c:axId val="705649727"/>
      </c:lineChart>
      <c:catAx>
        <c:axId val="7056651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5649727"/>
        <c:crosses val="autoZero"/>
        <c:auto val="1"/>
        <c:lblAlgn val="ctr"/>
        <c:lblOffset val="100"/>
        <c:noMultiLvlLbl val="0"/>
      </c:catAx>
      <c:valAx>
        <c:axId val="70564972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56651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4.3938972458898912E-2"/>
          <c:y val="4.5333335496699378E-2"/>
          <c:w val="0.94239189472282436"/>
          <c:h val="0.78889430631802926"/>
        </c:manualLayout>
      </c:layout>
      <c:lineChart>
        <c:grouping val="standard"/>
        <c:varyColors val="0"/>
        <c:ser>
          <c:idx val="0"/>
          <c:order val="0"/>
          <c:tx>
            <c:strRef>
              <c:f>'★資本稼働率（施工時販売価格指数）'!$F$1</c:f>
              <c:strCache>
                <c:ptCount val="1"/>
                <c:pt idx="0">
                  <c:v>生産指数
（原数値）</c:v>
                </c:pt>
              </c:strCache>
            </c:strRef>
          </c:tx>
          <c:spPr>
            <a:ln w="28575" cap="rnd">
              <a:solidFill>
                <a:schemeClr val="bg1">
                  <a:lumMod val="65000"/>
                </a:schemeClr>
              </a:solidFill>
              <a:prstDash val="solid"/>
              <a:round/>
            </a:ln>
            <a:effectLst/>
          </c:spPr>
          <c:marker>
            <c:symbol val="none"/>
          </c:marker>
          <c:cat>
            <c:numRef>
              <c:f>'★資本稼働率（施工時販売価格指数）'!$A$2:$A$653</c:f>
              <c:numCache>
                <c:formatCode>yyyy"年"m"月";@</c:formatCode>
                <c:ptCount val="652"/>
                <c:pt idx="0">
                  <c:v>24929</c:v>
                </c:pt>
                <c:pt idx="1">
                  <c:v>24959</c:v>
                </c:pt>
                <c:pt idx="2">
                  <c:v>24990</c:v>
                </c:pt>
                <c:pt idx="3">
                  <c:v>25020</c:v>
                </c:pt>
                <c:pt idx="4">
                  <c:v>25051</c:v>
                </c:pt>
                <c:pt idx="5">
                  <c:v>25082</c:v>
                </c:pt>
                <c:pt idx="6">
                  <c:v>25112</c:v>
                </c:pt>
                <c:pt idx="7">
                  <c:v>25143</c:v>
                </c:pt>
                <c:pt idx="8">
                  <c:v>25173</c:v>
                </c:pt>
                <c:pt idx="9">
                  <c:v>25204</c:v>
                </c:pt>
                <c:pt idx="10">
                  <c:v>25235</c:v>
                </c:pt>
                <c:pt idx="11">
                  <c:v>25263</c:v>
                </c:pt>
                <c:pt idx="12">
                  <c:v>25294</c:v>
                </c:pt>
                <c:pt idx="13">
                  <c:v>25324</c:v>
                </c:pt>
                <c:pt idx="14">
                  <c:v>25355</c:v>
                </c:pt>
                <c:pt idx="15">
                  <c:v>25385</c:v>
                </c:pt>
                <c:pt idx="16">
                  <c:v>25416</c:v>
                </c:pt>
                <c:pt idx="17">
                  <c:v>25447</c:v>
                </c:pt>
                <c:pt idx="18">
                  <c:v>25477</c:v>
                </c:pt>
                <c:pt idx="19">
                  <c:v>25508</c:v>
                </c:pt>
                <c:pt idx="20">
                  <c:v>25538</c:v>
                </c:pt>
                <c:pt idx="21">
                  <c:v>25569</c:v>
                </c:pt>
                <c:pt idx="22">
                  <c:v>25600</c:v>
                </c:pt>
                <c:pt idx="23">
                  <c:v>25628</c:v>
                </c:pt>
                <c:pt idx="24">
                  <c:v>25659</c:v>
                </c:pt>
                <c:pt idx="25">
                  <c:v>25689</c:v>
                </c:pt>
                <c:pt idx="26">
                  <c:v>25720</c:v>
                </c:pt>
                <c:pt idx="27">
                  <c:v>25750</c:v>
                </c:pt>
                <c:pt idx="28">
                  <c:v>25781</c:v>
                </c:pt>
                <c:pt idx="29">
                  <c:v>25812</c:v>
                </c:pt>
                <c:pt idx="30">
                  <c:v>25842</c:v>
                </c:pt>
                <c:pt idx="31">
                  <c:v>25873</c:v>
                </c:pt>
                <c:pt idx="32">
                  <c:v>25903</c:v>
                </c:pt>
                <c:pt idx="33">
                  <c:v>25934</c:v>
                </c:pt>
                <c:pt idx="34">
                  <c:v>25965</c:v>
                </c:pt>
                <c:pt idx="35">
                  <c:v>25993</c:v>
                </c:pt>
                <c:pt idx="36">
                  <c:v>26024</c:v>
                </c:pt>
                <c:pt idx="37">
                  <c:v>26054</c:v>
                </c:pt>
                <c:pt idx="38">
                  <c:v>26085</c:v>
                </c:pt>
                <c:pt idx="39">
                  <c:v>26115</c:v>
                </c:pt>
                <c:pt idx="40">
                  <c:v>26146</c:v>
                </c:pt>
                <c:pt idx="41">
                  <c:v>26177</c:v>
                </c:pt>
                <c:pt idx="42">
                  <c:v>26207</c:v>
                </c:pt>
                <c:pt idx="43">
                  <c:v>26238</c:v>
                </c:pt>
                <c:pt idx="44">
                  <c:v>26268</c:v>
                </c:pt>
                <c:pt idx="45">
                  <c:v>26299</c:v>
                </c:pt>
                <c:pt idx="46">
                  <c:v>26330</c:v>
                </c:pt>
                <c:pt idx="47">
                  <c:v>26359</c:v>
                </c:pt>
                <c:pt idx="48">
                  <c:v>26390</c:v>
                </c:pt>
                <c:pt idx="49">
                  <c:v>26420</c:v>
                </c:pt>
                <c:pt idx="50">
                  <c:v>26451</c:v>
                </c:pt>
                <c:pt idx="51">
                  <c:v>26481</c:v>
                </c:pt>
                <c:pt idx="52">
                  <c:v>26512</c:v>
                </c:pt>
                <c:pt idx="53">
                  <c:v>26543</c:v>
                </c:pt>
                <c:pt idx="54">
                  <c:v>26573</c:v>
                </c:pt>
                <c:pt idx="55">
                  <c:v>26604</c:v>
                </c:pt>
                <c:pt idx="56">
                  <c:v>26634</c:v>
                </c:pt>
                <c:pt idx="57">
                  <c:v>26665</c:v>
                </c:pt>
                <c:pt idx="58">
                  <c:v>26696</c:v>
                </c:pt>
                <c:pt idx="59">
                  <c:v>26724</c:v>
                </c:pt>
                <c:pt idx="60">
                  <c:v>26755</c:v>
                </c:pt>
                <c:pt idx="61">
                  <c:v>26785</c:v>
                </c:pt>
                <c:pt idx="62">
                  <c:v>26816</c:v>
                </c:pt>
                <c:pt idx="63">
                  <c:v>26846</c:v>
                </c:pt>
                <c:pt idx="64">
                  <c:v>26877</c:v>
                </c:pt>
                <c:pt idx="65">
                  <c:v>26908</c:v>
                </c:pt>
                <c:pt idx="66">
                  <c:v>26938</c:v>
                </c:pt>
                <c:pt idx="67">
                  <c:v>26969</c:v>
                </c:pt>
                <c:pt idx="68">
                  <c:v>26999</c:v>
                </c:pt>
                <c:pt idx="69">
                  <c:v>27030</c:v>
                </c:pt>
                <c:pt idx="70">
                  <c:v>27061</c:v>
                </c:pt>
                <c:pt idx="71">
                  <c:v>27089</c:v>
                </c:pt>
                <c:pt idx="72">
                  <c:v>27120</c:v>
                </c:pt>
                <c:pt idx="73">
                  <c:v>27150</c:v>
                </c:pt>
                <c:pt idx="74">
                  <c:v>27181</c:v>
                </c:pt>
                <c:pt idx="75">
                  <c:v>27211</c:v>
                </c:pt>
                <c:pt idx="76">
                  <c:v>27242</c:v>
                </c:pt>
                <c:pt idx="77">
                  <c:v>27273</c:v>
                </c:pt>
                <c:pt idx="78">
                  <c:v>27303</c:v>
                </c:pt>
                <c:pt idx="79">
                  <c:v>27334</c:v>
                </c:pt>
                <c:pt idx="80">
                  <c:v>27364</c:v>
                </c:pt>
                <c:pt idx="81">
                  <c:v>27395</c:v>
                </c:pt>
                <c:pt idx="82">
                  <c:v>27426</c:v>
                </c:pt>
                <c:pt idx="83">
                  <c:v>27454</c:v>
                </c:pt>
                <c:pt idx="84">
                  <c:v>27485</c:v>
                </c:pt>
                <c:pt idx="85">
                  <c:v>27515</c:v>
                </c:pt>
                <c:pt idx="86">
                  <c:v>27546</c:v>
                </c:pt>
                <c:pt idx="87">
                  <c:v>27576</c:v>
                </c:pt>
                <c:pt idx="88">
                  <c:v>27607</c:v>
                </c:pt>
                <c:pt idx="89">
                  <c:v>27638</c:v>
                </c:pt>
                <c:pt idx="90">
                  <c:v>27668</c:v>
                </c:pt>
                <c:pt idx="91">
                  <c:v>27699</c:v>
                </c:pt>
                <c:pt idx="92">
                  <c:v>27729</c:v>
                </c:pt>
                <c:pt idx="93">
                  <c:v>27760</c:v>
                </c:pt>
                <c:pt idx="94">
                  <c:v>27791</c:v>
                </c:pt>
                <c:pt idx="95">
                  <c:v>27820</c:v>
                </c:pt>
                <c:pt idx="96">
                  <c:v>27851</c:v>
                </c:pt>
                <c:pt idx="97">
                  <c:v>27881</c:v>
                </c:pt>
                <c:pt idx="98">
                  <c:v>27912</c:v>
                </c:pt>
                <c:pt idx="99">
                  <c:v>27942</c:v>
                </c:pt>
                <c:pt idx="100">
                  <c:v>27973</c:v>
                </c:pt>
                <c:pt idx="101">
                  <c:v>28004</c:v>
                </c:pt>
                <c:pt idx="102">
                  <c:v>28034</c:v>
                </c:pt>
                <c:pt idx="103">
                  <c:v>28065</c:v>
                </c:pt>
                <c:pt idx="104">
                  <c:v>28095</c:v>
                </c:pt>
                <c:pt idx="105">
                  <c:v>28126</c:v>
                </c:pt>
                <c:pt idx="106">
                  <c:v>28157</c:v>
                </c:pt>
                <c:pt idx="107">
                  <c:v>28185</c:v>
                </c:pt>
                <c:pt idx="108">
                  <c:v>28216</c:v>
                </c:pt>
                <c:pt idx="109">
                  <c:v>28246</c:v>
                </c:pt>
                <c:pt idx="110">
                  <c:v>28277</c:v>
                </c:pt>
                <c:pt idx="111">
                  <c:v>28307</c:v>
                </c:pt>
                <c:pt idx="112">
                  <c:v>28338</c:v>
                </c:pt>
                <c:pt idx="113">
                  <c:v>28369</c:v>
                </c:pt>
                <c:pt idx="114">
                  <c:v>28399</c:v>
                </c:pt>
                <c:pt idx="115">
                  <c:v>28430</c:v>
                </c:pt>
                <c:pt idx="116">
                  <c:v>28460</c:v>
                </c:pt>
                <c:pt idx="117">
                  <c:v>28491</c:v>
                </c:pt>
                <c:pt idx="118">
                  <c:v>28522</c:v>
                </c:pt>
                <c:pt idx="119">
                  <c:v>28550</c:v>
                </c:pt>
                <c:pt idx="120">
                  <c:v>28581</c:v>
                </c:pt>
                <c:pt idx="121">
                  <c:v>28611</c:v>
                </c:pt>
                <c:pt idx="122">
                  <c:v>28642</c:v>
                </c:pt>
                <c:pt idx="123">
                  <c:v>28672</c:v>
                </c:pt>
                <c:pt idx="124">
                  <c:v>28703</c:v>
                </c:pt>
                <c:pt idx="125">
                  <c:v>28734</c:v>
                </c:pt>
                <c:pt idx="126">
                  <c:v>28764</c:v>
                </c:pt>
                <c:pt idx="127">
                  <c:v>28795</c:v>
                </c:pt>
                <c:pt idx="128">
                  <c:v>28825</c:v>
                </c:pt>
                <c:pt idx="129">
                  <c:v>28856</c:v>
                </c:pt>
                <c:pt idx="130">
                  <c:v>28887</c:v>
                </c:pt>
                <c:pt idx="131">
                  <c:v>28915</c:v>
                </c:pt>
                <c:pt idx="132">
                  <c:v>28946</c:v>
                </c:pt>
                <c:pt idx="133">
                  <c:v>28976</c:v>
                </c:pt>
                <c:pt idx="134">
                  <c:v>29007</c:v>
                </c:pt>
                <c:pt idx="135">
                  <c:v>29037</c:v>
                </c:pt>
                <c:pt idx="136">
                  <c:v>29068</c:v>
                </c:pt>
                <c:pt idx="137">
                  <c:v>29099</c:v>
                </c:pt>
                <c:pt idx="138">
                  <c:v>29129</c:v>
                </c:pt>
                <c:pt idx="139">
                  <c:v>29160</c:v>
                </c:pt>
                <c:pt idx="140">
                  <c:v>29190</c:v>
                </c:pt>
                <c:pt idx="141">
                  <c:v>29221</c:v>
                </c:pt>
                <c:pt idx="142">
                  <c:v>29252</c:v>
                </c:pt>
                <c:pt idx="143">
                  <c:v>29281</c:v>
                </c:pt>
                <c:pt idx="144">
                  <c:v>29312</c:v>
                </c:pt>
                <c:pt idx="145">
                  <c:v>29342</c:v>
                </c:pt>
                <c:pt idx="146">
                  <c:v>29373</c:v>
                </c:pt>
                <c:pt idx="147">
                  <c:v>29403</c:v>
                </c:pt>
                <c:pt idx="148">
                  <c:v>29434</c:v>
                </c:pt>
                <c:pt idx="149">
                  <c:v>29465</c:v>
                </c:pt>
                <c:pt idx="150">
                  <c:v>29495</c:v>
                </c:pt>
                <c:pt idx="151">
                  <c:v>29526</c:v>
                </c:pt>
                <c:pt idx="152">
                  <c:v>29556</c:v>
                </c:pt>
                <c:pt idx="153">
                  <c:v>29587</c:v>
                </c:pt>
                <c:pt idx="154">
                  <c:v>29618</c:v>
                </c:pt>
                <c:pt idx="155">
                  <c:v>29646</c:v>
                </c:pt>
                <c:pt idx="156">
                  <c:v>29677</c:v>
                </c:pt>
                <c:pt idx="157">
                  <c:v>29707</c:v>
                </c:pt>
                <c:pt idx="158">
                  <c:v>29738</c:v>
                </c:pt>
                <c:pt idx="159">
                  <c:v>29768</c:v>
                </c:pt>
                <c:pt idx="160">
                  <c:v>29799</c:v>
                </c:pt>
                <c:pt idx="161">
                  <c:v>29830</c:v>
                </c:pt>
                <c:pt idx="162">
                  <c:v>29860</c:v>
                </c:pt>
                <c:pt idx="163">
                  <c:v>29891</c:v>
                </c:pt>
                <c:pt idx="164">
                  <c:v>29921</c:v>
                </c:pt>
                <c:pt idx="165">
                  <c:v>29952</c:v>
                </c:pt>
                <c:pt idx="166">
                  <c:v>29983</c:v>
                </c:pt>
                <c:pt idx="167">
                  <c:v>30011</c:v>
                </c:pt>
                <c:pt idx="168">
                  <c:v>30042</c:v>
                </c:pt>
                <c:pt idx="169">
                  <c:v>30072</c:v>
                </c:pt>
                <c:pt idx="170">
                  <c:v>30103</c:v>
                </c:pt>
                <c:pt idx="171">
                  <c:v>30133</c:v>
                </c:pt>
                <c:pt idx="172">
                  <c:v>30164</c:v>
                </c:pt>
                <c:pt idx="173">
                  <c:v>30195</c:v>
                </c:pt>
                <c:pt idx="174">
                  <c:v>30225</c:v>
                </c:pt>
                <c:pt idx="175">
                  <c:v>30256</c:v>
                </c:pt>
                <c:pt idx="176">
                  <c:v>30286</c:v>
                </c:pt>
                <c:pt idx="177">
                  <c:v>30317</c:v>
                </c:pt>
                <c:pt idx="178">
                  <c:v>30348</c:v>
                </c:pt>
                <c:pt idx="179">
                  <c:v>30376</c:v>
                </c:pt>
                <c:pt idx="180">
                  <c:v>30407</c:v>
                </c:pt>
                <c:pt idx="181">
                  <c:v>30437</c:v>
                </c:pt>
                <c:pt idx="182">
                  <c:v>30468</c:v>
                </c:pt>
                <c:pt idx="183">
                  <c:v>30498</c:v>
                </c:pt>
                <c:pt idx="184">
                  <c:v>30529</c:v>
                </c:pt>
                <c:pt idx="185">
                  <c:v>30560</c:v>
                </c:pt>
                <c:pt idx="186">
                  <c:v>30590</c:v>
                </c:pt>
                <c:pt idx="187">
                  <c:v>30621</c:v>
                </c:pt>
                <c:pt idx="188">
                  <c:v>30651</c:v>
                </c:pt>
                <c:pt idx="189">
                  <c:v>30682</c:v>
                </c:pt>
                <c:pt idx="190">
                  <c:v>30713</c:v>
                </c:pt>
                <c:pt idx="191">
                  <c:v>30742</c:v>
                </c:pt>
                <c:pt idx="192">
                  <c:v>30773</c:v>
                </c:pt>
                <c:pt idx="193">
                  <c:v>30803</c:v>
                </c:pt>
                <c:pt idx="194">
                  <c:v>30834</c:v>
                </c:pt>
                <c:pt idx="195">
                  <c:v>30864</c:v>
                </c:pt>
                <c:pt idx="196">
                  <c:v>30895</c:v>
                </c:pt>
                <c:pt idx="197">
                  <c:v>30926</c:v>
                </c:pt>
                <c:pt idx="198">
                  <c:v>30956</c:v>
                </c:pt>
                <c:pt idx="199">
                  <c:v>30987</c:v>
                </c:pt>
                <c:pt idx="200">
                  <c:v>31017</c:v>
                </c:pt>
                <c:pt idx="201">
                  <c:v>31048</c:v>
                </c:pt>
                <c:pt idx="202">
                  <c:v>31079</c:v>
                </c:pt>
                <c:pt idx="203">
                  <c:v>31107</c:v>
                </c:pt>
                <c:pt idx="204">
                  <c:v>31138</c:v>
                </c:pt>
                <c:pt idx="205">
                  <c:v>31168</c:v>
                </c:pt>
                <c:pt idx="206">
                  <c:v>31199</c:v>
                </c:pt>
                <c:pt idx="207">
                  <c:v>31229</c:v>
                </c:pt>
                <c:pt idx="208">
                  <c:v>31260</c:v>
                </c:pt>
                <c:pt idx="209">
                  <c:v>31291</c:v>
                </c:pt>
                <c:pt idx="210">
                  <c:v>31321</c:v>
                </c:pt>
                <c:pt idx="211">
                  <c:v>31352</c:v>
                </c:pt>
                <c:pt idx="212">
                  <c:v>31382</c:v>
                </c:pt>
                <c:pt idx="213">
                  <c:v>31413</c:v>
                </c:pt>
                <c:pt idx="214">
                  <c:v>31444</c:v>
                </c:pt>
                <c:pt idx="215">
                  <c:v>31472</c:v>
                </c:pt>
                <c:pt idx="216">
                  <c:v>31503</c:v>
                </c:pt>
                <c:pt idx="217">
                  <c:v>31533</c:v>
                </c:pt>
                <c:pt idx="218">
                  <c:v>31564</c:v>
                </c:pt>
                <c:pt idx="219">
                  <c:v>31594</c:v>
                </c:pt>
                <c:pt idx="220">
                  <c:v>31625</c:v>
                </c:pt>
                <c:pt idx="221">
                  <c:v>31656</c:v>
                </c:pt>
                <c:pt idx="222">
                  <c:v>31686</c:v>
                </c:pt>
                <c:pt idx="223">
                  <c:v>31717</c:v>
                </c:pt>
                <c:pt idx="224">
                  <c:v>31747</c:v>
                </c:pt>
                <c:pt idx="225">
                  <c:v>31778</c:v>
                </c:pt>
                <c:pt idx="226">
                  <c:v>31809</c:v>
                </c:pt>
                <c:pt idx="227">
                  <c:v>31837</c:v>
                </c:pt>
                <c:pt idx="228">
                  <c:v>31868</c:v>
                </c:pt>
                <c:pt idx="229">
                  <c:v>31898</c:v>
                </c:pt>
                <c:pt idx="230">
                  <c:v>31929</c:v>
                </c:pt>
                <c:pt idx="231">
                  <c:v>31959</c:v>
                </c:pt>
                <c:pt idx="232">
                  <c:v>31990</c:v>
                </c:pt>
                <c:pt idx="233">
                  <c:v>32021</c:v>
                </c:pt>
                <c:pt idx="234">
                  <c:v>32051</c:v>
                </c:pt>
                <c:pt idx="235">
                  <c:v>32082</c:v>
                </c:pt>
                <c:pt idx="236">
                  <c:v>32112</c:v>
                </c:pt>
                <c:pt idx="237">
                  <c:v>32143</c:v>
                </c:pt>
                <c:pt idx="238">
                  <c:v>32174</c:v>
                </c:pt>
                <c:pt idx="239">
                  <c:v>32203</c:v>
                </c:pt>
                <c:pt idx="240">
                  <c:v>32234</c:v>
                </c:pt>
                <c:pt idx="241">
                  <c:v>32264</c:v>
                </c:pt>
                <c:pt idx="242">
                  <c:v>32295</c:v>
                </c:pt>
                <c:pt idx="243">
                  <c:v>32325</c:v>
                </c:pt>
                <c:pt idx="244">
                  <c:v>32356</c:v>
                </c:pt>
                <c:pt idx="245">
                  <c:v>32387</c:v>
                </c:pt>
                <c:pt idx="246">
                  <c:v>32417</c:v>
                </c:pt>
                <c:pt idx="247">
                  <c:v>32448</c:v>
                </c:pt>
                <c:pt idx="248">
                  <c:v>32478</c:v>
                </c:pt>
                <c:pt idx="249">
                  <c:v>32509</c:v>
                </c:pt>
                <c:pt idx="250">
                  <c:v>32540</c:v>
                </c:pt>
                <c:pt idx="251">
                  <c:v>32568</c:v>
                </c:pt>
                <c:pt idx="252">
                  <c:v>32599</c:v>
                </c:pt>
                <c:pt idx="253">
                  <c:v>32629</c:v>
                </c:pt>
                <c:pt idx="254">
                  <c:v>32660</c:v>
                </c:pt>
                <c:pt idx="255">
                  <c:v>32690</c:v>
                </c:pt>
                <c:pt idx="256">
                  <c:v>32721</c:v>
                </c:pt>
                <c:pt idx="257">
                  <c:v>32752</c:v>
                </c:pt>
                <c:pt idx="258">
                  <c:v>32782</c:v>
                </c:pt>
                <c:pt idx="259">
                  <c:v>32813</c:v>
                </c:pt>
                <c:pt idx="260">
                  <c:v>32843</c:v>
                </c:pt>
                <c:pt idx="261">
                  <c:v>32874</c:v>
                </c:pt>
                <c:pt idx="262">
                  <c:v>32905</c:v>
                </c:pt>
                <c:pt idx="263">
                  <c:v>32933</c:v>
                </c:pt>
                <c:pt idx="264">
                  <c:v>32964</c:v>
                </c:pt>
                <c:pt idx="265">
                  <c:v>32994</c:v>
                </c:pt>
                <c:pt idx="266">
                  <c:v>33025</c:v>
                </c:pt>
                <c:pt idx="267">
                  <c:v>33055</c:v>
                </c:pt>
                <c:pt idx="268">
                  <c:v>33086</c:v>
                </c:pt>
                <c:pt idx="269">
                  <c:v>33117</c:v>
                </c:pt>
                <c:pt idx="270">
                  <c:v>33147</c:v>
                </c:pt>
                <c:pt idx="271">
                  <c:v>33178</c:v>
                </c:pt>
                <c:pt idx="272">
                  <c:v>33208</c:v>
                </c:pt>
                <c:pt idx="273">
                  <c:v>33239</c:v>
                </c:pt>
                <c:pt idx="274">
                  <c:v>33270</c:v>
                </c:pt>
                <c:pt idx="275">
                  <c:v>33298</c:v>
                </c:pt>
                <c:pt idx="276">
                  <c:v>33329</c:v>
                </c:pt>
                <c:pt idx="277">
                  <c:v>33359</c:v>
                </c:pt>
                <c:pt idx="278">
                  <c:v>33390</c:v>
                </c:pt>
                <c:pt idx="279">
                  <c:v>33420</c:v>
                </c:pt>
                <c:pt idx="280">
                  <c:v>33451</c:v>
                </c:pt>
                <c:pt idx="281">
                  <c:v>33482</c:v>
                </c:pt>
                <c:pt idx="282">
                  <c:v>33512</c:v>
                </c:pt>
                <c:pt idx="283">
                  <c:v>33543</c:v>
                </c:pt>
                <c:pt idx="284">
                  <c:v>33573</c:v>
                </c:pt>
                <c:pt idx="285">
                  <c:v>33604</c:v>
                </c:pt>
                <c:pt idx="286">
                  <c:v>33635</c:v>
                </c:pt>
                <c:pt idx="287">
                  <c:v>33664</c:v>
                </c:pt>
                <c:pt idx="288">
                  <c:v>33695</c:v>
                </c:pt>
                <c:pt idx="289">
                  <c:v>33725</c:v>
                </c:pt>
                <c:pt idx="290">
                  <c:v>33756</c:v>
                </c:pt>
                <c:pt idx="291">
                  <c:v>33786</c:v>
                </c:pt>
                <c:pt idx="292">
                  <c:v>33817</c:v>
                </c:pt>
                <c:pt idx="293">
                  <c:v>33848</c:v>
                </c:pt>
                <c:pt idx="294">
                  <c:v>33878</c:v>
                </c:pt>
                <c:pt idx="295">
                  <c:v>33909</c:v>
                </c:pt>
                <c:pt idx="296">
                  <c:v>33939</c:v>
                </c:pt>
                <c:pt idx="297">
                  <c:v>33970</c:v>
                </c:pt>
                <c:pt idx="298">
                  <c:v>34001</c:v>
                </c:pt>
                <c:pt idx="299">
                  <c:v>34029</c:v>
                </c:pt>
                <c:pt idx="300">
                  <c:v>34060</c:v>
                </c:pt>
                <c:pt idx="301">
                  <c:v>34090</c:v>
                </c:pt>
                <c:pt idx="302">
                  <c:v>34121</c:v>
                </c:pt>
                <c:pt idx="303">
                  <c:v>34151</c:v>
                </c:pt>
                <c:pt idx="304">
                  <c:v>34182</c:v>
                </c:pt>
                <c:pt idx="305">
                  <c:v>34213</c:v>
                </c:pt>
                <c:pt idx="306">
                  <c:v>34243</c:v>
                </c:pt>
                <c:pt idx="307">
                  <c:v>34274</c:v>
                </c:pt>
                <c:pt idx="308">
                  <c:v>34304</c:v>
                </c:pt>
                <c:pt idx="309">
                  <c:v>34335</c:v>
                </c:pt>
                <c:pt idx="310">
                  <c:v>34366</c:v>
                </c:pt>
                <c:pt idx="311">
                  <c:v>34394</c:v>
                </c:pt>
                <c:pt idx="312">
                  <c:v>34425</c:v>
                </c:pt>
                <c:pt idx="313">
                  <c:v>34455</c:v>
                </c:pt>
                <c:pt idx="314">
                  <c:v>34486</c:v>
                </c:pt>
                <c:pt idx="315">
                  <c:v>34516</c:v>
                </c:pt>
                <c:pt idx="316">
                  <c:v>34547</c:v>
                </c:pt>
                <c:pt idx="317">
                  <c:v>34578</c:v>
                </c:pt>
                <c:pt idx="318">
                  <c:v>34608</c:v>
                </c:pt>
                <c:pt idx="319">
                  <c:v>34639</c:v>
                </c:pt>
                <c:pt idx="320">
                  <c:v>34669</c:v>
                </c:pt>
                <c:pt idx="321">
                  <c:v>34700</c:v>
                </c:pt>
                <c:pt idx="322">
                  <c:v>34731</c:v>
                </c:pt>
                <c:pt idx="323">
                  <c:v>34759</c:v>
                </c:pt>
                <c:pt idx="324">
                  <c:v>34790</c:v>
                </c:pt>
                <c:pt idx="325">
                  <c:v>34820</c:v>
                </c:pt>
                <c:pt idx="326">
                  <c:v>34851</c:v>
                </c:pt>
                <c:pt idx="327">
                  <c:v>34881</c:v>
                </c:pt>
                <c:pt idx="328">
                  <c:v>34912</c:v>
                </c:pt>
                <c:pt idx="329">
                  <c:v>34943</c:v>
                </c:pt>
                <c:pt idx="330">
                  <c:v>34973</c:v>
                </c:pt>
                <c:pt idx="331">
                  <c:v>35004</c:v>
                </c:pt>
                <c:pt idx="332">
                  <c:v>35034</c:v>
                </c:pt>
                <c:pt idx="333">
                  <c:v>35065</c:v>
                </c:pt>
                <c:pt idx="334">
                  <c:v>35096</c:v>
                </c:pt>
                <c:pt idx="335">
                  <c:v>35125</c:v>
                </c:pt>
                <c:pt idx="336">
                  <c:v>35156</c:v>
                </c:pt>
                <c:pt idx="337">
                  <c:v>35186</c:v>
                </c:pt>
                <c:pt idx="338">
                  <c:v>35217</c:v>
                </c:pt>
                <c:pt idx="339">
                  <c:v>35247</c:v>
                </c:pt>
                <c:pt idx="340">
                  <c:v>35278</c:v>
                </c:pt>
                <c:pt idx="341">
                  <c:v>35309</c:v>
                </c:pt>
                <c:pt idx="342">
                  <c:v>35339</c:v>
                </c:pt>
                <c:pt idx="343">
                  <c:v>35370</c:v>
                </c:pt>
                <c:pt idx="344">
                  <c:v>35400</c:v>
                </c:pt>
                <c:pt idx="345">
                  <c:v>35431</c:v>
                </c:pt>
                <c:pt idx="346">
                  <c:v>35462</c:v>
                </c:pt>
                <c:pt idx="347">
                  <c:v>35490</c:v>
                </c:pt>
                <c:pt idx="348">
                  <c:v>35521</c:v>
                </c:pt>
                <c:pt idx="349">
                  <c:v>35551</c:v>
                </c:pt>
                <c:pt idx="350">
                  <c:v>35582</c:v>
                </c:pt>
                <c:pt idx="351">
                  <c:v>35612</c:v>
                </c:pt>
                <c:pt idx="352">
                  <c:v>35643</c:v>
                </c:pt>
                <c:pt idx="353">
                  <c:v>35674</c:v>
                </c:pt>
                <c:pt idx="354">
                  <c:v>35704</c:v>
                </c:pt>
                <c:pt idx="355">
                  <c:v>35735</c:v>
                </c:pt>
                <c:pt idx="356">
                  <c:v>35765</c:v>
                </c:pt>
                <c:pt idx="357">
                  <c:v>35796</c:v>
                </c:pt>
                <c:pt idx="358">
                  <c:v>35827</c:v>
                </c:pt>
                <c:pt idx="359">
                  <c:v>35855</c:v>
                </c:pt>
                <c:pt idx="360">
                  <c:v>35886</c:v>
                </c:pt>
                <c:pt idx="361">
                  <c:v>35916</c:v>
                </c:pt>
                <c:pt idx="362">
                  <c:v>35947</c:v>
                </c:pt>
                <c:pt idx="363">
                  <c:v>35977</c:v>
                </c:pt>
                <c:pt idx="364">
                  <c:v>36008</c:v>
                </c:pt>
                <c:pt idx="365">
                  <c:v>36039</c:v>
                </c:pt>
                <c:pt idx="366">
                  <c:v>36069</c:v>
                </c:pt>
                <c:pt idx="367">
                  <c:v>36100</c:v>
                </c:pt>
                <c:pt idx="368">
                  <c:v>36130</c:v>
                </c:pt>
                <c:pt idx="369">
                  <c:v>36161</c:v>
                </c:pt>
                <c:pt idx="370">
                  <c:v>36192</c:v>
                </c:pt>
                <c:pt idx="371">
                  <c:v>36220</c:v>
                </c:pt>
                <c:pt idx="372">
                  <c:v>36251</c:v>
                </c:pt>
                <c:pt idx="373">
                  <c:v>36281</c:v>
                </c:pt>
                <c:pt idx="374">
                  <c:v>36312</c:v>
                </c:pt>
                <c:pt idx="375">
                  <c:v>36342</c:v>
                </c:pt>
                <c:pt idx="376">
                  <c:v>36373</c:v>
                </c:pt>
                <c:pt idx="377">
                  <c:v>36404</c:v>
                </c:pt>
                <c:pt idx="378">
                  <c:v>36434</c:v>
                </c:pt>
                <c:pt idx="379">
                  <c:v>36465</c:v>
                </c:pt>
                <c:pt idx="380">
                  <c:v>36495</c:v>
                </c:pt>
                <c:pt idx="381">
                  <c:v>36526</c:v>
                </c:pt>
                <c:pt idx="382">
                  <c:v>36557</c:v>
                </c:pt>
                <c:pt idx="383">
                  <c:v>36586</c:v>
                </c:pt>
                <c:pt idx="384">
                  <c:v>36617</c:v>
                </c:pt>
                <c:pt idx="385">
                  <c:v>36647</c:v>
                </c:pt>
                <c:pt idx="386">
                  <c:v>36678</c:v>
                </c:pt>
                <c:pt idx="387">
                  <c:v>36708</c:v>
                </c:pt>
                <c:pt idx="388">
                  <c:v>36739</c:v>
                </c:pt>
                <c:pt idx="389">
                  <c:v>36770</c:v>
                </c:pt>
                <c:pt idx="390">
                  <c:v>36800</c:v>
                </c:pt>
                <c:pt idx="391">
                  <c:v>36831</c:v>
                </c:pt>
                <c:pt idx="392">
                  <c:v>36861</c:v>
                </c:pt>
                <c:pt idx="393">
                  <c:v>36892</c:v>
                </c:pt>
                <c:pt idx="394">
                  <c:v>36923</c:v>
                </c:pt>
                <c:pt idx="395">
                  <c:v>36951</c:v>
                </c:pt>
                <c:pt idx="396">
                  <c:v>36982</c:v>
                </c:pt>
                <c:pt idx="397">
                  <c:v>37012</c:v>
                </c:pt>
                <c:pt idx="398">
                  <c:v>37043</c:v>
                </c:pt>
                <c:pt idx="399">
                  <c:v>37073</c:v>
                </c:pt>
                <c:pt idx="400">
                  <c:v>37104</c:v>
                </c:pt>
                <c:pt idx="401">
                  <c:v>37135</c:v>
                </c:pt>
                <c:pt idx="402">
                  <c:v>37165</c:v>
                </c:pt>
                <c:pt idx="403">
                  <c:v>37196</c:v>
                </c:pt>
                <c:pt idx="404">
                  <c:v>37226</c:v>
                </c:pt>
                <c:pt idx="405">
                  <c:v>37257</c:v>
                </c:pt>
                <c:pt idx="406">
                  <c:v>37288</c:v>
                </c:pt>
                <c:pt idx="407">
                  <c:v>37316</c:v>
                </c:pt>
                <c:pt idx="408">
                  <c:v>37347</c:v>
                </c:pt>
                <c:pt idx="409">
                  <c:v>37377</c:v>
                </c:pt>
                <c:pt idx="410">
                  <c:v>37408</c:v>
                </c:pt>
                <c:pt idx="411">
                  <c:v>37438</c:v>
                </c:pt>
                <c:pt idx="412">
                  <c:v>37469</c:v>
                </c:pt>
                <c:pt idx="413">
                  <c:v>37500</c:v>
                </c:pt>
                <c:pt idx="414">
                  <c:v>37530</c:v>
                </c:pt>
                <c:pt idx="415">
                  <c:v>37561</c:v>
                </c:pt>
                <c:pt idx="416">
                  <c:v>37591</c:v>
                </c:pt>
                <c:pt idx="417">
                  <c:v>37622</c:v>
                </c:pt>
                <c:pt idx="418">
                  <c:v>37653</c:v>
                </c:pt>
                <c:pt idx="419">
                  <c:v>37681</c:v>
                </c:pt>
                <c:pt idx="420">
                  <c:v>37712</c:v>
                </c:pt>
                <c:pt idx="421">
                  <c:v>37742</c:v>
                </c:pt>
                <c:pt idx="422">
                  <c:v>37773</c:v>
                </c:pt>
                <c:pt idx="423">
                  <c:v>37803</c:v>
                </c:pt>
                <c:pt idx="424">
                  <c:v>37834</c:v>
                </c:pt>
                <c:pt idx="425">
                  <c:v>37865</c:v>
                </c:pt>
                <c:pt idx="426">
                  <c:v>37895</c:v>
                </c:pt>
                <c:pt idx="427">
                  <c:v>37926</c:v>
                </c:pt>
                <c:pt idx="428">
                  <c:v>37956</c:v>
                </c:pt>
                <c:pt idx="429">
                  <c:v>37987</c:v>
                </c:pt>
                <c:pt idx="430">
                  <c:v>38018</c:v>
                </c:pt>
                <c:pt idx="431">
                  <c:v>38047</c:v>
                </c:pt>
                <c:pt idx="432">
                  <c:v>38078</c:v>
                </c:pt>
                <c:pt idx="433">
                  <c:v>38108</c:v>
                </c:pt>
                <c:pt idx="434">
                  <c:v>38139</c:v>
                </c:pt>
                <c:pt idx="435">
                  <c:v>38169</c:v>
                </c:pt>
                <c:pt idx="436">
                  <c:v>38200</c:v>
                </c:pt>
                <c:pt idx="437">
                  <c:v>38231</c:v>
                </c:pt>
                <c:pt idx="438">
                  <c:v>38261</c:v>
                </c:pt>
                <c:pt idx="439">
                  <c:v>38292</c:v>
                </c:pt>
                <c:pt idx="440">
                  <c:v>38322</c:v>
                </c:pt>
                <c:pt idx="441">
                  <c:v>38353</c:v>
                </c:pt>
                <c:pt idx="442">
                  <c:v>38384</c:v>
                </c:pt>
                <c:pt idx="443">
                  <c:v>38412</c:v>
                </c:pt>
                <c:pt idx="444">
                  <c:v>38443</c:v>
                </c:pt>
                <c:pt idx="445">
                  <c:v>38473</c:v>
                </c:pt>
                <c:pt idx="446">
                  <c:v>38504</c:v>
                </c:pt>
                <c:pt idx="447">
                  <c:v>38534</c:v>
                </c:pt>
                <c:pt idx="448">
                  <c:v>38565</c:v>
                </c:pt>
                <c:pt idx="449">
                  <c:v>38596</c:v>
                </c:pt>
                <c:pt idx="450">
                  <c:v>38626</c:v>
                </c:pt>
                <c:pt idx="451">
                  <c:v>38657</c:v>
                </c:pt>
                <c:pt idx="452">
                  <c:v>38687</c:v>
                </c:pt>
                <c:pt idx="453">
                  <c:v>38718</c:v>
                </c:pt>
                <c:pt idx="454">
                  <c:v>38749</c:v>
                </c:pt>
                <c:pt idx="455">
                  <c:v>38777</c:v>
                </c:pt>
                <c:pt idx="456">
                  <c:v>38808</c:v>
                </c:pt>
                <c:pt idx="457">
                  <c:v>38838</c:v>
                </c:pt>
                <c:pt idx="458">
                  <c:v>38869</c:v>
                </c:pt>
                <c:pt idx="459">
                  <c:v>38899</c:v>
                </c:pt>
                <c:pt idx="460">
                  <c:v>38930</c:v>
                </c:pt>
                <c:pt idx="461">
                  <c:v>38961</c:v>
                </c:pt>
                <c:pt idx="462">
                  <c:v>38991</c:v>
                </c:pt>
                <c:pt idx="463">
                  <c:v>39022</c:v>
                </c:pt>
                <c:pt idx="464">
                  <c:v>39052</c:v>
                </c:pt>
                <c:pt idx="465">
                  <c:v>39083</c:v>
                </c:pt>
                <c:pt idx="466">
                  <c:v>39114</c:v>
                </c:pt>
                <c:pt idx="467">
                  <c:v>39142</c:v>
                </c:pt>
                <c:pt idx="468">
                  <c:v>39173</c:v>
                </c:pt>
                <c:pt idx="469">
                  <c:v>39203</c:v>
                </c:pt>
                <c:pt idx="470">
                  <c:v>39234</c:v>
                </c:pt>
                <c:pt idx="471">
                  <c:v>39264</c:v>
                </c:pt>
                <c:pt idx="472">
                  <c:v>39295</c:v>
                </c:pt>
                <c:pt idx="473">
                  <c:v>39326</c:v>
                </c:pt>
                <c:pt idx="474">
                  <c:v>39356</c:v>
                </c:pt>
                <c:pt idx="475">
                  <c:v>39387</c:v>
                </c:pt>
                <c:pt idx="476">
                  <c:v>39417</c:v>
                </c:pt>
                <c:pt idx="477">
                  <c:v>39448</c:v>
                </c:pt>
                <c:pt idx="478">
                  <c:v>39479</c:v>
                </c:pt>
                <c:pt idx="479">
                  <c:v>39508</c:v>
                </c:pt>
                <c:pt idx="480">
                  <c:v>39539</c:v>
                </c:pt>
                <c:pt idx="481">
                  <c:v>39569</c:v>
                </c:pt>
                <c:pt idx="482">
                  <c:v>39600</c:v>
                </c:pt>
                <c:pt idx="483">
                  <c:v>39630</c:v>
                </c:pt>
                <c:pt idx="484">
                  <c:v>39661</c:v>
                </c:pt>
                <c:pt idx="485">
                  <c:v>39692</c:v>
                </c:pt>
                <c:pt idx="486">
                  <c:v>39722</c:v>
                </c:pt>
                <c:pt idx="487">
                  <c:v>39753</c:v>
                </c:pt>
                <c:pt idx="488">
                  <c:v>39783</c:v>
                </c:pt>
                <c:pt idx="489">
                  <c:v>39814</c:v>
                </c:pt>
                <c:pt idx="490">
                  <c:v>39845</c:v>
                </c:pt>
                <c:pt idx="491">
                  <c:v>39873</c:v>
                </c:pt>
                <c:pt idx="492">
                  <c:v>39904</c:v>
                </c:pt>
                <c:pt idx="493">
                  <c:v>39934</c:v>
                </c:pt>
                <c:pt idx="494">
                  <c:v>39965</c:v>
                </c:pt>
                <c:pt idx="495">
                  <c:v>39995</c:v>
                </c:pt>
                <c:pt idx="496">
                  <c:v>40026</c:v>
                </c:pt>
                <c:pt idx="497">
                  <c:v>40057</c:v>
                </c:pt>
                <c:pt idx="498">
                  <c:v>40087</c:v>
                </c:pt>
                <c:pt idx="499">
                  <c:v>40118</c:v>
                </c:pt>
                <c:pt idx="500">
                  <c:v>40148</c:v>
                </c:pt>
                <c:pt idx="501">
                  <c:v>40179</c:v>
                </c:pt>
                <c:pt idx="502">
                  <c:v>40210</c:v>
                </c:pt>
                <c:pt idx="503">
                  <c:v>40238</c:v>
                </c:pt>
                <c:pt idx="504">
                  <c:v>40269</c:v>
                </c:pt>
                <c:pt idx="505">
                  <c:v>40299</c:v>
                </c:pt>
                <c:pt idx="506">
                  <c:v>40330</c:v>
                </c:pt>
                <c:pt idx="507">
                  <c:v>40360</c:v>
                </c:pt>
                <c:pt idx="508">
                  <c:v>40391</c:v>
                </c:pt>
                <c:pt idx="509">
                  <c:v>40422</c:v>
                </c:pt>
                <c:pt idx="510">
                  <c:v>40452</c:v>
                </c:pt>
                <c:pt idx="511">
                  <c:v>40483</c:v>
                </c:pt>
                <c:pt idx="512">
                  <c:v>40513</c:v>
                </c:pt>
                <c:pt idx="513">
                  <c:v>40544</c:v>
                </c:pt>
                <c:pt idx="514">
                  <c:v>40575</c:v>
                </c:pt>
                <c:pt idx="515">
                  <c:v>40603</c:v>
                </c:pt>
                <c:pt idx="516">
                  <c:v>40634</c:v>
                </c:pt>
                <c:pt idx="517">
                  <c:v>40664</c:v>
                </c:pt>
                <c:pt idx="518">
                  <c:v>40695</c:v>
                </c:pt>
                <c:pt idx="519">
                  <c:v>40725</c:v>
                </c:pt>
                <c:pt idx="520">
                  <c:v>40756</c:v>
                </c:pt>
                <c:pt idx="521">
                  <c:v>40787</c:v>
                </c:pt>
                <c:pt idx="522">
                  <c:v>40817</c:v>
                </c:pt>
                <c:pt idx="523">
                  <c:v>40848</c:v>
                </c:pt>
                <c:pt idx="524">
                  <c:v>40878</c:v>
                </c:pt>
                <c:pt idx="525">
                  <c:v>40909</c:v>
                </c:pt>
                <c:pt idx="526">
                  <c:v>40940</c:v>
                </c:pt>
                <c:pt idx="527">
                  <c:v>40969</c:v>
                </c:pt>
                <c:pt idx="528">
                  <c:v>41000</c:v>
                </c:pt>
                <c:pt idx="529">
                  <c:v>41030</c:v>
                </c:pt>
                <c:pt idx="530">
                  <c:v>41061</c:v>
                </c:pt>
                <c:pt idx="531">
                  <c:v>41091</c:v>
                </c:pt>
                <c:pt idx="532">
                  <c:v>41122</c:v>
                </c:pt>
                <c:pt idx="533">
                  <c:v>41153</c:v>
                </c:pt>
                <c:pt idx="534">
                  <c:v>41183</c:v>
                </c:pt>
                <c:pt idx="535">
                  <c:v>41214</c:v>
                </c:pt>
                <c:pt idx="536">
                  <c:v>41244</c:v>
                </c:pt>
                <c:pt idx="537">
                  <c:v>41275</c:v>
                </c:pt>
                <c:pt idx="538">
                  <c:v>41306</c:v>
                </c:pt>
                <c:pt idx="539">
                  <c:v>41334</c:v>
                </c:pt>
                <c:pt idx="540">
                  <c:v>41365</c:v>
                </c:pt>
                <c:pt idx="541">
                  <c:v>41395</c:v>
                </c:pt>
                <c:pt idx="542">
                  <c:v>41426</c:v>
                </c:pt>
                <c:pt idx="543">
                  <c:v>41456</c:v>
                </c:pt>
                <c:pt idx="544">
                  <c:v>41487</c:v>
                </c:pt>
                <c:pt idx="545">
                  <c:v>41518</c:v>
                </c:pt>
                <c:pt idx="546">
                  <c:v>41548</c:v>
                </c:pt>
                <c:pt idx="547">
                  <c:v>41579</c:v>
                </c:pt>
                <c:pt idx="548">
                  <c:v>41609</c:v>
                </c:pt>
                <c:pt idx="549">
                  <c:v>41640</c:v>
                </c:pt>
                <c:pt idx="550">
                  <c:v>41671</c:v>
                </c:pt>
                <c:pt idx="551">
                  <c:v>41699</c:v>
                </c:pt>
                <c:pt idx="552">
                  <c:v>41730</c:v>
                </c:pt>
                <c:pt idx="553">
                  <c:v>41760</c:v>
                </c:pt>
                <c:pt idx="554">
                  <c:v>41791</c:v>
                </c:pt>
                <c:pt idx="555">
                  <c:v>41821</c:v>
                </c:pt>
                <c:pt idx="556">
                  <c:v>41852</c:v>
                </c:pt>
                <c:pt idx="557">
                  <c:v>41883</c:v>
                </c:pt>
                <c:pt idx="558">
                  <c:v>41913</c:v>
                </c:pt>
                <c:pt idx="559">
                  <c:v>41944</c:v>
                </c:pt>
                <c:pt idx="560">
                  <c:v>41974</c:v>
                </c:pt>
                <c:pt idx="561">
                  <c:v>42005</c:v>
                </c:pt>
                <c:pt idx="562">
                  <c:v>42036</c:v>
                </c:pt>
                <c:pt idx="563">
                  <c:v>42064</c:v>
                </c:pt>
                <c:pt idx="564">
                  <c:v>42095</c:v>
                </c:pt>
                <c:pt idx="565">
                  <c:v>42125</c:v>
                </c:pt>
                <c:pt idx="566">
                  <c:v>42156</c:v>
                </c:pt>
                <c:pt idx="567">
                  <c:v>42186</c:v>
                </c:pt>
                <c:pt idx="568">
                  <c:v>42217</c:v>
                </c:pt>
                <c:pt idx="569">
                  <c:v>42248</c:v>
                </c:pt>
                <c:pt idx="570">
                  <c:v>42278</c:v>
                </c:pt>
                <c:pt idx="571">
                  <c:v>42309</c:v>
                </c:pt>
                <c:pt idx="572">
                  <c:v>42339</c:v>
                </c:pt>
                <c:pt idx="573">
                  <c:v>42370</c:v>
                </c:pt>
                <c:pt idx="574">
                  <c:v>42401</c:v>
                </c:pt>
                <c:pt idx="575">
                  <c:v>42430</c:v>
                </c:pt>
                <c:pt idx="576">
                  <c:v>42461</c:v>
                </c:pt>
                <c:pt idx="577">
                  <c:v>42491</c:v>
                </c:pt>
                <c:pt idx="578">
                  <c:v>42522</c:v>
                </c:pt>
                <c:pt idx="579">
                  <c:v>42552</c:v>
                </c:pt>
                <c:pt idx="580">
                  <c:v>42583</c:v>
                </c:pt>
                <c:pt idx="581">
                  <c:v>42614</c:v>
                </c:pt>
                <c:pt idx="582">
                  <c:v>42644</c:v>
                </c:pt>
                <c:pt idx="583">
                  <c:v>42675</c:v>
                </c:pt>
                <c:pt idx="584">
                  <c:v>42705</c:v>
                </c:pt>
                <c:pt idx="585">
                  <c:v>42736</c:v>
                </c:pt>
                <c:pt idx="586">
                  <c:v>42767</c:v>
                </c:pt>
                <c:pt idx="587">
                  <c:v>42795</c:v>
                </c:pt>
                <c:pt idx="588">
                  <c:v>42826</c:v>
                </c:pt>
                <c:pt idx="589">
                  <c:v>42856</c:v>
                </c:pt>
                <c:pt idx="590">
                  <c:v>42887</c:v>
                </c:pt>
                <c:pt idx="591">
                  <c:v>42917</c:v>
                </c:pt>
                <c:pt idx="592">
                  <c:v>42948</c:v>
                </c:pt>
                <c:pt idx="593">
                  <c:v>42979</c:v>
                </c:pt>
                <c:pt idx="594">
                  <c:v>43009</c:v>
                </c:pt>
                <c:pt idx="595">
                  <c:v>43040</c:v>
                </c:pt>
                <c:pt idx="596">
                  <c:v>43070</c:v>
                </c:pt>
                <c:pt idx="597">
                  <c:v>43101</c:v>
                </c:pt>
                <c:pt idx="598">
                  <c:v>43132</c:v>
                </c:pt>
                <c:pt idx="599">
                  <c:v>43160</c:v>
                </c:pt>
                <c:pt idx="600">
                  <c:v>43191</c:v>
                </c:pt>
                <c:pt idx="601">
                  <c:v>43221</c:v>
                </c:pt>
                <c:pt idx="602">
                  <c:v>43252</c:v>
                </c:pt>
                <c:pt idx="603">
                  <c:v>43282</c:v>
                </c:pt>
                <c:pt idx="604">
                  <c:v>43313</c:v>
                </c:pt>
                <c:pt idx="605">
                  <c:v>43344</c:v>
                </c:pt>
                <c:pt idx="606">
                  <c:v>43374</c:v>
                </c:pt>
                <c:pt idx="607">
                  <c:v>43405</c:v>
                </c:pt>
                <c:pt idx="608">
                  <c:v>43435</c:v>
                </c:pt>
                <c:pt idx="609">
                  <c:v>43466</c:v>
                </c:pt>
                <c:pt idx="610">
                  <c:v>43497</c:v>
                </c:pt>
                <c:pt idx="611">
                  <c:v>43525</c:v>
                </c:pt>
                <c:pt idx="612">
                  <c:v>43556</c:v>
                </c:pt>
                <c:pt idx="613">
                  <c:v>43586</c:v>
                </c:pt>
                <c:pt idx="614">
                  <c:v>43617</c:v>
                </c:pt>
                <c:pt idx="615">
                  <c:v>43647</c:v>
                </c:pt>
                <c:pt idx="616">
                  <c:v>43678</c:v>
                </c:pt>
                <c:pt idx="617">
                  <c:v>43709</c:v>
                </c:pt>
                <c:pt idx="618">
                  <c:v>43739</c:v>
                </c:pt>
                <c:pt idx="619">
                  <c:v>43770</c:v>
                </c:pt>
                <c:pt idx="620">
                  <c:v>43800</c:v>
                </c:pt>
                <c:pt idx="621">
                  <c:v>43831</c:v>
                </c:pt>
                <c:pt idx="622">
                  <c:v>43862</c:v>
                </c:pt>
                <c:pt idx="623">
                  <c:v>43891</c:v>
                </c:pt>
                <c:pt idx="624">
                  <c:v>43922</c:v>
                </c:pt>
                <c:pt idx="625">
                  <c:v>43952</c:v>
                </c:pt>
                <c:pt idx="626">
                  <c:v>43983</c:v>
                </c:pt>
                <c:pt idx="627">
                  <c:v>44013</c:v>
                </c:pt>
                <c:pt idx="628">
                  <c:v>44044</c:v>
                </c:pt>
                <c:pt idx="629">
                  <c:v>44075</c:v>
                </c:pt>
                <c:pt idx="630">
                  <c:v>44105</c:v>
                </c:pt>
                <c:pt idx="631">
                  <c:v>44136</c:v>
                </c:pt>
                <c:pt idx="632">
                  <c:v>44166</c:v>
                </c:pt>
                <c:pt idx="633">
                  <c:v>44197</c:v>
                </c:pt>
                <c:pt idx="634">
                  <c:v>44228</c:v>
                </c:pt>
                <c:pt idx="635">
                  <c:v>44256</c:v>
                </c:pt>
                <c:pt idx="636">
                  <c:v>44287</c:v>
                </c:pt>
                <c:pt idx="637">
                  <c:v>44317</c:v>
                </c:pt>
                <c:pt idx="638">
                  <c:v>44348</c:v>
                </c:pt>
                <c:pt idx="639">
                  <c:v>44378</c:v>
                </c:pt>
                <c:pt idx="640">
                  <c:v>44409</c:v>
                </c:pt>
                <c:pt idx="641">
                  <c:v>44440</c:v>
                </c:pt>
                <c:pt idx="642">
                  <c:v>44470</c:v>
                </c:pt>
                <c:pt idx="643">
                  <c:v>44501</c:v>
                </c:pt>
                <c:pt idx="644">
                  <c:v>44531</c:v>
                </c:pt>
                <c:pt idx="645">
                  <c:v>44562</c:v>
                </c:pt>
                <c:pt idx="646">
                  <c:v>44593</c:v>
                </c:pt>
                <c:pt idx="647">
                  <c:v>44621</c:v>
                </c:pt>
                <c:pt idx="648">
                  <c:v>44652</c:v>
                </c:pt>
                <c:pt idx="649">
                  <c:v>44682</c:v>
                </c:pt>
                <c:pt idx="650">
                  <c:v>44713</c:v>
                </c:pt>
                <c:pt idx="651">
                  <c:v>44743</c:v>
                </c:pt>
              </c:numCache>
            </c:numRef>
          </c:cat>
          <c:val>
            <c:numRef>
              <c:f>'★資本稼働率（施工時販売価格指数）'!$F$2:$F$653</c:f>
              <c:numCache>
                <c:formatCode>#,##0.0;[Red]\-#,##0.0</c:formatCode>
                <c:ptCount val="652"/>
                <c:pt idx="21">
                  <c:v>69.947293137238276</c:v>
                </c:pt>
                <c:pt idx="22">
                  <c:v>70.76481472873148</c:v>
                </c:pt>
                <c:pt idx="23">
                  <c:v>91.709321086957772</c:v>
                </c:pt>
                <c:pt idx="24">
                  <c:v>71.194416026889982</c:v>
                </c:pt>
                <c:pt idx="25">
                  <c:v>76.429872447104017</c:v>
                </c:pt>
                <c:pt idx="26">
                  <c:v>83.312379763688796</c:v>
                </c:pt>
                <c:pt idx="27">
                  <c:v>91.737747673610286</c:v>
                </c:pt>
                <c:pt idx="28">
                  <c:v>99.228946180040239</c:v>
                </c:pt>
                <c:pt idx="29">
                  <c:v>102.99634982792858</c:v>
                </c:pt>
                <c:pt idx="30">
                  <c:v>104.37010011306241</c:v>
                </c:pt>
                <c:pt idx="31">
                  <c:v>102.10294404369347</c:v>
                </c:pt>
                <c:pt idx="32">
                  <c:v>101.48884331131825</c:v>
                </c:pt>
                <c:pt idx="33">
                  <c:v>91.568788713877765</c:v>
                </c:pt>
                <c:pt idx="34">
                  <c:v>92.530787147754197</c:v>
                </c:pt>
                <c:pt idx="35">
                  <c:v>99.80410141103674</c:v>
                </c:pt>
                <c:pt idx="36">
                  <c:v>76.250361120643561</c:v>
                </c:pt>
                <c:pt idx="37">
                  <c:v>83.035918395736644</c:v>
                </c:pt>
                <c:pt idx="38">
                  <c:v>91.599157517911976</c:v>
                </c:pt>
                <c:pt idx="39">
                  <c:v>102.07953715035283</c:v>
                </c:pt>
                <c:pt idx="40">
                  <c:v>108.88507531407137</c:v>
                </c:pt>
                <c:pt idx="41">
                  <c:v>113.37972723761838</c:v>
                </c:pt>
                <c:pt idx="42">
                  <c:v>115.97084137621118</c:v>
                </c:pt>
                <c:pt idx="43">
                  <c:v>116.48560960356048</c:v>
                </c:pt>
                <c:pt idx="44">
                  <c:v>118.24877730422259</c:v>
                </c:pt>
                <c:pt idx="45">
                  <c:v>108.38149844210625</c:v>
                </c:pt>
                <c:pt idx="46">
                  <c:v>112.74354547999938</c:v>
                </c:pt>
                <c:pt idx="47">
                  <c:v>126.09043865071841</c:v>
                </c:pt>
                <c:pt idx="48">
                  <c:v>88.403259279519546</c:v>
                </c:pt>
                <c:pt idx="49">
                  <c:v>94.796471858997549</c:v>
                </c:pt>
                <c:pt idx="50">
                  <c:v>103.14582487974783</c:v>
                </c:pt>
                <c:pt idx="51">
                  <c:v>113.1139164330347</c:v>
                </c:pt>
                <c:pt idx="52">
                  <c:v>120.72746586391912</c:v>
                </c:pt>
                <c:pt idx="53">
                  <c:v>125.71223320449934</c:v>
                </c:pt>
                <c:pt idx="54">
                  <c:v>129.43802066332589</c:v>
                </c:pt>
                <c:pt idx="55">
                  <c:v>131.21835501923834</c:v>
                </c:pt>
                <c:pt idx="56">
                  <c:v>135.15011644207826</c:v>
                </c:pt>
                <c:pt idx="57">
                  <c:v>126.4660974543324</c:v>
                </c:pt>
                <c:pt idx="58">
                  <c:v>135.61902189761946</c:v>
                </c:pt>
                <c:pt idx="59">
                  <c:v>156.2309564632215</c:v>
                </c:pt>
                <c:pt idx="60">
                  <c:v>99.696543009848924</c:v>
                </c:pt>
                <c:pt idx="61">
                  <c:v>107.32705407734848</c:v>
                </c:pt>
                <c:pt idx="62">
                  <c:v>116.42950251138795</c:v>
                </c:pt>
                <c:pt idx="63">
                  <c:v>127.14802535883101</c:v>
                </c:pt>
                <c:pt idx="64">
                  <c:v>134.11650120761556</c:v>
                </c:pt>
                <c:pt idx="65">
                  <c:v>141.07901945910206</c:v>
                </c:pt>
                <c:pt idx="66">
                  <c:v>149.07125742545441</c:v>
                </c:pt>
                <c:pt idx="67">
                  <c:v>145.84074806643054</c:v>
                </c:pt>
                <c:pt idx="68">
                  <c:v>150.07010450491973</c:v>
                </c:pt>
                <c:pt idx="69">
                  <c:v>119.23185931719098</c:v>
                </c:pt>
                <c:pt idx="70">
                  <c:v>117.94050066040474</c:v>
                </c:pt>
                <c:pt idx="71">
                  <c:v>129.33890983641956</c:v>
                </c:pt>
                <c:pt idx="72">
                  <c:v>94.441816474259653</c:v>
                </c:pt>
                <c:pt idx="73">
                  <c:v>93.404386101890964</c:v>
                </c:pt>
                <c:pt idx="74">
                  <c:v>97.926499572271084</c:v>
                </c:pt>
                <c:pt idx="75">
                  <c:v>107.87336616497574</c:v>
                </c:pt>
                <c:pt idx="76">
                  <c:v>117.04642691511025</c:v>
                </c:pt>
                <c:pt idx="77">
                  <c:v>126.28664058195807</c:v>
                </c:pt>
                <c:pt idx="78">
                  <c:v>127.99835113647566</c:v>
                </c:pt>
                <c:pt idx="79">
                  <c:v>121.82737374614345</c:v>
                </c:pt>
                <c:pt idx="80">
                  <c:v>119.36172235142628</c:v>
                </c:pt>
                <c:pt idx="81">
                  <c:v>93.947080777516902</c:v>
                </c:pt>
                <c:pt idx="82">
                  <c:v>92.862440053960356</c:v>
                </c:pt>
                <c:pt idx="83">
                  <c:v>105.21919001071913</c:v>
                </c:pt>
                <c:pt idx="84">
                  <c:v>94.672592907555924</c:v>
                </c:pt>
                <c:pt idx="85">
                  <c:v>99.717684854846851</c:v>
                </c:pt>
                <c:pt idx="86">
                  <c:v>105.26399832656925</c:v>
                </c:pt>
                <c:pt idx="87">
                  <c:v>114.43441306445929</c:v>
                </c:pt>
                <c:pt idx="88">
                  <c:v>121.03419165313221</c:v>
                </c:pt>
                <c:pt idx="89">
                  <c:v>122.07161702633078</c:v>
                </c:pt>
                <c:pt idx="90">
                  <c:v>123.43115983302889</c:v>
                </c:pt>
                <c:pt idx="91">
                  <c:v>119.23466646636973</c:v>
                </c:pt>
                <c:pt idx="92">
                  <c:v>132.63368080454597</c:v>
                </c:pt>
                <c:pt idx="93">
                  <c:v>108.95333048319542</c:v>
                </c:pt>
                <c:pt idx="94">
                  <c:v>108.6676744666886</c:v>
                </c:pt>
                <c:pt idx="95">
                  <c:v>121.37642347012516</c:v>
                </c:pt>
                <c:pt idx="96">
                  <c:v>96.944900077099618</c:v>
                </c:pt>
                <c:pt idx="97">
                  <c:v>101.51978459444008</c:v>
                </c:pt>
                <c:pt idx="98">
                  <c:v>108.60263568973612</c:v>
                </c:pt>
                <c:pt idx="99">
                  <c:v>118.16218539262699</c:v>
                </c:pt>
                <c:pt idx="100">
                  <c:v>124.01100413536254</c:v>
                </c:pt>
                <c:pt idx="101">
                  <c:v>122.91499325118858</c:v>
                </c:pt>
                <c:pt idx="102">
                  <c:v>120.84090755944888</c:v>
                </c:pt>
                <c:pt idx="103">
                  <c:v>116.71905028324009</c:v>
                </c:pt>
                <c:pt idx="104">
                  <c:v>126.9529511549579</c:v>
                </c:pt>
                <c:pt idx="105">
                  <c:v>105.1118247924413</c:v>
                </c:pt>
                <c:pt idx="106">
                  <c:v>106.85015706989833</c:v>
                </c:pt>
                <c:pt idx="107">
                  <c:v>120.81417763966256</c:v>
                </c:pt>
                <c:pt idx="108">
                  <c:v>98.131206470416473</c:v>
                </c:pt>
                <c:pt idx="109">
                  <c:v>102.59737857932063</c:v>
                </c:pt>
                <c:pt idx="110">
                  <c:v>109.30586788437597</c:v>
                </c:pt>
                <c:pt idx="111">
                  <c:v>118.6271716162542</c:v>
                </c:pt>
                <c:pt idx="112">
                  <c:v>127.5447189308957</c:v>
                </c:pt>
                <c:pt idx="113">
                  <c:v>130.61127260339228</c:v>
                </c:pt>
                <c:pt idx="114">
                  <c:v>132.08739588064967</c:v>
                </c:pt>
                <c:pt idx="115">
                  <c:v>128.85004968198334</c:v>
                </c:pt>
                <c:pt idx="116">
                  <c:v>138.27525789749271</c:v>
                </c:pt>
                <c:pt idx="117">
                  <c:v>112.93315558714512</c:v>
                </c:pt>
                <c:pt idx="118">
                  <c:v>113.9643094745103</c:v>
                </c:pt>
                <c:pt idx="119">
                  <c:v>133.68588750022485</c:v>
                </c:pt>
                <c:pt idx="120">
                  <c:v>110.06233913238258</c:v>
                </c:pt>
                <c:pt idx="121">
                  <c:v>112.67580253816705</c:v>
                </c:pt>
                <c:pt idx="122">
                  <c:v>121.35628401365197</c:v>
                </c:pt>
                <c:pt idx="123">
                  <c:v>131.68721636340049</c:v>
                </c:pt>
                <c:pt idx="124">
                  <c:v>133.21079736429016</c:v>
                </c:pt>
                <c:pt idx="125">
                  <c:v>129.6626866996252</c:v>
                </c:pt>
                <c:pt idx="126">
                  <c:v>132.91525094479212</c:v>
                </c:pt>
                <c:pt idx="127">
                  <c:v>133.61227710523789</c:v>
                </c:pt>
                <c:pt idx="128">
                  <c:v>143.91156489514651</c:v>
                </c:pt>
                <c:pt idx="129">
                  <c:v>113.93032572046789</c:v>
                </c:pt>
                <c:pt idx="130">
                  <c:v>109.374827637492</c:v>
                </c:pt>
                <c:pt idx="131">
                  <c:v>120.64393843845922</c:v>
                </c:pt>
                <c:pt idx="132">
                  <c:v>96.002668507293407</c:v>
                </c:pt>
                <c:pt idx="133">
                  <c:v>102.80822748768142</c:v>
                </c:pt>
                <c:pt idx="134">
                  <c:v>112.19365886632313</c:v>
                </c:pt>
                <c:pt idx="135">
                  <c:v>126.24576637109209</c:v>
                </c:pt>
                <c:pt idx="136">
                  <c:v>135.73867358858701</c:v>
                </c:pt>
                <c:pt idx="137">
                  <c:v>139.14787964603701</c:v>
                </c:pt>
                <c:pt idx="138">
                  <c:v>141.73575861843341</c:v>
                </c:pt>
                <c:pt idx="139">
                  <c:v>137.95660707750059</c:v>
                </c:pt>
                <c:pt idx="140">
                  <c:v>143.41001306167331</c:v>
                </c:pt>
                <c:pt idx="141">
                  <c:v>113.52264141595312</c:v>
                </c:pt>
                <c:pt idx="142">
                  <c:v>111.39446151589487</c:v>
                </c:pt>
                <c:pt idx="143">
                  <c:v>122.51070676426838</c:v>
                </c:pt>
                <c:pt idx="144">
                  <c:v>101.0940925083538</c:v>
                </c:pt>
                <c:pt idx="145">
                  <c:v>106.24437635106383</c:v>
                </c:pt>
                <c:pt idx="146">
                  <c:v>113.04840174308023</c:v>
                </c:pt>
                <c:pt idx="147">
                  <c:v>121.10153979755445</c:v>
                </c:pt>
                <c:pt idx="148">
                  <c:v>126.24842745362757</c:v>
                </c:pt>
                <c:pt idx="149">
                  <c:v>129.21703318641019</c:v>
                </c:pt>
                <c:pt idx="150">
                  <c:v>133.76509075164665</c:v>
                </c:pt>
                <c:pt idx="151">
                  <c:v>130.29614299549607</c:v>
                </c:pt>
                <c:pt idx="152">
                  <c:v>126.67956617300393</c:v>
                </c:pt>
                <c:pt idx="153">
                  <c:v>94.407623803617753</c:v>
                </c:pt>
                <c:pt idx="154">
                  <c:v>99.967091430453294</c:v>
                </c:pt>
                <c:pt idx="155">
                  <c:v>108.60371413283674</c:v>
                </c:pt>
                <c:pt idx="156">
                  <c:v>97.730715744765888</c:v>
                </c:pt>
                <c:pt idx="157">
                  <c:v>104.57630702904186</c:v>
                </c:pt>
                <c:pt idx="158">
                  <c:v>117.65703401949523</c:v>
                </c:pt>
                <c:pt idx="159">
                  <c:v>128.9262319211804</c:v>
                </c:pt>
                <c:pt idx="160">
                  <c:v>136.59686227064151</c:v>
                </c:pt>
                <c:pt idx="161">
                  <c:v>143.31535444102951</c:v>
                </c:pt>
                <c:pt idx="162">
                  <c:v>149.99685367473379</c:v>
                </c:pt>
                <c:pt idx="163">
                  <c:v>147.96506717318439</c:v>
                </c:pt>
                <c:pt idx="164">
                  <c:v>147.66697830154644</c:v>
                </c:pt>
                <c:pt idx="165">
                  <c:v>103.52691362560056</c:v>
                </c:pt>
                <c:pt idx="166">
                  <c:v>119.57431171065669</c:v>
                </c:pt>
                <c:pt idx="167">
                  <c:v>128.47451632678298</c:v>
                </c:pt>
                <c:pt idx="168">
                  <c:v>113.53292061373455</c:v>
                </c:pt>
                <c:pt idx="169">
                  <c:v>113.97530017782094</c:v>
                </c:pt>
                <c:pt idx="170">
                  <c:v>121.49244073254306</c:v>
                </c:pt>
                <c:pt idx="171">
                  <c:v>133.09423820196807</c:v>
                </c:pt>
                <c:pt idx="172">
                  <c:v>142.54248694524648</c:v>
                </c:pt>
                <c:pt idx="173">
                  <c:v>150.9303913162463</c:v>
                </c:pt>
                <c:pt idx="174">
                  <c:v>158.13428182822273</c:v>
                </c:pt>
                <c:pt idx="175">
                  <c:v>154.78580883712988</c:v>
                </c:pt>
                <c:pt idx="176">
                  <c:v>154.90646447378299</c:v>
                </c:pt>
                <c:pt idx="177">
                  <c:v>107.88839256801637</c:v>
                </c:pt>
                <c:pt idx="178">
                  <c:v>125.35359600017995</c:v>
                </c:pt>
                <c:pt idx="179">
                  <c:v>133.95413191626497</c:v>
                </c:pt>
                <c:pt idx="180">
                  <c:v>115.52837893376821</c:v>
                </c:pt>
                <c:pt idx="181">
                  <c:v>113.15898037283792</c:v>
                </c:pt>
                <c:pt idx="182">
                  <c:v>116.45809564810928</c:v>
                </c:pt>
                <c:pt idx="183">
                  <c:v>124.99876321788408</c:v>
                </c:pt>
                <c:pt idx="184">
                  <c:v>132.69771660680848</c:v>
                </c:pt>
                <c:pt idx="185">
                  <c:v>139.33486428125207</c:v>
                </c:pt>
                <c:pt idx="186">
                  <c:v>146.28305578316144</c:v>
                </c:pt>
                <c:pt idx="187">
                  <c:v>145.24536526784487</c:v>
                </c:pt>
                <c:pt idx="188">
                  <c:v>147.78221157254242</c:v>
                </c:pt>
                <c:pt idx="189">
                  <c:v>103.49930109909829</c:v>
                </c:pt>
                <c:pt idx="190">
                  <c:v>120.59340460250347</c:v>
                </c:pt>
                <c:pt idx="191">
                  <c:v>129.8533763139086</c:v>
                </c:pt>
                <c:pt idx="192">
                  <c:v>112.84737682294322</c:v>
                </c:pt>
                <c:pt idx="193">
                  <c:v>114.08435594109581</c:v>
                </c:pt>
                <c:pt idx="194">
                  <c:v>119.43952141249063</c:v>
                </c:pt>
                <c:pt idx="195">
                  <c:v>128.05564784821041</c:v>
                </c:pt>
                <c:pt idx="196">
                  <c:v>134.33569515515168</c:v>
                </c:pt>
                <c:pt idx="197">
                  <c:v>140.03314806490383</c:v>
                </c:pt>
                <c:pt idx="198">
                  <c:v>145.93172244279381</c:v>
                </c:pt>
                <c:pt idx="199">
                  <c:v>144.07241957894334</c:v>
                </c:pt>
                <c:pt idx="200">
                  <c:v>144.23154546909032</c:v>
                </c:pt>
                <c:pt idx="201">
                  <c:v>100.31666764094818</c:v>
                </c:pt>
                <c:pt idx="202">
                  <c:v>115.8905911776824</c:v>
                </c:pt>
                <c:pt idx="203">
                  <c:v>123.14998428201412</c:v>
                </c:pt>
                <c:pt idx="204">
                  <c:v>109.93201013743527</c:v>
                </c:pt>
                <c:pt idx="205">
                  <c:v>111.13388775228674</c:v>
                </c:pt>
                <c:pt idx="206">
                  <c:v>118.4295458081869</c:v>
                </c:pt>
                <c:pt idx="207">
                  <c:v>126.97543207006892</c:v>
                </c:pt>
                <c:pt idx="208">
                  <c:v>134.91883705042034</c:v>
                </c:pt>
                <c:pt idx="209">
                  <c:v>140.44302993782</c:v>
                </c:pt>
                <c:pt idx="210">
                  <c:v>147.65252678925035</c:v>
                </c:pt>
                <c:pt idx="211">
                  <c:v>145.8472165955539</c:v>
                </c:pt>
                <c:pt idx="212">
                  <c:v>147.7252372901284</c:v>
                </c:pt>
                <c:pt idx="213">
                  <c:v>103.69047499584092</c:v>
                </c:pt>
                <c:pt idx="214">
                  <c:v>123.16944270304342</c:v>
                </c:pt>
                <c:pt idx="215">
                  <c:v>129.6290843248623</c:v>
                </c:pt>
                <c:pt idx="216">
                  <c:v>110.6342029858278</c:v>
                </c:pt>
                <c:pt idx="217">
                  <c:v>110.90233248616006</c:v>
                </c:pt>
                <c:pt idx="218">
                  <c:v>118.15552791908573</c:v>
                </c:pt>
                <c:pt idx="219">
                  <c:v>128.67885111114396</c:v>
                </c:pt>
                <c:pt idx="220">
                  <c:v>138.66553533437269</c:v>
                </c:pt>
                <c:pt idx="221">
                  <c:v>148.72159452351895</c:v>
                </c:pt>
                <c:pt idx="222">
                  <c:v>157.48711406598466</c:v>
                </c:pt>
                <c:pt idx="223">
                  <c:v>156.72077339252007</c:v>
                </c:pt>
                <c:pt idx="224">
                  <c:v>160.01800717801899</c:v>
                </c:pt>
                <c:pt idx="225">
                  <c:v>112.79715406472862</c:v>
                </c:pt>
                <c:pt idx="226">
                  <c:v>131.04541705510456</c:v>
                </c:pt>
                <c:pt idx="227">
                  <c:v>136.9444475505735</c:v>
                </c:pt>
                <c:pt idx="228">
                  <c:v>117.87827241738589</c:v>
                </c:pt>
                <c:pt idx="229">
                  <c:v>119.08733201263964</c:v>
                </c:pt>
                <c:pt idx="230">
                  <c:v>126.39391363482626</c:v>
                </c:pt>
                <c:pt idx="231">
                  <c:v>139.30822139038276</c:v>
                </c:pt>
                <c:pt idx="232">
                  <c:v>152.33444861055003</c:v>
                </c:pt>
                <c:pt idx="233">
                  <c:v>165.43272750988021</c:v>
                </c:pt>
                <c:pt idx="234">
                  <c:v>180.02225774867611</c:v>
                </c:pt>
                <c:pt idx="235">
                  <c:v>182.45887849808838</c:v>
                </c:pt>
                <c:pt idx="236">
                  <c:v>188.52340529789745</c:v>
                </c:pt>
                <c:pt idx="237">
                  <c:v>134.38488033703649</c:v>
                </c:pt>
                <c:pt idx="238">
                  <c:v>158.42693776397198</c:v>
                </c:pt>
                <c:pt idx="239">
                  <c:v>165.41032936279856</c:v>
                </c:pt>
                <c:pt idx="240">
                  <c:v>136.85906174644725</c:v>
                </c:pt>
                <c:pt idx="241">
                  <c:v>131.93650387705401</c:v>
                </c:pt>
                <c:pt idx="242">
                  <c:v>138.30594666397678</c:v>
                </c:pt>
                <c:pt idx="243">
                  <c:v>151.6396154739983</c:v>
                </c:pt>
                <c:pt idx="244">
                  <c:v>163.63948592762353</c:v>
                </c:pt>
                <c:pt idx="245">
                  <c:v>174.94165717920811</c:v>
                </c:pt>
                <c:pt idx="246">
                  <c:v>184.29571543775742</c:v>
                </c:pt>
                <c:pt idx="247">
                  <c:v>185.24110732241408</c:v>
                </c:pt>
                <c:pt idx="248">
                  <c:v>190.30127887373067</c:v>
                </c:pt>
                <c:pt idx="249">
                  <c:v>137.29396770095897</c:v>
                </c:pt>
                <c:pt idx="250">
                  <c:v>161.39979730916994</c:v>
                </c:pt>
                <c:pt idx="251">
                  <c:v>171.37775582735401</c:v>
                </c:pt>
                <c:pt idx="252">
                  <c:v>139.6806332740571</c:v>
                </c:pt>
                <c:pt idx="253">
                  <c:v>139.26286075995088</c:v>
                </c:pt>
                <c:pt idx="254">
                  <c:v>145.90047720784852</c:v>
                </c:pt>
                <c:pt idx="255">
                  <c:v>158.47421747415044</c:v>
                </c:pt>
                <c:pt idx="256">
                  <c:v>170.03915261774191</c:v>
                </c:pt>
                <c:pt idx="257">
                  <c:v>181.45440583686269</c:v>
                </c:pt>
                <c:pt idx="258">
                  <c:v>192.44149586822152</c:v>
                </c:pt>
                <c:pt idx="259">
                  <c:v>193.8112085309231</c:v>
                </c:pt>
                <c:pt idx="260">
                  <c:v>199.36166455086413</c:v>
                </c:pt>
                <c:pt idx="261">
                  <c:v>144.69985914341464</c:v>
                </c:pt>
                <c:pt idx="262">
                  <c:v>170.8468883961369</c:v>
                </c:pt>
                <c:pt idx="263">
                  <c:v>179.56071881582326</c:v>
                </c:pt>
                <c:pt idx="264">
                  <c:v>152.70472756465355</c:v>
                </c:pt>
                <c:pt idx="265">
                  <c:v>155.41584383879623</c:v>
                </c:pt>
                <c:pt idx="266">
                  <c:v>161.50940738540186</c:v>
                </c:pt>
                <c:pt idx="267">
                  <c:v>172.66626897872985</c:v>
                </c:pt>
                <c:pt idx="268">
                  <c:v>184.47501460443539</c:v>
                </c:pt>
                <c:pt idx="269">
                  <c:v>194.24327816058042</c:v>
                </c:pt>
                <c:pt idx="270">
                  <c:v>204.84623175938515</c:v>
                </c:pt>
                <c:pt idx="271">
                  <c:v>206.30132220047793</c:v>
                </c:pt>
                <c:pt idx="272">
                  <c:v>213.33844695752444</c:v>
                </c:pt>
                <c:pt idx="273">
                  <c:v>163.83568561977887</c:v>
                </c:pt>
                <c:pt idx="274">
                  <c:v>168.69982424548942</c:v>
                </c:pt>
                <c:pt idx="275">
                  <c:v>182.76245849314097</c:v>
                </c:pt>
                <c:pt idx="276">
                  <c:v>163.9325150839569</c:v>
                </c:pt>
                <c:pt idx="277">
                  <c:v>166.72744626429093</c:v>
                </c:pt>
                <c:pt idx="278">
                  <c:v>169.92699230220461</c:v>
                </c:pt>
                <c:pt idx="279">
                  <c:v>180.27472809985107</c:v>
                </c:pt>
                <c:pt idx="280">
                  <c:v>191.87932895055735</c:v>
                </c:pt>
                <c:pt idx="281">
                  <c:v>200.76513036581338</c:v>
                </c:pt>
                <c:pt idx="282">
                  <c:v>212.50615641932359</c:v>
                </c:pt>
                <c:pt idx="283">
                  <c:v>215.9191605573121</c:v>
                </c:pt>
                <c:pt idx="284">
                  <c:v>225.21810851044023</c:v>
                </c:pt>
                <c:pt idx="285">
                  <c:v>173.15742283468634</c:v>
                </c:pt>
                <c:pt idx="286">
                  <c:v>181.13317332012667</c:v>
                </c:pt>
                <c:pt idx="287">
                  <c:v>191.5253734574251</c:v>
                </c:pt>
                <c:pt idx="288">
                  <c:v>172.21214326877779</c:v>
                </c:pt>
                <c:pt idx="289">
                  <c:v>166.53335180566688</c:v>
                </c:pt>
                <c:pt idx="290">
                  <c:v>168.34487641632808</c:v>
                </c:pt>
                <c:pt idx="291">
                  <c:v>178.91083143797525</c:v>
                </c:pt>
                <c:pt idx="292">
                  <c:v>189.0989560735309</c:v>
                </c:pt>
                <c:pt idx="293">
                  <c:v>196.85940255489155</c:v>
                </c:pt>
                <c:pt idx="294">
                  <c:v>207.40398437303676</c:v>
                </c:pt>
                <c:pt idx="295">
                  <c:v>207.66879096951521</c:v>
                </c:pt>
                <c:pt idx="296">
                  <c:v>217.52068201835749</c:v>
                </c:pt>
                <c:pt idx="297">
                  <c:v>170.05676716115295</c:v>
                </c:pt>
                <c:pt idx="298">
                  <c:v>173.03979862600534</c:v>
                </c:pt>
                <c:pt idx="299">
                  <c:v>184.22948015984403</c:v>
                </c:pt>
                <c:pt idx="300">
                  <c:v>169.39068187761157</c:v>
                </c:pt>
                <c:pt idx="301">
                  <c:v>159.89120824944629</c:v>
                </c:pt>
                <c:pt idx="302">
                  <c:v>163.3001969386431</c:v>
                </c:pt>
                <c:pt idx="303">
                  <c:v>177.48072664127903</c:v>
                </c:pt>
                <c:pt idx="304">
                  <c:v>189.49876317940658</c:v>
                </c:pt>
                <c:pt idx="305">
                  <c:v>201.73468376441849</c:v>
                </c:pt>
                <c:pt idx="306">
                  <c:v>215.37034738224236</c:v>
                </c:pt>
                <c:pt idx="307">
                  <c:v>216.16871215381974</c:v>
                </c:pt>
                <c:pt idx="308">
                  <c:v>223.8402315756006</c:v>
                </c:pt>
                <c:pt idx="309">
                  <c:v>170.66008487469256</c:v>
                </c:pt>
                <c:pt idx="310">
                  <c:v>172.57652469518189</c:v>
                </c:pt>
                <c:pt idx="311">
                  <c:v>187.64886769108995</c:v>
                </c:pt>
                <c:pt idx="312">
                  <c:v>167.74269044840437</c:v>
                </c:pt>
                <c:pt idx="313">
                  <c:v>162.69814484929489</c:v>
                </c:pt>
                <c:pt idx="314">
                  <c:v>165.64011149453032</c:v>
                </c:pt>
                <c:pt idx="315">
                  <c:v>175.14203153444373</c:v>
                </c:pt>
                <c:pt idx="316">
                  <c:v>183.26102637140326</c:v>
                </c:pt>
                <c:pt idx="317">
                  <c:v>190.83308505944748</c:v>
                </c:pt>
                <c:pt idx="318">
                  <c:v>200.63509886113806</c:v>
                </c:pt>
                <c:pt idx="319">
                  <c:v>205.73371187074429</c:v>
                </c:pt>
                <c:pt idx="320">
                  <c:v>215.58479261266586</c:v>
                </c:pt>
                <c:pt idx="321">
                  <c:v>164.77983747005976</c:v>
                </c:pt>
                <c:pt idx="322">
                  <c:v>163.19545238294671</c:v>
                </c:pt>
                <c:pt idx="323">
                  <c:v>176.02364569202874</c:v>
                </c:pt>
                <c:pt idx="324">
                  <c:v>157.05539801904013</c:v>
                </c:pt>
                <c:pt idx="325">
                  <c:v>150.75610250990158</c:v>
                </c:pt>
                <c:pt idx="326">
                  <c:v>154.33893178206796</c:v>
                </c:pt>
                <c:pt idx="327">
                  <c:v>167.50630171041095</c:v>
                </c:pt>
                <c:pt idx="328">
                  <c:v>179.18072150084146</c:v>
                </c:pt>
                <c:pt idx="329">
                  <c:v>188.12693067255424</c:v>
                </c:pt>
                <c:pt idx="330">
                  <c:v>201.3061053845004</c:v>
                </c:pt>
                <c:pt idx="331">
                  <c:v>203.85213033448827</c:v>
                </c:pt>
                <c:pt idx="332">
                  <c:v>218.08032209809426</c:v>
                </c:pt>
                <c:pt idx="333">
                  <c:v>172.85957697379757</c:v>
                </c:pt>
                <c:pt idx="334">
                  <c:v>176.7879312853002</c:v>
                </c:pt>
                <c:pt idx="335">
                  <c:v>194.01583509395982</c:v>
                </c:pt>
                <c:pt idx="336">
                  <c:v>169.51242095016701</c:v>
                </c:pt>
                <c:pt idx="337">
                  <c:v>165.71516844993081</c:v>
                </c:pt>
                <c:pt idx="338">
                  <c:v>167.08709080620744</c:v>
                </c:pt>
                <c:pt idx="339">
                  <c:v>173.6409379966947</c:v>
                </c:pt>
                <c:pt idx="340">
                  <c:v>185.89406367611738</c:v>
                </c:pt>
                <c:pt idx="341">
                  <c:v>194.40496376695128</c:v>
                </c:pt>
                <c:pt idx="342">
                  <c:v>205.56182272852732</c:v>
                </c:pt>
                <c:pt idx="343">
                  <c:v>206.56415612072342</c:v>
                </c:pt>
                <c:pt idx="344">
                  <c:v>218.15194763727348</c:v>
                </c:pt>
                <c:pt idx="345">
                  <c:v>167.12151723440672</c:v>
                </c:pt>
                <c:pt idx="346">
                  <c:v>165.6419893595808</c:v>
                </c:pt>
                <c:pt idx="347">
                  <c:v>180.23306492784189</c:v>
                </c:pt>
                <c:pt idx="348">
                  <c:v>156.35469090993371</c:v>
                </c:pt>
                <c:pt idx="349">
                  <c:v>152.45722486770435</c:v>
                </c:pt>
                <c:pt idx="350">
                  <c:v>152.89330055614889</c:v>
                </c:pt>
                <c:pt idx="351">
                  <c:v>160.37573608508762</c:v>
                </c:pt>
                <c:pt idx="352">
                  <c:v>169.6056637708451</c:v>
                </c:pt>
                <c:pt idx="353">
                  <c:v>175.9098987394645</c:v>
                </c:pt>
                <c:pt idx="354">
                  <c:v>186.85559858057468</c:v>
                </c:pt>
                <c:pt idx="355">
                  <c:v>187.48959731062229</c:v>
                </c:pt>
                <c:pt idx="356">
                  <c:v>197.57542301589606</c:v>
                </c:pt>
                <c:pt idx="357">
                  <c:v>151.82117604198299</c:v>
                </c:pt>
                <c:pt idx="358">
                  <c:v>151.05142547164684</c:v>
                </c:pt>
                <c:pt idx="359">
                  <c:v>165.189430859765</c:v>
                </c:pt>
                <c:pt idx="360">
                  <c:v>146.71299624557861</c:v>
                </c:pt>
                <c:pt idx="361">
                  <c:v>140.36417504344521</c:v>
                </c:pt>
                <c:pt idx="362">
                  <c:v>141.71445000500515</c:v>
                </c:pt>
                <c:pt idx="363">
                  <c:v>149.66714208806215</c:v>
                </c:pt>
                <c:pt idx="364">
                  <c:v>159.51034007420316</c:v>
                </c:pt>
                <c:pt idx="365">
                  <c:v>168.8272646991328</c:v>
                </c:pt>
                <c:pt idx="366">
                  <c:v>183.23648949599934</c:v>
                </c:pt>
                <c:pt idx="367">
                  <c:v>189.25203144464405</c:v>
                </c:pt>
                <c:pt idx="368">
                  <c:v>199.39409822269155</c:v>
                </c:pt>
                <c:pt idx="369">
                  <c:v>151.81345109234195</c:v>
                </c:pt>
                <c:pt idx="370">
                  <c:v>153.92036645125785</c:v>
                </c:pt>
                <c:pt idx="371">
                  <c:v>171.62886830059225</c:v>
                </c:pt>
                <c:pt idx="372">
                  <c:v>152.04092886305034</c:v>
                </c:pt>
                <c:pt idx="373">
                  <c:v>148.31681029123391</c:v>
                </c:pt>
                <c:pt idx="374">
                  <c:v>150.67030195566707</c:v>
                </c:pt>
                <c:pt idx="375">
                  <c:v>157.3179707767421</c:v>
                </c:pt>
                <c:pt idx="376">
                  <c:v>163.80554773813358</c:v>
                </c:pt>
                <c:pt idx="377">
                  <c:v>169.86510766349642</c:v>
                </c:pt>
                <c:pt idx="378">
                  <c:v>178.83482742259861</c:v>
                </c:pt>
                <c:pt idx="379">
                  <c:v>179.9003616596041</c:v>
                </c:pt>
                <c:pt idx="380">
                  <c:v>190.2760596925973</c:v>
                </c:pt>
                <c:pt idx="381">
                  <c:v>144.51432015834746</c:v>
                </c:pt>
                <c:pt idx="382">
                  <c:v>148.00437474511358</c:v>
                </c:pt>
                <c:pt idx="383">
                  <c:v>166.49344632706953</c:v>
                </c:pt>
                <c:pt idx="384">
                  <c:v>144.18942230759637</c:v>
                </c:pt>
                <c:pt idx="385">
                  <c:v>140.77222852736421</c:v>
                </c:pt>
                <c:pt idx="386">
                  <c:v>143.57333406572283</c:v>
                </c:pt>
                <c:pt idx="387">
                  <c:v>150.72034326653835</c:v>
                </c:pt>
                <c:pt idx="388">
                  <c:v>157.66658799193175</c:v>
                </c:pt>
                <c:pt idx="389">
                  <c:v>167.31670839306659</c:v>
                </c:pt>
                <c:pt idx="390">
                  <c:v>174.42205753227645</c:v>
                </c:pt>
                <c:pt idx="391">
                  <c:v>178.1524262779372</c:v>
                </c:pt>
                <c:pt idx="392">
                  <c:v>188.66048993384263</c:v>
                </c:pt>
                <c:pt idx="393">
                  <c:v>151.89062274570523</c:v>
                </c:pt>
                <c:pt idx="394">
                  <c:v>159.27208384617035</c:v>
                </c:pt>
                <c:pt idx="395">
                  <c:v>181.97997040097303</c:v>
                </c:pt>
                <c:pt idx="396">
                  <c:v>146.58644853417081</c:v>
                </c:pt>
                <c:pt idx="397">
                  <c:v>128.50890099401821</c:v>
                </c:pt>
                <c:pt idx="398">
                  <c:v>133.79635300859641</c:v>
                </c:pt>
                <c:pt idx="399">
                  <c:v>142.52527295203404</c:v>
                </c:pt>
                <c:pt idx="400">
                  <c:v>152.10988592931341</c:v>
                </c:pt>
                <c:pt idx="401">
                  <c:v>163.1243543214423</c:v>
                </c:pt>
                <c:pt idx="402">
                  <c:v>169.98119093436185</c:v>
                </c:pt>
                <c:pt idx="403">
                  <c:v>172.53969865947482</c:v>
                </c:pt>
                <c:pt idx="404">
                  <c:v>182.63944222378927</c:v>
                </c:pt>
                <c:pt idx="405">
                  <c:v>146.44668074667032</c:v>
                </c:pt>
                <c:pt idx="406">
                  <c:v>152.28013173964652</c:v>
                </c:pt>
                <c:pt idx="407">
                  <c:v>167.74630571664937</c:v>
                </c:pt>
                <c:pt idx="408">
                  <c:v>139.92070608193958</c:v>
                </c:pt>
                <c:pt idx="409">
                  <c:v>125.06102742481767</c:v>
                </c:pt>
                <c:pt idx="410">
                  <c:v>130.29229251363299</c:v>
                </c:pt>
                <c:pt idx="411">
                  <c:v>138.2188171516465</c:v>
                </c:pt>
                <c:pt idx="412">
                  <c:v>147.08387872250782</c:v>
                </c:pt>
                <c:pt idx="413">
                  <c:v>156.65507287255554</c:v>
                </c:pt>
                <c:pt idx="414">
                  <c:v>163.04662114598167</c:v>
                </c:pt>
                <c:pt idx="415">
                  <c:v>165.91710150589333</c:v>
                </c:pt>
                <c:pt idx="416">
                  <c:v>173.50542512886173</c:v>
                </c:pt>
                <c:pt idx="417">
                  <c:v>138.40086879119792</c:v>
                </c:pt>
                <c:pt idx="418">
                  <c:v>143.71181838840468</c:v>
                </c:pt>
                <c:pt idx="419">
                  <c:v>157.58186278480699</c:v>
                </c:pt>
                <c:pt idx="420">
                  <c:v>132.16165936607004</c:v>
                </c:pt>
                <c:pt idx="421">
                  <c:v>117.86652592407935</c:v>
                </c:pt>
                <c:pt idx="422">
                  <c:v>125.01907176985472</c:v>
                </c:pt>
                <c:pt idx="423">
                  <c:v>131.8939588911563</c:v>
                </c:pt>
                <c:pt idx="424">
                  <c:v>139.03832505571125</c:v>
                </c:pt>
                <c:pt idx="425">
                  <c:v>145.87611158931188</c:v>
                </c:pt>
                <c:pt idx="426">
                  <c:v>154.91923809487744</c:v>
                </c:pt>
                <c:pt idx="427">
                  <c:v>154.75615660912794</c:v>
                </c:pt>
                <c:pt idx="428">
                  <c:v>158.52362903543977</c:v>
                </c:pt>
                <c:pt idx="429">
                  <c:v>126.78240129074024</c:v>
                </c:pt>
                <c:pt idx="430">
                  <c:v>133.34820822504261</c:v>
                </c:pt>
                <c:pt idx="431">
                  <c:v>145.18499210093617</c:v>
                </c:pt>
                <c:pt idx="432">
                  <c:v>124.15899373247854</c:v>
                </c:pt>
                <c:pt idx="433">
                  <c:v>110.08703658064161</c:v>
                </c:pt>
                <c:pt idx="434">
                  <c:v>115.36037859438702</c:v>
                </c:pt>
                <c:pt idx="435">
                  <c:v>123.30351608490038</c:v>
                </c:pt>
                <c:pt idx="436">
                  <c:v>131.18799618168256</c:v>
                </c:pt>
                <c:pt idx="437">
                  <c:v>139.32007116729787</c:v>
                </c:pt>
                <c:pt idx="438">
                  <c:v>147.19235660073548</c:v>
                </c:pt>
                <c:pt idx="439">
                  <c:v>148.55954378084485</c:v>
                </c:pt>
                <c:pt idx="440">
                  <c:v>153.14196258826121</c:v>
                </c:pt>
                <c:pt idx="441">
                  <c:v>121.09583334726972</c:v>
                </c:pt>
                <c:pt idx="442">
                  <c:v>128.26631939290937</c:v>
                </c:pt>
                <c:pt idx="443">
                  <c:v>144.39592845354645</c:v>
                </c:pt>
                <c:pt idx="444">
                  <c:v>119.71921266714295</c:v>
                </c:pt>
                <c:pt idx="445">
                  <c:v>108.47368692249491</c:v>
                </c:pt>
                <c:pt idx="446">
                  <c:v>116.7667167042882</c:v>
                </c:pt>
                <c:pt idx="447">
                  <c:v>124.88116187308533</c:v>
                </c:pt>
                <c:pt idx="448">
                  <c:v>130.31810203390089</c:v>
                </c:pt>
                <c:pt idx="449">
                  <c:v>139.44265403100735</c:v>
                </c:pt>
                <c:pt idx="450">
                  <c:v>146.92310911849574</c:v>
                </c:pt>
                <c:pt idx="451">
                  <c:v>149.95458297177933</c:v>
                </c:pt>
                <c:pt idx="452">
                  <c:v>154.60374741658217</c:v>
                </c:pt>
                <c:pt idx="453">
                  <c:v>123.79041059670681</c:v>
                </c:pt>
                <c:pt idx="454">
                  <c:v>130.71599610108652</c:v>
                </c:pt>
                <c:pt idx="455">
                  <c:v>145.36759316193121</c:v>
                </c:pt>
                <c:pt idx="456">
                  <c:v>121.83081276416429</c:v>
                </c:pt>
                <c:pt idx="457">
                  <c:v>109.84740048109603</c:v>
                </c:pt>
                <c:pt idx="458">
                  <c:v>115.41544417600879</c:v>
                </c:pt>
                <c:pt idx="459">
                  <c:v>118.22658364319854</c:v>
                </c:pt>
                <c:pt idx="460">
                  <c:v>126.6797039976214</c:v>
                </c:pt>
                <c:pt idx="461">
                  <c:v>134.33251760469795</c:v>
                </c:pt>
                <c:pt idx="462">
                  <c:v>142.36619751306486</c:v>
                </c:pt>
                <c:pt idx="463">
                  <c:v>145.07502225527432</c:v>
                </c:pt>
                <c:pt idx="464">
                  <c:v>151.0633023019455</c:v>
                </c:pt>
                <c:pt idx="465">
                  <c:v>118.63202878351207</c:v>
                </c:pt>
                <c:pt idx="466">
                  <c:v>127.29260932827458</c:v>
                </c:pt>
                <c:pt idx="467">
                  <c:v>139.6617865269333</c:v>
                </c:pt>
                <c:pt idx="468">
                  <c:v>119.45123172070409</c:v>
                </c:pt>
                <c:pt idx="469">
                  <c:v>106.32741926274196</c:v>
                </c:pt>
                <c:pt idx="470">
                  <c:v>111.18194131813752</c:v>
                </c:pt>
                <c:pt idx="471">
                  <c:v>117.15306948127184</c:v>
                </c:pt>
                <c:pt idx="472">
                  <c:v>118.40679104846028</c:v>
                </c:pt>
                <c:pt idx="473">
                  <c:v>122.37203554099526</c:v>
                </c:pt>
                <c:pt idx="474">
                  <c:v>127.52075466907242</c:v>
                </c:pt>
                <c:pt idx="475">
                  <c:v>131.06399790900758</c:v>
                </c:pt>
                <c:pt idx="476">
                  <c:v>134.6587893436778</c:v>
                </c:pt>
                <c:pt idx="477">
                  <c:v>108.04174165838423</c:v>
                </c:pt>
                <c:pt idx="478">
                  <c:v>115.16133481203737</c:v>
                </c:pt>
                <c:pt idx="479">
                  <c:v>127.63340355806719</c:v>
                </c:pt>
                <c:pt idx="480">
                  <c:v>107.25169719603629</c:v>
                </c:pt>
                <c:pt idx="481">
                  <c:v>94.255602377853023</c:v>
                </c:pt>
                <c:pt idx="482">
                  <c:v>98.594322490907473</c:v>
                </c:pt>
                <c:pt idx="483">
                  <c:v>102.60468592682854</c:v>
                </c:pt>
                <c:pt idx="484">
                  <c:v>110.62500521386936</c:v>
                </c:pt>
                <c:pt idx="485">
                  <c:v>118.2234656358176</c:v>
                </c:pt>
                <c:pt idx="486">
                  <c:v>126.53817566709264</c:v>
                </c:pt>
                <c:pt idx="487">
                  <c:v>129.98291903084919</c:v>
                </c:pt>
                <c:pt idx="488">
                  <c:v>136.63080001122131</c:v>
                </c:pt>
                <c:pt idx="489">
                  <c:v>107.46332865415589</c:v>
                </c:pt>
                <c:pt idx="490">
                  <c:v>114.87482445912649</c:v>
                </c:pt>
                <c:pt idx="491">
                  <c:v>126.68248910916064</c:v>
                </c:pt>
                <c:pt idx="492">
                  <c:v>107.43071400016717</c:v>
                </c:pt>
                <c:pt idx="493">
                  <c:v>95.288749169720191</c:v>
                </c:pt>
                <c:pt idx="494">
                  <c:v>95.898518394262993</c:v>
                </c:pt>
                <c:pt idx="495">
                  <c:v>99.794647031299732</c:v>
                </c:pt>
                <c:pt idx="496">
                  <c:v>102.36471721717864</c:v>
                </c:pt>
                <c:pt idx="497">
                  <c:v>107.00766200614693</c:v>
                </c:pt>
                <c:pt idx="498">
                  <c:v>112.70053793817438</c:v>
                </c:pt>
                <c:pt idx="499">
                  <c:v>116.0715994202212</c:v>
                </c:pt>
                <c:pt idx="500">
                  <c:v>121.88779776901445</c:v>
                </c:pt>
                <c:pt idx="501">
                  <c:v>113.06737823194138</c:v>
                </c:pt>
                <c:pt idx="502">
                  <c:v>115.66483874211619</c:v>
                </c:pt>
                <c:pt idx="503">
                  <c:v>115.63978249763809</c:v>
                </c:pt>
                <c:pt idx="504">
                  <c:v>88.233881468217106</c:v>
                </c:pt>
                <c:pt idx="505">
                  <c:v>86.97075386684989</c:v>
                </c:pt>
                <c:pt idx="506">
                  <c:v>87.698462327686542</c:v>
                </c:pt>
                <c:pt idx="507">
                  <c:v>92.440794609080243</c:v>
                </c:pt>
                <c:pt idx="508">
                  <c:v>99.754002981091332</c:v>
                </c:pt>
                <c:pt idx="509">
                  <c:v>102.74302097695403</c:v>
                </c:pt>
                <c:pt idx="510">
                  <c:v>109.25210254754718</c:v>
                </c:pt>
                <c:pt idx="511">
                  <c:v>113.0215548341835</c:v>
                </c:pt>
                <c:pt idx="512">
                  <c:v>118.47585143790533</c:v>
                </c:pt>
                <c:pt idx="513">
                  <c:v>111.81065219610056</c:v>
                </c:pt>
                <c:pt idx="514">
                  <c:v>112.94072874600343</c:v>
                </c:pt>
                <c:pt idx="515">
                  <c:v>109.4016661111736</c:v>
                </c:pt>
                <c:pt idx="516">
                  <c:v>84.173238960486557</c:v>
                </c:pt>
                <c:pt idx="517">
                  <c:v>79.263252288840988</c:v>
                </c:pt>
                <c:pt idx="518">
                  <c:v>82.31165579746451</c:v>
                </c:pt>
                <c:pt idx="519">
                  <c:v>88.688356085215915</c:v>
                </c:pt>
                <c:pt idx="520">
                  <c:v>95.263033273874115</c:v>
                </c:pt>
                <c:pt idx="521">
                  <c:v>101.8660245151908</c:v>
                </c:pt>
                <c:pt idx="522">
                  <c:v>105.91096715217702</c:v>
                </c:pt>
                <c:pt idx="523">
                  <c:v>106.99059298392297</c:v>
                </c:pt>
                <c:pt idx="524">
                  <c:v>108.02797111199909</c:v>
                </c:pt>
                <c:pt idx="525">
                  <c:v>107.83825633868815</c:v>
                </c:pt>
                <c:pt idx="526">
                  <c:v>109.31067732355912</c:v>
                </c:pt>
                <c:pt idx="527">
                  <c:v>105.26497814167379</c:v>
                </c:pt>
                <c:pt idx="528">
                  <c:v>83.603303353612802</c:v>
                </c:pt>
                <c:pt idx="529">
                  <c:v>81.141462323665309</c:v>
                </c:pt>
                <c:pt idx="530">
                  <c:v>87.314279143023043</c:v>
                </c:pt>
                <c:pt idx="531">
                  <c:v>90.125037124130543</c:v>
                </c:pt>
                <c:pt idx="532">
                  <c:v>95.457425857072408</c:v>
                </c:pt>
                <c:pt idx="533">
                  <c:v>102.77336347321186</c:v>
                </c:pt>
                <c:pt idx="534">
                  <c:v>105.94311455654628</c:v>
                </c:pt>
                <c:pt idx="535">
                  <c:v>110.50909926013264</c:v>
                </c:pt>
                <c:pt idx="536">
                  <c:v>113.13454321119526</c:v>
                </c:pt>
                <c:pt idx="537">
                  <c:v>110.27700218088921</c:v>
                </c:pt>
                <c:pt idx="538">
                  <c:v>108.58154976421288</c:v>
                </c:pt>
                <c:pt idx="539">
                  <c:v>106.13067777699499</c:v>
                </c:pt>
                <c:pt idx="540">
                  <c:v>86.143877963239078</c:v>
                </c:pt>
                <c:pt idx="541">
                  <c:v>85.071452437596164</c:v>
                </c:pt>
                <c:pt idx="542">
                  <c:v>93.359884093091566</c:v>
                </c:pt>
                <c:pt idx="543">
                  <c:v>98.136642109334375</c:v>
                </c:pt>
                <c:pt idx="544">
                  <c:v>103.41483549771166</c:v>
                </c:pt>
                <c:pt idx="545">
                  <c:v>110.83147414248187</c:v>
                </c:pt>
                <c:pt idx="546">
                  <c:v>116.14944975961299</c:v>
                </c:pt>
                <c:pt idx="547">
                  <c:v>121.38378672009549</c:v>
                </c:pt>
                <c:pt idx="548">
                  <c:v>122.68195347942425</c:v>
                </c:pt>
                <c:pt idx="549">
                  <c:v>118.76706684747991</c:v>
                </c:pt>
                <c:pt idx="550">
                  <c:v>114.96053780592757</c:v>
                </c:pt>
                <c:pt idx="551">
                  <c:v>108.68086338659002</c:v>
                </c:pt>
                <c:pt idx="552">
                  <c:v>85.057721194921953</c:v>
                </c:pt>
                <c:pt idx="553">
                  <c:v>82.893610366374219</c:v>
                </c:pt>
                <c:pt idx="554">
                  <c:v>88.071191884414404</c:v>
                </c:pt>
                <c:pt idx="555">
                  <c:v>90.91912993935442</c:v>
                </c:pt>
                <c:pt idx="556">
                  <c:v>98.425949351446476</c:v>
                </c:pt>
                <c:pt idx="557">
                  <c:v>104.82680517844602</c:v>
                </c:pt>
                <c:pt idx="558">
                  <c:v>110.05301598629404</c:v>
                </c:pt>
                <c:pt idx="559">
                  <c:v>111.97756218529618</c:v>
                </c:pt>
                <c:pt idx="560">
                  <c:v>112.96810233028634</c:v>
                </c:pt>
                <c:pt idx="561">
                  <c:v>109.30650067828751</c:v>
                </c:pt>
                <c:pt idx="562">
                  <c:v>105.73027708996705</c:v>
                </c:pt>
                <c:pt idx="563">
                  <c:v>103.02912400141524</c:v>
                </c:pt>
                <c:pt idx="564">
                  <c:v>85.040397772112087</c:v>
                </c:pt>
                <c:pt idx="565">
                  <c:v>82.454021483848479</c:v>
                </c:pt>
                <c:pt idx="566">
                  <c:v>88.94019738220706</c:v>
                </c:pt>
                <c:pt idx="567">
                  <c:v>90.958612619399943</c:v>
                </c:pt>
                <c:pt idx="568">
                  <c:v>97.538749826717293</c:v>
                </c:pt>
                <c:pt idx="569">
                  <c:v>103.43509737989069</c:v>
                </c:pt>
                <c:pt idx="570">
                  <c:v>109.41379384024526</c:v>
                </c:pt>
                <c:pt idx="571">
                  <c:v>110.48912300330795</c:v>
                </c:pt>
                <c:pt idx="572">
                  <c:v>113.66410492260141</c:v>
                </c:pt>
                <c:pt idx="573">
                  <c:v>111.64413536139818</c:v>
                </c:pt>
                <c:pt idx="574">
                  <c:v>109.38294888808413</c:v>
                </c:pt>
                <c:pt idx="575">
                  <c:v>108.48176503983156</c:v>
                </c:pt>
                <c:pt idx="576">
                  <c:v>88.360779201149043</c:v>
                </c:pt>
                <c:pt idx="577">
                  <c:v>85.458387753639869</c:v>
                </c:pt>
                <c:pt idx="578">
                  <c:v>90.40207103577373</c:v>
                </c:pt>
                <c:pt idx="579">
                  <c:v>93.965774941445517</c:v>
                </c:pt>
                <c:pt idx="580">
                  <c:v>100.56978900718721</c:v>
                </c:pt>
                <c:pt idx="581">
                  <c:v>108.5610589978882</c:v>
                </c:pt>
                <c:pt idx="582">
                  <c:v>112.45777541167776</c:v>
                </c:pt>
                <c:pt idx="583">
                  <c:v>112.45016590416985</c:v>
                </c:pt>
                <c:pt idx="584">
                  <c:v>115.09306726143247</c:v>
                </c:pt>
                <c:pt idx="585">
                  <c:v>113.12144515354132</c:v>
                </c:pt>
                <c:pt idx="586">
                  <c:v>110.44085631216427</c:v>
                </c:pt>
                <c:pt idx="587">
                  <c:v>110.46732623991653</c:v>
                </c:pt>
                <c:pt idx="588">
                  <c:v>93.614352133706006</c:v>
                </c:pt>
                <c:pt idx="589">
                  <c:v>91.28551127271767</c:v>
                </c:pt>
                <c:pt idx="590">
                  <c:v>95.95687621123038</c:v>
                </c:pt>
                <c:pt idx="591">
                  <c:v>100.02497051136157</c:v>
                </c:pt>
                <c:pt idx="592">
                  <c:v>104.58980031180236</c:v>
                </c:pt>
                <c:pt idx="593">
                  <c:v>109.61880920810736</c:v>
                </c:pt>
                <c:pt idx="594">
                  <c:v>113.83506036692114</c:v>
                </c:pt>
                <c:pt idx="595">
                  <c:v>115.25694056612492</c:v>
                </c:pt>
                <c:pt idx="596">
                  <c:v>118.2473246015778</c:v>
                </c:pt>
                <c:pt idx="597">
                  <c:v>116.20614006902741</c:v>
                </c:pt>
                <c:pt idx="598">
                  <c:v>112.85692518191203</c:v>
                </c:pt>
                <c:pt idx="599">
                  <c:v>111.28989869604868</c:v>
                </c:pt>
                <c:pt idx="600">
                  <c:v>93.092337539645612</c:v>
                </c:pt>
                <c:pt idx="601">
                  <c:v>88.695747818005444</c:v>
                </c:pt>
                <c:pt idx="602">
                  <c:v>92.495348669838478</c:v>
                </c:pt>
                <c:pt idx="603">
                  <c:v>95.1320082620486</c:v>
                </c:pt>
                <c:pt idx="604">
                  <c:v>103.54293901799406</c:v>
                </c:pt>
                <c:pt idx="605">
                  <c:v>108.20477477555919</c:v>
                </c:pt>
                <c:pt idx="606">
                  <c:v>111.47243557607204</c:v>
                </c:pt>
                <c:pt idx="607">
                  <c:v>113.42324393689186</c:v>
                </c:pt>
                <c:pt idx="608">
                  <c:v>112.14635376744901</c:v>
                </c:pt>
                <c:pt idx="609">
                  <c:v>112.98387610204091</c:v>
                </c:pt>
                <c:pt idx="610">
                  <c:v>112.03873211096045</c:v>
                </c:pt>
                <c:pt idx="611">
                  <c:v>110.73441552130252</c:v>
                </c:pt>
                <c:pt idx="612">
                  <c:v>92.891546135250024</c:v>
                </c:pt>
                <c:pt idx="613">
                  <c:v>90.246032447474647</c:v>
                </c:pt>
                <c:pt idx="614">
                  <c:v>94.960990790275417</c:v>
                </c:pt>
                <c:pt idx="615">
                  <c:v>97.671700806154576</c:v>
                </c:pt>
                <c:pt idx="616">
                  <c:v>103.39990570291097</c:v>
                </c:pt>
                <c:pt idx="617">
                  <c:v>106.96372327345145</c:v>
                </c:pt>
                <c:pt idx="618">
                  <c:v>110.79050436279383</c:v>
                </c:pt>
                <c:pt idx="619">
                  <c:v>111.79965948653887</c:v>
                </c:pt>
                <c:pt idx="620">
                  <c:v>111.1997314655956</c:v>
                </c:pt>
                <c:pt idx="621">
                  <c:v>110.52501091836315</c:v>
                </c:pt>
                <c:pt idx="622">
                  <c:v>107.62311790333972</c:v>
                </c:pt>
                <c:pt idx="623">
                  <c:v>108.78204079230247</c:v>
                </c:pt>
                <c:pt idx="624">
                  <c:v>91.906350147990466</c:v>
                </c:pt>
                <c:pt idx="625">
                  <c:v>88.888412258640997</c:v>
                </c:pt>
                <c:pt idx="626">
                  <c:v>90.731504676860268</c:v>
                </c:pt>
                <c:pt idx="627">
                  <c:v>95.152948546361586</c:v>
                </c:pt>
                <c:pt idx="628">
                  <c:v>99.125021214318949</c:v>
                </c:pt>
                <c:pt idx="629">
                  <c:v>106.0940886082041</c:v>
                </c:pt>
                <c:pt idx="630">
                  <c:v>110.51696746323793</c:v>
                </c:pt>
                <c:pt idx="631">
                  <c:v>112.31340824780544</c:v>
                </c:pt>
                <c:pt idx="632">
                  <c:v>113.59490507715886</c:v>
                </c:pt>
                <c:pt idx="633">
                  <c:v>111.78953199038608</c:v>
                </c:pt>
                <c:pt idx="634">
                  <c:v>107.70059427421484</c:v>
                </c:pt>
                <c:pt idx="635">
                  <c:v>110.00640510840553</c:v>
                </c:pt>
                <c:pt idx="636">
                  <c:v>91.19091657143899</c:v>
                </c:pt>
                <c:pt idx="637">
                  <c:v>87.180626342103523</c:v>
                </c:pt>
                <c:pt idx="638">
                  <c:v>92.68899172884278</c:v>
                </c:pt>
                <c:pt idx="639">
                  <c:v>95.476775015375225</c:v>
                </c:pt>
                <c:pt idx="640">
                  <c:v>97.939759301573375</c:v>
                </c:pt>
                <c:pt idx="641">
                  <c:v>103.09696665642124</c:v>
                </c:pt>
                <c:pt idx="642">
                  <c:v>106.23597527707018</c:v>
                </c:pt>
                <c:pt idx="643">
                  <c:v>105.76011214814088</c:v>
                </c:pt>
                <c:pt idx="644">
                  <c:v>107.13001800002037</c:v>
                </c:pt>
                <c:pt idx="645">
                  <c:v>106.241111660255</c:v>
                </c:pt>
                <c:pt idx="646">
                  <c:v>103.20219449692</c:v>
                </c:pt>
                <c:pt idx="647">
                  <c:v>105.503843964927</c:v>
                </c:pt>
                <c:pt idx="648">
                  <c:v>88.610725135331904</c:v>
                </c:pt>
                <c:pt idx="649">
                  <c:v>85.287083330467595</c:v>
                </c:pt>
                <c:pt idx="650">
                  <c:v>90.178308155109704</c:v>
                </c:pt>
                <c:pt idx="651">
                  <c:v>93.253632319668696</c:v>
                </c:pt>
              </c:numCache>
            </c:numRef>
          </c:val>
          <c:smooth val="0"/>
          <c:extLst>
            <c:ext xmlns:c16="http://schemas.microsoft.com/office/drawing/2014/chart" uri="{C3380CC4-5D6E-409C-BE32-E72D297353CC}">
              <c16:uniqueId val="{00000000-B900-4288-A1CF-8B9B6FC04345}"/>
            </c:ext>
          </c:extLst>
        </c:ser>
        <c:ser>
          <c:idx val="2"/>
          <c:order val="1"/>
          <c:tx>
            <c:strRef>
              <c:f>'★資本稼働率（施工時販売価格指数）'!$L$1</c:f>
              <c:strCache>
                <c:ptCount val="1"/>
                <c:pt idx="0">
                  <c:v>生産指数
（季調値）</c:v>
                </c:pt>
              </c:strCache>
            </c:strRef>
          </c:tx>
          <c:spPr>
            <a:ln w="28575" cap="rnd">
              <a:solidFill>
                <a:schemeClr val="tx1">
                  <a:lumMod val="65000"/>
                  <a:lumOff val="35000"/>
                </a:schemeClr>
              </a:solidFill>
              <a:prstDash val="sysDash"/>
              <a:round/>
            </a:ln>
            <a:effectLst/>
          </c:spPr>
          <c:marker>
            <c:symbol val="none"/>
          </c:marker>
          <c:cat>
            <c:numRef>
              <c:f>'★資本稼働率（施工時販売価格指数）'!$A$2:$A$653</c:f>
              <c:numCache>
                <c:formatCode>yyyy"年"m"月";@</c:formatCode>
                <c:ptCount val="652"/>
                <c:pt idx="0">
                  <c:v>24929</c:v>
                </c:pt>
                <c:pt idx="1">
                  <c:v>24959</c:v>
                </c:pt>
                <c:pt idx="2">
                  <c:v>24990</c:v>
                </c:pt>
                <c:pt idx="3">
                  <c:v>25020</c:v>
                </c:pt>
                <c:pt idx="4">
                  <c:v>25051</c:v>
                </c:pt>
                <c:pt idx="5">
                  <c:v>25082</c:v>
                </c:pt>
                <c:pt idx="6">
                  <c:v>25112</c:v>
                </c:pt>
                <c:pt idx="7">
                  <c:v>25143</c:v>
                </c:pt>
                <c:pt idx="8">
                  <c:v>25173</c:v>
                </c:pt>
                <c:pt idx="9">
                  <c:v>25204</c:v>
                </c:pt>
                <c:pt idx="10">
                  <c:v>25235</c:v>
                </c:pt>
                <c:pt idx="11">
                  <c:v>25263</c:v>
                </c:pt>
                <c:pt idx="12">
                  <c:v>25294</c:v>
                </c:pt>
                <c:pt idx="13">
                  <c:v>25324</c:v>
                </c:pt>
                <c:pt idx="14">
                  <c:v>25355</c:v>
                </c:pt>
                <c:pt idx="15">
                  <c:v>25385</c:v>
                </c:pt>
                <c:pt idx="16">
                  <c:v>25416</c:v>
                </c:pt>
                <c:pt idx="17">
                  <c:v>25447</c:v>
                </c:pt>
                <c:pt idx="18">
                  <c:v>25477</c:v>
                </c:pt>
                <c:pt idx="19">
                  <c:v>25508</c:v>
                </c:pt>
                <c:pt idx="20">
                  <c:v>25538</c:v>
                </c:pt>
                <c:pt idx="21">
                  <c:v>25569</c:v>
                </c:pt>
                <c:pt idx="22">
                  <c:v>25600</c:v>
                </c:pt>
                <c:pt idx="23">
                  <c:v>25628</c:v>
                </c:pt>
                <c:pt idx="24">
                  <c:v>25659</c:v>
                </c:pt>
                <c:pt idx="25">
                  <c:v>25689</c:v>
                </c:pt>
                <c:pt idx="26">
                  <c:v>25720</c:v>
                </c:pt>
                <c:pt idx="27">
                  <c:v>25750</c:v>
                </c:pt>
                <c:pt idx="28">
                  <c:v>25781</c:v>
                </c:pt>
                <c:pt idx="29">
                  <c:v>25812</c:v>
                </c:pt>
                <c:pt idx="30">
                  <c:v>25842</c:v>
                </c:pt>
                <c:pt idx="31">
                  <c:v>25873</c:v>
                </c:pt>
                <c:pt idx="32">
                  <c:v>25903</c:v>
                </c:pt>
                <c:pt idx="33">
                  <c:v>25934</c:v>
                </c:pt>
                <c:pt idx="34">
                  <c:v>25965</c:v>
                </c:pt>
                <c:pt idx="35">
                  <c:v>25993</c:v>
                </c:pt>
                <c:pt idx="36">
                  <c:v>26024</c:v>
                </c:pt>
                <c:pt idx="37">
                  <c:v>26054</c:v>
                </c:pt>
                <c:pt idx="38">
                  <c:v>26085</c:v>
                </c:pt>
                <c:pt idx="39">
                  <c:v>26115</c:v>
                </c:pt>
                <c:pt idx="40">
                  <c:v>26146</c:v>
                </c:pt>
                <c:pt idx="41">
                  <c:v>26177</c:v>
                </c:pt>
                <c:pt idx="42">
                  <c:v>26207</c:v>
                </c:pt>
                <c:pt idx="43">
                  <c:v>26238</c:v>
                </c:pt>
                <c:pt idx="44">
                  <c:v>26268</c:v>
                </c:pt>
                <c:pt idx="45">
                  <c:v>26299</c:v>
                </c:pt>
                <c:pt idx="46">
                  <c:v>26330</c:v>
                </c:pt>
                <c:pt idx="47">
                  <c:v>26359</c:v>
                </c:pt>
                <c:pt idx="48">
                  <c:v>26390</c:v>
                </c:pt>
                <c:pt idx="49">
                  <c:v>26420</c:v>
                </c:pt>
                <c:pt idx="50">
                  <c:v>26451</c:v>
                </c:pt>
                <c:pt idx="51">
                  <c:v>26481</c:v>
                </c:pt>
                <c:pt idx="52">
                  <c:v>26512</c:v>
                </c:pt>
                <c:pt idx="53">
                  <c:v>26543</c:v>
                </c:pt>
                <c:pt idx="54">
                  <c:v>26573</c:v>
                </c:pt>
                <c:pt idx="55">
                  <c:v>26604</c:v>
                </c:pt>
                <c:pt idx="56">
                  <c:v>26634</c:v>
                </c:pt>
                <c:pt idx="57">
                  <c:v>26665</c:v>
                </c:pt>
                <c:pt idx="58">
                  <c:v>26696</c:v>
                </c:pt>
                <c:pt idx="59">
                  <c:v>26724</c:v>
                </c:pt>
                <c:pt idx="60">
                  <c:v>26755</c:v>
                </c:pt>
                <c:pt idx="61">
                  <c:v>26785</c:v>
                </c:pt>
                <c:pt idx="62">
                  <c:v>26816</c:v>
                </c:pt>
                <c:pt idx="63">
                  <c:v>26846</c:v>
                </c:pt>
                <c:pt idx="64">
                  <c:v>26877</c:v>
                </c:pt>
                <c:pt idx="65">
                  <c:v>26908</c:v>
                </c:pt>
                <c:pt idx="66">
                  <c:v>26938</c:v>
                </c:pt>
                <c:pt idx="67">
                  <c:v>26969</c:v>
                </c:pt>
                <c:pt idx="68">
                  <c:v>26999</c:v>
                </c:pt>
                <c:pt idx="69">
                  <c:v>27030</c:v>
                </c:pt>
                <c:pt idx="70">
                  <c:v>27061</c:v>
                </c:pt>
                <c:pt idx="71">
                  <c:v>27089</c:v>
                </c:pt>
                <c:pt idx="72">
                  <c:v>27120</c:v>
                </c:pt>
                <c:pt idx="73">
                  <c:v>27150</c:v>
                </c:pt>
                <c:pt idx="74">
                  <c:v>27181</c:v>
                </c:pt>
                <c:pt idx="75">
                  <c:v>27211</c:v>
                </c:pt>
                <c:pt idx="76">
                  <c:v>27242</c:v>
                </c:pt>
                <c:pt idx="77">
                  <c:v>27273</c:v>
                </c:pt>
                <c:pt idx="78">
                  <c:v>27303</c:v>
                </c:pt>
                <c:pt idx="79">
                  <c:v>27334</c:v>
                </c:pt>
                <c:pt idx="80">
                  <c:v>27364</c:v>
                </c:pt>
                <c:pt idx="81">
                  <c:v>27395</c:v>
                </c:pt>
                <c:pt idx="82">
                  <c:v>27426</c:v>
                </c:pt>
                <c:pt idx="83">
                  <c:v>27454</c:v>
                </c:pt>
                <c:pt idx="84">
                  <c:v>27485</c:v>
                </c:pt>
                <c:pt idx="85">
                  <c:v>27515</c:v>
                </c:pt>
                <c:pt idx="86">
                  <c:v>27546</c:v>
                </c:pt>
                <c:pt idx="87">
                  <c:v>27576</c:v>
                </c:pt>
                <c:pt idx="88">
                  <c:v>27607</c:v>
                </c:pt>
                <c:pt idx="89">
                  <c:v>27638</c:v>
                </c:pt>
                <c:pt idx="90">
                  <c:v>27668</c:v>
                </c:pt>
                <c:pt idx="91">
                  <c:v>27699</c:v>
                </c:pt>
                <c:pt idx="92">
                  <c:v>27729</c:v>
                </c:pt>
                <c:pt idx="93">
                  <c:v>27760</c:v>
                </c:pt>
                <c:pt idx="94">
                  <c:v>27791</c:v>
                </c:pt>
                <c:pt idx="95">
                  <c:v>27820</c:v>
                </c:pt>
                <c:pt idx="96">
                  <c:v>27851</c:v>
                </c:pt>
                <c:pt idx="97">
                  <c:v>27881</c:v>
                </c:pt>
                <c:pt idx="98">
                  <c:v>27912</c:v>
                </c:pt>
                <c:pt idx="99">
                  <c:v>27942</c:v>
                </c:pt>
                <c:pt idx="100">
                  <c:v>27973</c:v>
                </c:pt>
                <c:pt idx="101">
                  <c:v>28004</c:v>
                </c:pt>
                <c:pt idx="102">
                  <c:v>28034</c:v>
                </c:pt>
                <c:pt idx="103">
                  <c:v>28065</c:v>
                </c:pt>
                <c:pt idx="104">
                  <c:v>28095</c:v>
                </c:pt>
                <c:pt idx="105">
                  <c:v>28126</c:v>
                </c:pt>
                <c:pt idx="106">
                  <c:v>28157</c:v>
                </c:pt>
                <c:pt idx="107">
                  <c:v>28185</c:v>
                </c:pt>
                <c:pt idx="108">
                  <c:v>28216</c:v>
                </c:pt>
                <c:pt idx="109">
                  <c:v>28246</c:v>
                </c:pt>
                <c:pt idx="110">
                  <c:v>28277</c:v>
                </c:pt>
                <c:pt idx="111">
                  <c:v>28307</c:v>
                </c:pt>
                <c:pt idx="112">
                  <c:v>28338</c:v>
                </c:pt>
                <c:pt idx="113">
                  <c:v>28369</c:v>
                </c:pt>
                <c:pt idx="114">
                  <c:v>28399</c:v>
                </c:pt>
                <c:pt idx="115">
                  <c:v>28430</c:v>
                </c:pt>
                <c:pt idx="116">
                  <c:v>28460</c:v>
                </c:pt>
                <c:pt idx="117">
                  <c:v>28491</c:v>
                </c:pt>
                <c:pt idx="118">
                  <c:v>28522</c:v>
                </c:pt>
                <c:pt idx="119">
                  <c:v>28550</c:v>
                </c:pt>
                <c:pt idx="120">
                  <c:v>28581</c:v>
                </c:pt>
                <c:pt idx="121">
                  <c:v>28611</c:v>
                </c:pt>
                <c:pt idx="122">
                  <c:v>28642</c:v>
                </c:pt>
                <c:pt idx="123">
                  <c:v>28672</c:v>
                </c:pt>
                <c:pt idx="124">
                  <c:v>28703</c:v>
                </c:pt>
                <c:pt idx="125">
                  <c:v>28734</c:v>
                </c:pt>
                <c:pt idx="126">
                  <c:v>28764</c:v>
                </c:pt>
                <c:pt idx="127">
                  <c:v>28795</c:v>
                </c:pt>
                <c:pt idx="128">
                  <c:v>28825</c:v>
                </c:pt>
                <c:pt idx="129">
                  <c:v>28856</c:v>
                </c:pt>
                <c:pt idx="130">
                  <c:v>28887</c:v>
                </c:pt>
                <c:pt idx="131">
                  <c:v>28915</c:v>
                </c:pt>
                <c:pt idx="132">
                  <c:v>28946</c:v>
                </c:pt>
                <c:pt idx="133">
                  <c:v>28976</c:v>
                </c:pt>
                <c:pt idx="134">
                  <c:v>29007</c:v>
                </c:pt>
                <c:pt idx="135">
                  <c:v>29037</c:v>
                </c:pt>
                <c:pt idx="136">
                  <c:v>29068</c:v>
                </c:pt>
                <c:pt idx="137">
                  <c:v>29099</c:v>
                </c:pt>
                <c:pt idx="138">
                  <c:v>29129</c:v>
                </c:pt>
                <c:pt idx="139">
                  <c:v>29160</c:v>
                </c:pt>
                <c:pt idx="140">
                  <c:v>29190</c:v>
                </c:pt>
                <c:pt idx="141">
                  <c:v>29221</c:v>
                </c:pt>
                <c:pt idx="142">
                  <c:v>29252</c:v>
                </c:pt>
                <c:pt idx="143">
                  <c:v>29281</c:v>
                </c:pt>
                <c:pt idx="144">
                  <c:v>29312</c:v>
                </c:pt>
                <c:pt idx="145">
                  <c:v>29342</c:v>
                </c:pt>
                <c:pt idx="146">
                  <c:v>29373</c:v>
                </c:pt>
                <c:pt idx="147">
                  <c:v>29403</c:v>
                </c:pt>
                <c:pt idx="148">
                  <c:v>29434</c:v>
                </c:pt>
                <c:pt idx="149">
                  <c:v>29465</c:v>
                </c:pt>
                <c:pt idx="150">
                  <c:v>29495</c:v>
                </c:pt>
                <c:pt idx="151">
                  <c:v>29526</c:v>
                </c:pt>
                <c:pt idx="152">
                  <c:v>29556</c:v>
                </c:pt>
                <c:pt idx="153">
                  <c:v>29587</c:v>
                </c:pt>
                <c:pt idx="154">
                  <c:v>29618</c:v>
                </c:pt>
                <c:pt idx="155">
                  <c:v>29646</c:v>
                </c:pt>
                <c:pt idx="156">
                  <c:v>29677</c:v>
                </c:pt>
                <c:pt idx="157">
                  <c:v>29707</c:v>
                </c:pt>
                <c:pt idx="158">
                  <c:v>29738</c:v>
                </c:pt>
                <c:pt idx="159">
                  <c:v>29768</c:v>
                </c:pt>
                <c:pt idx="160">
                  <c:v>29799</c:v>
                </c:pt>
                <c:pt idx="161">
                  <c:v>29830</c:v>
                </c:pt>
                <c:pt idx="162">
                  <c:v>29860</c:v>
                </c:pt>
                <c:pt idx="163">
                  <c:v>29891</c:v>
                </c:pt>
                <c:pt idx="164">
                  <c:v>29921</c:v>
                </c:pt>
                <c:pt idx="165">
                  <c:v>29952</c:v>
                </c:pt>
                <c:pt idx="166">
                  <c:v>29983</c:v>
                </c:pt>
                <c:pt idx="167">
                  <c:v>30011</c:v>
                </c:pt>
                <c:pt idx="168">
                  <c:v>30042</c:v>
                </c:pt>
                <c:pt idx="169">
                  <c:v>30072</c:v>
                </c:pt>
                <c:pt idx="170">
                  <c:v>30103</c:v>
                </c:pt>
                <c:pt idx="171">
                  <c:v>30133</c:v>
                </c:pt>
                <c:pt idx="172">
                  <c:v>30164</c:v>
                </c:pt>
                <c:pt idx="173">
                  <c:v>30195</c:v>
                </c:pt>
                <c:pt idx="174">
                  <c:v>30225</c:v>
                </c:pt>
                <c:pt idx="175">
                  <c:v>30256</c:v>
                </c:pt>
                <c:pt idx="176">
                  <c:v>30286</c:v>
                </c:pt>
                <c:pt idx="177">
                  <c:v>30317</c:v>
                </c:pt>
                <c:pt idx="178">
                  <c:v>30348</c:v>
                </c:pt>
                <c:pt idx="179">
                  <c:v>30376</c:v>
                </c:pt>
                <c:pt idx="180">
                  <c:v>30407</c:v>
                </c:pt>
                <c:pt idx="181">
                  <c:v>30437</c:v>
                </c:pt>
                <c:pt idx="182">
                  <c:v>30468</c:v>
                </c:pt>
                <c:pt idx="183">
                  <c:v>30498</c:v>
                </c:pt>
                <c:pt idx="184">
                  <c:v>30529</c:v>
                </c:pt>
                <c:pt idx="185">
                  <c:v>30560</c:v>
                </c:pt>
                <c:pt idx="186">
                  <c:v>30590</c:v>
                </c:pt>
                <c:pt idx="187">
                  <c:v>30621</c:v>
                </c:pt>
                <c:pt idx="188">
                  <c:v>30651</c:v>
                </c:pt>
                <c:pt idx="189">
                  <c:v>30682</c:v>
                </c:pt>
                <c:pt idx="190">
                  <c:v>30713</c:v>
                </c:pt>
                <c:pt idx="191">
                  <c:v>30742</c:v>
                </c:pt>
                <c:pt idx="192">
                  <c:v>30773</c:v>
                </c:pt>
                <c:pt idx="193">
                  <c:v>30803</c:v>
                </c:pt>
                <c:pt idx="194">
                  <c:v>30834</c:v>
                </c:pt>
                <c:pt idx="195">
                  <c:v>30864</c:v>
                </c:pt>
                <c:pt idx="196">
                  <c:v>30895</c:v>
                </c:pt>
                <c:pt idx="197">
                  <c:v>30926</c:v>
                </c:pt>
                <c:pt idx="198">
                  <c:v>30956</c:v>
                </c:pt>
                <c:pt idx="199">
                  <c:v>30987</c:v>
                </c:pt>
                <c:pt idx="200">
                  <c:v>31017</c:v>
                </c:pt>
                <c:pt idx="201">
                  <c:v>31048</c:v>
                </c:pt>
                <c:pt idx="202">
                  <c:v>31079</c:v>
                </c:pt>
                <c:pt idx="203">
                  <c:v>31107</c:v>
                </c:pt>
                <c:pt idx="204">
                  <c:v>31138</c:v>
                </c:pt>
                <c:pt idx="205">
                  <c:v>31168</c:v>
                </c:pt>
                <c:pt idx="206">
                  <c:v>31199</c:v>
                </c:pt>
                <c:pt idx="207">
                  <c:v>31229</c:v>
                </c:pt>
                <c:pt idx="208">
                  <c:v>31260</c:v>
                </c:pt>
                <c:pt idx="209">
                  <c:v>31291</c:v>
                </c:pt>
                <c:pt idx="210">
                  <c:v>31321</c:v>
                </c:pt>
                <c:pt idx="211">
                  <c:v>31352</c:v>
                </c:pt>
                <c:pt idx="212">
                  <c:v>31382</c:v>
                </c:pt>
                <c:pt idx="213">
                  <c:v>31413</c:v>
                </c:pt>
                <c:pt idx="214">
                  <c:v>31444</c:v>
                </c:pt>
                <c:pt idx="215">
                  <c:v>31472</c:v>
                </c:pt>
                <c:pt idx="216">
                  <c:v>31503</c:v>
                </c:pt>
                <c:pt idx="217">
                  <c:v>31533</c:v>
                </c:pt>
                <c:pt idx="218">
                  <c:v>31564</c:v>
                </c:pt>
                <c:pt idx="219">
                  <c:v>31594</c:v>
                </c:pt>
                <c:pt idx="220">
                  <c:v>31625</c:v>
                </c:pt>
                <c:pt idx="221">
                  <c:v>31656</c:v>
                </c:pt>
                <c:pt idx="222">
                  <c:v>31686</c:v>
                </c:pt>
                <c:pt idx="223">
                  <c:v>31717</c:v>
                </c:pt>
                <c:pt idx="224">
                  <c:v>31747</c:v>
                </c:pt>
                <c:pt idx="225">
                  <c:v>31778</c:v>
                </c:pt>
                <c:pt idx="226">
                  <c:v>31809</c:v>
                </c:pt>
                <c:pt idx="227">
                  <c:v>31837</c:v>
                </c:pt>
                <c:pt idx="228">
                  <c:v>31868</c:v>
                </c:pt>
                <c:pt idx="229">
                  <c:v>31898</c:v>
                </c:pt>
                <c:pt idx="230">
                  <c:v>31929</c:v>
                </c:pt>
                <c:pt idx="231">
                  <c:v>31959</c:v>
                </c:pt>
                <c:pt idx="232">
                  <c:v>31990</c:v>
                </c:pt>
                <c:pt idx="233">
                  <c:v>32021</c:v>
                </c:pt>
                <c:pt idx="234">
                  <c:v>32051</c:v>
                </c:pt>
                <c:pt idx="235">
                  <c:v>32082</c:v>
                </c:pt>
                <c:pt idx="236">
                  <c:v>32112</c:v>
                </c:pt>
                <c:pt idx="237">
                  <c:v>32143</c:v>
                </c:pt>
                <c:pt idx="238">
                  <c:v>32174</c:v>
                </c:pt>
                <c:pt idx="239">
                  <c:v>32203</c:v>
                </c:pt>
                <c:pt idx="240">
                  <c:v>32234</c:v>
                </c:pt>
                <c:pt idx="241">
                  <c:v>32264</c:v>
                </c:pt>
                <c:pt idx="242">
                  <c:v>32295</c:v>
                </c:pt>
                <c:pt idx="243">
                  <c:v>32325</c:v>
                </c:pt>
                <c:pt idx="244">
                  <c:v>32356</c:v>
                </c:pt>
                <c:pt idx="245">
                  <c:v>32387</c:v>
                </c:pt>
                <c:pt idx="246">
                  <c:v>32417</c:v>
                </c:pt>
                <c:pt idx="247">
                  <c:v>32448</c:v>
                </c:pt>
                <c:pt idx="248">
                  <c:v>32478</c:v>
                </c:pt>
                <c:pt idx="249">
                  <c:v>32509</c:v>
                </c:pt>
                <c:pt idx="250">
                  <c:v>32540</c:v>
                </c:pt>
                <c:pt idx="251">
                  <c:v>32568</c:v>
                </c:pt>
                <c:pt idx="252">
                  <c:v>32599</c:v>
                </c:pt>
                <c:pt idx="253">
                  <c:v>32629</c:v>
                </c:pt>
                <c:pt idx="254">
                  <c:v>32660</c:v>
                </c:pt>
                <c:pt idx="255">
                  <c:v>32690</c:v>
                </c:pt>
                <c:pt idx="256">
                  <c:v>32721</c:v>
                </c:pt>
                <c:pt idx="257">
                  <c:v>32752</c:v>
                </c:pt>
                <c:pt idx="258">
                  <c:v>32782</c:v>
                </c:pt>
                <c:pt idx="259">
                  <c:v>32813</c:v>
                </c:pt>
                <c:pt idx="260">
                  <c:v>32843</c:v>
                </c:pt>
                <c:pt idx="261">
                  <c:v>32874</c:v>
                </c:pt>
                <c:pt idx="262">
                  <c:v>32905</c:v>
                </c:pt>
                <c:pt idx="263">
                  <c:v>32933</c:v>
                </c:pt>
                <c:pt idx="264">
                  <c:v>32964</c:v>
                </c:pt>
                <c:pt idx="265">
                  <c:v>32994</c:v>
                </c:pt>
                <c:pt idx="266">
                  <c:v>33025</c:v>
                </c:pt>
                <c:pt idx="267">
                  <c:v>33055</c:v>
                </c:pt>
                <c:pt idx="268">
                  <c:v>33086</c:v>
                </c:pt>
                <c:pt idx="269">
                  <c:v>33117</c:v>
                </c:pt>
                <c:pt idx="270">
                  <c:v>33147</c:v>
                </c:pt>
                <c:pt idx="271">
                  <c:v>33178</c:v>
                </c:pt>
                <c:pt idx="272">
                  <c:v>33208</c:v>
                </c:pt>
                <c:pt idx="273">
                  <c:v>33239</c:v>
                </c:pt>
                <c:pt idx="274">
                  <c:v>33270</c:v>
                </c:pt>
                <c:pt idx="275">
                  <c:v>33298</c:v>
                </c:pt>
                <c:pt idx="276">
                  <c:v>33329</c:v>
                </c:pt>
                <c:pt idx="277">
                  <c:v>33359</c:v>
                </c:pt>
                <c:pt idx="278">
                  <c:v>33390</c:v>
                </c:pt>
                <c:pt idx="279">
                  <c:v>33420</c:v>
                </c:pt>
                <c:pt idx="280">
                  <c:v>33451</c:v>
                </c:pt>
                <c:pt idx="281">
                  <c:v>33482</c:v>
                </c:pt>
                <c:pt idx="282">
                  <c:v>33512</c:v>
                </c:pt>
                <c:pt idx="283">
                  <c:v>33543</c:v>
                </c:pt>
                <c:pt idx="284">
                  <c:v>33573</c:v>
                </c:pt>
                <c:pt idx="285">
                  <c:v>33604</c:v>
                </c:pt>
                <c:pt idx="286">
                  <c:v>33635</c:v>
                </c:pt>
                <c:pt idx="287">
                  <c:v>33664</c:v>
                </c:pt>
                <c:pt idx="288">
                  <c:v>33695</c:v>
                </c:pt>
                <c:pt idx="289">
                  <c:v>33725</c:v>
                </c:pt>
                <c:pt idx="290">
                  <c:v>33756</c:v>
                </c:pt>
                <c:pt idx="291">
                  <c:v>33786</c:v>
                </c:pt>
                <c:pt idx="292">
                  <c:v>33817</c:v>
                </c:pt>
                <c:pt idx="293">
                  <c:v>33848</c:v>
                </c:pt>
                <c:pt idx="294">
                  <c:v>33878</c:v>
                </c:pt>
                <c:pt idx="295">
                  <c:v>33909</c:v>
                </c:pt>
                <c:pt idx="296">
                  <c:v>33939</c:v>
                </c:pt>
                <c:pt idx="297">
                  <c:v>33970</c:v>
                </c:pt>
                <c:pt idx="298">
                  <c:v>34001</c:v>
                </c:pt>
                <c:pt idx="299">
                  <c:v>34029</c:v>
                </c:pt>
                <c:pt idx="300">
                  <c:v>34060</c:v>
                </c:pt>
                <c:pt idx="301">
                  <c:v>34090</c:v>
                </c:pt>
                <c:pt idx="302">
                  <c:v>34121</c:v>
                </c:pt>
                <c:pt idx="303">
                  <c:v>34151</c:v>
                </c:pt>
                <c:pt idx="304">
                  <c:v>34182</c:v>
                </c:pt>
                <c:pt idx="305">
                  <c:v>34213</c:v>
                </c:pt>
                <c:pt idx="306">
                  <c:v>34243</c:v>
                </c:pt>
                <c:pt idx="307">
                  <c:v>34274</c:v>
                </c:pt>
                <c:pt idx="308">
                  <c:v>34304</c:v>
                </c:pt>
                <c:pt idx="309">
                  <c:v>34335</c:v>
                </c:pt>
                <c:pt idx="310">
                  <c:v>34366</c:v>
                </c:pt>
                <c:pt idx="311">
                  <c:v>34394</c:v>
                </c:pt>
                <c:pt idx="312">
                  <c:v>34425</c:v>
                </c:pt>
                <c:pt idx="313">
                  <c:v>34455</c:v>
                </c:pt>
                <c:pt idx="314">
                  <c:v>34486</c:v>
                </c:pt>
                <c:pt idx="315">
                  <c:v>34516</c:v>
                </c:pt>
                <c:pt idx="316">
                  <c:v>34547</c:v>
                </c:pt>
                <c:pt idx="317">
                  <c:v>34578</c:v>
                </c:pt>
                <c:pt idx="318">
                  <c:v>34608</c:v>
                </c:pt>
                <c:pt idx="319">
                  <c:v>34639</c:v>
                </c:pt>
                <c:pt idx="320">
                  <c:v>34669</c:v>
                </c:pt>
                <c:pt idx="321">
                  <c:v>34700</c:v>
                </c:pt>
                <c:pt idx="322">
                  <c:v>34731</c:v>
                </c:pt>
                <c:pt idx="323">
                  <c:v>34759</c:v>
                </c:pt>
                <c:pt idx="324">
                  <c:v>34790</c:v>
                </c:pt>
                <c:pt idx="325">
                  <c:v>34820</c:v>
                </c:pt>
                <c:pt idx="326">
                  <c:v>34851</c:v>
                </c:pt>
                <c:pt idx="327">
                  <c:v>34881</c:v>
                </c:pt>
                <c:pt idx="328">
                  <c:v>34912</c:v>
                </c:pt>
                <c:pt idx="329">
                  <c:v>34943</c:v>
                </c:pt>
                <c:pt idx="330">
                  <c:v>34973</c:v>
                </c:pt>
                <c:pt idx="331">
                  <c:v>35004</c:v>
                </c:pt>
                <c:pt idx="332">
                  <c:v>35034</c:v>
                </c:pt>
                <c:pt idx="333">
                  <c:v>35065</c:v>
                </c:pt>
                <c:pt idx="334">
                  <c:v>35096</c:v>
                </c:pt>
                <c:pt idx="335">
                  <c:v>35125</c:v>
                </c:pt>
                <c:pt idx="336">
                  <c:v>35156</c:v>
                </c:pt>
                <c:pt idx="337">
                  <c:v>35186</c:v>
                </c:pt>
                <c:pt idx="338">
                  <c:v>35217</c:v>
                </c:pt>
                <c:pt idx="339">
                  <c:v>35247</c:v>
                </c:pt>
                <c:pt idx="340">
                  <c:v>35278</c:v>
                </c:pt>
                <c:pt idx="341">
                  <c:v>35309</c:v>
                </c:pt>
                <c:pt idx="342">
                  <c:v>35339</c:v>
                </c:pt>
                <c:pt idx="343">
                  <c:v>35370</c:v>
                </c:pt>
                <c:pt idx="344">
                  <c:v>35400</c:v>
                </c:pt>
                <c:pt idx="345">
                  <c:v>35431</c:v>
                </c:pt>
                <c:pt idx="346">
                  <c:v>35462</c:v>
                </c:pt>
                <c:pt idx="347">
                  <c:v>35490</c:v>
                </c:pt>
                <c:pt idx="348">
                  <c:v>35521</c:v>
                </c:pt>
                <c:pt idx="349">
                  <c:v>35551</c:v>
                </c:pt>
                <c:pt idx="350">
                  <c:v>35582</c:v>
                </c:pt>
                <c:pt idx="351">
                  <c:v>35612</c:v>
                </c:pt>
                <c:pt idx="352">
                  <c:v>35643</c:v>
                </c:pt>
                <c:pt idx="353">
                  <c:v>35674</c:v>
                </c:pt>
                <c:pt idx="354">
                  <c:v>35704</c:v>
                </c:pt>
                <c:pt idx="355">
                  <c:v>35735</c:v>
                </c:pt>
                <c:pt idx="356">
                  <c:v>35765</c:v>
                </c:pt>
                <c:pt idx="357">
                  <c:v>35796</c:v>
                </c:pt>
                <c:pt idx="358">
                  <c:v>35827</c:v>
                </c:pt>
                <c:pt idx="359">
                  <c:v>35855</c:v>
                </c:pt>
                <c:pt idx="360">
                  <c:v>35886</c:v>
                </c:pt>
                <c:pt idx="361">
                  <c:v>35916</c:v>
                </c:pt>
                <c:pt idx="362">
                  <c:v>35947</c:v>
                </c:pt>
                <c:pt idx="363">
                  <c:v>35977</c:v>
                </c:pt>
                <c:pt idx="364">
                  <c:v>36008</c:v>
                </c:pt>
                <c:pt idx="365">
                  <c:v>36039</c:v>
                </c:pt>
                <c:pt idx="366">
                  <c:v>36069</c:v>
                </c:pt>
                <c:pt idx="367">
                  <c:v>36100</c:v>
                </c:pt>
                <c:pt idx="368">
                  <c:v>36130</c:v>
                </c:pt>
                <c:pt idx="369">
                  <c:v>36161</c:v>
                </c:pt>
                <c:pt idx="370">
                  <c:v>36192</c:v>
                </c:pt>
                <c:pt idx="371">
                  <c:v>36220</c:v>
                </c:pt>
                <c:pt idx="372">
                  <c:v>36251</c:v>
                </c:pt>
                <c:pt idx="373">
                  <c:v>36281</c:v>
                </c:pt>
                <c:pt idx="374">
                  <c:v>36312</c:v>
                </c:pt>
                <c:pt idx="375">
                  <c:v>36342</c:v>
                </c:pt>
                <c:pt idx="376">
                  <c:v>36373</c:v>
                </c:pt>
                <c:pt idx="377">
                  <c:v>36404</c:v>
                </c:pt>
                <c:pt idx="378">
                  <c:v>36434</c:v>
                </c:pt>
                <c:pt idx="379">
                  <c:v>36465</c:v>
                </c:pt>
                <c:pt idx="380">
                  <c:v>36495</c:v>
                </c:pt>
                <c:pt idx="381">
                  <c:v>36526</c:v>
                </c:pt>
                <c:pt idx="382">
                  <c:v>36557</c:v>
                </c:pt>
                <c:pt idx="383">
                  <c:v>36586</c:v>
                </c:pt>
                <c:pt idx="384">
                  <c:v>36617</c:v>
                </c:pt>
                <c:pt idx="385">
                  <c:v>36647</c:v>
                </c:pt>
                <c:pt idx="386">
                  <c:v>36678</c:v>
                </c:pt>
                <c:pt idx="387">
                  <c:v>36708</c:v>
                </c:pt>
                <c:pt idx="388">
                  <c:v>36739</c:v>
                </c:pt>
                <c:pt idx="389">
                  <c:v>36770</c:v>
                </c:pt>
                <c:pt idx="390">
                  <c:v>36800</c:v>
                </c:pt>
                <c:pt idx="391">
                  <c:v>36831</c:v>
                </c:pt>
                <c:pt idx="392">
                  <c:v>36861</c:v>
                </c:pt>
                <c:pt idx="393">
                  <c:v>36892</c:v>
                </c:pt>
                <c:pt idx="394">
                  <c:v>36923</c:v>
                </c:pt>
                <c:pt idx="395">
                  <c:v>36951</c:v>
                </c:pt>
                <c:pt idx="396">
                  <c:v>36982</c:v>
                </c:pt>
                <c:pt idx="397">
                  <c:v>37012</c:v>
                </c:pt>
                <c:pt idx="398">
                  <c:v>37043</c:v>
                </c:pt>
                <c:pt idx="399">
                  <c:v>37073</c:v>
                </c:pt>
                <c:pt idx="400">
                  <c:v>37104</c:v>
                </c:pt>
                <c:pt idx="401">
                  <c:v>37135</c:v>
                </c:pt>
                <c:pt idx="402">
                  <c:v>37165</c:v>
                </c:pt>
                <c:pt idx="403">
                  <c:v>37196</c:v>
                </c:pt>
                <c:pt idx="404">
                  <c:v>37226</c:v>
                </c:pt>
                <c:pt idx="405">
                  <c:v>37257</c:v>
                </c:pt>
                <c:pt idx="406">
                  <c:v>37288</c:v>
                </c:pt>
                <c:pt idx="407">
                  <c:v>37316</c:v>
                </c:pt>
                <c:pt idx="408">
                  <c:v>37347</c:v>
                </c:pt>
                <c:pt idx="409">
                  <c:v>37377</c:v>
                </c:pt>
                <c:pt idx="410">
                  <c:v>37408</c:v>
                </c:pt>
                <c:pt idx="411">
                  <c:v>37438</c:v>
                </c:pt>
                <c:pt idx="412">
                  <c:v>37469</c:v>
                </c:pt>
                <c:pt idx="413">
                  <c:v>37500</c:v>
                </c:pt>
                <c:pt idx="414">
                  <c:v>37530</c:v>
                </c:pt>
                <c:pt idx="415">
                  <c:v>37561</c:v>
                </c:pt>
                <c:pt idx="416">
                  <c:v>37591</c:v>
                </c:pt>
                <c:pt idx="417">
                  <c:v>37622</c:v>
                </c:pt>
                <c:pt idx="418">
                  <c:v>37653</c:v>
                </c:pt>
                <c:pt idx="419">
                  <c:v>37681</c:v>
                </c:pt>
                <c:pt idx="420">
                  <c:v>37712</c:v>
                </c:pt>
                <c:pt idx="421">
                  <c:v>37742</c:v>
                </c:pt>
                <c:pt idx="422">
                  <c:v>37773</c:v>
                </c:pt>
                <c:pt idx="423">
                  <c:v>37803</c:v>
                </c:pt>
                <c:pt idx="424">
                  <c:v>37834</c:v>
                </c:pt>
                <c:pt idx="425">
                  <c:v>37865</c:v>
                </c:pt>
                <c:pt idx="426">
                  <c:v>37895</c:v>
                </c:pt>
                <c:pt idx="427">
                  <c:v>37926</c:v>
                </c:pt>
                <c:pt idx="428">
                  <c:v>37956</c:v>
                </c:pt>
                <c:pt idx="429">
                  <c:v>37987</c:v>
                </c:pt>
                <c:pt idx="430">
                  <c:v>38018</c:v>
                </c:pt>
                <c:pt idx="431">
                  <c:v>38047</c:v>
                </c:pt>
                <c:pt idx="432">
                  <c:v>38078</c:v>
                </c:pt>
                <c:pt idx="433">
                  <c:v>38108</c:v>
                </c:pt>
                <c:pt idx="434">
                  <c:v>38139</c:v>
                </c:pt>
                <c:pt idx="435">
                  <c:v>38169</c:v>
                </c:pt>
                <c:pt idx="436">
                  <c:v>38200</c:v>
                </c:pt>
                <c:pt idx="437">
                  <c:v>38231</c:v>
                </c:pt>
                <c:pt idx="438">
                  <c:v>38261</c:v>
                </c:pt>
                <c:pt idx="439">
                  <c:v>38292</c:v>
                </c:pt>
                <c:pt idx="440">
                  <c:v>38322</c:v>
                </c:pt>
                <c:pt idx="441">
                  <c:v>38353</c:v>
                </c:pt>
                <c:pt idx="442">
                  <c:v>38384</c:v>
                </c:pt>
                <c:pt idx="443">
                  <c:v>38412</c:v>
                </c:pt>
                <c:pt idx="444">
                  <c:v>38443</c:v>
                </c:pt>
                <c:pt idx="445">
                  <c:v>38473</c:v>
                </c:pt>
                <c:pt idx="446">
                  <c:v>38504</c:v>
                </c:pt>
                <c:pt idx="447">
                  <c:v>38534</c:v>
                </c:pt>
                <c:pt idx="448">
                  <c:v>38565</c:v>
                </c:pt>
                <c:pt idx="449">
                  <c:v>38596</c:v>
                </c:pt>
                <c:pt idx="450">
                  <c:v>38626</c:v>
                </c:pt>
                <c:pt idx="451">
                  <c:v>38657</c:v>
                </c:pt>
                <c:pt idx="452">
                  <c:v>38687</c:v>
                </c:pt>
                <c:pt idx="453">
                  <c:v>38718</c:v>
                </c:pt>
                <c:pt idx="454">
                  <c:v>38749</c:v>
                </c:pt>
                <c:pt idx="455">
                  <c:v>38777</c:v>
                </c:pt>
                <c:pt idx="456">
                  <c:v>38808</c:v>
                </c:pt>
                <c:pt idx="457">
                  <c:v>38838</c:v>
                </c:pt>
                <c:pt idx="458">
                  <c:v>38869</c:v>
                </c:pt>
                <c:pt idx="459">
                  <c:v>38899</c:v>
                </c:pt>
                <c:pt idx="460">
                  <c:v>38930</c:v>
                </c:pt>
                <c:pt idx="461">
                  <c:v>38961</c:v>
                </c:pt>
                <c:pt idx="462">
                  <c:v>38991</c:v>
                </c:pt>
                <c:pt idx="463">
                  <c:v>39022</c:v>
                </c:pt>
                <c:pt idx="464">
                  <c:v>39052</c:v>
                </c:pt>
                <c:pt idx="465">
                  <c:v>39083</c:v>
                </c:pt>
                <c:pt idx="466">
                  <c:v>39114</c:v>
                </c:pt>
                <c:pt idx="467">
                  <c:v>39142</c:v>
                </c:pt>
                <c:pt idx="468">
                  <c:v>39173</c:v>
                </c:pt>
                <c:pt idx="469">
                  <c:v>39203</c:v>
                </c:pt>
                <c:pt idx="470">
                  <c:v>39234</c:v>
                </c:pt>
                <c:pt idx="471">
                  <c:v>39264</c:v>
                </c:pt>
                <c:pt idx="472">
                  <c:v>39295</c:v>
                </c:pt>
                <c:pt idx="473">
                  <c:v>39326</c:v>
                </c:pt>
                <c:pt idx="474">
                  <c:v>39356</c:v>
                </c:pt>
                <c:pt idx="475">
                  <c:v>39387</c:v>
                </c:pt>
                <c:pt idx="476">
                  <c:v>39417</c:v>
                </c:pt>
                <c:pt idx="477">
                  <c:v>39448</c:v>
                </c:pt>
                <c:pt idx="478">
                  <c:v>39479</c:v>
                </c:pt>
                <c:pt idx="479">
                  <c:v>39508</c:v>
                </c:pt>
                <c:pt idx="480">
                  <c:v>39539</c:v>
                </c:pt>
                <c:pt idx="481">
                  <c:v>39569</c:v>
                </c:pt>
                <c:pt idx="482">
                  <c:v>39600</c:v>
                </c:pt>
                <c:pt idx="483">
                  <c:v>39630</c:v>
                </c:pt>
                <c:pt idx="484">
                  <c:v>39661</c:v>
                </c:pt>
                <c:pt idx="485">
                  <c:v>39692</c:v>
                </c:pt>
                <c:pt idx="486">
                  <c:v>39722</c:v>
                </c:pt>
                <c:pt idx="487">
                  <c:v>39753</c:v>
                </c:pt>
                <c:pt idx="488">
                  <c:v>39783</c:v>
                </c:pt>
                <c:pt idx="489">
                  <c:v>39814</c:v>
                </c:pt>
                <c:pt idx="490">
                  <c:v>39845</c:v>
                </c:pt>
                <c:pt idx="491">
                  <c:v>39873</c:v>
                </c:pt>
                <c:pt idx="492">
                  <c:v>39904</c:v>
                </c:pt>
                <c:pt idx="493">
                  <c:v>39934</c:v>
                </c:pt>
                <c:pt idx="494">
                  <c:v>39965</c:v>
                </c:pt>
                <c:pt idx="495">
                  <c:v>39995</c:v>
                </c:pt>
                <c:pt idx="496">
                  <c:v>40026</c:v>
                </c:pt>
                <c:pt idx="497">
                  <c:v>40057</c:v>
                </c:pt>
                <c:pt idx="498">
                  <c:v>40087</c:v>
                </c:pt>
                <c:pt idx="499">
                  <c:v>40118</c:v>
                </c:pt>
                <c:pt idx="500">
                  <c:v>40148</c:v>
                </c:pt>
                <c:pt idx="501">
                  <c:v>40179</c:v>
                </c:pt>
                <c:pt idx="502">
                  <c:v>40210</c:v>
                </c:pt>
                <c:pt idx="503">
                  <c:v>40238</c:v>
                </c:pt>
                <c:pt idx="504">
                  <c:v>40269</c:v>
                </c:pt>
                <c:pt idx="505">
                  <c:v>40299</c:v>
                </c:pt>
                <c:pt idx="506">
                  <c:v>40330</c:v>
                </c:pt>
                <c:pt idx="507">
                  <c:v>40360</c:v>
                </c:pt>
                <c:pt idx="508">
                  <c:v>40391</c:v>
                </c:pt>
                <c:pt idx="509">
                  <c:v>40422</c:v>
                </c:pt>
                <c:pt idx="510">
                  <c:v>40452</c:v>
                </c:pt>
                <c:pt idx="511">
                  <c:v>40483</c:v>
                </c:pt>
                <c:pt idx="512">
                  <c:v>40513</c:v>
                </c:pt>
                <c:pt idx="513">
                  <c:v>40544</c:v>
                </c:pt>
                <c:pt idx="514">
                  <c:v>40575</c:v>
                </c:pt>
                <c:pt idx="515">
                  <c:v>40603</c:v>
                </c:pt>
                <c:pt idx="516">
                  <c:v>40634</c:v>
                </c:pt>
                <c:pt idx="517">
                  <c:v>40664</c:v>
                </c:pt>
                <c:pt idx="518">
                  <c:v>40695</c:v>
                </c:pt>
                <c:pt idx="519">
                  <c:v>40725</c:v>
                </c:pt>
                <c:pt idx="520">
                  <c:v>40756</c:v>
                </c:pt>
                <c:pt idx="521">
                  <c:v>40787</c:v>
                </c:pt>
                <c:pt idx="522">
                  <c:v>40817</c:v>
                </c:pt>
                <c:pt idx="523">
                  <c:v>40848</c:v>
                </c:pt>
                <c:pt idx="524">
                  <c:v>40878</c:v>
                </c:pt>
                <c:pt idx="525">
                  <c:v>40909</c:v>
                </c:pt>
                <c:pt idx="526">
                  <c:v>40940</c:v>
                </c:pt>
                <c:pt idx="527">
                  <c:v>40969</c:v>
                </c:pt>
                <c:pt idx="528">
                  <c:v>41000</c:v>
                </c:pt>
                <c:pt idx="529">
                  <c:v>41030</c:v>
                </c:pt>
                <c:pt idx="530">
                  <c:v>41061</c:v>
                </c:pt>
                <c:pt idx="531">
                  <c:v>41091</c:v>
                </c:pt>
                <c:pt idx="532">
                  <c:v>41122</c:v>
                </c:pt>
                <c:pt idx="533">
                  <c:v>41153</c:v>
                </c:pt>
                <c:pt idx="534">
                  <c:v>41183</c:v>
                </c:pt>
                <c:pt idx="535">
                  <c:v>41214</c:v>
                </c:pt>
                <c:pt idx="536">
                  <c:v>41244</c:v>
                </c:pt>
                <c:pt idx="537">
                  <c:v>41275</c:v>
                </c:pt>
                <c:pt idx="538">
                  <c:v>41306</c:v>
                </c:pt>
                <c:pt idx="539">
                  <c:v>41334</c:v>
                </c:pt>
                <c:pt idx="540">
                  <c:v>41365</c:v>
                </c:pt>
                <c:pt idx="541">
                  <c:v>41395</c:v>
                </c:pt>
                <c:pt idx="542">
                  <c:v>41426</c:v>
                </c:pt>
                <c:pt idx="543">
                  <c:v>41456</c:v>
                </c:pt>
                <c:pt idx="544">
                  <c:v>41487</c:v>
                </c:pt>
                <c:pt idx="545">
                  <c:v>41518</c:v>
                </c:pt>
                <c:pt idx="546">
                  <c:v>41548</c:v>
                </c:pt>
                <c:pt idx="547">
                  <c:v>41579</c:v>
                </c:pt>
                <c:pt idx="548">
                  <c:v>41609</c:v>
                </c:pt>
                <c:pt idx="549">
                  <c:v>41640</c:v>
                </c:pt>
                <c:pt idx="550">
                  <c:v>41671</c:v>
                </c:pt>
                <c:pt idx="551">
                  <c:v>41699</c:v>
                </c:pt>
                <c:pt idx="552">
                  <c:v>41730</c:v>
                </c:pt>
                <c:pt idx="553">
                  <c:v>41760</c:v>
                </c:pt>
                <c:pt idx="554">
                  <c:v>41791</c:v>
                </c:pt>
                <c:pt idx="555">
                  <c:v>41821</c:v>
                </c:pt>
                <c:pt idx="556">
                  <c:v>41852</c:v>
                </c:pt>
                <c:pt idx="557">
                  <c:v>41883</c:v>
                </c:pt>
                <c:pt idx="558">
                  <c:v>41913</c:v>
                </c:pt>
                <c:pt idx="559">
                  <c:v>41944</c:v>
                </c:pt>
                <c:pt idx="560">
                  <c:v>41974</c:v>
                </c:pt>
                <c:pt idx="561">
                  <c:v>42005</c:v>
                </c:pt>
                <c:pt idx="562">
                  <c:v>42036</c:v>
                </c:pt>
                <c:pt idx="563">
                  <c:v>42064</c:v>
                </c:pt>
                <c:pt idx="564">
                  <c:v>42095</c:v>
                </c:pt>
                <c:pt idx="565">
                  <c:v>42125</c:v>
                </c:pt>
                <c:pt idx="566">
                  <c:v>42156</c:v>
                </c:pt>
                <c:pt idx="567">
                  <c:v>42186</c:v>
                </c:pt>
                <c:pt idx="568">
                  <c:v>42217</c:v>
                </c:pt>
                <c:pt idx="569">
                  <c:v>42248</c:v>
                </c:pt>
                <c:pt idx="570">
                  <c:v>42278</c:v>
                </c:pt>
                <c:pt idx="571">
                  <c:v>42309</c:v>
                </c:pt>
                <c:pt idx="572">
                  <c:v>42339</c:v>
                </c:pt>
                <c:pt idx="573">
                  <c:v>42370</c:v>
                </c:pt>
                <c:pt idx="574">
                  <c:v>42401</c:v>
                </c:pt>
                <c:pt idx="575">
                  <c:v>42430</c:v>
                </c:pt>
                <c:pt idx="576">
                  <c:v>42461</c:v>
                </c:pt>
                <c:pt idx="577">
                  <c:v>42491</c:v>
                </c:pt>
                <c:pt idx="578">
                  <c:v>42522</c:v>
                </c:pt>
                <c:pt idx="579">
                  <c:v>42552</c:v>
                </c:pt>
                <c:pt idx="580">
                  <c:v>42583</c:v>
                </c:pt>
                <c:pt idx="581">
                  <c:v>42614</c:v>
                </c:pt>
                <c:pt idx="582">
                  <c:v>42644</c:v>
                </c:pt>
                <c:pt idx="583">
                  <c:v>42675</c:v>
                </c:pt>
                <c:pt idx="584">
                  <c:v>42705</c:v>
                </c:pt>
                <c:pt idx="585">
                  <c:v>42736</c:v>
                </c:pt>
                <c:pt idx="586">
                  <c:v>42767</c:v>
                </c:pt>
                <c:pt idx="587">
                  <c:v>42795</c:v>
                </c:pt>
                <c:pt idx="588">
                  <c:v>42826</c:v>
                </c:pt>
                <c:pt idx="589">
                  <c:v>42856</c:v>
                </c:pt>
                <c:pt idx="590">
                  <c:v>42887</c:v>
                </c:pt>
                <c:pt idx="591">
                  <c:v>42917</c:v>
                </c:pt>
                <c:pt idx="592">
                  <c:v>42948</c:v>
                </c:pt>
                <c:pt idx="593">
                  <c:v>42979</c:v>
                </c:pt>
                <c:pt idx="594">
                  <c:v>43009</c:v>
                </c:pt>
                <c:pt idx="595">
                  <c:v>43040</c:v>
                </c:pt>
                <c:pt idx="596">
                  <c:v>43070</c:v>
                </c:pt>
                <c:pt idx="597">
                  <c:v>43101</c:v>
                </c:pt>
                <c:pt idx="598">
                  <c:v>43132</c:v>
                </c:pt>
                <c:pt idx="599">
                  <c:v>43160</c:v>
                </c:pt>
                <c:pt idx="600">
                  <c:v>43191</c:v>
                </c:pt>
                <c:pt idx="601">
                  <c:v>43221</c:v>
                </c:pt>
                <c:pt idx="602">
                  <c:v>43252</c:v>
                </c:pt>
                <c:pt idx="603">
                  <c:v>43282</c:v>
                </c:pt>
                <c:pt idx="604">
                  <c:v>43313</c:v>
                </c:pt>
                <c:pt idx="605">
                  <c:v>43344</c:v>
                </c:pt>
                <c:pt idx="606">
                  <c:v>43374</c:v>
                </c:pt>
                <c:pt idx="607">
                  <c:v>43405</c:v>
                </c:pt>
                <c:pt idx="608">
                  <c:v>43435</c:v>
                </c:pt>
                <c:pt idx="609">
                  <c:v>43466</c:v>
                </c:pt>
                <c:pt idx="610">
                  <c:v>43497</c:v>
                </c:pt>
                <c:pt idx="611">
                  <c:v>43525</c:v>
                </c:pt>
                <c:pt idx="612">
                  <c:v>43556</c:v>
                </c:pt>
                <c:pt idx="613">
                  <c:v>43586</c:v>
                </c:pt>
                <c:pt idx="614">
                  <c:v>43617</c:v>
                </c:pt>
                <c:pt idx="615">
                  <c:v>43647</c:v>
                </c:pt>
                <c:pt idx="616">
                  <c:v>43678</c:v>
                </c:pt>
                <c:pt idx="617">
                  <c:v>43709</c:v>
                </c:pt>
                <c:pt idx="618">
                  <c:v>43739</c:v>
                </c:pt>
                <c:pt idx="619">
                  <c:v>43770</c:v>
                </c:pt>
                <c:pt idx="620">
                  <c:v>43800</c:v>
                </c:pt>
                <c:pt idx="621">
                  <c:v>43831</c:v>
                </c:pt>
                <c:pt idx="622">
                  <c:v>43862</c:v>
                </c:pt>
                <c:pt idx="623">
                  <c:v>43891</c:v>
                </c:pt>
                <c:pt idx="624">
                  <c:v>43922</c:v>
                </c:pt>
                <c:pt idx="625">
                  <c:v>43952</c:v>
                </c:pt>
                <c:pt idx="626">
                  <c:v>43983</c:v>
                </c:pt>
                <c:pt idx="627">
                  <c:v>44013</c:v>
                </c:pt>
                <c:pt idx="628">
                  <c:v>44044</c:v>
                </c:pt>
                <c:pt idx="629">
                  <c:v>44075</c:v>
                </c:pt>
                <c:pt idx="630">
                  <c:v>44105</c:v>
                </c:pt>
                <c:pt idx="631">
                  <c:v>44136</c:v>
                </c:pt>
                <c:pt idx="632">
                  <c:v>44166</c:v>
                </c:pt>
                <c:pt idx="633">
                  <c:v>44197</c:v>
                </c:pt>
                <c:pt idx="634">
                  <c:v>44228</c:v>
                </c:pt>
                <c:pt idx="635">
                  <c:v>44256</c:v>
                </c:pt>
                <c:pt idx="636">
                  <c:v>44287</c:v>
                </c:pt>
                <c:pt idx="637">
                  <c:v>44317</c:v>
                </c:pt>
                <c:pt idx="638">
                  <c:v>44348</c:v>
                </c:pt>
                <c:pt idx="639">
                  <c:v>44378</c:v>
                </c:pt>
                <c:pt idx="640">
                  <c:v>44409</c:v>
                </c:pt>
                <c:pt idx="641">
                  <c:v>44440</c:v>
                </c:pt>
                <c:pt idx="642">
                  <c:v>44470</c:v>
                </c:pt>
                <c:pt idx="643">
                  <c:v>44501</c:v>
                </c:pt>
                <c:pt idx="644">
                  <c:v>44531</c:v>
                </c:pt>
                <c:pt idx="645">
                  <c:v>44562</c:v>
                </c:pt>
                <c:pt idx="646">
                  <c:v>44593</c:v>
                </c:pt>
                <c:pt idx="647">
                  <c:v>44621</c:v>
                </c:pt>
                <c:pt idx="648">
                  <c:v>44652</c:v>
                </c:pt>
                <c:pt idx="649">
                  <c:v>44682</c:v>
                </c:pt>
                <c:pt idx="650">
                  <c:v>44713</c:v>
                </c:pt>
                <c:pt idx="651">
                  <c:v>44743</c:v>
                </c:pt>
              </c:numCache>
            </c:numRef>
          </c:cat>
          <c:val>
            <c:numRef>
              <c:f>'★資本稼働率（施工時販売価格指数）'!$L$2:$L$653</c:f>
              <c:numCache>
                <c:formatCode>#,##0.0;[Red]\-#,##0.0</c:formatCode>
                <c:ptCount val="652"/>
                <c:pt idx="21">
                  <c:v>72.830942669161601</c:v>
                </c:pt>
                <c:pt idx="22">
                  <c:v>71.391801968029696</c:v>
                </c:pt>
                <c:pt idx="23">
                  <c:v>83.561668605952093</c:v>
                </c:pt>
                <c:pt idx="24">
                  <c:v>89.448290079551299</c:v>
                </c:pt>
                <c:pt idx="25">
                  <c:v>90.533611445574493</c:v>
                </c:pt>
                <c:pt idx="26">
                  <c:v>91.931500992643905</c:v>
                </c:pt>
                <c:pt idx="27">
                  <c:v>92.828200781814502</c:v>
                </c:pt>
                <c:pt idx="28">
                  <c:v>94.473620781592899</c:v>
                </c:pt>
                <c:pt idx="29">
                  <c:v>94.963925128779707</c:v>
                </c:pt>
                <c:pt idx="30">
                  <c:v>94.960478071225197</c:v>
                </c:pt>
                <c:pt idx="31">
                  <c:v>93.995373507170797</c:v>
                </c:pt>
                <c:pt idx="32">
                  <c:v>93.2877032522657</c:v>
                </c:pt>
                <c:pt idx="33">
                  <c:v>94.350085450503599</c:v>
                </c:pt>
                <c:pt idx="34">
                  <c:v>92.994116660630596</c:v>
                </c:pt>
                <c:pt idx="35">
                  <c:v>90.754663999806596</c:v>
                </c:pt>
                <c:pt idx="36">
                  <c:v>96.068343060136996</c:v>
                </c:pt>
                <c:pt idx="37">
                  <c:v>98.933460886092007</c:v>
                </c:pt>
                <c:pt idx="38">
                  <c:v>101.362448086298</c:v>
                </c:pt>
                <c:pt idx="39">
                  <c:v>103.52472167523401</c:v>
                </c:pt>
                <c:pt idx="40">
                  <c:v>104.094829763966</c:v>
                </c:pt>
                <c:pt idx="41">
                  <c:v>104.789730614871</c:v>
                </c:pt>
                <c:pt idx="42">
                  <c:v>105.278481693769</c:v>
                </c:pt>
                <c:pt idx="43">
                  <c:v>106.95024631705201</c:v>
                </c:pt>
                <c:pt idx="44">
                  <c:v>107.853358642468</c:v>
                </c:pt>
                <c:pt idx="45">
                  <c:v>111.07502998155999</c:v>
                </c:pt>
                <c:pt idx="46">
                  <c:v>113.340250171452</c:v>
                </c:pt>
                <c:pt idx="47">
                  <c:v>114.499215827342</c:v>
                </c:pt>
                <c:pt idx="48">
                  <c:v>111.449661424154</c:v>
                </c:pt>
                <c:pt idx="49">
                  <c:v>114.01375950055299</c:v>
                </c:pt>
                <c:pt idx="50">
                  <c:v>115.040857996106</c:v>
                </c:pt>
                <c:pt idx="51">
                  <c:v>115.321025136938</c:v>
                </c:pt>
                <c:pt idx="52">
                  <c:v>115.807953123809</c:v>
                </c:pt>
                <c:pt idx="53">
                  <c:v>115.706772510101</c:v>
                </c:pt>
                <c:pt idx="54">
                  <c:v>116.35041154210801</c:v>
                </c:pt>
                <c:pt idx="55">
                  <c:v>119.67301609717001</c:v>
                </c:pt>
                <c:pt idx="56">
                  <c:v>121.979983936887</c:v>
                </c:pt>
                <c:pt idx="57">
                  <c:v>130.61102461111099</c:v>
                </c:pt>
                <c:pt idx="58">
                  <c:v>137.98000459711301</c:v>
                </c:pt>
                <c:pt idx="59" formatCode="#,##0.0000000000;[Red]\-#,##0.0000000000">
                  <c:v>143.01357158985499</c:v>
                </c:pt>
                <c:pt idx="60" formatCode="#,##0.0000000000;[Red]\-#,##0.0000000000">
                  <c:v>124.711885309571</c:v>
                </c:pt>
                <c:pt idx="61" formatCode="#,##0.0000000000;[Red]\-#,##0.0000000000">
                  <c:v>129.306264341912</c:v>
                </c:pt>
                <c:pt idx="62" formatCode="#,##0.0000000000;[Red]\-#,##0.0000000000">
                  <c:v>130.199109896072</c:v>
                </c:pt>
                <c:pt idx="63" formatCode="#,##0.0000000000;[Red]\-#,##0.0000000000">
                  <c:v>129.76324275800999</c:v>
                </c:pt>
                <c:pt idx="64" formatCode="#,##0.0000000000;[Red]\-#,##0.0000000000">
                  <c:v>128.55174141563299</c:v>
                </c:pt>
                <c:pt idx="65" formatCode="#,##0.0000000000;[Red]\-#,##0.0000000000">
                  <c:v>129.12572518612501</c:v>
                </c:pt>
                <c:pt idx="66" formatCode="#,##0.0000000000;[Red]\-#,##0.0000000000">
                  <c:v>132.63504605633801</c:v>
                </c:pt>
                <c:pt idx="67" formatCode="#,##0.0000000000;[Red]\-#,##0.0000000000">
                  <c:v>132.64953870584901</c:v>
                </c:pt>
                <c:pt idx="68" formatCode="#,##0.0000000000;[Red]\-#,##0.0000000000">
                  <c:v>133.308956028182</c:v>
                </c:pt>
                <c:pt idx="69" formatCode="#,##0.0000000000;[Red]\-#,##0.0000000000">
                  <c:v>126.030776084736</c:v>
                </c:pt>
                <c:pt idx="70" formatCode="#,##0.0000000000;[Red]\-#,##0.0000000000">
                  <c:v>122.69035176968499</c:v>
                </c:pt>
                <c:pt idx="71" formatCode="#,##0.0000000000;[Red]\-#,##0.0000000000">
                  <c:v>120.196550038913</c:v>
                </c:pt>
                <c:pt idx="72" formatCode="#,##0.0000000000;[Red]\-#,##0.0000000000">
                  <c:v>116.655990282343</c:v>
                </c:pt>
                <c:pt idx="73" formatCode="#,##0.0000000000;[Red]\-#,##0.0000000000">
                  <c:v>111.40496938007701</c:v>
                </c:pt>
                <c:pt idx="74" formatCode="#,##0.0000000000;[Red]\-#,##0.0000000000">
                  <c:v>108.851586821575</c:v>
                </c:pt>
                <c:pt idx="75" formatCode="#,##0.0000000000;[Red]\-#,##0.0000000000">
                  <c:v>109.344198281147</c:v>
                </c:pt>
                <c:pt idx="76" formatCode="#,##0.0000000000;[Red]\-#,##0.0000000000">
                  <c:v>111.03456033515199</c:v>
                </c:pt>
                <c:pt idx="77" formatCode="#,##0.0000000000;[Red]\-#,##0.0000000000">
                  <c:v>114.68080811049199</c:v>
                </c:pt>
                <c:pt idx="78" formatCode="#,##0.0000000000;[Red]\-#,##0.0000000000">
                  <c:v>113.77370230455099</c:v>
                </c:pt>
                <c:pt idx="79" formatCode="#,##0.0000000000;[Red]\-#,##0.0000000000">
                  <c:v>111.702871812029</c:v>
                </c:pt>
                <c:pt idx="80" formatCode="#,##0.0000000000;[Red]\-#,##0.0000000000">
                  <c:v>105.527448417728</c:v>
                </c:pt>
                <c:pt idx="81" formatCode="#,##0.0000000000;[Red]\-#,##0.0000000000">
                  <c:v>101.40350382842701</c:v>
                </c:pt>
                <c:pt idx="82" formatCode="#,##0.0000000000;[Red]\-#,##0.0000000000">
                  <c:v>98.720287827797705</c:v>
                </c:pt>
                <c:pt idx="83" formatCode="#,##0.0000000000;[Red]\-#,##0.0000000000">
                  <c:v>99.614896529886806</c:v>
                </c:pt>
                <c:pt idx="84" formatCode="#,##0.0000000000;[Red]\-#,##0.0000000000">
                  <c:v>115.23577144834999</c:v>
                </c:pt>
                <c:pt idx="85" formatCode="#,##0.0000000000;[Red]\-#,##0.0000000000">
                  <c:v>116.477153069152</c:v>
                </c:pt>
                <c:pt idx="86" formatCode="#,##0.0000000000;[Red]\-#,##0.0000000000">
                  <c:v>114.92409462077801</c:v>
                </c:pt>
                <c:pt idx="87" formatCode="#,##0.0000000000;[Red]\-#,##0.0000000000">
                  <c:v>114.347629568226</c:v>
                </c:pt>
                <c:pt idx="88" formatCode="#,##0.0000000000;[Red]\-#,##0.0000000000">
                  <c:v>113.40449691825501</c:v>
                </c:pt>
                <c:pt idx="89" formatCode="#,##0.0000000000;[Red]\-#,##0.0000000000">
                  <c:v>111.13833979889699</c:v>
                </c:pt>
                <c:pt idx="90" formatCode="#,##0.0000000000;[Red]\-#,##0.0000000000">
                  <c:v>111.106206270538</c:v>
                </c:pt>
                <c:pt idx="91" formatCode="#,##0.0000000000;[Red]\-#,##0.0000000000">
                  <c:v>111.309726824843</c:v>
                </c:pt>
                <c:pt idx="92" formatCode="#,##0.0000000000;[Red]\-#,##0.0000000000">
                  <c:v>116.830364874379</c:v>
                </c:pt>
                <c:pt idx="93" formatCode="#,##0.0000000000;[Red]\-#,##0.0000000000">
                  <c:v>118.444221667959</c:v>
                </c:pt>
                <c:pt idx="94" formatCode="#,##0.0000000000;[Red]\-#,##0.0000000000">
                  <c:v>117.137586224133</c:v>
                </c:pt>
                <c:pt idx="95" formatCode="#,##0.0000000000;[Red]\-#,##0.0000000000">
                  <c:v>116.12766395649599</c:v>
                </c:pt>
                <c:pt idx="96" formatCode="#,##0.0000000000;[Red]\-#,##0.0000000000">
                  <c:v>116.53978070865099</c:v>
                </c:pt>
                <c:pt idx="97" formatCode="#,##0.0000000000;[Red]\-#,##0.0000000000">
                  <c:v>116.91005202251399</c:v>
                </c:pt>
                <c:pt idx="98" formatCode="#,##0.0000000000;[Red]\-#,##0.0000000000">
                  <c:v>116.893054006124</c:v>
                </c:pt>
                <c:pt idx="99" formatCode="#,##0.0000000000;[Red]\-#,##0.0000000000">
                  <c:v>116.55734352427</c:v>
                </c:pt>
                <c:pt idx="100" formatCode="#,##0.0000000000;[Red]\-#,##0.0000000000">
                  <c:v>115.330022327088</c:v>
                </c:pt>
                <c:pt idx="101" formatCode="#,##0.0000000000;[Red]\-#,##0.0000000000">
                  <c:v>112.150967624652</c:v>
                </c:pt>
                <c:pt idx="102" formatCode="#,##0.0000000000;[Red]\-#,##0.0000000000">
                  <c:v>110.16991047404601</c:v>
                </c:pt>
                <c:pt idx="103" formatCode="#,##0.0000000000;[Red]\-#,##0.0000000000">
                  <c:v>110.01869478655701</c:v>
                </c:pt>
                <c:pt idx="104" formatCode="#,##0.0000000000;[Red]\-#,##0.0000000000">
                  <c:v>111.981773954758</c:v>
                </c:pt>
                <c:pt idx="105" formatCode="#,##0.0000000000;[Red]\-#,##0.0000000000">
                  <c:v>114.771423489988</c:v>
                </c:pt>
                <c:pt idx="106" formatCode="#,##0.0000000000;[Red]\-#,##0.0000000000">
                  <c:v>116.024311643785</c:v>
                </c:pt>
                <c:pt idx="107" formatCode="#,##0.0000000000;[Red]\-#,##0.0000000000">
                  <c:v>116.272635383166</c:v>
                </c:pt>
                <c:pt idx="108" formatCode="#,##0.0000000000;[Red]\-#,##0.0000000000">
                  <c:v>116.797862116196</c:v>
                </c:pt>
                <c:pt idx="109" formatCode="#,##0.0000000000;[Red]\-#,##0.0000000000">
                  <c:v>117.554501053957</c:v>
                </c:pt>
                <c:pt idx="110" formatCode="#,##0.0000000000;[Red]\-#,##0.0000000000">
                  <c:v>116.907311726651</c:v>
                </c:pt>
                <c:pt idx="111" formatCode="#,##0.0000000000;[Red]\-#,##0.0000000000">
                  <c:v>116.27907100389299</c:v>
                </c:pt>
                <c:pt idx="112" formatCode="#,##0.0000000000;[Red]\-#,##0.0000000000">
                  <c:v>118.471338063855</c:v>
                </c:pt>
                <c:pt idx="113" formatCode="#,##0.0000000000;[Red]\-#,##0.0000000000">
                  <c:v>119.299316322739</c:v>
                </c:pt>
                <c:pt idx="114" formatCode="#,##0.0000000000;[Red]\-#,##0.0000000000">
                  <c:v>120.59307778043301</c:v>
                </c:pt>
                <c:pt idx="115" formatCode="#,##0.0000000000;[Red]\-#,##0.0000000000">
                  <c:v>120.931588185788</c:v>
                </c:pt>
                <c:pt idx="116" formatCode="#,##0.0000000000;[Red]\-#,##0.0000000000">
                  <c:v>121.498627918502</c:v>
                </c:pt>
                <c:pt idx="117" formatCode="#,##0.0000000000;[Red]\-#,##0.0000000000">
                  <c:v>124.354317668506</c:v>
                </c:pt>
                <c:pt idx="118" formatCode="#,##0.0000000000;[Red]\-#,##0.0000000000">
                  <c:v>124.813359805362</c:v>
                </c:pt>
                <c:pt idx="119" formatCode="#,##0.0000000000;[Red]\-#,##0.0000000000">
                  <c:v>129.69581270872001</c:v>
                </c:pt>
                <c:pt idx="120" formatCode="#,##0.0000000000;[Red]\-#,##0.0000000000">
                  <c:v>130.67045734665101</c:v>
                </c:pt>
                <c:pt idx="121" formatCode="#,##0.0000000000;[Red]\-#,##0.0000000000">
                  <c:v>129.57768195508999</c:v>
                </c:pt>
                <c:pt idx="122" formatCode="#,##0.0000000000;[Red]\-#,##0.0000000000">
                  <c:v>129.86658573436799</c:v>
                </c:pt>
                <c:pt idx="123" formatCode="#,##0.0000000000;[Red]\-#,##0.0000000000">
                  <c:v>128.70637864436</c:v>
                </c:pt>
                <c:pt idx="124" formatCode="#,##0.0000000000;[Red]\-#,##0.0000000000">
                  <c:v>123.944051738941</c:v>
                </c:pt>
                <c:pt idx="125" formatCode="#,##0.0000000000;[Red]\-#,##0.0000000000">
                  <c:v>117.83046118086401</c:v>
                </c:pt>
                <c:pt idx="126" formatCode="#,##0.0000000000;[Red]\-#,##0.0000000000">
                  <c:v>119.904221904834</c:v>
                </c:pt>
                <c:pt idx="127" formatCode="#,##0.0000000000;[Red]\-#,##0.0000000000">
                  <c:v>123.115225122347</c:v>
                </c:pt>
                <c:pt idx="128" formatCode="#,##0.0000000000;[Red]\-#,##0.0000000000">
                  <c:v>126.18201707198401</c:v>
                </c:pt>
                <c:pt idx="129" formatCode="#,##0.0000000000;[Red]\-#,##0.0000000000">
                  <c:v>127.943364530857</c:v>
                </c:pt>
                <c:pt idx="130" formatCode="#,##0.0000000000;[Red]\-#,##0.0000000000">
                  <c:v>120.777758239348</c:v>
                </c:pt>
                <c:pt idx="131" formatCode="#,##0.0000000000;[Red]\-#,##0.0000000000">
                  <c:v>118.718828327366</c:v>
                </c:pt>
                <c:pt idx="132" formatCode="#,##0.0000000000;[Red]\-#,##0.0000000000">
                  <c:v>114.49701800230299</c:v>
                </c:pt>
                <c:pt idx="133" formatCode="#,##0.0000000000;[Red]\-#,##0.0000000000">
                  <c:v>118.65938388201</c:v>
                </c:pt>
                <c:pt idx="134" formatCode="#,##0.0000000000;[Red]\-#,##0.0000000000">
                  <c:v>120.174395850626</c:v>
                </c:pt>
                <c:pt idx="135" formatCode="#,##0.0000000000;[Red]\-#,##0.0000000000">
                  <c:v>123.34435873027699</c:v>
                </c:pt>
                <c:pt idx="136" formatCode="#,##0.0000000000;[Red]\-#,##0.0000000000">
                  <c:v>126.083281208744</c:v>
                </c:pt>
                <c:pt idx="137" formatCode="#,##0.0000000000;[Red]\-#,##0.0000000000">
                  <c:v>125.707712682672</c:v>
                </c:pt>
                <c:pt idx="138" formatCode="#,##0.0000000000;[Red]\-#,##0.0000000000">
                  <c:v>125.555131466706</c:v>
                </c:pt>
                <c:pt idx="139" formatCode="#,##0.0000000000;[Red]\-#,##0.0000000000">
                  <c:v>124.818837207201</c:v>
                </c:pt>
                <c:pt idx="140" formatCode="#,##0.0000000000;[Red]\-#,##0.0000000000">
                  <c:v>125.923699290782</c:v>
                </c:pt>
                <c:pt idx="141" formatCode="#,##0.0000000000;[Red]\-#,##0.0000000000">
                  <c:v>130.32923546286699</c:v>
                </c:pt>
                <c:pt idx="142" formatCode="#,##0.0000000000;[Red]\-#,##0.0000000000">
                  <c:v>123.72178281113</c:v>
                </c:pt>
                <c:pt idx="143" formatCode="#,##0.0000000000;[Red]\-#,##0.0000000000">
                  <c:v>122.337779732898</c:v>
                </c:pt>
                <c:pt idx="144" formatCode="#,##0.0000000000;[Red]\-#,##0.0000000000">
                  <c:v>120.81778119869399</c:v>
                </c:pt>
                <c:pt idx="145" formatCode="#,##0.0000000000;[Red]\-#,##0.0000000000">
                  <c:v>122.612677231486</c:v>
                </c:pt>
                <c:pt idx="146" formatCode="#,##0.0000000000;[Red]\-#,##0.0000000000">
                  <c:v>121.056708963106</c:v>
                </c:pt>
                <c:pt idx="147" formatCode="#,##0.0000000000;[Red]\-#,##0.0000000000">
                  <c:v>118.616280423275</c:v>
                </c:pt>
                <c:pt idx="148" formatCode="#,##0.0000000000;[Red]\-#,##0.0000000000">
                  <c:v>117.49259247003199</c:v>
                </c:pt>
                <c:pt idx="149" formatCode="#,##0.0000000000;[Red]\-#,##0.0000000000">
                  <c:v>116.28833119700001</c:v>
                </c:pt>
                <c:pt idx="150" formatCode="#,##0.0000000000;[Red]\-#,##0.0000000000">
                  <c:v>116.625247089707</c:v>
                </c:pt>
                <c:pt idx="151" formatCode="#,##0.0000000000;[Red]\-#,##0.0000000000">
                  <c:v>116.067440225091</c:v>
                </c:pt>
                <c:pt idx="152" formatCode="#,##0.0000000000;[Red]\-#,##0.0000000000">
                  <c:v>111.694303768965</c:v>
                </c:pt>
                <c:pt idx="153" formatCode="#,##0.0000000000;[Red]\-#,##0.0000000000">
                  <c:v>110.789787986961</c:v>
                </c:pt>
                <c:pt idx="154" formatCode="#,##0.0000000000;[Red]\-#,##0.0000000000">
                  <c:v>110.776184347724</c:v>
                </c:pt>
                <c:pt idx="155" formatCode="#,##0.0000000000;[Red]\-#,##0.0000000000">
                  <c:v>109.30342697803501</c:v>
                </c:pt>
                <c:pt idx="156" formatCode="#,##0.0000000000;[Red]\-#,##0.0000000000">
                  <c:v>116.170958240378</c:v>
                </c:pt>
                <c:pt idx="157" formatCode="#,##0.0000000000;[Red]\-#,##0.0000000000">
                  <c:v>120.529185703294</c:v>
                </c:pt>
                <c:pt idx="158" formatCode="#,##0.0000000000;[Red]\-#,##0.0000000000">
                  <c:v>126.394037156846</c:v>
                </c:pt>
                <c:pt idx="159" formatCode="#,##0.0000000000;[Red]\-#,##0.0000000000">
                  <c:v>127.123717938138</c:v>
                </c:pt>
                <c:pt idx="160" formatCode="#,##0.0000000000;[Red]\-#,##0.0000000000">
                  <c:v>127.592006055908</c:v>
                </c:pt>
                <c:pt idx="161" formatCode="#,##0.0000000000;[Red]\-#,##0.0000000000">
                  <c:v>128.807942803755</c:v>
                </c:pt>
                <c:pt idx="162" formatCode="#,##0.0000000000;[Red]\-#,##0.0000000000">
                  <c:v>129.717053341472</c:v>
                </c:pt>
                <c:pt idx="163" formatCode="#,##0.0000000000;[Red]\-#,##0.0000000000">
                  <c:v>130.78384210393099</c:v>
                </c:pt>
                <c:pt idx="164" formatCode="#,##0.0000000000;[Red]\-#,##0.0000000000">
                  <c:v>130.348383881605</c:v>
                </c:pt>
                <c:pt idx="165" formatCode="#,##0.0000000000;[Red]\-#,##0.0000000000">
                  <c:v>123.398193022081</c:v>
                </c:pt>
                <c:pt idx="166" formatCode="#,##0.0000000000;[Red]\-#,##0.0000000000">
                  <c:v>131.25170552495101</c:v>
                </c:pt>
                <c:pt idx="167" formatCode="#,##0.0000000000;[Red]\-#,##0.0000000000">
                  <c:v>129.475911832858</c:v>
                </c:pt>
                <c:pt idx="168" formatCode="#,##0.0000000000;[Red]\-#,##0.0000000000">
                  <c:v>133.19528560190199</c:v>
                </c:pt>
                <c:pt idx="169" formatCode="#,##0.0000000000;[Red]\-#,##0.0000000000">
                  <c:v>130.97718691694001</c:v>
                </c:pt>
                <c:pt idx="170" formatCode="#,##0.0000000000;[Red]\-#,##0.0000000000">
                  <c:v>131.35465495730199</c:v>
                </c:pt>
                <c:pt idx="171" formatCode="#,##0.0000000000;[Red]\-#,##0.0000000000">
                  <c:v>132.557934519247</c:v>
                </c:pt>
                <c:pt idx="172" formatCode="#,##0.0000000000;[Red]\-#,##0.0000000000">
                  <c:v>134.201231086582</c:v>
                </c:pt>
                <c:pt idx="173" formatCode="#,##0.0000000000;[Red]\-#,##0.0000000000">
                  <c:v>135.897886306332</c:v>
                </c:pt>
                <c:pt idx="174" formatCode="#,##0.0000000000;[Red]\-#,##0.0000000000">
                  <c:v>136.49122594615599</c:v>
                </c:pt>
                <c:pt idx="175" formatCode="#,##0.0000000000;[Red]\-#,##0.0000000000">
                  <c:v>136.14083714278399</c:v>
                </c:pt>
                <c:pt idx="176" formatCode="#,##0.0000000000;[Red]\-#,##0.0000000000">
                  <c:v>136.11051258811599</c:v>
                </c:pt>
                <c:pt idx="177" formatCode="#,##0.0000000000;[Red]\-#,##0.0000000000">
                  <c:v>130.13973650902199</c:v>
                </c:pt>
                <c:pt idx="178" formatCode="#,##0.0000000000;[Red]\-#,##0.0000000000">
                  <c:v>136.04696413399901</c:v>
                </c:pt>
                <c:pt idx="179" formatCode="#,##0.0000000000;[Red]\-#,##0.0000000000">
                  <c:v>134.51540836824501</c:v>
                </c:pt>
                <c:pt idx="180" formatCode="#,##0.0000000000;[Red]\-#,##0.0000000000">
                  <c:v>134.16987964947</c:v>
                </c:pt>
                <c:pt idx="181" formatCode="#,##0.0000000000;[Red]\-#,##0.0000000000">
                  <c:v>129.74728064674699</c:v>
                </c:pt>
                <c:pt idx="182" formatCode="#,##0.0000000000;[Red]\-#,##0.0000000000">
                  <c:v>126.711130628372</c:v>
                </c:pt>
                <c:pt idx="183" formatCode="#,##0.0000000000;[Red]\-#,##0.0000000000">
                  <c:v>125.56608107337</c:v>
                </c:pt>
                <c:pt idx="184" formatCode="#,##0.0000000000;[Red]\-#,##0.0000000000">
                  <c:v>125.719380687464</c:v>
                </c:pt>
                <c:pt idx="185" formatCode="#,##0.0000000000;[Red]\-#,##0.0000000000">
                  <c:v>126.011049856035</c:v>
                </c:pt>
                <c:pt idx="186" formatCode="#,##0.0000000000;[Red]\-#,##0.0000000000">
                  <c:v>126.502227219982</c:v>
                </c:pt>
                <c:pt idx="187" formatCode="#,##0.0000000000;[Red]\-#,##0.0000000000">
                  <c:v>127.416078993019</c:v>
                </c:pt>
                <c:pt idx="188" formatCode="#,##0.0000000000;[Red]\-#,##0.0000000000">
                  <c:v>128.80040113749399</c:v>
                </c:pt>
                <c:pt idx="189" formatCode="#,##0.0000000000;[Red]\-#,##0.0000000000">
                  <c:v>125.833231598323</c:v>
                </c:pt>
                <c:pt idx="190" formatCode="#,##0.0000000000;[Red]\-#,##0.0000000000">
                  <c:v>129.34863928190001</c:v>
                </c:pt>
                <c:pt idx="191" formatCode="#,##0.0000000000;[Red]\-#,##0.0000000000">
                  <c:v>129.98220008521599</c:v>
                </c:pt>
                <c:pt idx="192" formatCode="#,##0.0000000000;[Red]\-#,##0.0000000000">
                  <c:v>130.39504657939901</c:v>
                </c:pt>
                <c:pt idx="193" formatCode="#,##0.0000000000;[Red]\-#,##0.0000000000">
                  <c:v>130.88787801769001</c:v>
                </c:pt>
                <c:pt idx="194" formatCode="#,##0.0000000000;[Red]\-#,##0.0000000000">
                  <c:v>130.54309719488401</c:v>
                </c:pt>
                <c:pt idx="195" formatCode="#,##0.0000000000;[Red]\-#,##0.0000000000">
                  <c:v>129.56942860084499</c:v>
                </c:pt>
                <c:pt idx="196" formatCode="#,##0.0000000000;[Red]\-#,##0.0000000000">
                  <c:v>128.03168950269401</c:v>
                </c:pt>
                <c:pt idx="197" formatCode="#,##0.0000000000;[Red]\-#,##0.0000000000">
                  <c:v>127.137982085785</c:v>
                </c:pt>
                <c:pt idx="198" formatCode="#,##0.0000000000;[Red]\-#,##0.0000000000">
                  <c:v>126.23258826292501</c:v>
                </c:pt>
                <c:pt idx="199" formatCode="#,##0.0000000000;[Red]\-#,##0.0000000000">
                  <c:v>125.90659698819201</c:v>
                </c:pt>
                <c:pt idx="200" formatCode="#,##0.0000000000;[Red]\-#,##0.0000000000">
                  <c:v>124.734055906053</c:v>
                </c:pt>
                <c:pt idx="201" formatCode="#,##0.0000000000;[Red]\-#,##0.0000000000">
                  <c:v>122.50924380195001</c:v>
                </c:pt>
                <c:pt idx="202" formatCode="#,##0.0000000000;[Red]\-#,##0.0000000000">
                  <c:v>123.00963165174301</c:v>
                </c:pt>
                <c:pt idx="203" formatCode="#,##0.0000000000;[Red]\-#,##0.0000000000">
                  <c:v>122.89603379495701</c:v>
                </c:pt>
                <c:pt idx="204" formatCode="#,##0.0000000000;[Red]\-#,##0.0000000000">
                  <c:v>127.141704780176</c:v>
                </c:pt>
                <c:pt idx="205" formatCode="#,##0.0000000000;[Red]\-#,##0.0000000000">
                  <c:v>128.088554037329</c:v>
                </c:pt>
                <c:pt idx="206" formatCode="#,##0.0000000000;[Red]\-#,##0.0000000000">
                  <c:v>130.09628549689299</c:v>
                </c:pt>
                <c:pt idx="207" formatCode="#,##0.0000000000;[Red]\-#,##0.0000000000">
                  <c:v>129.31757382652401</c:v>
                </c:pt>
                <c:pt idx="208" formatCode="#,##0.0000000000;[Red]\-#,##0.0000000000">
                  <c:v>129.25742039741201</c:v>
                </c:pt>
                <c:pt idx="209" formatCode="#,##0.0000000000;[Red]\-#,##0.0000000000">
                  <c:v>127.923121890724</c:v>
                </c:pt>
                <c:pt idx="210" formatCode="#,##0.0000000000;[Red]\-#,##0.0000000000">
                  <c:v>127.621453323854</c:v>
                </c:pt>
                <c:pt idx="211" formatCode="#,##0.0000000000;[Red]\-#,##0.0000000000">
                  <c:v>127.02549143589199</c:v>
                </c:pt>
                <c:pt idx="212" formatCode="#,##0.0000000000;[Red]\-#,##0.0000000000">
                  <c:v>126.82576179423999</c:v>
                </c:pt>
                <c:pt idx="213" formatCode="#,##0.0000000000;[Red]\-#,##0.0000000000">
                  <c:v>126.351946510875</c:v>
                </c:pt>
                <c:pt idx="214" formatCode="#,##0.0000000000;[Red]\-#,##0.0000000000">
                  <c:v>129.026578170769</c:v>
                </c:pt>
                <c:pt idx="215" formatCode="#,##0.0000000000;[Red]\-#,##0.0000000000">
                  <c:v>128.82277264243001</c:v>
                </c:pt>
                <c:pt idx="216" formatCode="#,##0.0000000000;[Red]\-#,##0.0000000000">
                  <c:v>128.545898727744</c:v>
                </c:pt>
                <c:pt idx="217" formatCode="#,##0.0000000000;[Red]\-#,##0.0000000000">
                  <c:v>128.82864818436099</c:v>
                </c:pt>
                <c:pt idx="218" formatCode="#,##0.0000000000;[Red]\-#,##0.0000000000">
                  <c:v>130.80040435479299</c:v>
                </c:pt>
                <c:pt idx="219" formatCode="#,##0.0000000000;[Red]\-#,##0.0000000000">
                  <c:v>132.284600086029</c:v>
                </c:pt>
                <c:pt idx="220" formatCode="#,##0.0000000000;[Red]\-#,##0.0000000000">
                  <c:v>133.66558853472401</c:v>
                </c:pt>
                <c:pt idx="221" formatCode="#,##0.0000000000;[Red]\-#,##0.0000000000">
                  <c:v>135.56063652731001</c:v>
                </c:pt>
                <c:pt idx="222" formatCode="#,##0.0000000000;[Red]\-#,##0.0000000000">
                  <c:v>135.94690542663901</c:v>
                </c:pt>
                <c:pt idx="223" formatCode="#,##0.0000000000;[Red]\-#,##0.0000000000">
                  <c:v>136.057815878204</c:v>
                </c:pt>
                <c:pt idx="224" formatCode="#,##0.0000000000;[Red]\-#,##0.0000000000">
                  <c:v>136.47908763729899</c:v>
                </c:pt>
                <c:pt idx="225" formatCode="#,##0.0000000000;[Red]\-#,##0.0000000000">
                  <c:v>136.25504403290901</c:v>
                </c:pt>
                <c:pt idx="226" formatCode="#,##0.0000000000;[Red]\-#,##0.0000000000">
                  <c:v>135.96441276884801</c:v>
                </c:pt>
                <c:pt idx="227" formatCode="#,##0.0000000000;[Red]\-#,##0.0000000000">
                  <c:v>135.46561431979299</c:v>
                </c:pt>
                <c:pt idx="228" formatCode="#,##0.0000000000;[Red]\-#,##0.0000000000">
                  <c:v>137.538522786724</c:v>
                </c:pt>
                <c:pt idx="229" formatCode="#,##0.0000000000;[Red]\-#,##0.0000000000">
                  <c:v>139.06414861281601</c:v>
                </c:pt>
                <c:pt idx="230" formatCode="#,##0.0000000000;[Red]\-#,##0.0000000000">
                  <c:v>141.01726644053801</c:v>
                </c:pt>
                <c:pt idx="231" formatCode="#,##0.0000000000;[Red]\-#,##0.0000000000">
                  <c:v>144.457995408801</c:v>
                </c:pt>
                <c:pt idx="232" formatCode="#,##0.0000000000;[Red]\-#,##0.0000000000">
                  <c:v>147.65558877086301</c:v>
                </c:pt>
                <c:pt idx="233" formatCode="#,##0.0000000000;[Red]\-#,##0.0000000000">
                  <c:v>151.08678301069</c:v>
                </c:pt>
                <c:pt idx="234" formatCode="#,##0.0000000000;[Red]\-#,##0.0000000000">
                  <c:v>155.5122526175</c:v>
                </c:pt>
                <c:pt idx="235" formatCode="#,##0.0000000000;[Red]\-#,##0.0000000000">
                  <c:v>158.17448461120401</c:v>
                </c:pt>
                <c:pt idx="236" formatCode="#,##0.0000000000;[Red]\-#,##0.0000000000">
                  <c:v>160.196141535263</c:v>
                </c:pt>
                <c:pt idx="237" formatCode="#,##0.0000000000;[Red]\-#,##0.0000000000">
                  <c:v>160.65493401356801</c:v>
                </c:pt>
                <c:pt idx="238" formatCode="#,##0.0000000000;[Red]\-#,##0.0000000000">
                  <c:v>163.544007750996</c:v>
                </c:pt>
                <c:pt idx="239" formatCode="#,##0.0000000000;[Red]\-#,##0.0000000000">
                  <c:v>162.535977006774</c:v>
                </c:pt>
                <c:pt idx="240" formatCode="#,##0.0000000000;[Red]\-#,##0.0000000000">
                  <c:v>159.96378035677299</c:v>
                </c:pt>
                <c:pt idx="241" formatCode="#,##0.0000000000;[Red]\-#,##0.0000000000">
                  <c:v>154.03633398674901</c:v>
                </c:pt>
                <c:pt idx="242" formatCode="#,##0.0000000000;[Red]\-#,##0.0000000000">
                  <c:v>154.74916234953599</c:v>
                </c:pt>
                <c:pt idx="243" formatCode="#,##0.0000000000;[Red]\-#,##0.0000000000">
                  <c:v>158.138454250351</c:v>
                </c:pt>
                <c:pt idx="244" formatCode="#,##0.0000000000;[Red]\-#,##0.0000000000">
                  <c:v>159.305786529562</c:v>
                </c:pt>
                <c:pt idx="245" formatCode="#,##0.0000000000;[Red]\-#,##0.0000000000">
                  <c:v>160.22659857479201</c:v>
                </c:pt>
                <c:pt idx="246" formatCode="#,##0.0000000000;[Red]\-#,##0.0000000000">
                  <c:v>159.922677996955</c:v>
                </c:pt>
                <c:pt idx="247" formatCode="#,##0.0000000000;[Red]\-#,##0.0000000000">
                  <c:v>160.81569648276999</c:v>
                </c:pt>
                <c:pt idx="248" formatCode="#,##0.0000000000;[Red]\-#,##0.0000000000">
                  <c:v>161.53496250545601</c:v>
                </c:pt>
                <c:pt idx="249" formatCode="#,##0.0000000000;[Red]\-#,##0.0000000000">
                  <c:v>162.04183793160101</c:v>
                </c:pt>
                <c:pt idx="250" formatCode="#,##0.0000000000;[Red]\-#,##0.0000000000">
                  <c:v>167.160607033113</c:v>
                </c:pt>
                <c:pt idx="251" formatCode="#,##0.0000000000;[Red]\-#,##0.0000000000">
                  <c:v>168.18652513693701</c:v>
                </c:pt>
                <c:pt idx="252" formatCode="#,##0.0000000000;[Red]\-#,##0.0000000000">
                  <c:v>162.159991948271</c:v>
                </c:pt>
                <c:pt idx="253" formatCode="#,##0.0000000000;[Red]\-#,##0.0000000000">
                  <c:v>161.78764314732001</c:v>
                </c:pt>
                <c:pt idx="254" formatCode="#,##0.0000000000;[Red]\-#,##0.0000000000">
                  <c:v>162.79808814109199</c:v>
                </c:pt>
                <c:pt idx="255" formatCode="#,##0.0000000000;[Red]\-#,##0.0000000000">
                  <c:v>165.24811768005</c:v>
                </c:pt>
                <c:pt idx="256" formatCode="#,##0.0000000000;[Red]\-#,##0.0000000000">
                  <c:v>165.942665232303</c:v>
                </c:pt>
                <c:pt idx="257" formatCode="#,##0.0000000000;[Red]\-#,##0.0000000000">
                  <c:v>167.243833895796</c:v>
                </c:pt>
                <c:pt idx="258" formatCode="#,##0.0000000000;[Red]\-#,##0.0000000000">
                  <c:v>168.19251923083999</c:v>
                </c:pt>
                <c:pt idx="259" formatCode="#,##0.0000000000;[Red]\-#,##0.0000000000">
                  <c:v>168.96540607170201</c:v>
                </c:pt>
                <c:pt idx="260" formatCode="#,##0.0000000000;[Red]\-#,##0.0000000000">
                  <c:v>169.40543598230599</c:v>
                </c:pt>
                <c:pt idx="261" formatCode="#,##0.0000000000;[Red]\-#,##0.0000000000">
                  <c:v>168.19213704437399</c:v>
                </c:pt>
                <c:pt idx="262" formatCode="#,##0.0000000000;[Red]\-#,##0.0000000000">
                  <c:v>178.24242208372701</c:v>
                </c:pt>
                <c:pt idx="263" formatCode="#,##0.0000000000;[Red]\-#,##0.0000000000">
                  <c:v>176.644703610943</c:v>
                </c:pt>
                <c:pt idx="264" formatCode="#,##0.0000000000;[Red]\-#,##0.0000000000">
                  <c:v>175.11113923232799</c:v>
                </c:pt>
                <c:pt idx="265" formatCode="#,##0.0000000000;[Red]\-#,##0.0000000000">
                  <c:v>179.109543524819</c:v>
                </c:pt>
                <c:pt idx="266" formatCode="#,##0.0000000000;[Red]\-#,##0.0000000000">
                  <c:v>179.43455475503501</c:v>
                </c:pt>
                <c:pt idx="267" formatCode="#,##0.0000000000;[Red]\-#,##0.0000000000">
                  <c:v>179.96120296321601</c:v>
                </c:pt>
                <c:pt idx="268" formatCode="#,##0.0000000000;[Red]\-#,##0.0000000000">
                  <c:v>180.436648224099</c:v>
                </c:pt>
                <c:pt idx="269" formatCode="#,##0.0000000000;[Red]\-#,##0.0000000000">
                  <c:v>180.342619303856</c:v>
                </c:pt>
                <c:pt idx="270" formatCode="#,##0.0000000000;[Red]\-#,##0.0000000000">
                  <c:v>180.45146339574001</c:v>
                </c:pt>
                <c:pt idx="271" formatCode="#,##0.0000000000;[Red]\-#,##0.0000000000">
                  <c:v>180.83559576508901</c:v>
                </c:pt>
                <c:pt idx="272" formatCode="#,##0.0000000000;[Red]\-#,##0.0000000000">
                  <c:v>181.14809355035899</c:v>
                </c:pt>
                <c:pt idx="273" formatCode="#,##0.0000000000;[Red]\-#,##0.0000000000">
                  <c:v>186.726250820708</c:v>
                </c:pt>
                <c:pt idx="274" formatCode="#,##0.0000000000;[Red]\-#,##0.0000000000">
                  <c:v>177.46884194801899</c:v>
                </c:pt>
                <c:pt idx="275" formatCode="#,##0.0000000000;[Red]\-#,##0.0000000000">
                  <c:v>181.10820372270601</c:v>
                </c:pt>
                <c:pt idx="276" formatCode="#,##0.0000000000;[Red]\-#,##0.0000000000">
                  <c:v>185.11157041121899</c:v>
                </c:pt>
                <c:pt idx="277" formatCode="#,##0.0000000000;[Red]\-#,##0.0000000000">
                  <c:v>191.21299540777699</c:v>
                </c:pt>
                <c:pt idx="278" formatCode="#,##0.0000000000;[Red]\-#,##0.0000000000">
                  <c:v>188.697933332644</c:v>
                </c:pt>
                <c:pt idx="279" formatCode="#,##0.0000000000;[Red]\-#,##0.0000000000">
                  <c:v>187.91569276932299</c:v>
                </c:pt>
                <c:pt idx="280" formatCode="#,##0.0000000000;[Red]\-#,##0.0000000000">
                  <c:v>188.23631769345201</c:v>
                </c:pt>
                <c:pt idx="281" formatCode="#,##0.0000000000;[Red]\-#,##0.0000000000">
                  <c:v>187.61671745438301</c:v>
                </c:pt>
                <c:pt idx="282" formatCode="#,##0.0000000000;[Red]\-#,##0.0000000000">
                  <c:v>188.073568174781</c:v>
                </c:pt>
                <c:pt idx="283" formatCode="#,##0.0000000000;[Red]\-#,##0.0000000000">
                  <c:v>189.90840312662701</c:v>
                </c:pt>
                <c:pt idx="284" formatCode="#,##0.0000000000;[Red]\-#,##0.0000000000">
                  <c:v>190.86764533824299</c:v>
                </c:pt>
                <c:pt idx="285" formatCode="#,##0.0000000000;[Red]\-#,##0.0000000000">
                  <c:v>193.788165076165</c:v>
                </c:pt>
                <c:pt idx="286" formatCode="#,##0.0000000000;[Red]\-#,##0.0000000000">
                  <c:v>191.96280990147901</c:v>
                </c:pt>
                <c:pt idx="287" formatCode="#,##0.0000000000;[Red]\-#,##0.0000000000">
                  <c:v>190.560494114824</c:v>
                </c:pt>
                <c:pt idx="288" formatCode="#,##0.0000000000;[Red]\-#,##0.0000000000">
                  <c:v>192.29702739920299</c:v>
                </c:pt>
                <c:pt idx="289" formatCode="#,##0.0000000000;[Red]\-#,##0.0000000000">
                  <c:v>190.38619153584901</c:v>
                </c:pt>
                <c:pt idx="290" formatCode="#,##0.0000000000;[Red]\-#,##0.0000000000">
                  <c:v>187.68539457071299</c:v>
                </c:pt>
                <c:pt idx="291" formatCode="#,##0.0000000000;[Red]\-#,##0.0000000000">
                  <c:v>186.982663162976</c:v>
                </c:pt>
                <c:pt idx="292" formatCode="#,##0.0000000000;[Red]\-#,##0.0000000000">
                  <c:v>186.28304923339101</c:v>
                </c:pt>
                <c:pt idx="293" formatCode="#,##0.0000000000;[Red]\-#,##0.0000000000">
                  <c:v>184.813159885555</c:v>
                </c:pt>
                <c:pt idx="294" formatCode="#,##0.0000000000;[Red]\-#,##0.0000000000">
                  <c:v>184.06970987259501</c:v>
                </c:pt>
                <c:pt idx="295" formatCode="#,##0.0000000000;[Red]\-#,##0.0000000000">
                  <c:v>182.716140219002</c:v>
                </c:pt>
                <c:pt idx="296" formatCode="#,##0.0000000000;[Red]\-#,##0.0000000000">
                  <c:v>183.46976445717499</c:v>
                </c:pt>
                <c:pt idx="297" formatCode="#,##0.0000000000;[Red]\-#,##0.0000000000">
                  <c:v>187.57434490945101</c:v>
                </c:pt>
                <c:pt idx="298" formatCode="#,##0.0000000000;[Red]\-#,##0.0000000000">
                  <c:v>184.494371150033</c:v>
                </c:pt>
                <c:pt idx="299" formatCode="#,##0.0000000000;[Red]\-#,##0.0000000000">
                  <c:v>183.42582073300201</c:v>
                </c:pt>
                <c:pt idx="300" formatCode="#,##0.0000000000;[Red]\-#,##0.0000000000">
                  <c:v>188.086661421407</c:v>
                </c:pt>
                <c:pt idx="301" formatCode="#,##0.0000000000;[Red]\-#,##0.0000000000">
                  <c:v>183.03532636517201</c:v>
                </c:pt>
                <c:pt idx="302" formatCode="#,##0.0000000000;[Red]\-#,##0.0000000000">
                  <c:v>183.03043783132301</c:v>
                </c:pt>
                <c:pt idx="303" formatCode="#,##0.0000000000;[Red]\-#,##0.0000000000">
                  <c:v>185.84610421188799</c:v>
                </c:pt>
                <c:pt idx="304" formatCode="#,##0.0000000000;[Red]\-#,##0.0000000000">
                  <c:v>187.32906586134601</c:v>
                </c:pt>
                <c:pt idx="305" formatCode="#,##0.0000000000;[Red]\-#,##0.0000000000">
                  <c:v>189.969978478472</c:v>
                </c:pt>
                <c:pt idx="306" formatCode="#,##0.0000000000;[Red]\-#,##0.0000000000">
                  <c:v>191.39315906273299</c:v>
                </c:pt>
                <c:pt idx="307" formatCode="#,##0.0000000000;[Red]\-#,##0.0000000000">
                  <c:v>190.07696905774901</c:v>
                </c:pt>
                <c:pt idx="308" formatCode="#,##0.0000000000;[Red]\-#,##0.0000000000">
                  <c:v>188.12449477550001</c:v>
                </c:pt>
                <c:pt idx="309" formatCode="#,##0.0000000000;[Red]\-#,##0.0000000000">
                  <c:v>186.38396754145299</c:v>
                </c:pt>
                <c:pt idx="310" formatCode="#,##0.0000000000;[Red]\-#,##0.0000000000">
                  <c:v>184.855140444612</c:v>
                </c:pt>
                <c:pt idx="311" formatCode="#,##0.0000000000;[Red]\-#,##0.0000000000">
                  <c:v>186.05262367599201</c:v>
                </c:pt>
                <c:pt idx="312" formatCode="#,##0.0000000000;[Red]\-#,##0.0000000000">
                  <c:v>186.08384344262001</c:v>
                </c:pt>
                <c:pt idx="313" formatCode="#,##0.0000000000;[Red]\-#,##0.0000000000">
                  <c:v>186.209710284594</c:v>
                </c:pt>
                <c:pt idx="314" formatCode="#,##0.0000000000;[Red]\-#,##0.0000000000">
                  <c:v>186.09985657990401</c:v>
                </c:pt>
                <c:pt idx="315" formatCode="#,##0.0000000000;[Red]\-#,##0.0000000000">
                  <c:v>183.82523066104099</c:v>
                </c:pt>
                <c:pt idx="316" formatCode="#,##0.0000000000;[Red]\-#,##0.0000000000">
                  <c:v>181.75920247251199</c:v>
                </c:pt>
                <c:pt idx="317" formatCode="#,##0.0000000000;[Red]\-#,##0.0000000000">
                  <c:v>180.432571115759</c:v>
                </c:pt>
                <c:pt idx="318" formatCode="#,##0.0000000000;[Red]\-#,##0.0000000000">
                  <c:v>178.922231831429</c:v>
                </c:pt>
                <c:pt idx="319" formatCode="#,##0.0000000000;[Red]\-#,##0.0000000000">
                  <c:v>181.02363313174999</c:v>
                </c:pt>
                <c:pt idx="320" formatCode="#,##0.0000000000;[Red]\-#,##0.0000000000">
                  <c:v>180.41692673422901</c:v>
                </c:pt>
                <c:pt idx="321" formatCode="#,##0.0000000000;[Red]\-#,##0.0000000000">
                  <c:v>178.461772067298</c:v>
                </c:pt>
                <c:pt idx="322" formatCode="#,##0.0000000000;[Red]\-#,##0.0000000000">
                  <c:v>175.01727638599399</c:v>
                </c:pt>
                <c:pt idx="323" formatCode="#,##0.0000000000;[Red]\-#,##0.0000000000">
                  <c:v>173.62260940919299</c:v>
                </c:pt>
                <c:pt idx="324" formatCode="#,##0.0000000000;[Red]\-#,##0.0000000000">
                  <c:v>174.43262333072099</c:v>
                </c:pt>
                <c:pt idx="325" formatCode="#,##0.0000000000;[Red]\-#,##0.0000000000">
                  <c:v>172.536975098185</c:v>
                </c:pt>
                <c:pt idx="326" formatCode="#,##0.0000000000;[Red]\-#,##0.0000000000">
                  <c:v>173.621424569895</c:v>
                </c:pt>
                <c:pt idx="327" formatCode="#,##0.0000000000;[Red]\-#,##0.0000000000">
                  <c:v>176.28071999599501</c:v>
                </c:pt>
                <c:pt idx="328" formatCode="#,##0.0000000000;[Red]\-#,##0.0000000000">
                  <c:v>177.99819906700299</c:v>
                </c:pt>
                <c:pt idx="329" formatCode="#,##0.0000000000;[Red]\-#,##0.0000000000">
                  <c:v>178.445704459811</c:v>
                </c:pt>
                <c:pt idx="330" formatCode="#,##0.0000000000;[Red]\-#,##0.0000000000">
                  <c:v>179.823500855302</c:v>
                </c:pt>
                <c:pt idx="331" formatCode="#,##0.0000000000;[Red]\-#,##0.0000000000">
                  <c:v>179.95906272155199</c:v>
                </c:pt>
                <c:pt idx="332" formatCode="#,##0.0000000000;[Red]\-#,##0.0000000000">
                  <c:v>182.28648374030399</c:v>
                </c:pt>
                <c:pt idx="333" formatCode="#,##0.0000000000;[Red]\-#,##0.0000000000">
                  <c:v>186.29366029100601</c:v>
                </c:pt>
                <c:pt idx="334" formatCode="#,##0.0000000000;[Red]\-#,##0.0000000000">
                  <c:v>189.41152039503399</c:v>
                </c:pt>
                <c:pt idx="335" formatCode="#,##0.0000000000;[Red]\-#,##0.0000000000">
                  <c:v>190.201798433866</c:v>
                </c:pt>
                <c:pt idx="336" formatCode="#,##0.0000000000;[Red]\-#,##0.0000000000">
                  <c:v>188.19477656574</c:v>
                </c:pt>
                <c:pt idx="337" formatCode="#,##0.0000000000;[Red]\-#,##0.0000000000">
                  <c:v>189.07676319814101</c:v>
                </c:pt>
                <c:pt idx="338" formatCode="#,##0.0000000000;[Red]\-#,##0.0000000000">
                  <c:v>187.89937430595</c:v>
                </c:pt>
                <c:pt idx="339" formatCode="#,##0.0000000000;[Red]\-#,##0.0000000000">
                  <c:v>183.58617639996001</c:v>
                </c:pt>
                <c:pt idx="340" formatCode="#,##0.0000000000;[Red]\-#,##0.0000000000">
                  <c:v>185.31074490788399</c:v>
                </c:pt>
                <c:pt idx="341" formatCode="#,##0.0000000000;[Red]\-#,##0.0000000000">
                  <c:v>185.054982523468</c:v>
                </c:pt>
                <c:pt idx="342" formatCode="#,##0.0000000000;[Red]\-#,##0.0000000000">
                  <c:v>183.75902371736299</c:v>
                </c:pt>
                <c:pt idx="343" formatCode="#,##0.0000000000;[Red]\-#,##0.0000000000">
                  <c:v>182.73424773564301</c:v>
                </c:pt>
                <c:pt idx="344" formatCode="#,##0.0000000000;[Red]\-#,##0.0000000000">
                  <c:v>181.77750093297499</c:v>
                </c:pt>
                <c:pt idx="345" formatCode="#,##0.0000000000;[Red]\-#,##0.0000000000">
                  <c:v>179.94968483778899</c:v>
                </c:pt>
                <c:pt idx="346" formatCode="#,##0.0000000000;[Red]\-#,##0.0000000000">
                  <c:v>177.539048956073</c:v>
                </c:pt>
                <c:pt idx="347" formatCode="#,##0.0000000000;[Red]\-#,##0.0000000000">
                  <c:v>175.966762702403</c:v>
                </c:pt>
                <c:pt idx="348" formatCode="#,##0.0000000000;[Red]\-#,##0.0000000000">
                  <c:v>173.10080328983301</c:v>
                </c:pt>
                <c:pt idx="349" formatCode="#,##0.0000000000;[Red]\-#,##0.0000000000">
                  <c:v>173.70904436791301</c:v>
                </c:pt>
                <c:pt idx="350" formatCode="#,##0.0000000000;[Red]\-#,##0.0000000000">
                  <c:v>171.61981576001301</c:v>
                </c:pt>
                <c:pt idx="351" formatCode="#,##0.0000000000;[Red]\-#,##0.0000000000">
                  <c:v>170.02853040094101</c:v>
                </c:pt>
                <c:pt idx="352" formatCode="#,##0.0000000000;[Red]\-#,##0.0000000000">
                  <c:v>169.554882758324</c:v>
                </c:pt>
                <c:pt idx="353" formatCode="#,##0.0000000000;[Red]\-#,##0.0000000000">
                  <c:v>167.96440190674301</c:v>
                </c:pt>
                <c:pt idx="354" formatCode="#,##0.0000000000;[Red]\-#,##0.0000000000">
                  <c:v>167.091423982435</c:v>
                </c:pt>
                <c:pt idx="355" formatCode="#,##0.0000000000;[Red]\-#,##0.0000000000">
                  <c:v>166.169379180997</c:v>
                </c:pt>
                <c:pt idx="356" formatCode="#,##0.0000000000;[Red]\-#,##0.0000000000">
                  <c:v>164.44158411908899</c:v>
                </c:pt>
                <c:pt idx="357" formatCode="#,##0.0000000000;[Red]\-#,##0.0000000000">
                  <c:v>164.00176267082099</c:v>
                </c:pt>
                <c:pt idx="358" formatCode="#,##0.0000000000;[Red]\-#,##0.0000000000">
                  <c:v>161.884763824548</c:v>
                </c:pt>
                <c:pt idx="359" formatCode="#,##0.0000000000;[Red]\-#,##0.0000000000">
                  <c:v>160.27065006325401</c:v>
                </c:pt>
                <c:pt idx="360" formatCode="#,##0.0000000000;[Red]\-#,##0.0000000000">
                  <c:v>161.48404985763</c:v>
                </c:pt>
                <c:pt idx="361" formatCode="#,##0.0000000000;[Red]\-#,##0.0000000000">
                  <c:v>160.221869237834</c:v>
                </c:pt>
                <c:pt idx="362" formatCode="#,##0.0000000000;[Red]\-#,##0.0000000000">
                  <c:v>158.41008642715201</c:v>
                </c:pt>
                <c:pt idx="363" formatCode="#,##0.0000000000;[Red]\-#,##0.0000000000">
                  <c:v>158.80912491555699</c:v>
                </c:pt>
                <c:pt idx="364" formatCode="#,##0.0000000000;[Red]\-#,##0.0000000000">
                  <c:v>160.18885557911901</c:v>
                </c:pt>
                <c:pt idx="365" formatCode="#,##0.0000000000;[Red]\-#,##0.0000000000">
                  <c:v>161.656937507789</c:v>
                </c:pt>
                <c:pt idx="366" formatCode="#,##0.0000000000;[Red]\-#,##0.0000000000">
                  <c:v>164.54653268165001</c:v>
                </c:pt>
                <c:pt idx="367" formatCode="#,##0.0000000000;[Red]\-#,##0.0000000000">
                  <c:v>168.13465348167199</c:v>
                </c:pt>
                <c:pt idx="368" formatCode="#,##0.0000000000;[Red]\-#,##0.0000000000">
                  <c:v>166.07342390838599</c:v>
                </c:pt>
                <c:pt idx="369" formatCode="#,##0.0000000000;[Red]\-#,##0.0000000000">
                  <c:v>164.164190129953</c:v>
                </c:pt>
                <c:pt idx="370" formatCode="#,##0.0000000000;[Red]\-#,##0.0000000000">
                  <c:v>163.95507239646099</c:v>
                </c:pt>
                <c:pt idx="371" formatCode="#,##0.0000000000;[Red]\-#,##0.0000000000">
                  <c:v>164.88685148930699</c:v>
                </c:pt>
                <c:pt idx="372" formatCode="#,##0.0000000000;[Red]\-#,##0.0000000000">
                  <c:v>166.43880319282999</c:v>
                </c:pt>
                <c:pt idx="373" formatCode="#,##0.0000000000;[Red]\-#,##0.0000000000">
                  <c:v>170.59625007314</c:v>
                </c:pt>
                <c:pt idx="374" formatCode="#,##0.0000000000;[Red]\-#,##0.0000000000">
                  <c:v>168.111750488041</c:v>
                </c:pt>
                <c:pt idx="375" formatCode="#,##0.0000000000;[Red]\-#,##0.0000000000">
                  <c:v>167.05187719057301</c:v>
                </c:pt>
                <c:pt idx="376" formatCode="#,##0.0000000000;[Red]\-#,##0.0000000000">
                  <c:v>165.065228133886</c:v>
                </c:pt>
                <c:pt idx="377" formatCode="#,##0.0000000000;[Red]\-#,##0.0000000000">
                  <c:v>162.71305394386201</c:v>
                </c:pt>
                <c:pt idx="378" formatCode="#,##0.0000000000;[Red]\-#,##0.0000000000">
                  <c:v>161.75997482494901</c:v>
                </c:pt>
                <c:pt idx="379" formatCode="#,##0.0000000000;[Red]\-#,##0.0000000000">
                  <c:v>160.53272573583001</c:v>
                </c:pt>
                <c:pt idx="380" formatCode="#,##0.0000000000;[Red]\-#,##0.0000000000">
                  <c:v>159.391516783367</c:v>
                </c:pt>
                <c:pt idx="381" formatCode="#,##0.0000000000;[Red]\-#,##0.0000000000">
                  <c:v>155.68416841309801</c:v>
                </c:pt>
                <c:pt idx="382" formatCode="#,##0.0000000000;[Red]\-#,##0.0000000000">
                  <c:v>155.38974163536599</c:v>
                </c:pt>
                <c:pt idx="383" formatCode="#,##0.0000000000;[Red]\-#,##0.0000000000">
                  <c:v>157.46589350010899</c:v>
                </c:pt>
                <c:pt idx="384" formatCode="#,##0.0000000000;[Red]\-#,##0.0000000000">
                  <c:v>157.18637810840499</c:v>
                </c:pt>
                <c:pt idx="385" formatCode="#,##0.0000000000;[Red]\-#,##0.0000000000">
                  <c:v>164.00685119719199</c:v>
                </c:pt>
                <c:pt idx="386" formatCode="#,##0.0000000000;[Red]\-#,##0.0000000000">
                  <c:v>160.96639481265501</c:v>
                </c:pt>
                <c:pt idx="387" formatCode="#,##0.0000000000;[Red]\-#,##0.0000000000">
                  <c:v>160.72215048524399</c:v>
                </c:pt>
                <c:pt idx="388" formatCode="#,##0.0000000000;[Red]\-#,##0.0000000000">
                  <c:v>159.45269182269601</c:v>
                </c:pt>
                <c:pt idx="389" formatCode="#,##0.0000000000;[Red]\-#,##0.0000000000">
                  <c:v>159.85803887165801</c:v>
                </c:pt>
                <c:pt idx="390" formatCode="#,##0.0000000000;[Red]\-#,##0.0000000000">
                  <c:v>158.75534957739001</c:v>
                </c:pt>
                <c:pt idx="391" formatCode="#,##0.0000000000;[Red]\-#,##0.0000000000">
                  <c:v>159.54342848671899</c:v>
                </c:pt>
                <c:pt idx="392" formatCode="#,##0.0000000000;[Red]\-#,##0.0000000000">
                  <c:v>159.20008676043</c:v>
                </c:pt>
                <c:pt idx="393" formatCode="#,##0.0000000000;[Red]\-#,##0.0000000000">
                  <c:v>162.25218446547001</c:v>
                </c:pt>
                <c:pt idx="394" formatCode="#,##0.0000000000;[Red]\-#,##0.0000000000">
                  <c:v>164.27960136818001</c:v>
                </c:pt>
                <c:pt idx="395" formatCode="#,##0.0000000000;[Red]\-#,##0.0000000000">
                  <c:v>169.659827360631</c:v>
                </c:pt>
                <c:pt idx="396" formatCode="#,##0.0000000000;[Red]\-#,##0.0000000000">
                  <c:v>159.467951348512</c:v>
                </c:pt>
                <c:pt idx="397" formatCode="#,##0.0000000000;[Red]\-#,##0.0000000000">
                  <c:v>152.01606336160501</c:v>
                </c:pt>
                <c:pt idx="398" formatCode="#,##0.0000000000;[Red]\-#,##0.0000000000">
                  <c:v>151.49349925339101</c:v>
                </c:pt>
                <c:pt idx="399" formatCode="#,##0.0000000000;[Red]\-#,##0.0000000000">
                  <c:v>152.98279893226399</c:v>
                </c:pt>
                <c:pt idx="400" formatCode="#,##0.0000000000;[Red]\-#,##0.0000000000">
                  <c:v>154.0777413767</c:v>
                </c:pt>
                <c:pt idx="401" formatCode="#,##0.0000000000;[Red]\-#,##0.0000000000">
                  <c:v>155.41685420119899</c:v>
                </c:pt>
                <c:pt idx="402" formatCode="#,##0.0000000000;[Red]\-#,##0.0000000000">
                  <c:v>154.71526474115899</c:v>
                </c:pt>
                <c:pt idx="403" formatCode="#,##0.0000000000;[Red]\-#,##0.0000000000">
                  <c:v>154.50740065396499</c:v>
                </c:pt>
                <c:pt idx="404" formatCode="#,##0.0000000000;[Red]\-#,##0.0000000000">
                  <c:v>155.064207893488</c:v>
                </c:pt>
                <c:pt idx="405" formatCode="#,##0.0000000000;[Red]\-#,##0.0000000000">
                  <c:v>155.61550357233801</c:v>
                </c:pt>
                <c:pt idx="406" formatCode="#,##0.0000000000;[Red]\-#,##0.0000000000">
                  <c:v>155.18157326744699</c:v>
                </c:pt>
                <c:pt idx="407" formatCode="#,##0.0000000000;[Red]\-#,##0.0000000000">
                  <c:v>154.88879039141901</c:v>
                </c:pt>
                <c:pt idx="408" formatCode="#,##0.0000000000;[Red]\-#,##0.0000000000">
                  <c:v>152.02664292420101</c:v>
                </c:pt>
                <c:pt idx="409" formatCode="#,##0.0000000000;[Red]\-#,##0.0000000000">
                  <c:v>150.009229225383</c:v>
                </c:pt>
                <c:pt idx="410" formatCode="#,##0.0000000000;[Red]\-#,##0.0000000000">
                  <c:v>148.86733178271399</c:v>
                </c:pt>
                <c:pt idx="411" formatCode="#,##0.0000000000;[Red]\-#,##0.0000000000">
                  <c:v>148.92413192714699</c:v>
                </c:pt>
                <c:pt idx="412" formatCode="#,##0.0000000000;[Red]\-#,##0.0000000000">
                  <c:v>148.99276564222799</c:v>
                </c:pt>
                <c:pt idx="413" formatCode="#,##0.0000000000;[Red]\-#,##0.0000000000">
                  <c:v>149.05408163876001</c:v>
                </c:pt>
                <c:pt idx="414" formatCode="#,##0.0000000000;[Red]\-#,##0.0000000000">
                  <c:v>147.75061076126099</c:v>
                </c:pt>
                <c:pt idx="415" formatCode="#,##0.0000000000;[Red]\-#,##0.0000000000">
                  <c:v>148.107391613461</c:v>
                </c:pt>
                <c:pt idx="416" formatCode="#,##0.0000000000;[Red]\-#,##0.0000000000">
                  <c:v>147.94093735474499</c:v>
                </c:pt>
                <c:pt idx="417" formatCode="#,##0.0000000000;[Red]\-#,##0.0000000000">
                  <c:v>147.16064380677099</c:v>
                </c:pt>
                <c:pt idx="418" formatCode="#,##0.0000000000;[Red]\-#,##0.0000000000">
                  <c:v>145.77334611053899</c:v>
                </c:pt>
                <c:pt idx="419" formatCode="#,##0.0000000000;[Red]\-#,##0.0000000000">
                  <c:v>144.85980243007</c:v>
                </c:pt>
                <c:pt idx="420" formatCode="#,##0.0000000000;[Red]\-#,##0.0000000000">
                  <c:v>143.600382770675</c:v>
                </c:pt>
                <c:pt idx="421" formatCode="#,##0.0000000000;[Red]\-#,##0.0000000000">
                  <c:v>142.54016945592801</c:v>
                </c:pt>
                <c:pt idx="422" formatCode="#,##0.0000000000;[Red]\-#,##0.0000000000">
                  <c:v>143.13108679008499</c:v>
                </c:pt>
                <c:pt idx="423" formatCode="#,##0.0000000000;[Red]\-#,##0.0000000000">
                  <c:v>142.157721381237</c:v>
                </c:pt>
                <c:pt idx="424" formatCode="#,##0.0000000000;[Red]\-#,##0.0000000000">
                  <c:v>140.845570803774</c:v>
                </c:pt>
                <c:pt idx="425" formatCode="#,##0.0000000000;[Red]\-#,##0.0000000000">
                  <c:v>138.93784355462</c:v>
                </c:pt>
                <c:pt idx="426" formatCode="#,##0.0000000000;[Red]\-#,##0.0000000000">
                  <c:v>139.66924987571801</c:v>
                </c:pt>
                <c:pt idx="427" formatCode="#,##0.0000000000;[Red]\-#,##0.0000000000">
                  <c:v>137.666311769575</c:v>
                </c:pt>
                <c:pt idx="428" formatCode="#,##0.0000000000;[Red]\-#,##0.0000000000">
                  <c:v>135.69442075314299</c:v>
                </c:pt>
                <c:pt idx="429" formatCode="#,##0.0000000000;[Red]\-#,##0.0000000000">
                  <c:v>135.510370620879</c:v>
                </c:pt>
                <c:pt idx="430" formatCode="#,##0.0000000000;[Red]\-#,##0.0000000000">
                  <c:v>135.25530370339001</c:v>
                </c:pt>
                <c:pt idx="431" formatCode="#,##0.0000000000;[Red]\-#,##0.0000000000">
                  <c:v>133.040187352083</c:v>
                </c:pt>
                <c:pt idx="432" formatCode="#,##0.0000000000;[Red]\-#,##0.0000000000">
                  <c:v>134.756584241984</c:v>
                </c:pt>
                <c:pt idx="433" formatCode="#,##0.0000000000;[Red]\-#,##0.0000000000">
                  <c:v>133.19080114763301</c:v>
                </c:pt>
                <c:pt idx="434" formatCode="#,##0.0000000000;[Red]\-#,##0.0000000000">
                  <c:v>131.69793137840401</c:v>
                </c:pt>
                <c:pt idx="435" formatCode="#,##0.0000000000;[Red]\-#,##0.0000000000">
                  <c:v>133.02033787419001</c:v>
                </c:pt>
                <c:pt idx="436" formatCode="#,##0.0000000000;[Red]\-#,##0.0000000000">
                  <c:v>133.09481352301</c:v>
                </c:pt>
                <c:pt idx="437" formatCode="#,##0.0000000000;[Red]\-#,##0.0000000000">
                  <c:v>132.95380765583701</c:v>
                </c:pt>
                <c:pt idx="438" formatCode="#,##0.0000000000;[Red]\-#,##0.0000000000">
                  <c:v>132.71166555769199</c:v>
                </c:pt>
                <c:pt idx="439" formatCode="#,##0.0000000000;[Red]\-#,##0.0000000000">
                  <c:v>132.001039248436</c:v>
                </c:pt>
                <c:pt idx="440" formatCode="#,##0.0000000000;[Red]\-#,##0.0000000000">
                  <c:v>131.381593065625</c:v>
                </c:pt>
                <c:pt idx="441" formatCode="#,##0.0000000000;[Red]\-#,##0.0000000000">
                  <c:v>129.621635103568</c:v>
                </c:pt>
                <c:pt idx="442" formatCode="#,##0.0000000000;[Red]\-#,##0.0000000000">
                  <c:v>130.17077467992499</c:v>
                </c:pt>
                <c:pt idx="443" formatCode="#,##0.0000000000;[Red]\-#,##0.0000000000">
                  <c:v>131.861922266742</c:v>
                </c:pt>
                <c:pt idx="444" formatCode="#,##0.0000000000;[Red]\-#,##0.0000000000">
                  <c:v>129.749321103223</c:v>
                </c:pt>
                <c:pt idx="445" formatCode="#,##0.0000000000;[Red]\-#,##0.0000000000">
                  <c:v>130.65911314595999</c:v>
                </c:pt>
                <c:pt idx="446" formatCode="#,##0.0000000000;[Red]\-#,##0.0000000000">
                  <c:v>132.49185406404499</c:v>
                </c:pt>
                <c:pt idx="447" formatCode="#,##0.0000000000;[Red]\-#,##0.0000000000">
                  <c:v>135.00461397550799</c:v>
                </c:pt>
                <c:pt idx="448" formatCode="#,##0.0000000000;[Red]\-#,##0.0000000000">
                  <c:v>132.789705399783</c:v>
                </c:pt>
                <c:pt idx="449" formatCode="#,##0.0000000000;[Red]\-#,##0.0000000000">
                  <c:v>133.80567218040699</c:v>
                </c:pt>
                <c:pt idx="450" formatCode="#,##0.0000000000;[Red]\-#,##0.0000000000">
                  <c:v>133.22457659653799</c:v>
                </c:pt>
                <c:pt idx="451" formatCode="#,##0.0000000000;[Red]\-#,##0.0000000000">
                  <c:v>133.39625881759099</c:v>
                </c:pt>
                <c:pt idx="452" formatCode="#,##0.0000000000;[Red]\-#,##0.0000000000">
                  <c:v>132.82032221227001</c:v>
                </c:pt>
                <c:pt idx="453" formatCode="#,##0.0000000000;[Red]\-#,##0.0000000000">
                  <c:v>131.46848347330999</c:v>
                </c:pt>
                <c:pt idx="454" formatCode="#,##0.0000000000;[Red]\-#,##0.0000000000">
                  <c:v>132.18599627868701</c:v>
                </c:pt>
                <c:pt idx="455" formatCode="#,##0.0000000000;[Red]\-#,##0.0000000000">
                  <c:v>132.136431215903</c:v>
                </c:pt>
                <c:pt idx="456" formatCode="#,##0.0000000000;[Red]\-#,##0.0000000000">
                  <c:v>131.90244942878499</c:v>
                </c:pt>
                <c:pt idx="457" formatCode="#,##0.0000000000;[Red]\-#,##0.0000000000">
                  <c:v>131.51648596522199</c:v>
                </c:pt>
                <c:pt idx="458" formatCode="#,##0.0000000000;[Red]\-#,##0.0000000000">
                  <c:v>130.67574467157101</c:v>
                </c:pt>
                <c:pt idx="459" formatCode="#,##0.0000000000;[Red]\-#,##0.0000000000">
                  <c:v>128.60502622043299</c:v>
                </c:pt>
                <c:pt idx="460" formatCode="#,##0.0000000000;[Red]\-#,##0.0000000000">
                  <c:v>129.837343617664</c:v>
                </c:pt>
                <c:pt idx="461" formatCode="#,##0.0000000000;[Red]\-#,##0.0000000000">
                  <c:v>129.91613579614801</c:v>
                </c:pt>
                <c:pt idx="462" formatCode="#,##0.0000000000;[Red]\-#,##0.0000000000">
                  <c:v>130.086028040001</c:v>
                </c:pt>
                <c:pt idx="463" formatCode="#,##0.0000000000;[Red]\-#,##0.0000000000">
                  <c:v>129.355606900526</c:v>
                </c:pt>
                <c:pt idx="464" formatCode="#,##0.0000000000;[Red]\-#,##0.0000000000">
                  <c:v>129.530802990057</c:v>
                </c:pt>
                <c:pt idx="465" formatCode="#,##0.0000000000;[Red]\-#,##0.0000000000">
                  <c:v>123.76289076311301</c:v>
                </c:pt>
                <c:pt idx="466" formatCode="#,##0.0000000000;[Red]\-#,##0.0000000000">
                  <c:v>128.03578764740899</c:v>
                </c:pt>
                <c:pt idx="467" formatCode="#,##0.0000000000;[Red]\-#,##0.0000000000">
                  <c:v>126.36937166596999</c:v>
                </c:pt>
                <c:pt idx="468" formatCode="#,##0.0000000000;[Red]\-#,##0.0000000000">
                  <c:v>129.912873489649</c:v>
                </c:pt>
                <c:pt idx="469" formatCode="#,##0.0000000000;[Red]\-#,##0.0000000000">
                  <c:v>126.6492729703</c:v>
                </c:pt>
                <c:pt idx="470" formatCode="#,##0.0000000000;[Red]\-#,##0.0000000000">
                  <c:v>126.068323773995</c:v>
                </c:pt>
                <c:pt idx="471" formatCode="#,##0.0000000000;[Red]\-#,##0.0000000000">
                  <c:v>127.846638546039</c:v>
                </c:pt>
                <c:pt idx="472" formatCode="#,##0.0000000000;[Red]\-#,##0.0000000000">
                  <c:v>122.281123844524</c:v>
                </c:pt>
                <c:pt idx="473" formatCode="#,##0.0000000000;[Red]\-#,##0.0000000000">
                  <c:v>119.575356340575</c:v>
                </c:pt>
                <c:pt idx="474" formatCode="#,##0.0000000000;[Red]\-#,##0.0000000000">
                  <c:v>117.526016996839</c:v>
                </c:pt>
                <c:pt idx="475" formatCode="#,##0.0000000000;[Red]\-#,##0.0000000000">
                  <c:v>117.192891585667</c:v>
                </c:pt>
                <c:pt idx="476" formatCode="#,##0.0000000000;[Red]\-#,##0.0000000000">
                  <c:v>115.327010340607</c:v>
                </c:pt>
                <c:pt idx="477" formatCode="#,##0.0000000000;[Red]\-#,##0.0000000000">
                  <c:v>109.76059234781199</c:v>
                </c:pt>
                <c:pt idx="478" formatCode="#,##0.0000000000;[Red]\-#,##0.0000000000">
                  <c:v>114.493713737261</c:v>
                </c:pt>
                <c:pt idx="479" formatCode="#,##0.0000000000;[Red]\-#,##0.0000000000">
                  <c:v>114.82847730955601</c:v>
                </c:pt>
                <c:pt idx="480" formatCode="#,##0.0000000000;[Red]\-#,##0.0000000000">
                  <c:v>118.307743865265</c:v>
                </c:pt>
                <c:pt idx="481" formatCode="#,##0.0000000000;[Red]\-#,##0.0000000000">
                  <c:v>111.890449762947</c:v>
                </c:pt>
                <c:pt idx="482" formatCode="#,##0.0000000000;[Red]\-#,##0.0000000000">
                  <c:v>112.712889398662</c:v>
                </c:pt>
                <c:pt idx="483" formatCode="#,##0.0000000000;[Red]\-#,##0.0000000000">
                  <c:v>112.625387051499</c:v>
                </c:pt>
                <c:pt idx="484" formatCode="#,##0.0000000000;[Red]\-#,##0.0000000000">
                  <c:v>114.789968043079</c:v>
                </c:pt>
                <c:pt idx="485" formatCode="#,##0.0000000000;[Red]\-#,##0.0000000000">
                  <c:v>116.42737089152</c:v>
                </c:pt>
                <c:pt idx="486" formatCode="#,##0.0000000000;[Red]\-#,##0.0000000000">
                  <c:v>117.237130527201</c:v>
                </c:pt>
                <c:pt idx="487" formatCode="#,##0.0000000000;[Red]\-#,##0.0000000000">
                  <c:v>116.60171336078</c:v>
                </c:pt>
                <c:pt idx="488" formatCode="#,##0.0000000000;[Red]\-#,##0.0000000000">
                  <c:v>116.815625323088</c:v>
                </c:pt>
                <c:pt idx="489" formatCode="#,##0.0000000000;[Red]\-#,##0.0000000000">
                  <c:v>105.857028187512</c:v>
                </c:pt>
                <c:pt idx="490" formatCode="#,##0.0000000000;[Red]\-#,##0.0000000000">
                  <c:v>112.65435284664299</c:v>
                </c:pt>
                <c:pt idx="491" formatCode="#,##0.0000000000;[Red]\-#,##0.0000000000">
                  <c:v>113.901460329155</c:v>
                </c:pt>
                <c:pt idx="492" formatCode="#,##0.0000000000;[Red]\-#,##0.0000000000">
                  <c:v>120.901832919149</c:v>
                </c:pt>
                <c:pt idx="493" formatCode="#,##0.0000000000;[Red]\-#,##0.0000000000">
                  <c:v>113.321978840084</c:v>
                </c:pt>
                <c:pt idx="494" formatCode="#,##0.0000000000;[Red]\-#,##0.0000000000">
                  <c:v>110.667483136185</c:v>
                </c:pt>
                <c:pt idx="495" formatCode="#,##0.0000000000;[Red]\-#,##0.0000000000">
                  <c:v>109.710771263114</c:v>
                </c:pt>
                <c:pt idx="496" formatCode="#,##0.0000000000;[Red]\-#,##0.0000000000">
                  <c:v>106.36753096587201</c:v>
                </c:pt>
                <c:pt idx="497" formatCode="#,##0.0000000000;[Red]\-#,##0.0000000000">
                  <c:v>105.662104088815</c:v>
                </c:pt>
                <c:pt idx="498" formatCode="#,##0.0000000000;[Red]\-#,##0.0000000000">
                  <c:v>104.846944772187</c:v>
                </c:pt>
                <c:pt idx="499" formatCode="#,##0.0000000000;[Red]\-#,##0.0000000000">
                  <c:v>104.593832151627</c:v>
                </c:pt>
                <c:pt idx="500" formatCode="#,##0.0000000000;[Red]\-#,##0.0000000000">
                  <c:v>104.58310586784199</c:v>
                </c:pt>
                <c:pt idx="501" formatCode="#,##0.0000000000;[Red]\-#,##0.0000000000">
                  <c:v>107.827592203873</c:v>
                </c:pt>
                <c:pt idx="502" formatCode="#,##0.0000000000;[Red]\-#,##0.0000000000">
                  <c:v>111.42338933616701</c:v>
                </c:pt>
                <c:pt idx="503" formatCode="#,##0.0000000000;[Red]\-#,##0.0000000000">
                  <c:v>104.543309517233</c:v>
                </c:pt>
                <c:pt idx="504" formatCode="#,##0.0000000000;[Red]\-#,##0.0000000000">
                  <c:v>101.49765939760501</c:v>
                </c:pt>
                <c:pt idx="505" formatCode="#,##0.0000000000;[Red]\-#,##0.0000000000">
                  <c:v>104.286529846093</c:v>
                </c:pt>
                <c:pt idx="506" formatCode="#,##0.0000000000;[Red]\-#,##0.0000000000">
                  <c:v>101.8171826808</c:v>
                </c:pt>
                <c:pt idx="507" formatCode="#,##0.0000000000;[Red]\-#,##0.0000000000">
                  <c:v>101.958821893064</c:v>
                </c:pt>
                <c:pt idx="508" formatCode="#,##0.0000000000;[Red]\-#,##0.0000000000">
                  <c:v>103.344229392838</c:v>
                </c:pt>
                <c:pt idx="509" formatCode="#,##0.0000000000;[Red]\-#,##0.0000000000">
                  <c:v>101.00245587615601</c:v>
                </c:pt>
                <c:pt idx="510" formatCode="#,##0.0000000000;[Red]\-#,##0.0000000000">
                  <c:v>101.71248483641</c:v>
                </c:pt>
                <c:pt idx="511" formatCode="#,##0.0000000000;[Red]\-#,##0.0000000000">
                  <c:v>102.085698855944</c:v>
                </c:pt>
                <c:pt idx="512" formatCode="#,##0.0000000000;[Red]\-#,##0.0000000000">
                  <c:v>102.257121661875</c:v>
                </c:pt>
                <c:pt idx="513" formatCode="#,##0.0000000000;[Red]\-#,##0.0000000000">
                  <c:v>103.94387790741899</c:v>
                </c:pt>
                <c:pt idx="514" formatCode="#,##0.0000000000;[Red]\-#,##0.0000000000">
                  <c:v>107.21264973038301</c:v>
                </c:pt>
                <c:pt idx="515" formatCode="#,##0.0000000000;[Red]\-#,##0.0000000000">
                  <c:v>100.35659368285199</c:v>
                </c:pt>
                <c:pt idx="516" formatCode="#,##0.0000000000;[Red]\-#,##0.0000000000">
                  <c:v>98.418005754633199</c:v>
                </c:pt>
                <c:pt idx="517" formatCode="#,##0.0000000000;[Red]\-#,##0.0000000000">
                  <c:v>96.230981958078203</c:v>
                </c:pt>
                <c:pt idx="518" formatCode="#,##0.0000000000;[Red]\-#,##0.0000000000">
                  <c:v>95.353367631412993</c:v>
                </c:pt>
                <c:pt idx="519" formatCode="#,##0.0000000000;[Red]\-#,##0.0000000000">
                  <c:v>97.624701615998006</c:v>
                </c:pt>
                <c:pt idx="520" formatCode="#,##0.0000000000;[Red]\-#,##0.0000000000">
                  <c:v>98.555924460787296</c:v>
                </c:pt>
                <c:pt idx="521" formatCode="#,##0.0000000000;[Red]\-#,##0.0000000000">
                  <c:v>99.298196101409104</c:v>
                </c:pt>
                <c:pt idx="522" formatCode="#,##0.0000000000;[Red]\-#,##0.0000000000">
                  <c:v>98.550224706602904</c:v>
                </c:pt>
                <c:pt idx="523" formatCode="#,##0.0000000000;[Red]\-#,##0.0000000000">
                  <c:v>96.617916863636196</c:v>
                </c:pt>
                <c:pt idx="524" formatCode="#,##0.0000000000;[Red]\-#,##0.0000000000">
                  <c:v>94.078363013538706</c:v>
                </c:pt>
                <c:pt idx="525" formatCode="#,##0.0000000000;[Red]\-#,##0.0000000000">
                  <c:v>98.563265461760196</c:v>
                </c:pt>
                <c:pt idx="526" formatCode="#,##0.0000000000;[Red]\-#,##0.0000000000">
                  <c:v>102.58753759789801</c:v>
                </c:pt>
                <c:pt idx="527" formatCode="#,##0.0000000000;[Red]\-#,##0.0000000000">
                  <c:v>98.356677085622806</c:v>
                </c:pt>
                <c:pt idx="528" formatCode="#,##0.0000000000;[Red]\-#,##0.0000000000">
                  <c:v>98.783772538668998</c:v>
                </c:pt>
                <c:pt idx="529" formatCode="#,##0.0000000000;[Red]\-#,##0.0000000000">
                  <c:v>99.3587396125792</c:v>
                </c:pt>
                <c:pt idx="530" formatCode="#,##0.0000000000;[Red]\-#,##0.0000000000">
                  <c:v>100.42496429719</c:v>
                </c:pt>
                <c:pt idx="531" formatCode="#,##0.0000000000;[Red]\-#,##0.0000000000">
                  <c:v>99.160661221250095</c:v>
                </c:pt>
                <c:pt idx="532" formatCode="#,##0.0000000000;[Red]\-#,##0.0000000000">
                  <c:v>98.658130768607407</c:v>
                </c:pt>
                <c:pt idx="533" formatCode="#,##0.0000000000;[Red]\-#,##0.0000000000">
                  <c:v>99.508284484105104</c:v>
                </c:pt>
                <c:pt idx="534" formatCode="#,##0.0000000000;[Red]\-#,##0.0000000000">
                  <c:v>98.3500076440084</c:v>
                </c:pt>
                <c:pt idx="535" formatCode="#,##0.0000000000;[Red]\-#,##0.0000000000">
                  <c:v>99.3618704057711</c:v>
                </c:pt>
                <c:pt idx="536" formatCode="#,##0.0000000000;[Red]\-#,##0.0000000000">
                  <c:v>99.187796219288998</c:v>
                </c:pt>
                <c:pt idx="537" formatCode="#,##0.0000000000;[Red]\-#,##0.0000000000">
                  <c:v>100.189602614113</c:v>
                </c:pt>
                <c:pt idx="538" formatCode="#,##0.0000000000;[Red]\-#,##0.0000000000">
                  <c:v>101.38836905889499</c:v>
                </c:pt>
                <c:pt idx="539" formatCode="#,##0.0000000000;[Red]\-#,##0.0000000000">
                  <c:v>100.91681612489801</c:v>
                </c:pt>
                <c:pt idx="540" formatCode="#,##0.0000000000;[Red]\-#,##0.0000000000">
                  <c:v>102.13052517027</c:v>
                </c:pt>
                <c:pt idx="541" formatCode="#,##0.0000000000;[Red]\-#,##0.0000000000">
                  <c:v>104.43323756948899</c:v>
                </c:pt>
                <c:pt idx="542" formatCode="#,##0.0000000000;[Red]\-#,##0.0000000000">
                  <c:v>106.554995820359</c:v>
                </c:pt>
                <c:pt idx="543" formatCode="#,##0.0000000000;[Red]\-#,##0.0000000000">
                  <c:v>107.75060764108601</c:v>
                </c:pt>
                <c:pt idx="544" formatCode="#,##0.0000000000;[Red]\-#,##0.0000000000">
                  <c:v>106.739112030825</c:v>
                </c:pt>
                <c:pt idx="545" formatCode="#,##0.0000000000;[Red]\-#,##0.0000000000">
                  <c:v>107.03090488309699</c:v>
                </c:pt>
                <c:pt idx="546" formatCode="#,##0.0000000000;[Red]\-#,##0.0000000000">
                  <c:v>107.431723168991</c:v>
                </c:pt>
                <c:pt idx="547" formatCode="#,##0.0000000000;[Red]\-#,##0.0000000000">
                  <c:v>109.033790691877</c:v>
                </c:pt>
                <c:pt idx="548" formatCode="#,##0.0000000000;[Red]\-#,##0.0000000000">
                  <c:v>108.235647547959</c:v>
                </c:pt>
                <c:pt idx="549" formatCode="#,##0.0000000000;[Red]\-#,##0.0000000000">
                  <c:v>107.869890007092</c:v>
                </c:pt>
                <c:pt idx="550" formatCode="#,##0.0000000000;[Red]\-#,##0.0000000000">
                  <c:v>107.271738931871</c:v>
                </c:pt>
                <c:pt idx="551" formatCode="#,##0.0000000000;[Red]\-#,##0.0000000000">
                  <c:v>104.310042927464</c:v>
                </c:pt>
                <c:pt idx="552" formatCode="#,##0.0000000000;[Red]\-#,##0.0000000000">
                  <c:v>100.520620072523</c:v>
                </c:pt>
                <c:pt idx="553" formatCode="#,##0.0000000000;[Red]\-#,##0.0000000000">
                  <c:v>101.371345306913</c:v>
                </c:pt>
                <c:pt idx="554" formatCode="#,##0.0000000000;[Red]\-#,##0.0000000000">
                  <c:v>100.158546955246</c:v>
                </c:pt>
                <c:pt idx="555" formatCode="#,##0.0000000000;[Red]\-#,##0.0000000000">
                  <c:v>99.909511881630706</c:v>
                </c:pt>
                <c:pt idx="556" formatCode="#,##0.0000000000;[Red]\-#,##0.0000000000">
                  <c:v>101.178060825291</c:v>
                </c:pt>
                <c:pt idx="557" formatCode="#,##0.0000000000;[Red]\-#,##0.0000000000">
                  <c:v>101.062995618358</c:v>
                </c:pt>
                <c:pt idx="558" formatCode="#,##0.0000000000;[Red]\-#,##0.0000000000">
                  <c:v>101.354130037453</c:v>
                </c:pt>
                <c:pt idx="559" formatCode="#,##0.0000000000;[Red]\-#,##0.0000000000">
                  <c:v>100.999181359419</c:v>
                </c:pt>
                <c:pt idx="560" formatCode="#,##0.0000000000;[Red]\-#,##0.0000000000">
                  <c:v>100.296074059177</c:v>
                </c:pt>
                <c:pt idx="561" formatCode="#,##0.0000000000;[Red]\-#,##0.0000000000">
                  <c:v>99.721277225951695</c:v>
                </c:pt>
                <c:pt idx="562" formatCode="#,##0.0000000000;[Red]\-#,##0.0000000000">
                  <c:v>99.117330300999797</c:v>
                </c:pt>
                <c:pt idx="563" formatCode="#,##0.0000000000;[Red]\-#,##0.0000000000">
                  <c:v>99.070030699830596</c:v>
                </c:pt>
                <c:pt idx="564" formatCode="#,##0.0000000000;[Red]\-#,##0.0000000000">
                  <c:v>99.6716314762851</c:v>
                </c:pt>
                <c:pt idx="565" formatCode="#,##0.0000000000;[Red]\-#,##0.0000000000">
                  <c:v>99.9401130949568</c:v>
                </c:pt>
                <c:pt idx="566" formatCode="#,##0.0000000000;[Red]\-#,##0.0000000000">
                  <c:v>100.708850102914</c:v>
                </c:pt>
                <c:pt idx="567" formatCode="#,##0.0000000000;[Red]\-#,##0.0000000000">
                  <c:v>99.627366546487707</c:v>
                </c:pt>
                <c:pt idx="568" formatCode="#,##0.0000000000;[Red]\-#,##0.0000000000">
                  <c:v>99.956405506313601</c:v>
                </c:pt>
                <c:pt idx="569" formatCode="#,##0.0000000000;[Red]\-#,##0.0000000000">
                  <c:v>99.767578702650596</c:v>
                </c:pt>
                <c:pt idx="570" formatCode="#,##0.0000000000;[Red]\-#,##0.0000000000">
                  <c:v>100.746057862795</c:v>
                </c:pt>
                <c:pt idx="571" formatCode="#,##0.0000000000;[Red]\-#,##0.0000000000">
                  <c:v>100.62839688990999</c:v>
                </c:pt>
                <c:pt idx="572" formatCode="#,##0.0000000000;[Red]\-#,##0.0000000000">
                  <c:v>101.630586266222</c:v>
                </c:pt>
                <c:pt idx="573" formatCode="#,##0.0000000000;[Red]\-#,##0.0000000000">
                  <c:v>102.280571595941</c:v>
                </c:pt>
                <c:pt idx="574" formatCode="#,##0.0000000000;[Red]\-#,##0.0000000000">
                  <c:v>103.008088583966</c:v>
                </c:pt>
                <c:pt idx="575" formatCode="#,##0.0000000000;[Red]\-#,##0.0000000000">
                  <c:v>103.943961448564</c:v>
                </c:pt>
                <c:pt idx="576" formatCode="#,##0.0000000000;[Red]\-#,##0.0000000000">
                  <c:v>102.405673246747</c:v>
                </c:pt>
                <c:pt idx="577" formatCode="#,##0.0000000000;[Red]\-#,##0.0000000000">
                  <c:v>102.49974863726</c:v>
                </c:pt>
                <c:pt idx="578" formatCode="#,##0.0000000000;[Red]\-#,##0.0000000000">
                  <c:v>102.12906275705301</c:v>
                </c:pt>
                <c:pt idx="579" formatCode="#,##0.0000000000;[Red]\-#,##0.0000000000">
                  <c:v>102.532257291017</c:v>
                </c:pt>
                <c:pt idx="580" formatCode="#,##0.0000000000;[Red]\-#,##0.0000000000">
                  <c:v>102.836509786603</c:v>
                </c:pt>
                <c:pt idx="581" formatCode="#,##0.0000000000;[Red]\-#,##0.0000000000">
                  <c:v>104.642367461489</c:v>
                </c:pt>
                <c:pt idx="582" formatCode="#,##0.0000000000;[Red]\-#,##0.0000000000">
                  <c:v>103.92488881817199</c:v>
                </c:pt>
                <c:pt idx="583" formatCode="#,##0.0000000000;[Red]\-#,##0.0000000000">
                  <c:v>103.262504663996</c:v>
                </c:pt>
                <c:pt idx="584" formatCode="#,##0.0000000000;[Red]\-#,##0.0000000000">
                  <c:v>103.65102997054601</c:v>
                </c:pt>
                <c:pt idx="585" formatCode="#,##0.0000000000;[Red]\-#,##0.0000000000">
                  <c:v>104.105026160241</c:v>
                </c:pt>
                <c:pt idx="586" formatCode="#,##0.0000000000;[Red]\-#,##0.0000000000">
                  <c:v>104.53316215816</c:v>
                </c:pt>
                <c:pt idx="587" formatCode="#,##0.0000000000;[Red]\-#,##0.0000000000">
                  <c:v>105.58058501556199</c:v>
                </c:pt>
                <c:pt idx="588" formatCode="#,##0.0000000000;[Red]\-#,##0.0000000000">
                  <c:v>107.309650886341</c:v>
                </c:pt>
                <c:pt idx="589" formatCode="#,##0.0000000000;[Red]\-#,##0.0000000000">
                  <c:v>108.275191398535</c:v>
                </c:pt>
                <c:pt idx="590" formatCode="#,##0.0000000000;[Red]\-#,##0.0000000000">
                  <c:v>107.85841592817999</c:v>
                </c:pt>
                <c:pt idx="591" formatCode="#,##0.0000000000;[Red]\-#,##0.0000000000">
                  <c:v>108.488368487298</c:v>
                </c:pt>
                <c:pt idx="592" formatCode="#,##0.0000000000;[Red]\-#,##0.0000000000">
                  <c:v>106.773126440174</c:v>
                </c:pt>
                <c:pt idx="593" formatCode="#,##0.0000000000;[Red]\-#,##0.0000000000">
                  <c:v>105.995446376483</c:v>
                </c:pt>
                <c:pt idx="594" formatCode="#,##0.0000000000;[Red]\-#,##0.0000000000">
                  <c:v>105.943448543831</c:v>
                </c:pt>
                <c:pt idx="595" formatCode="#,##0.0000000000;[Red]\-#,##0.0000000000">
                  <c:v>106.344039461986</c:v>
                </c:pt>
                <c:pt idx="596" formatCode="#,##0.0000000000;[Red]\-#,##0.0000000000">
                  <c:v>107.239851672253</c:v>
                </c:pt>
                <c:pt idx="597" formatCode="#,##0.0000000000;[Red]\-#,##0.0000000000">
                  <c:v>107.25383798925201</c:v>
                </c:pt>
                <c:pt idx="598" formatCode="#,##0.0000000000;[Red]\-#,##0.0000000000">
                  <c:v>107.03562416783301</c:v>
                </c:pt>
                <c:pt idx="599" formatCode="#,##0.0000000000;[Red]\-#,##0.0000000000">
                  <c:v>105.97576866489599</c:v>
                </c:pt>
                <c:pt idx="600" formatCode="#,##0.0000000000;[Red]\-#,##0.0000000000">
                  <c:v>105.768792477166</c:v>
                </c:pt>
                <c:pt idx="601" formatCode="#,##0.0000000000;[Red]\-#,##0.0000000000">
                  <c:v>104.517691253518</c:v>
                </c:pt>
                <c:pt idx="602" formatCode="#,##0.0000000000;[Red]\-#,##0.0000000000">
                  <c:v>103.644691045743</c:v>
                </c:pt>
                <c:pt idx="603" formatCode="#,##0.0000000000;[Red]\-#,##0.0000000000">
                  <c:v>102.899697633644</c:v>
                </c:pt>
                <c:pt idx="604" formatCode="#,##0.0000000000;[Red]\-#,##0.0000000000">
                  <c:v>105.618295844331</c:v>
                </c:pt>
                <c:pt idx="605" formatCode="#,##0.0000000000;[Red]\-#,##0.0000000000">
                  <c:v>104.72946510055399</c:v>
                </c:pt>
                <c:pt idx="606" formatCode="#,##0.0000000000;[Red]\-#,##0.0000000000">
                  <c:v>104.169559309874</c:v>
                </c:pt>
                <c:pt idx="607" formatCode="#,##0.0000000000;[Red]\-#,##0.0000000000">
                  <c:v>104.74824258631899</c:v>
                </c:pt>
                <c:pt idx="608" formatCode="#,##0.0000000000;[Red]\-#,##0.0000000000">
                  <c:v>102.362112659574</c:v>
                </c:pt>
                <c:pt idx="609" formatCode="#,##0.0000000000;[Red]\-#,##0.0000000000">
                  <c:v>104.661570263708</c:v>
                </c:pt>
                <c:pt idx="610" formatCode="#,##0.0000000000;[Red]\-#,##0.0000000000">
                  <c:v>106.703633095843</c:v>
                </c:pt>
                <c:pt idx="611" formatCode="#,##0.0000000000;[Red]\-#,##0.0000000000">
                  <c:v>105.066714108805</c:v>
                </c:pt>
                <c:pt idx="612" formatCode="#,##0.0000000000;[Red]\-#,##0.0000000000">
                  <c:v>104.981200995047</c:v>
                </c:pt>
                <c:pt idx="613" formatCode="#,##0.0000000000;[Red]\-#,##0.0000000000">
                  <c:v>105.877864431221</c:v>
                </c:pt>
                <c:pt idx="614" formatCode="#,##0.0000000000;[Red]\-#,##0.0000000000">
                  <c:v>105.72736838044</c:v>
                </c:pt>
                <c:pt idx="615" formatCode="#,##0.0000000000;[Red]\-#,##0.0000000000">
                  <c:v>105.161044962578</c:v>
                </c:pt>
                <c:pt idx="616" formatCode="#,##0.0000000000;[Red]\-#,##0.0000000000">
                  <c:v>105.58661332965301</c:v>
                </c:pt>
                <c:pt idx="617" formatCode="#,##0.0000000000;[Red]\-#,##0.0000000000">
                  <c:v>103.79233201951099</c:v>
                </c:pt>
                <c:pt idx="618" formatCode="#,##0.0000000000;[Red]\-#,##0.0000000000">
                  <c:v>103.74675401495401</c:v>
                </c:pt>
                <c:pt idx="619" formatCode="#,##0.0000000000;[Red]\-#,##0.0000000000">
                  <c:v>103.454178235756</c:v>
                </c:pt>
                <c:pt idx="620" formatCode="#,##0.0000000000;[Red]\-#,##0.0000000000">
                  <c:v>102.076568558227</c:v>
                </c:pt>
                <c:pt idx="621" formatCode="#,##0.0000000000;[Red]\-#,##0.0000000000">
                  <c:v>102.64759202614501</c:v>
                </c:pt>
                <c:pt idx="622" formatCode="#,##0.0000000000;[Red]\-#,##0.0000000000">
                  <c:v>102.82599847956099</c:v>
                </c:pt>
                <c:pt idx="623" formatCode="#,##0.0000000000;[Red]\-#,##0.0000000000">
                  <c:v>102.725981174442</c:v>
                </c:pt>
                <c:pt idx="624" formatCode="#,##0.0000000000;[Red]\-#,##0.0000000000">
                  <c:v>103.46202170710301</c:v>
                </c:pt>
                <c:pt idx="625" formatCode="#,##0.0000000000;[Red]\-#,##0.0000000000">
                  <c:v>104.082133661087</c:v>
                </c:pt>
                <c:pt idx="626" formatCode="#,##0.0000000000;[Red]\-#,##0.0000000000">
                  <c:v>100.49438219120999</c:v>
                </c:pt>
                <c:pt idx="627" formatCode="#,##0.0000000000;[Red]\-#,##0.0000000000">
                  <c:v>101.96212695599</c:v>
                </c:pt>
                <c:pt idx="628" formatCode="#,##0.0000000000;[Red]\-#,##0.0000000000">
                  <c:v>101.582460631706</c:v>
                </c:pt>
                <c:pt idx="629" formatCode="#,##0.0000000000;[Red]\-#,##0.0000000000">
                  <c:v>102.960871458524</c:v>
                </c:pt>
                <c:pt idx="630" formatCode="#,##0.0000000000;[Red]\-#,##0.0000000000">
                  <c:v>103.525137151336</c:v>
                </c:pt>
                <c:pt idx="631" formatCode="#,##0.0000000000;[Red]\-#,##0.0000000000">
                  <c:v>104.29473536664899</c:v>
                </c:pt>
                <c:pt idx="632" formatCode="#,##0.0000000000;[Red]\-#,##0.0000000000">
                  <c:v>104.599100375769</c:v>
                </c:pt>
                <c:pt idx="633">
                  <c:v>104.06653544109101</c:v>
                </c:pt>
                <c:pt idx="634">
                  <c:v>103.306242671437</c:v>
                </c:pt>
                <c:pt idx="635">
                  <c:v>103.577664353062</c:v>
                </c:pt>
                <c:pt idx="636">
                  <c:v>102.42860169580899</c:v>
                </c:pt>
                <c:pt idx="637">
                  <c:v>101.825269070654</c:v>
                </c:pt>
                <c:pt idx="638">
                  <c:v>102.09680164150301</c:v>
                </c:pt>
                <c:pt idx="639">
                  <c:v>101.672577145359</c:v>
                </c:pt>
                <c:pt idx="640">
                  <c:v>100.56424104657999</c:v>
                </c:pt>
                <c:pt idx="641">
                  <c:v>100.147011472773</c:v>
                </c:pt>
                <c:pt idx="642">
                  <c:v>99.622235790062803</c:v>
                </c:pt>
                <c:pt idx="643">
                  <c:v>98.741648914055105</c:v>
                </c:pt>
                <c:pt idx="644">
                  <c:v>98.917603221792007</c:v>
                </c:pt>
                <c:pt idx="645">
                  <c:v>99.018017162514596</c:v>
                </c:pt>
                <c:pt idx="646">
                  <c:v>99.098153066779105</c:v>
                </c:pt>
                <c:pt idx="647">
                  <c:v>99.203569888310298</c:v>
                </c:pt>
                <c:pt idx="648">
                  <c:v>99.277197902822394</c:v>
                </c:pt>
                <c:pt idx="649">
                  <c:v>99.344835575804893</c:v>
                </c:pt>
                <c:pt idx="650">
                  <c:v>99.071132730494597</c:v>
                </c:pt>
                <c:pt idx="651">
                  <c:v>98.976972788091501</c:v>
                </c:pt>
              </c:numCache>
            </c:numRef>
          </c:val>
          <c:smooth val="0"/>
          <c:extLst>
            <c:ext xmlns:c16="http://schemas.microsoft.com/office/drawing/2014/chart" uri="{C3380CC4-5D6E-409C-BE32-E72D297353CC}">
              <c16:uniqueId val="{00000001-B900-4288-A1CF-8B9B6FC04345}"/>
            </c:ext>
          </c:extLst>
        </c:ser>
        <c:ser>
          <c:idx val="1"/>
          <c:order val="2"/>
          <c:tx>
            <c:strRef>
              <c:f>'★資本稼働率（施工時販売価格指数）'!$I$1</c:f>
              <c:strCache>
                <c:ptCount val="1"/>
                <c:pt idx="0">
                  <c:v>活動能力</c:v>
                </c:pt>
              </c:strCache>
            </c:strRef>
          </c:tx>
          <c:spPr>
            <a:ln w="28575" cap="rnd">
              <a:solidFill>
                <a:schemeClr val="dk1">
                  <a:tint val="55000"/>
                </a:schemeClr>
              </a:solidFill>
              <a:prstDash val="sysDash"/>
              <a:round/>
            </a:ln>
            <a:effectLst/>
          </c:spPr>
          <c:marker>
            <c:symbol val="none"/>
          </c:marker>
          <c:cat>
            <c:numRef>
              <c:f>'★資本稼働率（施工時販売価格指数）'!$A$2:$A$653</c:f>
              <c:numCache>
                <c:formatCode>yyyy"年"m"月";@</c:formatCode>
                <c:ptCount val="652"/>
                <c:pt idx="0">
                  <c:v>24929</c:v>
                </c:pt>
                <c:pt idx="1">
                  <c:v>24959</c:v>
                </c:pt>
                <c:pt idx="2">
                  <c:v>24990</c:v>
                </c:pt>
                <c:pt idx="3">
                  <c:v>25020</c:v>
                </c:pt>
                <c:pt idx="4">
                  <c:v>25051</c:v>
                </c:pt>
                <c:pt idx="5">
                  <c:v>25082</c:v>
                </c:pt>
                <c:pt idx="6">
                  <c:v>25112</c:v>
                </c:pt>
                <c:pt idx="7">
                  <c:v>25143</c:v>
                </c:pt>
                <c:pt idx="8">
                  <c:v>25173</c:v>
                </c:pt>
                <c:pt idx="9">
                  <c:v>25204</c:v>
                </c:pt>
                <c:pt idx="10">
                  <c:v>25235</c:v>
                </c:pt>
                <c:pt idx="11">
                  <c:v>25263</c:v>
                </c:pt>
                <c:pt idx="12">
                  <c:v>25294</c:v>
                </c:pt>
                <c:pt idx="13">
                  <c:v>25324</c:v>
                </c:pt>
                <c:pt idx="14">
                  <c:v>25355</c:v>
                </c:pt>
                <c:pt idx="15">
                  <c:v>25385</c:v>
                </c:pt>
                <c:pt idx="16">
                  <c:v>25416</c:v>
                </c:pt>
                <c:pt idx="17">
                  <c:v>25447</c:v>
                </c:pt>
                <c:pt idx="18">
                  <c:v>25477</c:v>
                </c:pt>
                <c:pt idx="19">
                  <c:v>25508</c:v>
                </c:pt>
                <c:pt idx="20">
                  <c:v>25538</c:v>
                </c:pt>
                <c:pt idx="21">
                  <c:v>25569</c:v>
                </c:pt>
                <c:pt idx="22">
                  <c:v>25600</c:v>
                </c:pt>
                <c:pt idx="23">
                  <c:v>25628</c:v>
                </c:pt>
                <c:pt idx="24">
                  <c:v>25659</c:v>
                </c:pt>
                <c:pt idx="25">
                  <c:v>25689</c:v>
                </c:pt>
                <c:pt idx="26">
                  <c:v>25720</c:v>
                </c:pt>
                <c:pt idx="27">
                  <c:v>25750</c:v>
                </c:pt>
                <c:pt idx="28">
                  <c:v>25781</c:v>
                </c:pt>
                <c:pt idx="29">
                  <c:v>25812</c:v>
                </c:pt>
                <c:pt idx="30">
                  <c:v>25842</c:v>
                </c:pt>
                <c:pt idx="31">
                  <c:v>25873</c:v>
                </c:pt>
                <c:pt idx="32">
                  <c:v>25903</c:v>
                </c:pt>
                <c:pt idx="33">
                  <c:v>25934</c:v>
                </c:pt>
                <c:pt idx="34">
                  <c:v>25965</c:v>
                </c:pt>
                <c:pt idx="35">
                  <c:v>25993</c:v>
                </c:pt>
                <c:pt idx="36">
                  <c:v>26024</c:v>
                </c:pt>
                <c:pt idx="37">
                  <c:v>26054</c:v>
                </c:pt>
                <c:pt idx="38">
                  <c:v>26085</c:v>
                </c:pt>
                <c:pt idx="39">
                  <c:v>26115</c:v>
                </c:pt>
                <c:pt idx="40">
                  <c:v>26146</c:v>
                </c:pt>
                <c:pt idx="41">
                  <c:v>26177</c:v>
                </c:pt>
                <c:pt idx="42">
                  <c:v>26207</c:v>
                </c:pt>
                <c:pt idx="43">
                  <c:v>26238</c:v>
                </c:pt>
                <c:pt idx="44">
                  <c:v>26268</c:v>
                </c:pt>
                <c:pt idx="45">
                  <c:v>26299</c:v>
                </c:pt>
                <c:pt idx="46">
                  <c:v>26330</c:v>
                </c:pt>
                <c:pt idx="47">
                  <c:v>26359</c:v>
                </c:pt>
                <c:pt idx="48">
                  <c:v>26390</c:v>
                </c:pt>
                <c:pt idx="49">
                  <c:v>26420</c:v>
                </c:pt>
                <c:pt idx="50">
                  <c:v>26451</c:v>
                </c:pt>
                <c:pt idx="51">
                  <c:v>26481</c:v>
                </c:pt>
                <c:pt idx="52">
                  <c:v>26512</c:v>
                </c:pt>
                <c:pt idx="53">
                  <c:v>26543</c:v>
                </c:pt>
                <c:pt idx="54">
                  <c:v>26573</c:v>
                </c:pt>
                <c:pt idx="55">
                  <c:v>26604</c:v>
                </c:pt>
                <c:pt idx="56">
                  <c:v>26634</c:v>
                </c:pt>
                <c:pt idx="57">
                  <c:v>26665</c:v>
                </c:pt>
                <c:pt idx="58">
                  <c:v>26696</c:v>
                </c:pt>
                <c:pt idx="59">
                  <c:v>26724</c:v>
                </c:pt>
                <c:pt idx="60">
                  <c:v>26755</c:v>
                </c:pt>
                <c:pt idx="61">
                  <c:v>26785</c:v>
                </c:pt>
                <c:pt idx="62">
                  <c:v>26816</c:v>
                </c:pt>
                <c:pt idx="63">
                  <c:v>26846</c:v>
                </c:pt>
                <c:pt idx="64">
                  <c:v>26877</c:v>
                </c:pt>
                <c:pt idx="65">
                  <c:v>26908</c:v>
                </c:pt>
                <c:pt idx="66">
                  <c:v>26938</c:v>
                </c:pt>
                <c:pt idx="67">
                  <c:v>26969</c:v>
                </c:pt>
                <c:pt idx="68">
                  <c:v>26999</c:v>
                </c:pt>
                <c:pt idx="69">
                  <c:v>27030</c:v>
                </c:pt>
                <c:pt idx="70">
                  <c:v>27061</c:v>
                </c:pt>
                <c:pt idx="71">
                  <c:v>27089</c:v>
                </c:pt>
                <c:pt idx="72">
                  <c:v>27120</c:v>
                </c:pt>
                <c:pt idx="73">
                  <c:v>27150</c:v>
                </c:pt>
                <c:pt idx="74">
                  <c:v>27181</c:v>
                </c:pt>
                <c:pt idx="75">
                  <c:v>27211</c:v>
                </c:pt>
                <c:pt idx="76">
                  <c:v>27242</c:v>
                </c:pt>
                <c:pt idx="77">
                  <c:v>27273</c:v>
                </c:pt>
                <c:pt idx="78">
                  <c:v>27303</c:v>
                </c:pt>
                <c:pt idx="79">
                  <c:v>27334</c:v>
                </c:pt>
                <c:pt idx="80">
                  <c:v>27364</c:v>
                </c:pt>
                <c:pt idx="81">
                  <c:v>27395</c:v>
                </c:pt>
                <c:pt idx="82">
                  <c:v>27426</c:v>
                </c:pt>
                <c:pt idx="83">
                  <c:v>27454</c:v>
                </c:pt>
                <c:pt idx="84">
                  <c:v>27485</c:v>
                </c:pt>
                <c:pt idx="85">
                  <c:v>27515</c:v>
                </c:pt>
                <c:pt idx="86">
                  <c:v>27546</c:v>
                </c:pt>
                <c:pt idx="87">
                  <c:v>27576</c:v>
                </c:pt>
                <c:pt idx="88">
                  <c:v>27607</c:v>
                </c:pt>
                <c:pt idx="89">
                  <c:v>27638</c:v>
                </c:pt>
                <c:pt idx="90">
                  <c:v>27668</c:v>
                </c:pt>
                <c:pt idx="91">
                  <c:v>27699</c:v>
                </c:pt>
                <c:pt idx="92">
                  <c:v>27729</c:v>
                </c:pt>
                <c:pt idx="93">
                  <c:v>27760</c:v>
                </c:pt>
                <c:pt idx="94">
                  <c:v>27791</c:v>
                </c:pt>
                <c:pt idx="95">
                  <c:v>27820</c:v>
                </c:pt>
                <c:pt idx="96">
                  <c:v>27851</c:v>
                </c:pt>
                <c:pt idx="97">
                  <c:v>27881</c:v>
                </c:pt>
                <c:pt idx="98">
                  <c:v>27912</c:v>
                </c:pt>
                <c:pt idx="99">
                  <c:v>27942</c:v>
                </c:pt>
                <c:pt idx="100">
                  <c:v>27973</c:v>
                </c:pt>
                <c:pt idx="101">
                  <c:v>28004</c:v>
                </c:pt>
                <c:pt idx="102">
                  <c:v>28034</c:v>
                </c:pt>
                <c:pt idx="103">
                  <c:v>28065</c:v>
                </c:pt>
                <c:pt idx="104">
                  <c:v>28095</c:v>
                </c:pt>
                <c:pt idx="105">
                  <c:v>28126</c:v>
                </c:pt>
                <c:pt idx="106">
                  <c:v>28157</c:v>
                </c:pt>
                <c:pt idx="107">
                  <c:v>28185</c:v>
                </c:pt>
                <c:pt idx="108">
                  <c:v>28216</c:v>
                </c:pt>
                <c:pt idx="109">
                  <c:v>28246</c:v>
                </c:pt>
                <c:pt idx="110">
                  <c:v>28277</c:v>
                </c:pt>
                <c:pt idx="111">
                  <c:v>28307</c:v>
                </c:pt>
                <c:pt idx="112">
                  <c:v>28338</c:v>
                </c:pt>
                <c:pt idx="113">
                  <c:v>28369</c:v>
                </c:pt>
                <c:pt idx="114">
                  <c:v>28399</c:v>
                </c:pt>
                <c:pt idx="115">
                  <c:v>28430</c:v>
                </c:pt>
                <c:pt idx="116">
                  <c:v>28460</c:v>
                </c:pt>
                <c:pt idx="117">
                  <c:v>28491</c:v>
                </c:pt>
                <c:pt idx="118">
                  <c:v>28522</c:v>
                </c:pt>
                <c:pt idx="119">
                  <c:v>28550</c:v>
                </c:pt>
                <c:pt idx="120">
                  <c:v>28581</c:v>
                </c:pt>
                <c:pt idx="121">
                  <c:v>28611</c:v>
                </c:pt>
                <c:pt idx="122">
                  <c:v>28642</c:v>
                </c:pt>
                <c:pt idx="123">
                  <c:v>28672</c:v>
                </c:pt>
                <c:pt idx="124">
                  <c:v>28703</c:v>
                </c:pt>
                <c:pt idx="125">
                  <c:v>28734</c:v>
                </c:pt>
                <c:pt idx="126">
                  <c:v>28764</c:v>
                </c:pt>
                <c:pt idx="127">
                  <c:v>28795</c:v>
                </c:pt>
                <c:pt idx="128">
                  <c:v>28825</c:v>
                </c:pt>
                <c:pt idx="129">
                  <c:v>28856</c:v>
                </c:pt>
                <c:pt idx="130">
                  <c:v>28887</c:v>
                </c:pt>
                <c:pt idx="131">
                  <c:v>28915</c:v>
                </c:pt>
                <c:pt idx="132">
                  <c:v>28946</c:v>
                </c:pt>
                <c:pt idx="133">
                  <c:v>28976</c:v>
                </c:pt>
                <c:pt idx="134">
                  <c:v>29007</c:v>
                </c:pt>
                <c:pt idx="135">
                  <c:v>29037</c:v>
                </c:pt>
                <c:pt idx="136">
                  <c:v>29068</c:v>
                </c:pt>
                <c:pt idx="137">
                  <c:v>29099</c:v>
                </c:pt>
                <c:pt idx="138">
                  <c:v>29129</c:v>
                </c:pt>
                <c:pt idx="139">
                  <c:v>29160</c:v>
                </c:pt>
                <c:pt idx="140">
                  <c:v>29190</c:v>
                </c:pt>
                <c:pt idx="141">
                  <c:v>29221</c:v>
                </c:pt>
                <c:pt idx="142">
                  <c:v>29252</c:v>
                </c:pt>
                <c:pt idx="143">
                  <c:v>29281</c:v>
                </c:pt>
                <c:pt idx="144">
                  <c:v>29312</c:v>
                </c:pt>
                <c:pt idx="145">
                  <c:v>29342</c:v>
                </c:pt>
                <c:pt idx="146">
                  <c:v>29373</c:v>
                </c:pt>
                <c:pt idx="147">
                  <c:v>29403</c:v>
                </c:pt>
                <c:pt idx="148">
                  <c:v>29434</c:v>
                </c:pt>
                <c:pt idx="149">
                  <c:v>29465</c:v>
                </c:pt>
                <c:pt idx="150">
                  <c:v>29495</c:v>
                </c:pt>
                <c:pt idx="151">
                  <c:v>29526</c:v>
                </c:pt>
                <c:pt idx="152">
                  <c:v>29556</c:v>
                </c:pt>
                <c:pt idx="153">
                  <c:v>29587</c:v>
                </c:pt>
                <c:pt idx="154">
                  <c:v>29618</c:v>
                </c:pt>
                <c:pt idx="155">
                  <c:v>29646</c:v>
                </c:pt>
                <c:pt idx="156">
                  <c:v>29677</c:v>
                </c:pt>
                <c:pt idx="157">
                  <c:v>29707</c:v>
                </c:pt>
                <c:pt idx="158">
                  <c:v>29738</c:v>
                </c:pt>
                <c:pt idx="159">
                  <c:v>29768</c:v>
                </c:pt>
                <c:pt idx="160">
                  <c:v>29799</c:v>
                </c:pt>
                <c:pt idx="161">
                  <c:v>29830</c:v>
                </c:pt>
                <c:pt idx="162">
                  <c:v>29860</c:v>
                </c:pt>
                <c:pt idx="163">
                  <c:v>29891</c:v>
                </c:pt>
                <c:pt idx="164">
                  <c:v>29921</c:v>
                </c:pt>
                <c:pt idx="165">
                  <c:v>29952</c:v>
                </c:pt>
                <c:pt idx="166">
                  <c:v>29983</c:v>
                </c:pt>
                <c:pt idx="167">
                  <c:v>30011</c:v>
                </c:pt>
                <c:pt idx="168">
                  <c:v>30042</c:v>
                </c:pt>
                <c:pt idx="169">
                  <c:v>30072</c:v>
                </c:pt>
                <c:pt idx="170">
                  <c:v>30103</c:v>
                </c:pt>
                <c:pt idx="171">
                  <c:v>30133</c:v>
                </c:pt>
                <c:pt idx="172">
                  <c:v>30164</c:v>
                </c:pt>
                <c:pt idx="173">
                  <c:v>30195</c:v>
                </c:pt>
                <c:pt idx="174">
                  <c:v>30225</c:v>
                </c:pt>
                <c:pt idx="175">
                  <c:v>30256</c:v>
                </c:pt>
                <c:pt idx="176">
                  <c:v>30286</c:v>
                </c:pt>
                <c:pt idx="177">
                  <c:v>30317</c:v>
                </c:pt>
                <c:pt idx="178">
                  <c:v>30348</c:v>
                </c:pt>
                <c:pt idx="179">
                  <c:v>30376</c:v>
                </c:pt>
                <c:pt idx="180">
                  <c:v>30407</c:v>
                </c:pt>
                <c:pt idx="181">
                  <c:v>30437</c:v>
                </c:pt>
                <c:pt idx="182">
                  <c:v>30468</c:v>
                </c:pt>
                <c:pt idx="183">
                  <c:v>30498</c:v>
                </c:pt>
                <c:pt idx="184">
                  <c:v>30529</c:v>
                </c:pt>
                <c:pt idx="185">
                  <c:v>30560</c:v>
                </c:pt>
                <c:pt idx="186">
                  <c:v>30590</c:v>
                </c:pt>
                <c:pt idx="187">
                  <c:v>30621</c:v>
                </c:pt>
                <c:pt idx="188">
                  <c:v>30651</c:v>
                </c:pt>
                <c:pt idx="189">
                  <c:v>30682</c:v>
                </c:pt>
                <c:pt idx="190">
                  <c:v>30713</c:v>
                </c:pt>
                <c:pt idx="191">
                  <c:v>30742</c:v>
                </c:pt>
                <c:pt idx="192">
                  <c:v>30773</c:v>
                </c:pt>
                <c:pt idx="193">
                  <c:v>30803</c:v>
                </c:pt>
                <c:pt idx="194">
                  <c:v>30834</c:v>
                </c:pt>
                <c:pt idx="195">
                  <c:v>30864</c:v>
                </c:pt>
                <c:pt idx="196">
                  <c:v>30895</c:v>
                </c:pt>
                <c:pt idx="197">
                  <c:v>30926</c:v>
                </c:pt>
                <c:pt idx="198">
                  <c:v>30956</c:v>
                </c:pt>
                <c:pt idx="199">
                  <c:v>30987</c:v>
                </c:pt>
                <c:pt idx="200">
                  <c:v>31017</c:v>
                </c:pt>
                <c:pt idx="201">
                  <c:v>31048</c:v>
                </c:pt>
                <c:pt idx="202">
                  <c:v>31079</c:v>
                </c:pt>
                <c:pt idx="203">
                  <c:v>31107</c:v>
                </c:pt>
                <c:pt idx="204">
                  <c:v>31138</c:v>
                </c:pt>
                <c:pt idx="205">
                  <c:v>31168</c:v>
                </c:pt>
                <c:pt idx="206">
                  <c:v>31199</c:v>
                </c:pt>
                <c:pt idx="207">
                  <c:v>31229</c:v>
                </c:pt>
                <c:pt idx="208">
                  <c:v>31260</c:v>
                </c:pt>
                <c:pt idx="209">
                  <c:v>31291</c:v>
                </c:pt>
                <c:pt idx="210">
                  <c:v>31321</c:v>
                </c:pt>
                <c:pt idx="211">
                  <c:v>31352</c:v>
                </c:pt>
                <c:pt idx="212">
                  <c:v>31382</c:v>
                </c:pt>
                <c:pt idx="213">
                  <c:v>31413</c:v>
                </c:pt>
                <c:pt idx="214">
                  <c:v>31444</c:v>
                </c:pt>
                <c:pt idx="215">
                  <c:v>31472</c:v>
                </c:pt>
                <c:pt idx="216">
                  <c:v>31503</c:v>
                </c:pt>
                <c:pt idx="217">
                  <c:v>31533</c:v>
                </c:pt>
                <c:pt idx="218">
                  <c:v>31564</c:v>
                </c:pt>
                <c:pt idx="219">
                  <c:v>31594</c:v>
                </c:pt>
                <c:pt idx="220">
                  <c:v>31625</c:v>
                </c:pt>
                <c:pt idx="221">
                  <c:v>31656</c:v>
                </c:pt>
                <c:pt idx="222">
                  <c:v>31686</c:v>
                </c:pt>
                <c:pt idx="223">
                  <c:v>31717</c:v>
                </c:pt>
                <c:pt idx="224">
                  <c:v>31747</c:v>
                </c:pt>
                <c:pt idx="225">
                  <c:v>31778</c:v>
                </c:pt>
                <c:pt idx="226">
                  <c:v>31809</c:v>
                </c:pt>
                <c:pt idx="227">
                  <c:v>31837</c:v>
                </c:pt>
                <c:pt idx="228">
                  <c:v>31868</c:v>
                </c:pt>
                <c:pt idx="229">
                  <c:v>31898</c:v>
                </c:pt>
                <c:pt idx="230">
                  <c:v>31929</c:v>
                </c:pt>
                <c:pt idx="231">
                  <c:v>31959</c:v>
                </c:pt>
                <c:pt idx="232">
                  <c:v>31990</c:v>
                </c:pt>
                <c:pt idx="233">
                  <c:v>32021</c:v>
                </c:pt>
                <c:pt idx="234">
                  <c:v>32051</c:v>
                </c:pt>
                <c:pt idx="235">
                  <c:v>32082</c:v>
                </c:pt>
                <c:pt idx="236">
                  <c:v>32112</c:v>
                </c:pt>
                <c:pt idx="237">
                  <c:v>32143</c:v>
                </c:pt>
                <c:pt idx="238">
                  <c:v>32174</c:v>
                </c:pt>
                <c:pt idx="239">
                  <c:v>32203</c:v>
                </c:pt>
                <c:pt idx="240">
                  <c:v>32234</c:v>
                </c:pt>
                <c:pt idx="241">
                  <c:v>32264</c:v>
                </c:pt>
                <c:pt idx="242">
                  <c:v>32295</c:v>
                </c:pt>
                <c:pt idx="243">
                  <c:v>32325</c:v>
                </c:pt>
                <c:pt idx="244">
                  <c:v>32356</c:v>
                </c:pt>
                <c:pt idx="245">
                  <c:v>32387</c:v>
                </c:pt>
                <c:pt idx="246">
                  <c:v>32417</c:v>
                </c:pt>
                <c:pt idx="247">
                  <c:v>32448</c:v>
                </c:pt>
                <c:pt idx="248">
                  <c:v>32478</c:v>
                </c:pt>
                <c:pt idx="249">
                  <c:v>32509</c:v>
                </c:pt>
                <c:pt idx="250">
                  <c:v>32540</c:v>
                </c:pt>
                <c:pt idx="251">
                  <c:v>32568</c:v>
                </c:pt>
                <c:pt idx="252">
                  <c:v>32599</c:v>
                </c:pt>
                <c:pt idx="253">
                  <c:v>32629</c:v>
                </c:pt>
                <c:pt idx="254">
                  <c:v>32660</c:v>
                </c:pt>
                <c:pt idx="255">
                  <c:v>32690</c:v>
                </c:pt>
                <c:pt idx="256">
                  <c:v>32721</c:v>
                </c:pt>
                <c:pt idx="257">
                  <c:v>32752</c:v>
                </c:pt>
                <c:pt idx="258">
                  <c:v>32782</c:v>
                </c:pt>
                <c:pt idx="259">
                  <c:v>32813</c:v>
                </c:pt>
                <c:pt idx="260">
                  <c:v>32843</c:v>
                </c:pt>
                <c:pt idx="261">
                  <c:v>32874</c:v>
                </c:pt>
                <c:pt idx="262">
                  <c:v>32905</c:v>
                </c:pt>
                <c:pt idx="263">
                  <c:v>32933</c:v>
                </c:pt>
                <c:pt idx="264">
                  <c:v>32964</c:v>
                </c:pt>
                <c:pt idx="265">
                  <c:v>32994</c:v>
                </c:pt>
                <c:pt idx="266">
                  <c:v>33025</c:v>
                </c:pt>
                <c:pt idx="267">
                  <c:v>33055</c:v>
                </c:pt>
                <c:pt idx="268">
                  <c:v>33086</c:v>
                </c:pt>
                <c:pt idx="269">
                  <c:v>33117</c:v>
                </c:pt>
                <c:pt idx="270">
                  <c:v>33147</c:v>
                </c:pt>
                <c:pt idx="271">
                  <c:v>33178</c:v>
                </c:pt>
                <c:pt idx="272">
                  <c:v>33208</c:v>
                </c:pt>
                <c:pt idx="273">
                  <c:v>33239</c:v>
                </c:pt>
                <c:pt idx="274">
                  <c:v>33270</c:v>
                </c:pt>
                <c:pt idx="275">
                  <c:v>33298</c:v>
                </c:pt>
                <c:pt idx="276">
                  <c:v>33329</c:v>
                </c:pt>
                <c:pt idx="277">
                  <c:v>33359</c:v>
                </c:pt>
                <c:pt idx="278">
                  <c:v>33390</c:v>
                </c:pt>
                <c:pt idx="279">
                  <c:v>33420</c:v>
                </c:pt>
                <c:pt idx="280">
                  <c:v>33451</c:v>
                </c:pt>
                <c:pt idx="281">
                  <c:v>33482</c:v>
                </c:pt>
                <c:pt idx="282">
                  <c:v>33512</c:v>
                </c:pt>
                <c:pt idx="283">
                  <c:v>33543</c:v>
                </c:pt>
                <c:pt idx="284">
                  <c:v>33573</c:v>
                </c:pt>
                <c:pt idx="285">
                  <c:v>33604</c:v>
                </c:pt>
                <c:pt idx="286">
                  <c:v>33635</c:v>
                </c:pt>
                <c:pt idx="287">
                  <c:v>33664</c:v>
                </c:pt>
                <c:pt idx="288">
                  <c:v>33695</c:v>
                </c:pt>
                <c:pt idx="289">
                  <c:v>33725</c:v>
                </c:pt>
                <c:pt idx="290">
                  <c:v>33756</c:v>
                </c:pt>
                <c:pt idx="291">
                  <c:v>33786</c:v>
                </c:pt>
                <c:pt idx="292">
                  <c:v>33817</c:v>
                </c:pt>
                <c:pt idx="293">
                  <c:v>33848</c:v>
                </c:pt>
                <c:pt idx="294">
                  <c:v>33878</c:v>
                </c:pt>
                <c:pt idx="295">
                  <c:v>33909</c:v>
                </c:pt>
                <c:pt idx="296">
                  <c:v>33939</c:v>
                </c:pt>
                <c:pt idx="297">
                  <c:v>33970</c:v>
                </c:pt>
                <c:pt idx="298">
                  <c:v>34001</c:v>
                </c:pt>
                <c:pt idx="299">
                  <c:v>34029</c:v>
                </c:pt>
                <c:pt idx="300">
                  <c:v>34060</c:v>
                </c:pt>
                <c:pt idx="301">
                  <c:v>34090</c:v>
                </c:pt>
                <c:pt idx="302">
                  <c:v>34121</c:v>
                </c:pt>
                <c:pt idx="303">
                  <c:v>34151</c:v>
                </c:pt>
                <c:pt idx="304">
                  <c:v>34182</c:v>
                </c:pt>
                <c:pt idx="305">
                  <c:v>34213</c:v>
                </c:pt>
                <c:pt idx="306">
                  <c:v>34243</c:v>
                </c:pt>
                <c:pt idx="307">
                  <c:v>34274</c:v>
                </c:pt>
                <c:pt idx="308">
                  <c:v>34304</c:v>
                </c:pt>
                <c:pt idx="309">
                  <c:v>34335</c:v>
                </c:pt>
                <c:pt idx="310">
                  <c:v>34366</c:v>
                </c:pt>
                <c:pt idx="311">
                  <c:v>34394</c:v>
                </c:pt>
                <c:pt idx="312">
                  <c:v>34425</c:v>
                </c:pt>
                <c:pt idx="313">
                  <c:v>34455</c:v>
                </c:pt>
                <c:pt idx="314">
                  <c:v>34486</c:v>
                </c:pt>
                <c:pt idx="315">
                  <c:v>34516</c:v>
                </c:pt>
                <c:pt idx="316">
                  <c:v>34547</c:v>
                </c:pt>
                <c:pt idx="317">
                  <c:v>34578</c:v>
                </c:pt>
                <c:pt idx="318">
                  <c:v>34608</c:v>
                </c:pt>
                <c:pt idx="319">
                  <c:v>34639</c:v>
                </c:pt>
                <c:pt idx="320">
                  <c:v>34669</c:v>
                </c:pt>
                <c:pt idx="321">
                  <c:v>34700</c:v>
                </c:pt>
                <c:pt idx="322">
                  <c:v>34731</c:v>
                </c:pt>
                <c:pt idx="323">
                  <c:v>34759</c:v>
                </c:pt>
                <c:pt idx="324">
                  <c:v>34790</c:v>
                </c:pt>
                <c:pt idx="325">
                  <c:v>34820</c:v>
                </c:pt>
                <c:pt idx="326">
                  <c:v>34851</c:v>
                </c:pt>
                <c:pt idx="327">
                  <c:v>34881</c:v>
                </c:pt>
                <c:pt idx="328">
                  <c:v>34912</c:v>
                </c:pt>
                <c:pt idx="329">
                  <c:v>34943</c:v>
                </c:pt>
                <c:pt idx="330">
                  <c:v>34973</c:v>
                </c:pt>
                <c:pt idx="331">
                  <c:v>35004</c:v>
                </c:pt>
                <c:pt idx="332">
                  <c:v>35034</c:v>
                </c:pt>
                <c:pt idx="333">
                  <c:v>35065</c:v>
                </c:pt>
                <c:pt idx="334">
                  <c:v>35096</c:v>
                </c:pt>
                <c:pt idx="335">
                  <c:v>35125</c:v>
                </c:pt>
                <c:pt idx="336">
                  <c:v>35156</c:v>
                </c:pt>
                <c:pt idx="337">
                  <c:v>35186</c:v>
                </c:pt>
                <c:pt idx="338">
                  <c:v>35217</c:v>
                </c:pt>
                <c:pt idx="339">
                  <c:v>35247</c:v>
                </c:pt>
                <c:pt idx="340">
                  <c:v>35278</c:v>
                </c:pt>
                <c:pt idx="341">
                  <c:v>35309</c:v>
                </c:pt>
                <c:pt idx="342">
                  <c:v>35339</c:v>
                </c:pt>
                <c:pt idx="343">
                  <c:v>35370</c:v>
                </c:pt>
                <c:pt idx="344">
                  <c:v>35400</c:v>
                </c:pt>
                <c:pt idx="345">
                  <c:v>35431</c:v>
                </c:pt>
                <c:pt idx="346">
                  <c:v>35462</c:v>
                </c:pt>
                <c:pt idx="347">
                  <c:v>35490</c:v>
                </c:pt>
                <c:pt idx="348">
                  <c:v>35521</c:v>
                </c:pt>
                <c:pt idx="349">
                  <c:v>35551</c:v>
                </c:pt>
                <c:pt idx="350">
                  <c:v>35582</c:v>
                </c:pt>
                <c:pt idx="351">
                  <c:v>35612</c:v>
                </c:pt>
                <c:pt idx="352">
                  <c:v>35643</c:v>
                </c:pt>
                <c:pt idx="353">
                  <c:v>35674</c:v>
                </c:pt>
                <c:pt idx="354">
                  <c:v>35704</c:v>
                </c:pt>
                <c:pt idx="355">
                  <c:v>35735</c:v>
                </c:pt>
                <c:pt idx="356">
                  <c:v>35765</c:v>
                </c:pt>
                <c:pt idx="357">
                  <c:v>35796</c:v>
                </c:pt>
                <c:pt idx="358">
                  <c:v>35827</c:v>
                </c:pt>
                <c:pt idx="359">
                  <c:v>35855</c:v>
                </c:pt>
                <c:pt idx="360">
                  <c:v>35886</c:v>
                </c:pt>
                <c:pt idx="361">
                  <c:v>35916</c:v>
                </c:pt>
                <c:pt idx="362">
                  <c:v>35947</c:v>
                </c:pt>
                <c:pt idx="363">
                  <c:v>35977</c:v>
                </c:pt>
                <c:pt idx="364">
                  <c:v>36008</c:v>
                </c:pt>
                <c:pt idx="365">
                  <c:v>36039</c:v>
                </c:pt>
                <c:pt idx="366">
                  <c:v>36069</c:v>
                </c:pt>
                <c:pt idx="367">
                  <c:v>36100</c:v>
                </c:pt>
                <c:pt idx="368">
                  <c:v>36130</c:v>
                </c:pt>
                <c:pt idx="369">
                  <c:v>36161</c:v>
                </c:pt>
                <c:pt idx="370">
                  <c:v>36192</c:v>
                </c:pt>
                <c:pt idx="371">
                  <c:v>36220</c:v>
                </c:pt>
                <c:pt idx="372">
                  <c:v>36251</c:v>
                </c:pt>
                <c:pt idx="373">
                  <c:v>36281</c:v>
                </c:pt>
                <c:pt idx="374">
                  <c:v>36312</c:v>
                </c:pt>
                <c:pt idx="375">
                  <c:v>36342</c:v>
                </c:pt>
                <c:pt idx="376">
                  <c:v>36373</c:v>
                </c:pt>
                <c:pt idx="377">
                  <c:v>36404</c:v>
                </c:pt>
                <c:pt idx="378">
                  <c:v>36434</c:v>
                </c:pt>
                <c:pt idx="379">
                  <c:v>36465</c:v>
                </c:pt>
                <c:pt idx="380">
                  <c:v>36495</c:v>
                </c:pt>
                <c:pt idx="381">
                  <c:v>36526</c:v>
                </c:pt>
                <c:pt idx="382">
                  <c:v>36557</c:v>
                </c:pt>
                <c:pt idx="383">
                  <c:v>36586</c:v>
                </c:pt>
                <c:pt idx="384">
                  <c:v>36617</c:v>
                </c:pt>
                <c:pt idx="385">
                  <c:v>36647</c:v>
                </c:pt>
                <c:pt idx="386">
                  <c:v>36678</c:v>
                </c:pt>
                <c:pt idx="387">
                  <c:v>36708</c:v>
                </c:pt>
                <c:pt idx="388">
                  <c:v>36739</c:v>
                </c:pt>
                <c:pt idx="389">
                  <c:v>36770</c:v>
                </c:pt>
                <c:pt idx="390">
                  <c:v>36800</c:v>
                </c:pt>
                <c:pt idx="391">
                  <c:v>36831</c:v>
                </c:pt>
                <c:pt idx="392">
                  <c:v>36861</c:v>
                </c:pt>
                <c:pt idx="393">
                  <c:v>36892</c:v>
                </c:pt>
                <c:pt idx="394">
                  <c:v>36923</c:v>
                </c:pt>
                <c:pt idx="395">
                  <c:v>36951</c:v>
                </c:pt>
                <c:pt idx="396">
                  <c:v>36982</c:v>
                </c:pt>
                <c:pt idx="397">
                  <c:v>37012</c:v>
                </c:pt>
                <c:pt idx="398">
                  <c:v>37043</c:v>
                </c:pt>
                <c:pt idx="399">
                  <c:v>37073</c:v>
                </c:pt>
                <c:pt idx="400">
                  <c:v>37104</c:v>
                </c:pt>
                <c:pt idx="401">
                  <c:v>37135</c:v>
                </c:pt>
                <c:pt idx="402">
                  <c:v>37165</c:v>
                </c:pt>
                <c:pt idx="403">
                  <c:v>37196</c:v>
                </c:pt>
                <c:pt idx="404">
                  <c:v>37226</c:v>
                </c:pt>
                <c:pt idx="405">
                  <c:v>37257</c:v>
                </c:pt>
                <c:pt idx="406">
                  <c:v>37288</c:v>
                </c:pt>
                <c:pt idx="407">
                  <c:v>37316</c:v>
                </c:pt>
                <c:pt idx="408">
                  <c:v>37347</c:v>
                </c:pt>
                <c:pt idx="409">
                  <c:v>37377</c:v>
                </c:pt>
                <c:pt idx="410">
                  <c:v>37408</c:v>
                </c:pt>
                <c:pt idx="411">
                  <c:v>37438</c:v>
                </c:pt>
                <c:pt idx="412">
                  <c:v>37469</c:v>
                </c:pt>
                <c:pt idx="413">
                  <c:v>37500</c:v>
                </c:pt>
                <c:pt idx="414">
                  <c:v>37530</c:v>
                </c:pt>
                <c:pt idx="415">
                  <c:v>37561</c:v>
                </c:pt>
                <c:pt idx="416">
                  <c:v>37591</c:v>
                </c:pt>
                <c:pt idx="417">
                  <c:v>37622</c:v>
                </c:pt>
                <c:pt idx="418">
                  <c:v>37653</c:v>
                </c:pt>
                <c:pt idx="419">
                  <c:v>37681</c:v>
                </c:pt>
                <c:pt idx="420">
                  <c:v>37712</c:v>
                </c:pt>
                <c:pt idx="421">
                  <c:v>37742</c:v>
                </c:pt>
                <c:pt idx="422">
                  <c:v>37773</c:v>
                </c:pt>
                <c:pt idx="423">
                  <c:v>37803</c:v>
                </c:pt>
                <c:pt idx="424">
                  <c:v>37834</c:v>
                </c:pt>
                <c:pt idx="425">
                  <c:v>37865</c:v>
                </c:pt>
                <c:pt idx="426">
                  <c:v>37895</c:v>
                </c:pt>
                <c:pt idx="427">
                  <c:v>37926</c:v>
                </c:pt>
                <c:pt idx="428">
                  <c:v>37956</c:v>
                </c:pt>
                <c:pt idx="429">
                  <c:v>37987</c:v>
                </c:pt>
                <c:pt idx="430">
                  <c:v>38018</c:v>
                </c:pt>
                <c:pt idx="431">
                  <c:v>38047</c:v>
                </c:pt>
                <c:pt idx="432">
                  <c:v>38078</c:v>
                </c:pt>
                <c:pt idx="433">
                  <c:v>38108</c:v>
                </c:pt>
                <c:pt idx="434">
                  <c:v>38139</c:v>
                </c:pt>
                <c:pt idx="435">
                  <c:v>38169</c:v>
                </c:pt>
                <c:pt idx="436">
                  <c:v>38200</c:v>
                </c:pt>
                <c:pt idx="437">
                  <c:v>38231</c:v>
                </c:pt>
                <c:pt idx="438">
                  <c:v>38261</c:v>
                </c:pt>
                <c:pt idx="439">
                  <c:v>38292</c:v>
                </c:pt>
                <c:pt idx="440">
                  <c:v>38322</c:v>
                </c:pt>
                <c:pt idx="441">
                  <c:v>38353</c:v>
                </c:pt>
                <c:pt idx="442">
                  <c:v>38384</c:v>
                </c:pt>
                <c:pt idx="443">
                  <c:v>38412</c:v>
                </c:pt>
                <c:pt idx="444">
                  <c:v>38443</c:v>
                </c:pt>
                <c:pt idx="445">
                  <c:v>38473</c:v>
                </c:pt>
                <c:pt idx="446">
                  <c:v>38504</c:v>
                </c:pt>
                <c:pt idx="447">
                  <c:v>38534</c:v>
                </c:pt>
                <c:pt idx="448">
                  <c:v>38565</c:v>
                </c:pt>
                <c:pt idx="449">
                  <c:v>38596</c:v>
                </c:pt>
                <c:pt idx="450">
                  <c:v>38626</c:v>
                </c:pt>
                <c:pt idx="451">
                  <c:v>38657</c:v>
                </c:pt>
                <c:pt idx="452">
                  <c:v>38687</c:v>
                </c:pt>
                <c:pt idx="453">
                  <c:v>38718</c:v>
                </c:pt>
                <c:pt idx="454">
                  <c:v>38749</c:v>
                </c:pt>
                <c:pt idx="455">
                  <c:v>38777</c:v>
                </c:pt>
                <c:pt idx="456">
                  <c:v>38808</c:v>
                </c:pt>
                <c:pt idx="457">
                  <c:v>38838</c:v>
                </c:pt>
                <c:pt idx="458">
                  <c:v>38869</c:v>
                </c:pt>
                <c:pt idx="459">
                  <c:v>38899</c:v>
                </c:pt>
                <c:pt idx="460">
                  <c:v>38930</c:v>
                </c:pt>
                <c:pt idx="461">
                  <c:v>38961</c:v>
                </c:pt>
                <c:pt idx="462">
                  <c:v>38991</c:v>
                </c:pt>
                <c:pt idx="463">
                  <c:v>39022</c:v>
                </c:pt>
                <c:pt idx="464">
                  <c:v>39052</c:v>
                </c:pt>
                <c:pt idx="465">
                  <c:v>39083</c:v>
                </c:pt>
                <c:pt idx="466">
                  <c:v>39114</c:v>
                </c:pt>
                <c:pt idx="467">
                  <c:v>39142</c:v>
                </c:pt>
                <c:pt idx="468">
                  <c:v>39173</c:v>
                </c:pt>
                <c:pt idx="469">
                  <c:v>39203</c:v>
                </c:pt>
                <c:pt idx="470">
                  <c:v>39234</c:v>
                </c:pt>
                <c:pt idx="471">
                  <c:v>39264</c:v>
                </c:pt>
                <c:pt idx="472">
                  <c:v>39295</c:v>
                </c:pt>
                <c:pt idx="473">
                  <c:v>39326</c:v>
                </c:pt>
                <c:pt idx="474">
                  <c:v>39356</c:v>
                </c:pt>
                <c:pt idx="475">
                  <c:v>39387</c:v>
                </c:pt>
                <c:pt idx="476">
                  <c:v>39417</c:v>
                </c:pt>
                <c:pt idx="477">
                  <c:v>39448</c:v>
                </c:pt>
                <c:pt idx="478">
                  <c:v>39479</c:v>
                </c:pt>
                <c:pt idx="479">
                  <c:v>39508</c:v>
                </c:pt>
                <c:pt idx="480">
                  <c:v>39539</c:v>
                </c:pt>
                <c:pt idx="481">
                  <c:v>39569</c:v>
                </c:pt>
                <c:pt idx="482">
                  <c:v>39600</c:v>
                </c:pt>
                <c:pt idx="483">
                  <c:v>39630</c:v>
                </c:pt>
                <c:pt idx="484">
                  <c:v>39661</c:v>
                </c:pt>
                <c:pt idx="485">
                  <c:v>39692</c:v>
                </c:pt>
                <c:pt idx="486">
                  <c:v>39722</c:v>
                </c:pt>
                <c:pt idx="487">
                  <c:v>39753</c:v>
                </c:pt>
                <c:pt idx="488">
                  <c:v>39783</c:v>
                </c:pt>
                <c:pt idx="489">
                  <c:v>39814</c:v>
                </c:pt>
                <c:pt idx="490">
                  <c:v>39845</c:v>
                </c:pt>
                <c:pt idx="491">
                  <c:v>39873</c:v>
                </c:pt>
                <c:pt idx="492">
                  <c:v>39904</c:v>
                </c:pt>
                <c:pt idx="493">
                  <c:v>39934</c:v>
                </c:pt>
                <c:pt idx="494">
                  <c:v>39965</c:v>
                </c:pt>
                <c:pt idx="495">
                  <c:v>39995</c:v>
                </c:pt>
                <c:pt idx="496">
                  <c:v>40026</c:v>
                </c:pt>
                <c:pt idx="497">
                  <c:v>40057</c:v>
                </c:pt>
                <c:pt idx="498">
                  <c:v>40087</c:v>
                </c:pt>
                <c:pt idx="499">
                  <c:v>40118</c:v>
                </c:pt>
                <c:pt idx="500">
                  <c:v>40148</c:v>
                </c:pt>
                <c:pt idx="501">
                  <c:v>40179</c:v>
                </c:pt>
                <c:pt idx="502">
                  <c:v>40210</c:v>
                </c:pt>
                <c:pt idx="503">
                  <c:v>40238</c:v>
                </c:pt>
                <c:pt idx="504">
                  <c:v>40269</c:v>
                </c:pt>
                <c:pt idx="505">
                  <c:v>40299</c:v>
                </c:pt>
                <c:pt idx="506">
                  <c:v>40330</c:v>
                </c:pt>
                <c:pt idx="507">
                  <c:v>40360</c:v>
                </c:pt>
                <c:pt idx="508">
                  <c:v>40391</c:v>
                </c:pt>
                <c:pt idx="509">
                  <c:v>40422</c:v>
                </c:pt>
                <c:pt idx="510">
                  <c:v>40452</c:v>
                </c:pt>
                <c:pt idx="511">
                  <c:v>40483</c:v>
                </c:pt>
                <c:pt idx="512">
                  <c:v>40513</c:v>
                </c:pt>
                <c:pt idx="513">
                  <c:v>40544</c:v>
                </c:pt>
                <c:pt idx="514">
                  <c:v>40575</c:v>
                </c:pt>
                <c:pt idx="515">
                  <c:v>40603</c:v>
                </c:pt>
                <c:pt idx="516">
                  <c:v>40634</c:v>
                </c:pt>
                <c:pt idx="517">
                  <c:v>40664</c:v>
                </c:pt>
                <c:pt idx="518">
                  <c:v>40695</c:v>
                </c:pt>
                <c:pt idx="519">
                  <c:v>40725</c:v>
                </c:pt>
                <c:pt idx="520">
                  <c:v>40756</c:v>
                </c:pt>
                <c:pt idx="521">
                  <c:v>40787</c:v>
                </c:pt>
                <c:pt idx="522">
                  <c:v>40817</c:v>
                </c:pt>
                <c:pt idx="523">
                  <c:v>40848</c:v>
                </c:pt>
                <c:pt idx="524">
                  <c:v>40878</c:v>
                </c:pt>
                <c:pt idx="525">
                  <c:v>40909</c:v>
                </c:pt>
                <c:pt idx="526">
                  <c:v>40940</c:v>
                </c:pt>
                <c:pt idx="527">
                  <c:v>40969</c:v>
                </c:pt>
                <c:pt idx="528">
                  <c:v>41000</c:v>
                </c:pt>
                <c:pt idx="529">
                  <c:v>41030</c:v>
                </c:pt>
                <c:pt idx="530">
                  <c:v>41061</c:v>
                </c:pt>
                <c:pt idx="531">
                  <c:v>41091</c:v>
                </c:pt>
                <c:pt idx="532">
                  <c:v>41122</c:v>
                </c:pt>
                <c:pt idx="533">
                  <c:v>41153</c:v>
                </c:pt>
                <c:pt idx="534">
                  <c:v>41183</c:v>
                </c:pt>
                <c:pt idx="535">
                  <c:v>41214</c:v>
                </c:pt>
                <c:pt idx="536">
                  <c:v>41244</c:v>
                </c:pt>
                <c:pt idx="537">
                  <c:v>41275</c:v>
                </c:pt>
                <c:pt idx="538">
                  <c:v>41306</c:v>
                </c:pt>
                <c:pt idx="539">
                  <c:v>41334</c:v>
                </c:pt>
                <c:pt idx="540">
                  <c:v>41365</c:v>
                </c:pt>
                <c:pt idx="541">
                  <c:v>41395</c:v>
                </c:pt>
                <c:pt idx="542">
                  <c:v>41426</c:v>
                </c:pt>
                <c:pt idx="543">
                  <c:v>41456</c:v>
                </c:pt>
                <c:pt idx="544">
                  <c:v>41487</c:v>
                </c:pt>
                <c:pt idx="545">
                  <c:v>41518</c:v>
                </c:pt>
                <c:pt idx="546">
                  <c:v>41548</c:v>
                </c:pt>
                <c:pt idx="547">
                  <c:v>41579</c:v>
                </c:pt>
                <c:pt idx="548">
                  <c:v>41609</c:v>
                </c:pt>
                <c:pt idx="549">
                  <c:v>41640</c:v>
                </c:pt>
                <c:pt idx="550">
                  <c:v>41671</c:v>
                </c:pt>
                <c:pt idx="551">
                  <c:v>41699</c:v>
                </c:pt>
                <c:pt idx="552">
                  <c:v>41730</c:v>
                </c:pt>
                <c:pt idx="553">
                  <c:v>41760</c:v>
                </c:pt>
                <c:pt idx="554">
                  <c:v>41791</c:v>
                </c:pt>
                <c:pt idx="555">
                  <c:v>41821</c:v>
                </c:pt>
                <c:pt idx="556">
                  <c:v>41852</c:v>
                </c:pt>
                <c:pt idx="557">
                  <c:v>41883</c:v>
                </c:pt>
                <c:pt idx="558">
                  <c:v>41913</c:v>
                </c:pt>
                <c:pt idx="559">
                  <c:v>41944</c:v>
                </c:pt>
                <c:pt idx="560">
                  <c:v>41974</c:v>
                </c:pt>
                <c:pt idx="561">
                  <c:v>42005</c:v>
                </c:pt>
                <c:pt idx="562">
                  <c:v>42036</c:v>
                </c:pt>
                <c:pt idx="563">
                  <c:v>42064</c:v>
                </c:pt>
                <c:pt idx="564">
                  <c:v>42095</c:v>
                </c:pt>
                <c:pt idx="565">
                  <c:v>42125</c:v>
                </c:pt>
                <c:pt idx="566">
                  <c:v>42156</c:v>
                </c:pt>
                <c:pt idx="567">
                  <c:v>42186</c:v>
                </c:pt>
                <c:pt idx="568">
                  <c:v>42217</c:v>
                </c:pt>
                <c:pt idx="569">
                  <c:v>42248</c:v>
                </c:pt>
                <c:pt idx="570">
                  <c:v>42278</c:v>
                </c:pt>
                <c:pt idx="571">
                  <c:v>42309</c:v>
                </c:pt>
                <c:pt idx="572">
                  <c:v>42339</c:v>
                </c:pt>
                <c:pt idx="573">
                  <c:v>42370</c:v>
                </c:pt>
                <c:pt idx="574">
                  <c:v>42401</c:v>
                </c:pt>
                <c:pt idx="575">
                  <c:v>42430</c:v>
                </c:pt>
                <c:pt idx="576">
                  <c:v>42461</c:v>
                </c:pt>
                <c:pt idx="577">
                  <c:v>42491</c:v>
                </c:pt>
                <c:pt idx="578">
                  <c:v>42522</c:v>
                </c:pt>
                <c:pt idx="579">
                  <c:v>42552</c:v>
                </c:pt>
                <c:pt idx="580">
                  <c:v>42583</c:v>
                </c:pt>
                <c:pt idx="581">
                  <c:v>42614</c:v>
                </c:pt>
                <c:pt idx="582">
                  <c:v>42644</c:v>
                </c:pt>
                <c:pt idx="583">
                  <c:v>42675</c:v>
                </c:pt>
                <c:pt idx="584">
                  <c:v>42705</c:v>
                </c:pt>
                <c:pt idx="585">
                  <c:v>42736</c:v>
                </c:pt>
                <c:pt idx="586">
                  <c:v>42767</c:v>
                </c:pt>
                <c:pt idx="587">
                  <c:v>42795</c:v>
                </c:pt>
                <c:pt idx="588">
                  <c:v>42826</c:v>
                </c:pt>
                <c:pt idx="589">
                  <c:v>42856</c:v>
                </c:pt>
                <c:pt idx="590">
                  <c:v>42887</c:v>
                </c:pt>
                <c:pt idx="591">
                  <c:v>42917</c:v>
                </c:pt>
                <c:pt idx="592">
                  <c:v>42948</c:v>
                </c:pt>
                <c:pt idx="593">
                  <c:v>42979</c:v>
                </c:pt>
                <c:pt idx="594">
                  <c:v>43009</c:v>
                </c:pt>
                <c:pt idx="595">
                  <c:v>43040</c:v>
                </c:pt>
                <c:pt idx="596">
                  <c:v>43070</c:v>
                </c:pt>
                <c:pt idx="597">
                  <c:v>43101</c:v>
                </c:pt>
                <c:pt idx="598">
                  <c:v>43132</c:v>
                </c:pt>
                <c:pt idx="599">
                  <c:v>43160</c:v>
                </c:pt>
                <c:pt idx="600">
                  <c:v>43191</c:v>
                </c:pt>
                <c:pt idx="601">
                  <c:v>43221</c:v>
                </c:pt>
                <c:pt idx="602">
                  <c:v>43252</c:v>
                </c:pt>
                <c:pt idx="603">
                  <c:v>43282</c:v>
                </c:pt>
                <c:pt idx="604">
                  <c:v>43313</c:v>
                </c:pt>
                <c:pt idx="605">
                  <c:v>43344</c:v>
                </c:pt>
                <c:pt idx="606">
                  <c:v>43374</c:v>
                </c:pt>
                <c:pt idx="607">
                  <c:v>43405</c:v>
                </c:pt>
                <c:pt idx="608">
                  <c:v>43435</c:v>
                </c:pt>
                <c:pt idx="609">
                  <c:v>43466</c:v>
                </c:pt>
                <c:pt idx="610">
                  <c:v>43497</c:v>
                </c:pt>
                <c:pt idx="611">
                  <c:v>43525</c:v>
                </c:pt>
                <c:pt idx="612">
                  <c:v>43556</c:v>
                </c:pt>
                <c:pt idx="613">
                  <c:v>43586</c:v>
                </c:pt>
                <c:pt idx="614">
                  <c:v>43617</c:v>
                </c:pt>
                <c:pt idx="615">
                  <c:v>43647</c:v>
                </c:pt>
                <c:pt idx="616">
                  <c:v>43678</c:v>
                </c:pt>
                <c:pt idx="617">
                  <c:v>43709</c:v>
                </c:pt>
                <c:pt idx="618">
                  <c:v>43739</c:v>
                </c:pt>
                <c:pt idx="619">
                  <c:v>43770</c:v>
                </c:pt>
                <c:pt idx="620">
                  <c:v>43800</c:v>
                </c:pt>
                <c:pt idx="621">
                  <c:v>43831</c:v>
                </c:pt>
                <c:pt idx="622">
                  <c:v>43862</c:v>
                </c:pt>
                <c:pt idx="623">
                  <c:v>43891</c:v>
                </c:pt>
                <c:pt idx="624">
                  <c:v>43922</c:v>
                </c:pt>
                <c:pt idx="625">
                  <c:v>43952</c:v>
                </c:pt>
                <c:pt idx="626">
                  <c:v>43983</c:v>
                </c:pt>
                <c:pt idx="627">
                  <c:v>44013</c:v>
                </c:pt>
                <c:pt idx="628">
                  <c:v>44044</c:v>
                </c:pt>
                <c:pt idx="629">
                  <c:v>44075</c:v>
                </c:pt>
                <c:pt idx="630">
                  <c:v>44105</c:v>
                </c:pt>
                <c:pt idx="631">
                  <c:v>44136</c:v>
                </c:pt>
                <c:pt idx="632">
                  <c:v>44166</c:v>
                </c:pt>
                <c:pt idx="633">
                  <c:v>44197</c:v>
                </c:pt>
                <c:pt idx="634">
                  <c:v>44228</c:v>
                </c:pt>
                <c:pt idx="635">
                  <c:v>44256</c:v>
                </c:pt>
                <c:pt idx="636">
                  <c:v>44287</c:v>
                </c:pt>
                <c:pt idx="637">
                  <c:v>44317</c:v>
                </c:pt>
                <c:pt idx="638">
                  <c:v>44348</c:v>
                </c:pt>
                <c:pt idx="639">
                  <c:v>44378</c:v>
                </c:pt>
                <c:pt idx="640">
                  <c:v>44409</c:v>
                </c:pt>
                <c:pt idx="641">
                  <c:v>44440</c:v>
                </c:pt>
                <c:pt idx="642">
                  <c:v>44470</c:v>
                </c:pt>
                <c:pt idx="643">
                  <c:v>44501</c:v>
                </c:pt>
                <c:pt idx="644">
                  <c:v>44531</c:v>
                </c:pt>
                <c:pt idx="645">
                  <c:v>44562</c:v>
                </c:pt>
                <c:pt idx="646">
                  <c:v>44593</c:v>
                </c:pt>
                <c:pt idx="647">
                  <c:v>44621</c:v>
                </c:pt>
                <c:pt idx="648">
                  <c:v>44652</c:v>
                </c:pt>
                <c:pt idx="649">
                  <c:v>44682</c:v>
                </c:pt>
                <c:pt idx="650">
                  <c:v>44713</c:v>
                </c:pt>
                <c:pt idx="651">
                  <c:v>44743</c:v>
                </c:pt>
              </c:numCache>
            </c:numRef>
          </c:cat>
          <c:val>
            <c:numRef>
              <c:f>'★資本稼働率（施工時販売価格指数）'!$I$2:$I$653</c:f>
              <c:numCache>
                <c:formatCode>#,##0.0;[Red]\-#,##0.0</c:formatCode>
                <c:ptCount val="652"/>
                <c:pt idx="59" formatCode="#,##0.0000000000;[Red]\-#,##0.0000000000">
                  <c:v>156.2309564632215</c:v>
                </c:pt>
                <c:pt idx="60" formatCode="#,##0.0000000000;[Red]\-#,##0.0000000000">
                  <c:v>155.5158875038677</c:v>
                </c:pt>
                <c:pt idx="61" formatCode="#,##0.0000000000;[Red]\-#,##0.0000000000">
                  <c:v>154.8008185445139</c:v>
                </c:pt>
                <c:pt idx="62" formatCode="#,##0.0000000000;[Red]\-#,##0.0000000000">
                  <c:v>154.0857495851601</c:v>
                </c:pt>
                <c:pt idx="63" formatCode="#,##0.0000000000;[Red]\-#,##0.0000000000">
                  <c:v>153.3706806258063</c:v>
                </c:pt>
                <c:pt idx="64" formatCode="#,##0.0000000000;[Red]\-#,##0.0000000000">
                  <c:v>152.6556116664525</c:v>
                </c:pt>
                <c:pt idx="65" formatCode="#,##0.0000000000;[Red]\-#,##0.0000000000">
                  <c:v>151.9405427070987</c:v>
                </c:pt>
                <c:pt idx="66" formatCode="#,##0.0000000000;[Red]\-#,##0.0000000000">
                  <c:v>151.2254737477449</c:v>
                </c:pt>
                <c:pt idx="67" formatCode="#,##0.0000000000;[Red]\-#,##0.0000000000">
                  <c:v>150.5104047883911</c:v>
                </c:pt>
                <c:pt idx="68" formatCode="#,##0.0000000000;[Red]\-#,##0.0000000000">
                  <c:v>149.7953358290373</c:v>
                </c:pt>
                <c:pt idx="69" formatCode="#,##0.0000000000;[Red]\-#,##0.0000000000">
                  <c:v>149.0802668696835</c:v>
                </c:pt>
                <c:pt idx="70" formatCode="#,##0.0000000000;[Red]\-#,##0.0000000000">
                  <c:v>148.3651979103297</c:v>
                </c:pt>
                <c:pt idx="71" formatCode="#,##0.0000000000;[Red]\-#,##0.0000000000">
                  <c:v>147.6501289509759</c:v>
                </c:pt>
                <c:pt idx="72" formatCode="#,##0.0000000000;[Red]\-#,##0.0000000000">
                  <c:v>146.9350599916221</c:v>
                </c:pt>
                <c:pt idx="73" formatCode="#,##0.0000000000;[Red]\-#,##0.0000000000">
                  <c:v>146.2199910322683</c:v>
                </c:pt>
                <c:pt idx="74" formatCode="#,##0.0000000000;[Red]\-#,##0.0000000000">
                  <c:v>145.5049220729145</c:v>
                </c:pt>
                <c:pt idx="75" formatCode="#,##0.0000000000;[Red]\-#,##0.0000000000">
                  <c:v>144.7898531135607</c:v>
                </c:pt>
                <c:pt idx="76" formatCode="#,##0.0000000000;[Red]\-#,##0.0000000000">
                  <c:v>144.0747841542069</c:v>
                </c:pt>
                <c:pt idx="77" formatCode="#,##0.0000000000;[Red]\-#,##0.0000000000">
                  <c:v>143.35971519485309</c:v>
                </c:pt>
                <c:pt idx="78" formatCode="#,##0.0000000000;[Red]\-#,##0.0000000000">
                  <c:v>142.64464623549929</c:v>
                </c:pt>
                <c:pt idx="79" formatCode="#,##0.0000000000;[Red]\-#,##0.0000000000">
                  <c:v>141.92957727614549</c:v>
                </c:pt>
                <c:pt idx="80" formatCode="#,##0.0000000000;[Red]\-#,##0.0000000000">
                  <c:v>141.21450831679169</c:v>
                </c:pt>
                <c:pt idx="81" formatCode="#,##0.0000000000;[Red]\-#,##0.0000000000">
                  <c:v>140.49943935743789</c:v>
                </c:pt>
                <c:pt idx="82" formatCode="#,##0.0000000000;[Red]\-#,##0.0000000000">
                  <c:v>139.78437039808409</c:v>
                </c:pt>
                <c:pt idx="83" formatCode="#,##0.0000000000;[Red]\-#,##0.0000000000">
                  <c:v>139.06930143873029</c:v>
                </c:pt>
                <c:pt idx="84" formatCode="#,##0.0000000000;[Red]\-#,##0.0000000000">
                  <c:v>138.35423247937649</c:v>
                </c:pt>
                <c:pt idx="85" formatCode="#,##0.0000000000;[Red]\-#,##0.0000000000">
                  <c:v>137.63916352002269</c:v>
                </c:pt>
                <c:pt idx="86" formatCode="#,##0.0000000000;[Red]\-#,##0.0000000000">
                  <c:v>136.92409456066889</c:v>
                </c:pt>
                <c:pt idx="87" formatCode="#,##0.0000000000;[Red]\-#,##0.0000000000">
                  <c:v>136.20902560131509</c:v>
                </c:pt>
                <c:pt idx="88" formatCode="#,##0.0000000000;[Red]\-#,##0.0000000000">
                  <c:v>135.49395664196129</c:v>
                </c:pt>
                <c:pt idx="89" formatCode="#,##0.0000000000;[Red]\-#,##0.0000000000">
                  <c:v>134.77888768260749</c:v>
                </c:pt>
                <c:pt idx="90" formatCode="#,##0.0000000000;[Red]\-#,##0.0000000000">
                  <c:v>134.06381872325369</c:v>
                </c:pt>
                <c:pt idx="91" formatCode="#,##0.0000000000;[Red]\-#,##0.0000000000">
                  <c:v>133.34874976389989</c:v>
                </c:pt>
                <c:pt idx="92" formatCode="#,##0.0000000000;[Red]\-#,##0.0000000000">
                  <c:v>132.63368080454597</c:v>
                </c:pt>
                <c:pt idx="93" formatCode="#,##0.0000000000;[Red]\-#,##0.0000000000">
                  <c:v>132.94695536261821</c:v>
                </c:pt>
                <c:pt idx="94" formatCode="#,##0.0000000000;[Red]\-#,##0.0000000000">
                  <c:v>133.26022992069045</c:v>
                </c:pt>
                <c:pt idx="95" formatCode="#,##0.0000000000;[Red]\-#,##0.0000000000">
                  <c:v>133.57350447876269</c:v>
                </c:pt>
                <c:pt idx="96" formatCode="#,##0.0000000000;[Red]\-#,##0.0000000000">
                  <c:v>133.88677903683492</c:v>
                </c:pt>
                <c:pt idx="97" formatCode="#,##0.0000000000;[Red]\-#,##0.0000000000">
                  <c:v>134.20005359490716</c:v>
                </c:pt>
                <c:pt idx="98" formatCode="#,##0.0000000000;[Red]\-#,##0.0000000000">
                  <c:v>134.5133281529794</c:v>
                </c:pt>
                <c:pt idx="99" formatCode="#,##0.0000000000;[Red]\-#,##0.0000000000">
                  <c:v>134.82660271105163</c:v>
                </c:pt>
                <c:pt idx="100" formatCode="#,##0.0000000000;[Red]\-#,##0.0000000000">
                  <c:v>135.13987726912387</c:v>
                </c:pt>
                <c:pt idx="101" formatCode="#,##0.0000000000;[Red]\-#,##0.0000000000">
                  <c:v>135.45315182719611</c:v>
                </c:pt>
                <c:pt idx="102" formatCode="#,##0.0000000000;[Red]\-#,##0.0000000000">
                  <c:v>135.76642638526835</c:v>
                </c:pt>
                <c:pt idx="103" formatCode="#,##0.0000000000;[Red]\-#,##0.0000000000">
                  <c:v>136.07970094334058</c:v>
                </c:pt>
                <c:pt idx="104" formatCode="#,##0.0000000000;[Red]\-#,##0.0000000000">
                  <c:v>136.39297550141282</c:v>
                </c:pt>
                <c:pt idx="105" formatCode="#,##0.0000000000;[Red]\-#,##0.0000000000">
                  <c:v>136.70625005948506</c:v>
                </c:pt>
                <c:pt idx="106" formatCode="#,##0.0000000000;[Red]\-#,##0.0000000000">
                  <c:v>137.01952461755729</c:v>
                </c:pt>
                <c:pt idx="107" formatCode="#,##0.0000000000;[Red]\-#,##0.0000000000">
                  <c:v>137.33279917562953</c:v>
                </c:pt>
                <c:pt idx="108" formatCode="#,##0.0000000000;[Red]\-#,##0.0000000000">
                  <c:v>137.64607373370177</c:v>
                </c:pt>
                <c:pt idx="109" formatCode="#,##0.0000000000;[Red]\-#,##0.0000000000">
                  <c:v>137.95934829177401</c:v>
                </c:pt>
                <c:pt idx="110" formatCode="#,##0.0000000000;[Red]\-#,##0.0000000000">
                  <c:v>138.27262284984624</c:v>
                </c:pt>
                <c:pt idx="111" formatCode="#,##0.0000000000;[Red]\-#,##0.0000000000">
                  <c:v>138.58589740791848</c:v>
                </c:pt>
                <c:pt idx="112" formatCode="#,##0.0000000000;[Red]\-#,##0.0000000000">
                  <c:v>138.89917196599072</c:v>
                </c:pt>
                <c:pt idx="113" formatCode="#,##0.0000000000;[Red]\-#,##0.0000000000">
                  <c:v>139.21244652406295</c:v>
                </c:pt>
                <c:pt idx="114" formatCode="#,##0.0000000000;[Red]\-#,##0.0000000000">
                  <c:v>139.52572108213519</c:v>
                </c:pt>
                <c:pt idx="115" formatCode="#,##0.0000000000;[Red]\-#,##0.0000000000">
                  <c:v>139.83899564020743</c:v>
                </c:pt>
                <c:pt idx="116" formatCode="#,##0.0000000000;[Red]\-#,##0.0000000000">
                  <c:v>140.15227019827967</c:v>
                </c:pt>
                <c:pt idx="117" formatCode="#,##0.0000000000;[Red]\-#,##0.0000000000">
                  <c:v>140.4655447563519</c:v>
                </c:pt>
                <c:pt idx="118" formatCode="#,##0.0000000000;[Red]\-#,##0.0000000000">
                  <c:v>140.77881931442414</c:v>
                </c:pt>
                <c:pt idx="119" formatCode="#,##0.0000000000;[Red]\-#,##0.0000000000">
                  <c:v>141.09209387249638</c:v>
                </c:pt>
                <c:pt idx="120" formatCode="#,##0.0000000000;[Red]\-#,##0.0000000000">
                  <c:v>141.40536843056861</c:v>
                </c:pt>
                <c:pt idx="121" formatCode="#,##0.0000000000;[Red]\-#,##0.0000000000">
                  <c:v>141.71864298864085</c:v>
                </c:pt>
                <c:pt idx="122" formatCode="#,##0.0000000000;[Red]\-#,##0.0000000000">
                  <c:v>142.03191754671309</c:v>
                </c:pt>
                <c:pt idx="123" formatCode="#,##0.0000000000;[Red]\-#,##0.0000000000">
                  <c:v>142.34519210478533</c:v>
                </c:pt>
                <c:pt idx="124" formatCode="#,##0.0000000000;[Red]\-#,##0.0000000000">
                  <c:v>142.65846666285756</c:v>
                </c:pt>
                <c:pt idx="125" formatCode="#,##0.0000000000;[Red]\-#,##0.0000000000">
                  <c:v>142.9717412209298</c:v>
                </c:pt>
                <c:pt idx="126" formatCode="#,##0.0000000000;[Red]\-#,##0.0000000000">
                  <c:v>143.28501577900204</c:v>
                </c:pt>
                <c:pt idx="127" formatCode="#,##0.0000000000;[Red]\-#,##0.0000000000">
                  <c:v>143.59829033707427</c:v>
                </c:pt>
                <c:pt idx="128" formatCode="#,##0.0000000000;[Red]\-#,##0.0000000000">
                  <c:v>143.91156489514651</c:v>
                </c:pt>
                <c:pt idx="129" formatCode="#,##0.0000000000;[Red]\-#,##0.0000000000">
                  <c:v>144.22075439369164</c:v>
                </c:pt>
                <c:pt idx="130" formatCode="#,##0.0000000000;[Red]\-#,##0.0000000000">
                  <c:v>144.52994389223676</c:v>
                </c:pt>
                <c:pt idx="131" formatCode="#,##0.0000000000;[Red]\-#,##0.0000000000">
                  <c:v>144.83913339078188</c:v>
                </c:pt>
                <c:pt idx="132" formatCode="#,##0.0000000000;[Red]\-#,##0.0000000000">
                  <c:v>145.14832288932701</c:v>
                </c:pt>
                <c:pt idx="133" formatCode="#,##0.0000000000;[Red]\-#,##0.0000000000">
                  <c:v>145.45751238787213</c:v>
                </c:pt>
                <c:pt idx="134" formatCode="#,##0.0000000000;[Red]\-#,##0.0000000000">
                  <c:v>145.76670188641725</c:v>
                </c:pt>
                <c:pt idx="135" formatCode="#,##0.0000000000;[Red]\-#,##0.0000000000">
                  <c:v>146.07589138496238</c:v>
                </c:pt>
                <c:pt idx="136" formatCode="#,##0.0000000000;[Red]\-#,##0.0000000000">
                  <c:v>146.3850808835075</c:v>
                </c:pt>
                <c:pt idx="137" formatCode="#,##0.0000000000;[Red]\-#,##0.0000000000">
                  <c:v>146.69427038205262</c:v>
                </c:pt>
                <c:pt idx="138" formatCode="#,##0.0000000000;[Red]\-#,##0.0000000000">
                  <c:v>147.00345988059775</c:v>
                </c:pt>
                <c:pt idx="139" formatCode="#,##0.0000000000;[Red]\-#,##0.0000000000">
                  <c:v>147.31264937914287</c:v>
                </c:pt>
                <c:pt idx="140" formatCode="#,##0.0000000000;[Red]\-#,##0.0000000000">
                  <c:v>147.62183887768799</c:v>
                </c:pt>
                <c:pt idx="141" formatCode="#,##0.0000000000;[Red]\-#,##0.0000000000">
                  <c:v>147.93102837623312</c:v>
                </c:pt>
                <c:pt idx="142" formatCode="#,##0.0000000000;[Red]\-#,##0.0000000000">
                  <c:v>148.24021787477824</c:v>
                </c:pt>
                <c:pt idx="143" formatCode="#,##0.0000000000;[Red]\-#,##0.0000000000">
                  <c:v>148.54940737332336</c:v>
                </c:pt>
                <c:pt idx="144" formatCode="#,##0.0000000000;[Red]\-#,##0.0000000000">
                  <c:v>148.85859687186849</c:v>
                </c:pt>
                <c:pt idx="145" formatCode="#,##0.0000000000;[Red]\-#,##0.0000000000">
                  <c:v>149.16778637041361</c:v>
                </c:pt>
                <c:pt idx="146" formatCode="#,##0.0000000000;[Red]\-#,##0.0000000000">
                  <c:v>149.47697586895873</c:v>
                </c:pt>
                <c:pt idx="147" formatCode="#,##0.0000000000;[Red]\-#,##0.0000000000">
                  <c:v>149.78616536750386</c:v>
                </c:pt>
                <c:pt idx="148" formatCode="#,##0.0000000000;[Red]\-#,##0.0000000000">
                  <c:v>150.09535486604898</c:v>
                </c:pt>
                <c:pt idx="149" formatCode="#,##0.0000000000;[Red]\-#,##0.0000000000">
                  <c:v>150.4045443645941</c:v>
                </c:pt>
                <c:pt idx="150" formatCode="#,##0.0000000000;[Red]\-#,##0.0000000000">
                  <c:v>150.71373386313923</c:v>
                </c:pt>
                <c:pt idx="151" formatCode="#,##0.0000000000;[Red]\-#,##0.0000000000">
                  <c:v>151.02292336168435</c:v>
                </c:pt>
                <c:pt idx="152" formatCode="#,##0.0000000000;[Red]\-#,##0.0000000000">
                  <c:v>151.33211286022947</c:v>
                </c:pt>
                <c:pt idx="153" formatCode="#,##0.0000000000;[Red]\-#,##0.0000000000">
                  <c:v>151.6413023587746</c:v>
                </c:pt>
                <c:pt idx="154" formatCode="#,##0.0000000000;[Red]\-#,##0.0000000000">
                  <c:v>151.95049185731972</c:v>
                </c:pt>
                <c:pt idx="155" formatCode="#,##0.0000000000;[Red]\-#,##0.0000000000">
                  <c:v>152.25968135586484</c:v>
                </c:pt>
                <c:pt idx="156" formatCode="#,##0.0000000000;[Red]\-#,##0.0000000000">
                  <c:v>152.56887085440997</c:v>
                </c:pt>
                <c:pt idx="157" formatCode="#,##0.0000000000;[Red]\-#,##0.0000000000">
                  <c:v>152.87806035295509</c:v>
                </c:pt>
                <c:pt idx="158" formatCode="#,##0.0000000000;[Red]\-#,##0.0000000000">
                  <c:v>153.18724985150021</c:v>
                </c:pt>
                <c:pt idx="159" formatCode="#,##0.0000000000;[Red]\-#,##0.0000000000">
                  <c:v>153.49643935004534</c:v>
                </c:pt>
                <c:pt idx="160" formatCode="#,##0.0000000000;[Red]\-#,##0.0000000000">
                  <c:v>153.80562884859046</c:v>
                </c:pt>
                <c:pt idx="161" formatCode="#,##0.0000000000;[Red]\-#,##0.0000000000">
                  <c:v>154.11481834713558</c:v>
                </c:pt>
                <c:pt idx="162" formatCode="#,##0.0000000000;[Red]\-#,##0.0000000000">
                  <c:v>154.42400784568071</c:v>
                </c:pt>
                <c:pt idx="163" formatCode="#,##0.0000000000;[Red]\-#,##0.0000000000">
                  <c:v>154.73319734422583</c:v>
                </c:pt>
                <c:pt idx="164" formatCode="#,##0.0000000000;[Red]\-#,##0.0000000000">
                  <c:v>155.04238684277095</c:v>
                </c:pt>
                <c:pt idx="165" formatCode="#,##0.0000000000;[Red]\-#,##0.0000000000">
                  <c:v>155.35157634131608</c:v>
                </c:pt>
                <c:pt idx="166" formatCode="#,##0.0000000000;[Red]\-#,##0.0000000000">
                  <c:v>155.6607658398612</c:v>
                </c:pt>
                <c:pt idx="167" formatCode="#,##0.0000000000;[Red]\-#,##0.0000000000">
                  <c:v>155.96995533840632</c:v>
                </c:pt>
                <c:pt idx="168" formatCode="#,##0.0000000000;[Red]\-#,##0.0000000000">
                  <c:v>156.27914483695145</c:v>
                </c:pt>
                <c:pt idx="169" formatCode="#,##0.0000000000;[Red]\-#,##0.0000000000">
                  <c:v>156.58833433549657</c:v>
                </c:pt>
                <c:pt idx="170" formatCode="#,##0.0000000000;[Red]\-#,##0.0000000000">
                  <c:v>156.89752383404169</c:v>
                </c:pt>
                <c:pt idx="171" formatCode="#,##0.0000000000;[Red]\-#,##0.0000000000">
                  <c:v>157.20671333258682</c:v>
                </c:pt>
                <c:pt idx="172" formatCode="#,##0.0000000000;[Red]\-#,##0.0000000000">
                  <c:v>157.51590283113194</c:v>
                </c:pt>
                <c:pt idx="173" formatCode="#,##0.0000000000;[Red]\-#,##0.0000000000">
                  <c:v>157.82509232967706</c:v>
                </c:pt>
                <c:pt idx="174" formatCode="#,##0.0000000000;[Red]\-#,##0.0000000000">
                  <c:v>158.13428182822273</c:v>
                </c:pt>
                <c:pt idx="175" formatCode="#,##0.0000000000;[Red]\-#,##0.0000000000">
                  <c:v>158.74413479806105</c:v>
                </c:pt>
                <c:pt idx="176" formatCode="#,##0.0000000000;[Red]\-#,##0.0000000000">
                  <c:v>159.35398776789938</c:v>
                </c:pt>
                <c:pt idx="177" formatCode="#,##0.0000000000;[Red]\-#,##0.0000000000">
                  <c:v>159.96384073773771</c:v>
                </c:pt>
                <c:pt idx="178" formatCode="#,##0.0000000000;[Red]\-#,##0.0000000000">
                  <c:v>160.57369370757604</c:v>
                </c:pt>
                <c:pt idx="179" formatCode="#,##0.0000000000;[Red]\-#,##0.0000000000">
                  <c:v>161.18354667741437</c:v>
                </c:pt>
                <c:pt idx="180" formatCode="#,##0.0000000000;[Red]\-#,##0.0000000000">
                  <c:v>161.7933996472527</c:v>
                </c:pt>
                <c:pt idx="181" formatCode="#,##0.0000000000;[Red]\-#,##0.0000000000">
                  <c:v>162.40325261709103</c:v>
                </c:pt>
                <c:pt idx="182" formatCode="#,##0.0000000000;[Red]\-#,##0.0000000000">
                  <c:v>163.01310558692936</c:v>
                </c:pt>
                <c:pt idx="183" formatCode="#,##0.0000000000;[Red]\-#,##0.0000000000">
                  <c:v>163.62295855676768</c:v>
                </c:pt>
                <c:pt idx="184" formatCode="#,##0.0000000000;[Red]\-#,##0.0000000000">
                  <c:v>164.23281152660601</c:v>
                </c:pt>
                <c:pt idx="185" formatCode="#,##0.0000000000;[Red]\-#,##0.0000000000">
                  <c:v>164.84266449644434</c:v>
                </c:pt>
                <c:pt idx="186" formatCode="#,##0.0000000000;[Red]\-#,##0.0000000000">
                  <c:v>165.45251746628267</c:v>
                </c:pt>
                <c:pt idx="187" formatCode="#,##0.0000000000;[Red]\-#,##0.0000000000">
                  <c:v>166.062370436121</c:v>
                </c:pt>
                <c:pt idx="188" formatCode="#,##0.0000000000;[Red]\-#,##0.0000000000">
                  <c:v>166.67222340595933</c:v>
                </c:pt>
                <c:pt idx="189" formatCode="#,##0.0000000000;[Red]\-#,##0.0000000000">
                  <c:v>167.28207637579766</c:v>
                </c:pt>
                <c:pt idx="190" formatCode="#,##0.0000000000;[Red]\-#,##0.0000000000">
                  <c:v>167.89192934563599</c:v>
                </c:pt>
                <c:pt idx="191" formatCode="#,##0.0000000000;[Red]\-#,##0.0000000000">
                  <c:v>168.50178231547432</c:v>
                </c:pt>
                <c:pt idx="192" formatCode="#,##0.0000000000;[Red]\-#,##0.0000000000">
                  <c:v>169.11163528531264</c:v>
                </c:pt>
                <c:pt idx="193" formatCode="#,##0.0000000000;[Red]\-#,##0.0000000000">
                  <c:v>169.72148825515097</c:v>
                </c:pt>
                <c:pt idx="194" formatCode="#,##0.0000000000;[Red]\-#,##0.0000000000">
                  <c:v>170.3313412249893</c:v>
                </c:pt>
                <c:pt idx="195" formatCode="#,##0.0000000000;[Red]\-#,##0.0000000000">
                  <c:v>170.94119419482763</c:v>
                </c:pt>
                <c:pt idx="196" formatCode="#,##0.0000000000;[Red]\-#,##0.0000000000">
                  <c:v>171.55104716466596</c:v>
                </c:pt>
                <c:pt idx="197" formatCode="#,##0.0000000000;[Red]\-#,##0.0000000000">
                  <c:v>172.16090013450429</c:v>
                </c:pt>
                <c:pt idx="198" formatCode="#,##0.0000000000;[Red]\-#,##0.0000000000">
                  <c:v>172.77075310434262</c:v>
                </c:pt>
                <c:pt idx="199" formatCode="#,##0.0000000000;[Red]\-#,##0.0000000000">
                  <c:v>173.38060607418095</c:v>
                </c:pt>
                <c:pt idx="200" formatCode="#,##0.0000000000;[Red]\-#,##0.0000000000">
                  <c:v>173.99045904401927</c:v>
                </c:pt>
                <c:pt idx="201" formatCode="#,##0.0000000000;[Red]\-#,##0.0000000000">
                  <c:v>174.6003120138576</c:v>
                </c:pt>
                <c:pt idx="202" formatCode="#,##0.0000000000;[Red]\-#,##0.0000000000">
                  <c:v>175.21016498369593</c:v>
                </c:pt>
                <c:pt idx="203" formatCode="#,##0.0000000000;[Red]\-#,##0.0000000000">
                  <c:v>175.82001795353426</c:v>
                </c:pt>
                <c:pt idx="204" formatCode="#,##0.0000000000;[Red]\-#,##0.0000000000">
                  <c:v>176.42987092337259</c:v>
                </c:pt>
                <c:pt idx="205" formatCode="#,##0.0000000000;[Red]\-#,##0.0000000000">
                  <c:v>177.03972389321092</c:v>
                </c:pt>
                <c:pt idx="206" formatCode="#,##0.0000000000;[Red]\-#,##0.0000000000">
                  <c:v>177.64957686304925</c:v>
                </c:pt>
                <c:pt idx="207" formatCode="#,##0.0000000000;[Red]\-#,##0.0000000000">
                  <c:v>178.25942983288758</c:v>
                </c:pt>
                <c:pt idx="208" formatCode="#,##0.0000000000;[Red]\-#,##0.0000000000">
                  <c:v>178.86928280272591</c:v>
                </c:pt>
                <c:pt idx="209" formatCode="#,##0.0000000000;[Red]\-#,##0.0000000000">
                  <c:v>179.47913577256423</c:v>
                </c:pt>
                <c:pt idx="210" formatCode="#,##0.0000000000;[Red]\-#,##0.0000000000">
                  <c:v>180.08898874240256</c:v>
                </c:pt>
                <c:pt idx="211" formatCode="#,##0.0000000000;[Red]\-#,##0.0000000000">
                  <c:v>180.69884171224089</c:v>
                </c:pt>
                <c:pt idx="212" formatCode="#,##0.0000000000;[Red]\-#,##0.0000000000">
                  <c:v>181.30869468207922</c:v>
                </c:pt>
                <c:pt idx="213" formatCode="#,##0.0000000000;[Red]\-#,##0.0000000000">
                  <c:v>181.91854765191755</c:v>
                </c:pt>
                <c:pt idx="214" formatCode="#,##0.0000000000;[Red]\-#,##0.0000000000">
                  <c:v>182.52840062175588</c:v>
                </c:pt>
                <c:pt idx="215" formatCode="#,##0.0000000000;[Red]\-#,##0.0000000000">
                  <c:v>183.13825359159421</c:v>
                </c:pt>
                <c:pt idx="216" formatCode="#,##0.0000000000;[Red]\-#,##0.0000000000">
                  <c:v>183.74810656143254</c:v>
                </c:pt>
                <c:pt idx="217" formatCode="#,##0.0000000000;[Red]\-#,##0.0000000000">
                  <c:v>184.35795953127086</c:v>
                </c:pt>
                <c:pt idx="218" formatCode="#,##0.0000000000;[Red]\-#,##0.0000000000">
                  <c:v>184.96781250110919</c:v>
                </c:pt>
                <c:pt idx="219" formatCode="#,##0.0000000000;[Red]\-#,##0.0000000000">
                  <c:v>185.57766547094752</c:v>
                </c:pt>
                <c:pt idx="220" formatCode="#,##0.0000000000;[Red]\-#,##0.0000000000">
                  <c:v>186.18751844078585</c:v>
                </c:pt>
                <c:pt idx="221" formatCode="#,##0.0000000000;[Red]\-#,##0.0000000000">
                  <c:v>186.79737141062418</c:v>
                </c:pt>
                <c:pt idx="222" formatCode="#,##0.0000000000;[Red]\-#,##0.0000000000">
                  <c:v>187.40722438046251</c:v>
                </c:pt>
                <c:pt idx="223" formatCode="#,##0.0000000000;[Red]\-#,##0.0000000000">
                  <c:v>188.01707735030084</c:v>
                </c:pt>
                <c:pt idx="224" formatCode="#,##0.0000000000;[Red]\-#,##0.0000000000">
                  <c:v>188.62693032013917</c:v>
                </c:pt>
                <c:pt idx="225" formatCode="#,##0.0000000000;[Red]\-#,##0.0000000000">
                  <c:v>189.2367832899775</c:v>
                </c:pt>
                <c:pt idx="226" formatCode="#,##0.0000000000;[Red]\-#,##0.0000000000">
                  <c:v>189.84663625981582</c:v>
                </c:pt>
                <c:pt idx="227" formatCode="#,##0.0000000000;[Red]\-#,##0.0000000000">
                  <c:v>190.45648922965415</c:v>
                </c:pt>
                <c:pt idx="228" formatCode="#,##0.0000000000;[Red]\-#,##0.0000000000">
                  <c:v>191.06634219949248</c:v>
                </c:pt>
                <c:pt idx="229" formatCode="#,##0.0000000000;[Red]\-#,##0.0000000000">
                  <c:v>191.67619516933081</c:v>
                </c:pt>
                <c:pt idx="230" formatCode="#,##0.0000000000;[Red]\-#,##0.0000000000">
                  <c:v>192.28604813916914</c:v>
                </c:pt>
                <c:pt idx="231" formatCode="#,##0.0000000000;[Red]\-#,##0.0000000000">
                  <c:v>192.89590110900747</c:v>
                </c:pt>
                <c:pt idx="232" formatCode="#,##0.0000000000;[Red]\-#,##0.0000000000">
                  <c:v>193.5057540788458</c:v>
                </c:pt>
                <c:pt idx="233" formatCode="#,##0.0000000000;[Red]\-#,##0.0000000000">
                  <c:v>194.11560704868413</c:v>
                </c:pt>
                <c:pt idx="234" formatCode="#,##0.0000000000;[Red]\-#,##0.0000000000">
                  <c:v>194.72546001852245</c:v>
                </c:pt>
                <c:pt idx="235" formatCode="#,##0.0000000000;[Red]\-#,##0.0000000000">
                  <c:v>195.33531298836078</c:v>
                </c:pt>
                <c:pt idx="236" formatCode="#,##0.0000000000;[Red]\-#,##0.0000000000">
                  <c:v>195.94516595819911</c:v>
                </c:pt>
                <c:pt idx="237" formatCode="#,##0.0000000000;[Red]\-#,##0.0000000000">
                  <c:v>196.55501892803744</c:v>
                </c:pt>
                <c:pt idx="238" formatCode="#,##0.0000000000;[Red]\-#,##0.0000000000">
                  <c:v>197.16487189787577</c:v>
                </c:pt>
                <c:pt idx="239" formatCode="#,##0.0000000000;[Red]\-#,##0.0000000000">
                  <c:v>197.7747248677141</c:v>
                </c:pt>
                <c:pt idx="240" formatCode="#,##0.0000000000;[Red]\-#,##0.0000000000">
                  <c:v>198.38457783755243</c:v>
                </c:pt>
                <c:pt idx="241" formatCode="#,##0.0000000000;[Red]\-#,##0.0000000000">
                  <c:v>198.99443080739076</c:v>
                </c:pt>
                <c:pt idx="242" formatCode="#,##0.0000000000;[Red]\-#,##0.0000000000">
                  <c:v>199.60428377722909</c:v>
                </c:pt>
                <c:pt idx="243" formatCode="#,##0.0000000000;[Red]\-#,##0.0000000000">
                  <c:v>200.21413674706741</c:v>
                </c:pt>
                <c:pt idx="244" formatCode="#,##0.0000000000;[Red]\-#,##0.0000000000">
                  <c:v>200.82398971690574</c:v>
                </c:pt>
                <c:pt idx="245" formatCode="#,##0.0000000000;[Red]\-#,##0.0000000000">
                  <c:v>201.43384268674407</c:v>
                </c:pt>
                <c:pt idx="246" formatCode="#,##0.0000000000;[Red]\-#,##0.0000000000">
                  <c:v>202.0436956565824</c:v>
                </c:pt>
                <c:pt idx="247" formatCode="#,##0.0000000000;[Red]\-#,##0.0000000000">
                  <c:v>202.65354862642073</c:v>
                </c:pt>
                <c:pt idx="248" formatCode="#,##0.0000000000;[Red]\-#,##0.0000000000">
                  <c:v>203.26340159625906</c:v>
                </c:pt>
                <c:pt idx="249" formatCode="#,##0.0000000000;[Red]\-#,##0.0000000000">
                  <c:v>203.87325456609739</c:v>
                </c:pt>
                <c:pt idx="250" formatCode="#,##0.0000000000;[Red]\-#,##0.0000000000">
                  <c:v>204.48310753593572</c:v>
                </c:pt>
                <c:pt idx="251" formatCode="#,##0.0000000000;[Red]\-#,##0.0000000000">
                  <c:v>205.09296050577404</c:v>
                </c:pt>
                <c:pt idx="252" formatCode="#,##0.0000000000;[Red]\-#,##0.0000000000">
                  <c:v>205.70281347561237</c:v>
                </c:pt>
                <c:pt idx="253" formatCode="#,##0.0000000000;[Red]\-#,##0.0000000000">
                  <c:v>206.3126664454507</c:v>
                </c:pt>
                <c:pt idx="254" formatCode="#,##0.0000000000;[Red]\-#,##0.0000000000">
                  <c:v>206.92251941528903</c:v>
                </c:pt>
                <c:pt idx="255" formatCode="#,##0.0000000000;[Red]\-#,##0.0000000000">
                  <c:v>207.53237238512736</c:v>
                </c:pt>
                <c:pt idx="256" formatCode="#,##0.0000000000;[Red]\-#,##0.0000000000">
                  <c:v>208.14222535496569</c:v>
                </c:pt>
                <c:pt idx="257" formatCode="#,##0.0000000000;[Red]\-#,##0.0000000000">
                  <c:v>208.75207832480402</c:v>
                </c:pt>
                <c:pt idx="258" formatCode="#,##0.0000000000;[Red]\-#,##0.0000000000">
                  <c:v>209.36193129464235</c:v>
                </c:pt>
                <c:pt idx="259" formatCode="#,##0.0000000000;[Red]\-#,##0.0000000000">
                  <c:v>209.97178426448068</c:v>
                </c:pt>
                <c:pt idx="260" formatCode="#,##0.0000000000;[Red]\-#,##0.0000000000">
                  <c:v>210.581637234319</c:v>
                </c:pt>
                <c:pt idx="261" formatCode="#,##0.0000000000;[Red]\-#,##0.0000000000">
                  <c:v>211.19149020415733</c:v>
                </c:pt>
                <c:pt idx="262" formatCode="#,##0.0000000000;[Red]\-#,##0.0000000000">
                  <c:v>211.80134317399566</c:v>
                </c:pt>
                <c:pt idx="263" formatCode="#,##0.0000000000;[Red]\-#,##0.0000000000">
                  <c:v>212.41119614383399</c:v>
                </c:pt>
                <c:pt idx="264" formatCode="#,##0.0000000000;[Red]\-#,##0.0000000000">
                  <c:v>213.02104911367232</c:v>
                </c:pt>
                <c:pt idx="265" formatCode="#,##0.0000000000;[Red]\-#,##0.0000000000">
                  <c:v>213.63090208351065</c:v>
                </c:pt>
                <c:pt idx="266" formatCode="#,##0.0000000000;[Red]\-#,##0.0000000000">
                  <c:v>214.24075505334898</c:v>
                </c:pt>
                <c:pt idx="267" formatCode="#,##0.0000000000;[Red]\-#,##0.0000000000">
                  <c:v>214.85060802318731</c:v>
                </c:pt>
                <c:pt idx="268" formatCode="#,##0.0000000000;[Red]\-#,##0.0000000000">
                  <c:v>215.46046099302563</c:v>
                </c:pt>
                <c:pt idx="269" formatCode="#,##0.0000000000;[Red]\-#,##0.0000000000">
                  <c:v>216.07031396286396</c:v>
                </c:pt>
                <c:pt idx="270" formatCode="#,##0.0000000000;[Red]\-#,##0.0000000000">
                  <c:v>216.68016693270229</c:v>
                </c:pt>
                <c:pt idx="271" formatCode="#,##0.0000000000;[Red]\-#,##0.0000000000">
                  <c:v>217.29001990254062</c:v>
                </c:pt>
                <c:pt idx="272" formatCode="#,##0.0000000000;[Red]\-#,##0.0000000000">
                  <c:v>217.89987287237895</c:v>
                </c:pt>
                <c:pt idx="273" formatCode="#,##0.0000000000;[Red]\-#,##0.0000000000">
                  <c:v>218.50972584221728</c:v>
                </c:pt>
                <c:pt idx="274" formatCode="#,##0.0000000000;[Red]\-#,##0.0000000000">
                  <c:v>219.11957881205561</c:v>
                </c:pt>
                <c:pt idx="275" formatCode="#,##0.0000000000;[Red]\-#,##0.0000000000">
                  <c:v>219.72943178189394</c:v>
                </c:pt>
                <c:pt idx="276" formatCode="#,##0.0000000000;[Red]\-#,##0.0000000000">
                  <c:v>220.33928475173227</c:v>
                </c:pt>
                <c:pt idx="277" formatCode="#,##0.0000000000;[Red]\-#,##0.0000000000">
                  <c:v>220.94913772157059</c:v>
                </c:pt>
                <c:pt idx="278" formatCode="#,##0.0000000000;[Red]\-#,##0.0000000000">
                  <c:v>221.55899069140892</c:v>
                </c:pt>
                <c:pt idx="279" formatCode="#,##0.0000000000;[Red]\-#,##0.0000000000">
                  <c:v>222.16884366124725</c:v>
                </c:pt>
                <c:pt idx="280" formatCode="#,##0.0000000000;[Red]\-#,##0.0000000000">
                  <c:v>222.77869663108558</c:v>
                </c:pt>
                <c:pt idx="281" formatCode="#,##0.0000000000;[Red]\-#,##0.0000000000">
                  <c:v>223.38854960092391</c:v>
                </c:pt>
                <c:pt idx="282" formatCode="#,##0.0000000000;[Red]\-#,##0.0000000000">
                  <c:v>223.99840257076224</c:v>
                </c:pt>
                <c:pt idx="283" formatCode="#,##0.0000000000;[Red]\-#,##0.0000000000">
                  <c:v>224.60825554060057</c:v>
                </c:pt>
                <c:pt idx="284" formatCode="#,##0.0000000000;[Red]\-#,##0.0000000000">
                  <c:v>225.21810851044023</c:v>
                </c:pt>
                <c:pt idx="285" formatCode="#,##0.0000000000;[Red]\-#,##0.0000000000">
                  <c:v>225.16069697148859</c:v>
                </c:pt>
                <c:pt idx="286" formatCode="#,##0.0000000000;[Red]\-#,##0.0000000000">
                  <c:v>225.10328543253695</c:v>
                </c:pt>
                <c:pt idx="287" formatCode="#,##0.0000000000;[Red]\-#,##0.0000000000">
                  <c:v>225.04587389358531</c:v>
                </c:pt>
                <c:pt idx="288" formatCode="#,##0.0000000000;[Red]\-#,##0.0000000000">
                  <c:v>224.98846235463367</c:v>
                </c:pt>
                <c:pt idx="289" formatCode="#,##0.0000000000;[Red]\-#,##0.0000000000">
                  <c:v>224.93105081568203</c:v>
                </c:pt>
                <c:pt idx="290" formatCode="#,##0.0000000000;[Red]\-#,##0.0000000000">
                  <c:v>224.87363927673039</c:v>
                </c:pt>
                <c:pt idx="291" formatCode="#,##0.0000000000;[Red]\-#,##0.0000000000">
                  <c:v>224.81622773777875</c:v>
                </c:pt>
                <c:pt idx="292" formatCode="#,##0.0000000000;[Red]\-#,##0.0000000000">
                  <c:v>224.75881619882711</c:v>
                </c:pt>
                <c:pt idx="293" formatCode="#,##0.0000000000;[Red]\-#,##0.0000000000">
                  <c:v>224.70140465987546</c:v>
                </c:pt>
                <c:pt idx="294" formatCode="#,##0.0000000000;[Red]\-#,##0.0000000000">
                  <c:v>224.64399312092382</c:v>
                </c:pt>
                <c:pt idx="295" formatCode="#,##0.0000000000;[Red]\-#,##0.0000000000">
                  <c:v>224.58658158197218</c:v>
                </c:pt>
                <c:pt idx="296" formatCode="#,##0.0000000000;[Red]\-#,##0.0000000000">
                  <c:v>224.52917004302054</c:v>
                </c:pt>
                <c:pt idx="297" formatCode="#,##0.0000000000;[Red]\-#,##0.0000000000">
                  <c:v>224.4717585040689</c:v>
                </c:pt>
                <c:pt idx="298" formatCode="#,##0.0000000000;[Red]\-#,##0.0000000000">
                  <c:v>224.41434696511726</c:v>
                </c:pt>
                <c:pt idx="299" formatCode="#,##0.0000000000;[Red]\-#,##0.0000000000">
                  <c:v>224.35693542616562</c:v>
                </c:pt>
                <c:pt idx="300" formatCode="#,##0.0000000000;[Red]\-#,##0.0000000000">
                  <c:v>224.29952388721398</c:v>
                </c:pt>
                <c:pt idx="301" formatCode="#,##0.0000000000;[Red]\-#,##0.0000000000">
                  <c:v>224.24211234826234</c:v>
                </c:pt>
                <c:pt idx="302" formatCode="#,##0.0000000000;[Red]\-#,##0.0000000000">
                  <c:v>224.1847008093107</c:v>
                </c:pt>
                <c:pt idx="303" formatCode="#,##0.0000000000;[Red]\-#,##0.0000000000">
                  <c:v>224.12728927035906</c:v>
                </c:pt>
                <c:pt idx="304" formatCode="#,##0.0000000000;[Red]\-#,##0.0000000000">
                  <c:v>224.06987773140742</c:v>
                </c:pt>
                <c:pt idx="305" formatCode="#,##0.0000000000;[Red]\-#,##0.0000000000">
                  <c:v>224.01246619245578</c:v>
                </c:pt>
                <c:pt idx="306" formatCode="#,##0.0000000000;[Red]\-#,##0.0000000000">
                  <c:v>223.95505465350413</c:v>
                </c:pt>
                <c:pt idx="307" formatCode="#,##0.0000000000;[Red]\-#,##0.0000000000">
                  <c:v>223.89764311455249</c:v>
                </c:pt>
                <c:pt idx="308" formatCode="#,##0.0000000000;[Red]\-#,##0.0000000000">
                  <c:v>223.8402315756006</c:v>
                </c:pt>
                <c:pt idx="309" formatCode="#,##0.0000000000;[Red]\-#,##0.0000000000">
                  <c:v>223.68222368842484</c:v>
                </c:pt>
                <c:pt idx="310" formatCode="#,##0.0000000000;[Red]\-#,##0.0000000000">
                  <c:v>223.52421580124908</c:v>
                </c:pt>
                <c:pt idx="311" formatCode="#,##0.0000000000;[Red]\-#,##0.0000000000">
                  <c:v>223.36620791407333</c:v>
                </c:pt>
                <c:pt idx="312" formatCode="#,##0.0000000000;[Red]\-#,##0.0000000000">
                  <c:v>223.20820002689757</c:v>
                </c:pt>
                <c:pt idx="313" formatCode="#,##0.0000000000;[Red]\-#,##0.0000000000">
                  <c:v>223.05019213972182</c:v>
                </c:pt>
                <c:pt idx="314" formatCode="#,##0.0000000000;[Red]\-#,##0.0000000000">
                  <c:v>222.89218425254606</c:v>
                </c:pt>
                <c:pt idx="315" formatCode="#,##0.0000000000;[Red]\-#,##0.0000000000">
                  <c:v>222.7341763653703</c:v>
                </c:pt>
                <c:pt idx="316" formatCode="#,##0.0000000000;[Red]\-#,##0.0000000000">
                  <c:v>222.57616847819455</c:v>
                </c:pt>
                <c:pt idx="317" formatCode="#,##0.0000000000;[Red]\-#,##0.0000000000">
                  <c:v>222.41816059101879</c:v>
                </c:pt>
                <c:pt idx="318" formatCode="#,##0.0000000000;[Red]\-#,##0.0000000000">
                  <c:v>222.26015270384303</c:v>
                </c:pt>
                <c:pt idx="319" formatCode="#,##0.0000000000;[Red]\-#,##0.0000000000">
                  <c:v>222.10214481666728</c:v>
                </c:pt>
                <c:pt idx="320" formatCode="#,##0.0000000000;[Red]\-#,##0.0000000000">
                  <c:v>221.94413692949152</c:v>
                </c:pt>
                <c:pt idx="321" formatCode="#,##0.0000000000;[Red]\-#,##0.0000000000">
                  <c:v>221.78612904231576</c:v>
                </c:pt>
                <c:pt idx="322" formatCode="#,##0.0000000000;[Red]\-#,##0.0000000000">
                  <c:v>221.62812115514001</c:v>
                </c:pt>
                <c:pt idx="323" formatCode="#,##0.0000000000;[Red]\-#,##0.0000000000">
                  <c:v>221.47011326796425</c:v>
                </c:pt>
                <c:pt idx="324" formatCode="#,##0.0000000000;[Red]\-#,##0.0000000000">
                  <c:v>221.31210538078849</c:v>
                </c:pt>
                <c:pt idx="325" formatCode="#,##0.0000000000;[Red]\-#,##0.0000000000">
                  <c:v>221.15409749361274</c:v>
                </c:pt>
                <c:pt idx="326" formatCode="#,##0.0000000000;[Red]\-#,##0.0000000000">
                  <c:v>220.99608960643698</c:v>
                </c:pt>
                <c:pt idx="327" formatCode="#,##0.0000000000;[Red]\-#,##0.0000000000">
                  <c:v>220.83808171926123</c:v>
                </c:pt>
                <c:pt idx="328" formatCode="#,##0.0000000000;[Red]\-#,##0.0000000000">
                  <c:v>220.68007383208547</c:v>
                </c:pt>
                <c:pt idx="329" formatCode="#,##0.0000000000;[Red]\-#,##0.0000000000">
                  <c:v>220.52206594490971</c:v>
                </c:pt>
                <c:pt idx="330" formatCode="#,##0.0000000000;[Red]\-#,##0.0000000000">
                  <c:v>220.36405805773396</c:v>
                </c:pt>
                <c:pt idx="331" formatCode="#,##0.0000000000;[Red]\-#,##0.0000000000">
                  <c:v>220.2060501705582</c:v>
                </c:pt>
                <c:pt idx="332" formatCode="#,##0.0000000000;[Red]\-#,##0.0000000000">
                  <c:v>220.04804228338244</c:v>
                </c:pt>
                <c:pt idx="333" formatCode="#,##0.0000000000;[Red]\-#,##0.0000000000">
                  <c:v>219.89003439620669</c:v>
                </c:pt>
                <c:pt idx="334" formatCode="#,##0.0000000000;[Red]\-#,##0.0000000000">
                  <c:v>219.73202650903093</c:v>
                </c:pt>
                <c:pt idx="335" formatCode="#,##0.0000000000;[Red]\-#,##0.0000000000">
                  <c:v>219.57401862185517</c:v>
                </c:pt>
                <c:pt idx="336" formatCode="#,##0.0000000000;[Red]\-#,##0.0000000000">
                  <c:v>219.41601073467942</c:v>
                </c:pt>
                <c:pt idx="337" formatCode="#,##0.0000000000;[Red]\-#,##0.0000000000">
                  <c:v>219.25800284750366</c:v>
                </c:pt>
                <c:pt idx="338" formatCode="#,##0.0000000000;[Red]\-#,##0.0000000000">
                  <c:v>219.0999949603279</c:v>
                </c:pt>
                <c:pt idx="339" formatCode="#,##0.0000000000;[Red]\-#,##0.0000000000">
                  <c:v>218.94198707315215</c:v>
                </c:pt>
                <c:pt idx="340" formatCode="#,##0.0000000000;[Red]\-#,##0.0000000000">
                  <c:v>218.78397918597639</c:v>
                </c:pt>
                <c:pt idx="341" formatCode="#,##0.0000000000;[Red]\-#,##0.0000000000">
                  <c:v>218.62597129880064</c:v>
                </c:pt>
                <c:pt idx="342" formatCode="#,##0.0000000000;[Red]\-#,##0.0000000000">
                  <c:v>218.46796341162488</c:v>
                </c:pt>
                <c:pt idx="343" formatCode="#,##0.0000000000;[Red]\-#,##0.0000000000">
                  <c:v>218.30995552444912</c:v>
                </c:pt>
                <c:pt idx="344" formatCode="#,##0.0000000000;[Red]\-#,##0.0000000000">
                  <c:v>218.15194763727348</c:v>
                </c:pt>
                <c:pt idx="345" formatCode="#,##0.0000000000;[Red]\-#,##0.0000000000">
                  <c:v>217.37037057833257</c:v>
                </c:pt>
                <c:pt idx="346" formatCode="#,##0.0000000000;[Red]\-#,##0.0000000000">
                  <c:v>216.58879351939166</c:v>
                </c:pt>
                <c:pt idx="347" formatCode="#,##0.0000000000;[Red]\-#,##0.0000000000">
                  <c:v>215.80721646045075</c:v>
                </c:pt>
                <c:pt idx="348" formatCode="#,##0.0000000000;[Red]\-#,##0.0000000000">
                  <c:v>215.02563940150984</c:v>
                </c:pt>
                <c:pt idx="349" formatCode="#,##0.0000000000;[Red]\-#,##0.0000000000">
                  <c:v>214.24406234256892</c:v>
                </c:pt>
                <c:pt idx="350" formatCode="#,##0.0000000000;[Red]\-#,##0.0000000000">
                  <c:v>213.46248528362801</c:v>
                </c:pt>
                <c:pt idx="351" formatCode="#,##0.0000000000;[Red]\-#,##0.0000000000">
                  <c:v>212.6809082246871</c:v>
                </c:pt>
                <c:pt idx="352" formatCode="#,##0.0000000000;[Red]\-#,##0.0000000000">
                  <c:v>211.89933116574619</c:v>
                </c:pt>
                <c:pt idx="353" formatCode="#,##0.0000000000;[Red]\-#,##0.0000000000">
                  <c:v>211.11775410680528</c:v>
                </c:pt>
                <c:pt idx="354" formatCode="#,##0.0000000000;[Red]\-#,##0.0000000000">
                  <c:v>210.33617704786437</c:v>
                </c:pt>
                <c:pt idx="355" formatCode="#,##0.0000000000;[Red]\-#,##0.0000000000">
                  <c:v>209.55459998892346</c:v>
                </c:pt>
                <c:pt idx="356" formatCode="#,##0.0000000000;[Red]\-#,##0.0000000000">
                  <c:v>208.77302292998255</c:v>
                </c:pt>
                <c:pt idx="357" formatCode="#,##0.0000000000;[Red]\-#,##0.0000000000">
                  <c:v>207.99144587104163</c:v>
                </c:pt>
                <c:pt idx="358" formatCode="#,##0.0000000000;[Red]\-#,##0.0000000000">
                  <c:v>207.20986881210072</c:v>
                </c:pt>
                <c:pt idx="359" formatCode="#,##0.0000000000;[Red]\-#,##0.0000000000">
                  <c:v>206.42829175315981</c:v>
                </c:pt>
                <c:pt idx="360" formatCode="#,##0.0000000000;[Red]\-#,##0.0000000000">
                  <c:v>205.6467146942189</c:v>
                </c:pt>
                <c:pt idx="361" formatCode="#,##0.0000000000;[Red]\-#,##0.0000000000">
                  <c:v>204.86513763527799</c:v>
                </c:pt>
                <c:pt idx="362" formatCode="#,##0.0000000000;[Red]\-#,##0.0000000000">
                  <c:v>204.08356057633708</c:v>
                </c:pt>
                <c:pt idx="363" formatCode="#,##0.0000000000;[Red]\-#,##0.0000000000">
                  <c:v>203.30198351739617</c:v>
                </c:pt>
                <c:pt idx="364" formatCode="#,##0.0000000000;[Red]\-#,##0.0000000000">
                  <c:v>202.52040645845526</c:v>
                </c:pt>
                <c:pt idx="365" formatCode="#,##0.0000000000;[Red]\-#,##0.0000000000">
                  <c:v>201.73882939951434</c:v>
                </c:pt>
                <c:pt idx="366" formatCode="#,##0.0000000000;[Red]\-#,##0.0000000000">
                  <c:v>200.95725234057343</c:v>
                </c:pt>
                <c:pt idx="367" formatCode="#,##0.0000000000;[Red]\-#,##0.0000000000">
                  <c:v>200.17567528163252</c:v>
                </c:pt>
                <c:pt idx="368" formatCode="#,##0.0000000000;[Red]\-#,##0.0000000000">
                  <c:v>199.39409822269155</c:v>
                </c:pt>
                <c:pt idx="369" formatCode="#,##0.0000000000;[Red]\-#,##0.0000000000">
                  <c:v>198.86087976071406</c:v>
                </c:pt>
                <c:pt idx="370" formatCode="#,##0.0000000000;[Red]\-#,##0.0000000000">
                  <c:v>198.32766129873656</c:v>
                </c:pt>
                <c:pt idx="371" formatCode="#,##0.0000000000;[Red]\-#,##0.0000000000">
                  <c:v>197.79444283675906</c:v>
                </c:pt>
                <c:pt idx="372" formatCode="#,##0.0000000000;[Red]\-#,##0.0000000000">
                  <c:v>197.26122437478156</c:v>
                </c:pt>
                <c:pt idx="373" formatCode="#,##0.0000000000;[Red]\-#,##0.0000000000">
                  <c:v>196.72800591280406</c:v>
                </c:pt>
                <c:pt idx="374" formatCode="#,##0.0000000000;[Red]\-#,##0.0000000000">
                  <c:v>196.19478745082657</c:v>
                </c:pt>
                <c:pt idx="375" formatCode="#,##0.0000000000;[Red]\-#,##0.0000000000">
                  <c:v>195.66156898884907</c:v>
                </c:pt>
                <c:pt idx="376" formatCode="#,##0.0000000000;[Red]\-#,##0.0000000000">
                  <c:v>195.12835052687157</c:v>
                </c:pt>
                <c:pt idx="377" formatCode="#,##0.0000000000;[Red]\-#,##0.0000000000">
                  <c:v>194.59513206489407</c:v>
                </c:pt>
                <c:pt idx="378" formatCode="#,##0.0000000000;[Red]\-#,##0.0000000000">
                  <c:v>194.06191360291658</c:v>
                </c:pt>
                <c:pt idx="379" formatCode="#,##0.0000000000;[Red]\-#,##0.0000000000">
                  <c:v>193.52869514093908</c:v>
                </c:pt>
                <c:pt idx="380" formatCode="#,##0.0000000000;[Red]\-#,##0.0000000000">
                  <c:v>192.99547667896158</c:v>
                </c:pt>
                <c:pt idx="381" formatCode="#,##0.0000000000;[Red]\-#,##0.0000000000">
                  <c:v>192.46225821698408</c:v>
                </c:pt>
                <c:pt idx="382" formatCode="#,##0.0000000000;[Red]\-#,##0.0000000000">
                  <c:v>191.92903975500658</c:v>
                </c:pt>
                <c:pt idx="383" formatCode="#,##0.0000000000;[Red]\-#,##0.0000000000">
                  <c:v>191.39582129302909</c:v>
                </c:pt>
                <c:pt idx="384" formatCode="#,##0.0000000000;[Red]\-#,##0.0000000000">
                  <c:v>190.86260283105159</c:v>
                </c:pt>
                <c:pt idx="385" formatCode="#,##0.0000000000;[Red]\-#,##0.0000000000">
                  <c:v>190.32938436907409</c:v>
                </c:pt>
                <c:pt idx="386" formatCode="#,##0.0000000000;[Red]\-#,##0.0000000000">
                  <c:v>189.79616590709659</c:v>
                </c:pt>
                <c:pt idx="387" formatCode="#,##0.0000000000;[Red]\-#,##0.0000000000">
                  <c:v>189.2629474451191</c:v>
                </c:pt>
                <c:pt idx="388" formatCode="#,##0.0000000000;[Red]\-#,##0.0000000000">
                  <c:v>188.7297289831416</c:v>
                </c:pt>
                <c:pt idx="389" formatCode="#,##0.0000000000;[Red]\-#,##0.0000000000">
                  <c:v>188.1965105211641</c:v>
                </c:pt>
                <c:pt idx="390" formatCode="#,##0.0000000000;[Red]\-#,##0.0000000000">
                  <c:v>187.6632920591866</c:v>
                </c:pt>
                <c:pt idx="391" formatCode="#,##0.0000000000;[Red]\-#,##0.0000000000">
                  <c:v>187.1300735972091</c:v>
                </c:pt>
                <c:pt idx="392" formatCode="#,##0.0000000000;[Red]\-#,##0.0000000000">
                  <c:v>186.59685513523161</c:v>
                </c:pt>
                <c:pt idx="393" formatCode="#,##0.0000000000;[Red]\-#,##0.0000000000">
                  <c:v>186.06363667325411</c:v>
                </c:pt>
                <c:pt idx="394" formatCode="#,##0.0000000000;[Red]\-#,##0.0000000000">
                  <c:v>185.53041821127661</c:v>
                </c:pt>
                <c:pt idx="395" formatCode="#,##0.0000000000;[Red]\-#,##0.0000000000">
                  <c:v>184.99719974929911</c:v>
                </c:pt>
                <c:pt idx="396" formatCode="#,##0.0000000000;[Red]\-#,##0.0000000000">
                  <c:v>184.46398128732162</c:v>
                </c:pt>
                <c:pt idx="397" formatCode="#,##0.0000000000;[Red]\-#,##0.0000000000">
                  <c:v>183.93076282534412</c:v>
                </c:pt>
                <c:pt idx="398" formatCode="#,##0.0000000000;[Red]\-#,##0.0000000000">
                  <c:v>183.39754436336662</c:v>
                </c:pt>
                <c:pt idx="399" formatCode="#,##0.0000000000;[Red]\-#,##0.0000000000">
                  <c:v>182.86432590138912</c:v>
                </c:pt>
                <c:pt idx="400" formatCode="#,##0.0000000000;[Red]\-#,##0.0000000000">
                  <c:v>182.33110743941162</c:v>
                </c:pt>
                <c:pt idx="401" formatCode="#,##0.0000000000;[Red]\-#,##0.0000000000">
                  <c:v>181.79788897743413</c:v>
                </c:pt>
                <c:pt idx="402" formatCode="#,##0.0000000000;[Red]\-#,##0.0000000000">
                  <c:v>181.26467051545663</c:v>
                </c:pt>
                <c:pt idx="403" formatCode="#,##0.0000000000;[Red]\-#,##0.0000000000">
                  <c:v>180.73145205347913</c:v>
                </c:pt>
                <c:pt idx="404" formatCode="#,##0.0000000000;[Red]\-#,##0.0000000000">
                  <c:v>180.19823359150163</c:v>
                </c:pt>
                <c:pt idx="405" formatCode="#,##0.0000000000;[Red]\-#,##0.0000000000">
                  <c:v>179.66501512952414</c:v>
                </c:pt>
                <c:pt idx="406" formatCode="#,##0.0000000000;[Red]\-#,##0.0000000000">
                  <c:v>179.13179666754664</c:v>
                </c:pt>
                <c:pt idx="407" formatCode="#,##0.0000000000;[Red]\-#,##0.0000000000">
                  <c:v>178.59857820556914</c:v>
                </c:pt>
                <c:pt idx="408" formatCode="#,##0.0000000000;[Red]\-#,##0.0000000000">
                  <c:v>178.06535974359164</c:v>
                </c:pt>
                <c:pt idx="409" formatCode="#,##0.0000000000;[Red]\-#,##0.0000000000">
                  <c:v>177.53214128161414</c:v>
                </c:pt>
                <c:pt idx="410" formatCode="#,##0.0000000000;[Red]\-#,##0.0000000000">
                  <c:v>176.99892281963665</c:v>
                </c:pt>
                <c:pt idx="411" formatCode="#,##0.0000000000;[Red]\-#,##0.0000000000">
                  <c:v>176.46570435765915</c:v>
                </c:pt>
                <c:pt idx="412" formatCode="#,##0.0000000000;[Red]\-#,##0.0000000000">
                  <c:v>175.93248589568165</c:v>
                </c:pt>
                <c:pt idx="413" formatCode="#,##0.0000000000;[Red]\-#,##0.0000000000">
                  <c:v>175.39926743370415</c:v>
                </c:pt>
                <c:pt idx="414" formatCode="#,##0.0000000000;[Red]\-#,##0.0000000000">
                  <c:v>174.86604897172666</c:v>
                </c:pt>
                <c:pt idx="415" formatCode="#,##0.0000000000;[Red]\-#,##0.0000000000">
                  <c:v>174.33283050974916</c:v>
                </c:pt>
                <c:pt idx="416" formatCode="#,##0.0000000000;[Red]\-#,##0.0000000000">
                  <c:v>173.79961204777166</c:v>
                </c:pt>
                <c:pt idx="417" formatCode="#,##0.0000000000;[Red]\-#,##0.0000000000">
                  <c:v>173.26639358579416</c:v>
                </c:pt>
                <c:pt idx="418" formatCode="#,##0.0000000000;[Red]\-#,##0.0000000000">
                  <c:v>172.73317512381666</c:v>
                </c:pt>
                <c:pt idx="419" formatCode="#,##0.0000000000;[Red]\-#,##0.0000000000">
                  <c:v>172.19995666183917</c:v>
                </c:pt>
                <c:pt idx="420" formatCode="#,##0.0000000000;[Red]\-#,##0.0000000000">
                  <c:v>171.66673819986167</c:v>
                </c:pt>
                <c:pt idx="421" formatCode="#,##0.0000000000;[Red]\-#,##0.0000000000">
                  <c:v>171.13351973788417</c:v>
                </c:pt>
                <c:pt idx="422" formatCode="#,##0.0000000000;[Red]\-#,##0.0000000000">
                  <c:v>170.60030127590667</c:v>
                </c:pt>
                <c:pt idx="423" formatCode="#,##0.0000000000;[Red]\-#,##0.0000000000">
                  <c:v>170.06708281392918</c:v>
                </c:pt>
                <c:pt idx="424" formatCode="#,##0.0000000000;[Red]\-#,##0.0000000000">
                  <c:v>169.53386435195168</c:v>
                </c:pt>
                <c:pt idx="425" formatCode="#,##0.0000000000;[Red]\-#,##0.0000000000">
                  <c:v>169.00064588997418</c:v>
                </c:pt>
                <c:pt idx="426" formatCode="#,##0.0000000000;[Red]\-#,##0.0000000000">
                  <c:v>168.46742742799668</c:v>
                </c:pt>
                <c:pt idx="427" formatCode="#,##0.0000000000;[Red]\-#,##0.0000000000">
                  <c:v>167.93420896601918</c:v>
                </c:pt>
                <c:pt idx="428" formatCode="#,##0.0000000000;[Red]\-#,##0.0000000000">
                  <c:v>167.40099050404169</c:v>
                </c:pt>
                <c:pt idx="429" formatCode="#,##0.0000000000;[Red]\-#,##0.0000000000">
                  <c:v>166.86777204206419</c:v>
                </c:pt>
                <c:pt idx="430" formatCode="#,##0.0000000000;[Red]\-#,##0.0000000000">
                  <c:v>166.33455358008669</c:v>
                </c:pt>
                <c:pt idx="431" formatCode="#,##0.0000000000;[Red]\-#,##0.0000000000">
                  <c:v>165.80133511810919</c:v>
                </c:pt>
                <c:pt idx="432" formatCode="#,##0.0000000000;[Red]\-#,##0.0000000000">
                  <c:v>165.2681166561317</c:v>
                </c:pt>
                <c:pt idx="433" formatCode="#,##0.0000000000;[Red]\-#,##0.0000000000">
                  <c:v>164.7348981941542</c:v>
                </c:pt>
                <c:pt idx="434" formatCode="#,##0.0000000000;[Red]\-#,##0.0000000000">
                  <c:v>164.2016797321767</c:v>
                </c:pt>
                <c:pt idx="435" formatCode="#,##0.0000000000;[Red]\-#,##0.0000000000">
                  <c:v>163.6684612701992</c:v>
                </c:pt>
                <c:pt idx="436" formatCode="#,##0.0000000000;[Red]\-#,##0.0000000000">
                  <c:v>163.1352428082217</c:v>
                </c:pt>
                <c:pt idx="437" formatCode="#,##0.0000000000;[Red]\-#,##0.0000000000">
                  <c:v>162.60202434624421</c:v>
                </c:pt>
                <c:pt idx="438" formatCode="#,##0.0000000000;[Red]\-#,##0.0000000000">
                  <c:v>162.06880588426671</c:v>
                </c:pt>
                <c:pt idx="439" formatCode="#,##0.0000000000;[Red]\-#,##0.0000000000">
                  <c:v>161.53558742228921</c:v>
                </c:pt>
                <c:pt idx="440" formatCode="#,##0.0000000000;[Red]\-#,##0.0000000000">
                  <c:v>161.00236896031171</c:v>
                </c:pt>
                <c:pt idx="441" formatCode="#,##0.0000000000;[Red]\-#,##0.0000000000">
                  <c:v>160.46915049833422</c:v>
                </c:pt>
                <c:pt idx="442" formatCode="#,##0.0000000000;[Red]\-#,##0.0000000000">
                  <c:v>159.93593203635672</c:v>
                </c:pt>
                <c:pt idx="443" formatCode="#,##0.0000000000;[Red]\-#,##0.0000000000">
                  <c:v>159.40271357437922</c:v>
                </c:pt>
                <c:pt idx="444" formatCode="#,##0.0000000000;[Red]\-#,##0.0000000000">
                  <c:v>158.86949511240172</c:v>
                </c:pt>
                <c:pt idx="445" formatCode="#,##0.0000000000;[Red]\-#,##0.0000000000">
                  <c:v>158.33627665042422</c:v>
                </c:pt>
                <c:pt idx="446" formatCode="#,##0.0000000000;[Red]\-#,##0.0000000000">
                  <c:v>157.80305818844673</c:v>
                </c:pt>
                <c:pt idx="447" formatCode="#,##0.0000000000;[Red]\-#,##0.0000000000">
                  <c:v>157.26983972646923</c:v>
                </c:pt>
                <c:pt idx="448" formatCode="#,##0.0000000000;[Red]\-#,##0.0000000000">
                  <c:v>156.73662126449173</c:v>
                </c:pt>
                <c:pt idx="449" formatCode="#,##0.0000000000;[Red]\-#,##0.0000000000">
                  <c:v>156.20340280251423</c:v>
                </c:pt>
                <c:pt idx="450" formatCode="#,##0.0000000000;[Red]\-#,##0.0000000000">
                  <c:v>155.67018434053674</c:v>
                </c:pt>
                <c:pt idx="451" formatCode="#,##0.0000000000;[Red]\-#,##0.0000000000">
                  <c:v>155.13696587855924</c:v>
                </c:pt>
                <c:pt idx="452" formatCode="#,##0.0000000000;[Red]\-#,##0.0000000000">
                  <c:v>154.60374741658217</c:v>
                </c:pt>
                <c:pt idx="453" formatCode="#,##0.0000000000;[Red]\-#,##0.0000000000">
                  <c:v>154.10449887754436</c:v>
                </c:pt>
                <c:pt idx="454" formatCode="#,##0.0000000000;[Red]\-#,##0.0000000000">
                  <c:v>153.60525033850655</c:v>
                </c:pt>
                <c:pt idx="455" formatCode="#,##0.0000000000;[Red]\-#,##0.0000000000">
                  <c:v>153.10600179946874</c:v>
                </c:pt>
                <c:pt idx="456" formatCode="#,##0.0000000000;[Red]\-#,##0.0000000000">
                  <c:v>152.60675326043093</c:v>
                </c:pt>
                <c:pt idx="457" formatCode="#,##0.0000000000;[Red]\-#,##0.0000000000">
                  <c:v>152.10750472139313</c:v>
                </c:pt>
                <c:pt idx="458" formatCode="#,##0.0000000000;[Red]\-#,##0.0000000000">
                  <c:v>151.60825618235532</c:v>
                </c:pt>
                <c:pt idx="459" formatCode="#,##0.0000000000;[Red]\-#,##0.0000000000">
                  <c:v>151.10900764331751</c:v>
                </c:pt>
                <c:pt idx="460" formatCode="#,##0.0000000000;[Red]\-#,##0.0000000000">
                  <c:v>150.6097591042797</c:v>
                </c:pt>
                <c:pt idx="461" formatCode="#,##0.0000000000;[Red]\-#,##0.0000000000">
                  <c:v>150.1105105652419</c:v>
                </c:pt>
                <c:pt idx="462" formatCode="#,##0.0000000000;[Red]\-#,##0.0000000000">
                  <c:v>149.61126202620409</c:v>
                </c:pt>
                <c:pt idx="463" formatCode="#,##0.0000000000;[Red]\-#,##0.0000000000">
                  <c:v>149.11201348716628</c:v>
                </c:pt>
                <c:pt idx="464" formatCode="#,##0.0000000000;[Red]\-#,##0.0000000000">
                  <c:v>148.61276494812847</c:v>
                </c:pt>
                <c:pt idx="465" formatCode="#,##0.0000000000;[Red]\-#,##0.0000000000">
                  <c:v>148.11351640909066</c:v>
                </c:pt>
                <c:pt idx="466" formatCode="#,##0.0000000000;[Red]\-#,##0.0000000000">
                  <c:v>147.61426787005286</c:v>
                </c:pt>
                <c:pt idx="467" formatCode="#,##0.0000000000;[Red]\-#,##0.0000000000">
                  <c:v>147.11501933101505</c:v>
                </c:pt>
                <c:pt idx="468" formatCode="#,##0.0000000000;[Red]\-#,##0.0000000000">
                  <c:v>146.61577079197724</c:v>
                </c:pt>
                <c:pt idx="469" formatCode="#,##0.0000000000;[Red]\-#,##0.0000000000">
                  <c:v>146.11652225293943</c:v>
                </c:pt>
                <c:pt idx="470" formatCode="#,##0.0000000000;[Red]\-#,##0.0000000000">
                  <c:v>145.61727371390162</c:v>
                </c:pt>
                <c:pt idx="471" formatCode="#,##0.0000000000;[Red]\-#,##0.0000000000">
                  <c:v>145.11802517486382</c:v>
                </c:pt>
                <c:pt idx="472" formatCode="#,##0.0000000000;[Red]\-#,##0.0000000000">
                  <c:v>144.61877663582601</c:v>
                </c:pt>
                <c:pt idx="473" formatCode="#,##0.0000000000;[Red]\-#,##0.0000000000">
                  <c:v>144.1195280967882</c:v>
                </c:pt>
                <c:pt idx="474" formatCode="#,##0.0000000000;[Red]\-#,##0.0000000000">
                  <c:v>143.62027955775039</c:v>
                </c:pt>
                <c:pt idx="475" formatCode="#,##0.0000000000;[Red]\-#,##0.0000000000">
                  <c:v>143.12103101871259</c:v>
                </c:pt>
                <c:pt idx="476" formatCode="#,##0.0000000000;[Red]\-#,##0.0000000000">
                  <c:v>142.62178247967478</c:v>
                </c:pt>
                <c:pt idx="477" formatCode="#,##0.0000000000;[Red]\-#,##0.0000000000">
                  <c:v>142.12253394063697</c:v>
                </c:pt>
                <c:pt idx="478" formatCode="#,##0.0000000000;[Red]\-#,##0.0000000000">
                  <c:v>141.62328540159916</c:v>
                </c:pt>
                <c:pt idx="479" formatCode="#,##0.0000000000;[Red]\-#,##0.0000000000">
                  <c:v>141.12403686256135</c:v>
                </c:pt>
                <c:pt idx="480" formatCode="#,##0.0000000000;[Red]\-#,##0.0000000000">
                  <c:v>140.62478832352355</c:v>
                </c:pt>
                <c:pt idx="481" formatCode="#,##0.0000000000;[Red]\-#,##0.0000000000">
                  <c:v>140.12553978448574</c:v>
                </c:pt>
                <c:pt idx="482" formatCode="#,##0.0000000000;[Red]\-#,##0.0000000000">
                  <c:v>139.62629124544793</c:v>
                </c:pt>
                <c:pt idx="483" formatCode="#,##0.0000000000;[Red]\-#,##0.0000000000">
                  <c:v>139.12704270641012</c:v>
                </c:pt>
                <c:pt idx="484" formatCode="#,##0.0000000000;[Red]\-#,##0.0000000000">
                  <c:v>138.62779416737231</c:v>
                </c:pt>
                <c:pt idx="485" formatCode="#,##0.0000000000;[Red]\-#,##0.0000000000">
                  <c:v>138.12854562833451</c:v>
                </c:pt>
                <c:pt idx="486" formatCode="#,##0.0000000000;[Red]\-#,##0.0000000000">
                  <c:v>137.6292970892967</c:v>
                </c:pt>
                <c:pt idx="487" formatCode="#,##0.0000000000;[Red]\-#,##0.0000000000">
                  <c:v>137.13004855025889</c:v>
                </c:pt>
                <c:pt idx="488" formatCode="#,##0.0000000000;[Red]\-#,##0.0000000000">
                  <c:v>136.63080001122131</c:v>
                </c:pt>
                <c:pt idx="489" formatCode="#,##0.0000000000;[Red]\-#,##0.0000000000">
                  <c:v>136.39831923569136</c:v>
                </c:pt>
                <c:pt idx="490" formatCode="#,##0.0000000000;[Red]\-#,##0.0000000000">
                  <c:v>136.16583846016141</c:v>
                </c:pt>
                <c:pt idx="491" formatCode="#,##0.0000000000;[Red]\-#,##0.0000000000">
                  <c:v>135.93335768463146</c:v>
                </c:pt>
                <c:pt idx="492" formatCode="#,##0.0000000000;[Red]\-#,##0.0000000000">
                  <c:v>135.70087690910151</c:v>
                </c:pt>
                <c:pt idx="493" formatCode="#,##0.0000000000;[Red]\-#,##0.0000000000">
                  <c:v>135.46839613357156</c:v>
                </c:pt>
                <c:pt idx="494" formatCode="#,##0.0000000000;[Red]\-#,##0.0000000000">
                  <c:v>135.23591535804161</c:v>
                </c:pt>
                <c:pt idx="495" formatCode="#,##0.0000000000;[Red]\-#,##0.0000000000">
                  <c:v>135.00343458251166</c:v>
                </c:pt>
                <c:pt idx="496" formatCode="#,##0.0000000000;[Red]\-#,##0.0000000000">
                  <c:v>134.77095380698171</c:v>
                </c:pt>
                <c:pt idx="497" formatCode="#,##0.0000000000;[Red]\-#,##0.0000000000">
                  <c:v>134.53847303145176</c:v>
                </c:pt>
                <c:pt idx="498" formatCode="#,##0.0000000000;[Red]\-#,##0.0000000000">
                  <c:v>134.30599225592181</c:v>
                </c:pt>
                <c:pt idx="499" formatCode="#,##0.0000000000;[Red]\-#,##0.0000000000">
                  <c:v>134.07351148039186</c:v>
                </c:pt>
                <c:pt idx="500" formatCode="#,##0.0000000000;[Red]\-#,##0.0000000000">
                  <c:v>133.84103070486191</c:v>
                </c:pt>
                <c:pt idx="501" formatCode="#,##0.0000000000;[Red]\-#,##0.0000000000">
                  <c:v>133.60854992933196</c:v>
                </c:pt>
                <c:pt idx="502" formatCode="#,##0.0000000000;[Red]\-#,##0.0000000000">
                  <c:v>133.37606915380201</c:v>
                </c:pt>
                <c:pt idx="503" formatCode="#,##0.0000000000;[Red]\-#,##0.0000000000">
                  <c:v>133.14358837827206</c:v>
                </c:pt>
                <c:pt idx="504" formatCode="#,##0.0000000000;[Red]\-#,##0.0000000000">
                  <c:v>132.91110760274211</c:v>
                </c:pt>
                <c:pt idx="505" formatCode="#,##0.0000000000;[Red]\-#,##0.0000000000">
                  <c:v>132.67862682721216</c:v>
                </c:pt>
                <c:pt idx="506" formatCode="#,##0.0000000000;[Red]\-#,##0.0000000000">
                  <c:v>132.44614605168221</c:v>
                </c:pt>
                <c:pt idx="507" formatCode="#,##0.0000000000;[Red]\-#,##0.0000000000">
                  <c:v>132.21366527615226</c:v>
                </c:pt>
                <c:pt idx="508" formatCode="#,##0.0000000000;[Red]\-#,##0.0000000000">
                  <c:v>131.98118450062231</c:v>
                </c:pt>
                <c:pt idx="509" formatCode="#,##0.0000000000;[Red]\-#,##0.0000000000">
                  <c:v>131.74870372509235</c:v>
                </c:pt>
                <c:pt idx="510" formatCode="#,##0.0000000000;[Red]\-#,##0.0000000000">
                  <c:v>131.5162229495624</c:v>
                </c:pt>
                <c:pt idx="511" formatCode="#,##0.0000000000;[Red]\-#,##0.0000000000">
                  <c:v>131.28374217403245</c:v>
                </c:pt>
                <c:pt idx="512" formatCode="#,##0.0000000000;[Red]\-#,##0.0000000000">
                  <c:v>131.0512613985025</c:v>
                </c:pt>
                <c:pt idx="513" formatCode="#,##0.0000000000;[Red]\-#,##0.0000000000">
                  <c:v>130.81878062297255</c:v>
                </c:pt>
                <c:pt idx="514" formatCode="#,##0.0000000000;[Red]\-#,##0.0000000000">
                  <c:v>130.5862998474426</c:v>
                </c:pt>
                <c:pt idx="515" formatCode="#,##0.0000000000;[Red]\-#,##0.0000000000">
                  <c:v>130.35381907191265</c:v>
                </c:pt>
                <c:pt idx="516" formatCode="#,##0.0000000000;[Red]\-#,##0.0000000000">
                  <c:v>130.1213382963827</c:v>
                </c:pt>
                <c:pt idx="517" formatCode="#,##0.0000000000;[Red]\-#,##0.0000000000">
                  <c:v>129.88885752085275</c:v>
                </c:pt>
                <c:pt idx="518" formatCode="#,##0.0000000000;[Red]\-#,##0.0000000000">
                  <c:v>129.6563767453228</c:v>
                </c:pt>
                <c:pt idx="519" formatCode="#,##0.0000000000;[Red]\-#,##0.0000000000">
                  <c:v>129.42389596979285</c:v>
                </c:pt>
                <c:pt idx="520" formatCode="#,##0.0000000000;[Red]\-#,##0.0000000000">
                  <c:v>129.1914151942629</c:v>
                </c:pt>
                <c:pt idx="521" formatCode="#,##0.0000000000;[Red]\-#,##0.0000000000">
                  <c:v>128.95893441873295</c:v>
                </c:pt>
                <c:pt idx="522" formatCode="#,##0.0000000000;[Red]\-#,##0.0000000000">
                  <c:v>128.726453643203</c:v>
                </c:pt>
                <c:pt idx="523" formatCode="#,##0.0000000000;[Red]\-#,##0.0000000000">
                  <c:v>128.49397286767305</c:v>
                </c:pt>
                <c:pt idx="524" formatCode="#,##0.0000000000;[Red]\-#,##0.0000000000">
                  <c:v>128.2614920921431</c:v>
                </c:pt>
                <c:pt idx="525" formatCode="#,##0.0000000000;[Red]\-#,##0.0000000000">
                  <c:v>128.02901131661315</c:v>
                </c:pt>
                <c:pt idx="526" formatCode="#,##0.0000000000;[Red]\-#,##0.0000000000">
                  <c:v>127.7965305410832</c:v>
                </c:pt>
                <c:pt idx="527" formatCode="#,##0.0000000000;[Red]\-#,##0.0000000000">
                  <c:v>127.56404976555325</c:v>
                </c:pt>
                <c:pt idx="528" formatCode="#,##0.0000000000;[Red]\-#,##0.0000000000">
                  <c:v>127.3315689900233</c:v>
                </c:pt>
                <c:pt idx="529" formatCode="#,##0.0000000000;[Red]\-#,##0.0000000000">
                  <c:v>127.09908821449335</c:v>
                </c:pt>
                <c:pt idx="530" formatCode="#,##0.0000000000;[Red]\-#,##0.0000000000">
                  <c:v>126.8666074389634</c:v>
                </c:pt>
                <c:pt idx="531" formatCode="#,##0.0000000000;[Red]\-#,##0.0000000000">
                  <c:v>126.63412666343345</c:v>
                </c:pt>
                <c:pt idx="532" formatCode="#,##0.0000000000;[Red]\-#,##0.0000000000">
                  <c:v>126.4016458879035</c:v>
                </c:pt>
                <c:pt idx="533" formatCode="#,##0.0000000000;[Red]\-#,##0.0000000000">
                  <c:v>126.16916511237355</c:v>
                </c:pt>
                <c:pt idx="534" formatCode="#,##0.0000000000;[Red]\-#,##0.0000000000">
                  <c:v>125.9366843368436</c:v>
                </c:pt>
                <c:pt idx="535" formatCode="#,##0.0000000000;[Red]\-#,##0.0000000000">
                  <c:v>125.70420356131365</c:v>
                </c:pt>
                <c:pt idx="536" formatCode="#,##0.0000000000;[Red]\-#,##0.0000000000">
                  <c:v>125.4717227857837</c:v>
                </c:pt>
                <c:pt idx="537" formatCode="#,##0.0000000000;[Red]\-#,##0.0000000000">
                  <c:v>125.23924201025375</c:v>
                </c:pt>
                <c:pt idx="538" formatCode="#,##0.0000000000;[Red]\-#,##0.0000000000">
                  <c:v>125.0067612347238</c:v>
                </c:pt>
                <c:pt idx="539" formatCode="#,##0.0000000000;[Red]\-#,##0.0000000000">
                  <c:v>124.77428045919385</c:v>
                </c:pt>
                <c:pt idx="540" formatCode="#,##0.0000000000;[Red]\-#,##0.0000000000">
                  <c:v>124.5417996836639</c:v>
                </c:pt>
                <c:pt idx="541" formatCode="#,##0.0000000000;[Red]\-#,##0.0000000000">
                  <c:v>124.30931890813395</c:v>
                </c:pt>
                <c:pt idx="542" formatCode="#,##0.0000000000;[Red]\-#,##0.0000000000">
                  <c:v>124.076838132604</c:v>
                </c:pt>
                <c:pt idx="543" formatCode="#,##0.0000000000;[Red]\-#,##0.0000000000">
                  <c:v>123.84435735707405</c:v>
                </c:pt>
                <c:pt idx="544" formatCode="#,##0.0000000000;[Red]\-#,##0.0000000000">
                  <c:v>123.6118765815441</c:v>
                </c:pt>
                <c:pt idx="545" formatCode="#,##0.0000000000;[Red]\-#,##0.0000000000">
                  <c:v>123.37939580601414</c:v>
                </c:pt>
                <c:pt idx="546" formatCode="#,##0.0000000000;[Red]\-#,##0.0000000000">
                  <c:v>123.14691503048419</c:v>
                </c:pt>
                <c:pt idx="547" formatCode="#,##0.0000000000;[Red]\-#,##0.0000000000">
                  <c:v>122.91443425495424</c:v>
                </c:pt>
                <c:pt idx="548" formatCode="#,##0.0000000000;[Red]\-#,##0.0000000000">
                  <c:v>122.68195347942425</c:v>
                </c:pt>
                <c:pt idx="549" formatCode="#,##0.0000000000;[Red]\-#,##0.0000000000">
                  <c:v>122.58956537780244</c:v>
                </c:pt>
                <c:pt idx="550" formatCode="#,##0.0000000000;[Red]\-#,##0.0000000000">
                  <c:v>122.49717727618064</c:v>
                </c:pt>
                <c:pt idx="551" formatCode="#,##0.0000000000;[Red]\-#,##0.0000000000">
                  <c:v>122.40478917455883</c:v>
                </c:pt>
                <c:pt idx="552" formatCode="#,##0.0000000000;[Red]\-#,##0.0000000000">
                  <c:v>122.31240107293702</c:v>
                </c:pt>
                <c:pt idx="553" formatCode="#,##0.0000000000;[Red]\-#,##0.0000000000">
                  <c:v>122.22001297131521</c:v>
                </c:pt>
                <c:pt idx="554" formatCode="#,##0.0000000000;[Red]\-#,##0.0000000000">
                  <c:v>122.12762486969341</c:v>
                </c:pt>
                <c:pt idx="555" formatCode="#,##0.0000000000;[Red]\-#,##0.0000000000">
                  <c:v>122.0352367680716</c:v>
                </c:pt>
                <c:pt idx="556" formatCode="#,##0.0000000000;[Red]\-#,##0.0000000000">
                  <c:v>121.94284866644979</c:v>
                </c:pt>
                <c:pt idx="557" formatCode="#,##0.0000000000;[Red]\-#,##0.0000000000">
                  <c:v>121.85046056482798</c:v>
                </c:pt>
                <c:pt idx="558" formatCode="#,##0.0000000000;[Red]\-#,##0.0000000000">
                  <c:v>121.75807246320618</c:v>
                </c:pt>
                <c:pt idx="559" formatCode="#,##0.0000000000;[Red]\-#,##0.0000000000">
                  <c:v>121.66568436158437</c:v>
                </c:pt>
                <c:pt idx="560" formatCode="#,##0.0000000000;[Red]\-#,##0.0000000000">
                  <c:v>121.57329625996256</c:v>
                </c:pt>
                <c:pt idx="561" formatCode="#,##0.0000000000;[Red]\-#,##0.0000000000">
                  <c:v>121.48090815834075</c:v>
                </c:pt>
                <c:pt idx="562" formatCode="#,##0.0000000000;[Red]\-#,##0.0000000000">
                  <c:v>121.38852005671895</c:v>
                </c:pt>
                <c:pt idx="563" formatCode="#,##0.0000000000;[Red]\-#,##0.0000000000">
                  <c:v>121.29613195509714</c:v>
                </c:pt>
                <c:pt idx="564" formatCode="#,##0.0000000000;[Red]\-#,##0.0000000000">
                  <c:v>121.20374385347533</c:v>
                </c:pt>
                <c:pt idx="565" formatCode="#,##0.0000000000;[Red]\-#,##0.0000000000">
                  <c:v>121.11135575185352</c:v>
                </c:pt>
                <c:pt idx="566" formatCode="#,##0.0000000000;[Red]\-#,##0.0000000000">
                  <c:v>121.01896765023172</c:v>
                </c:pt>
                <c:pt idx="567" formatCode="#,##0.0000000000;[Red]\-#,##0.0000000000">
                  <c:v>120.92657954860991</c:v>
                </c:pt>
                <c:pt idx="568" formatCode="#,##0.0000000000;[Red]\-#,##0.0000000000">
                  <c:v>120.8341914469881</c:v>
                </c:pt>
                <c:pt idx="569" formatCode="#,##0.0000000000;[Red]\-#,##0.0000000000">
                  <c:v>120.74180334536629</c:v>
                </c:pt>
                <c:pt idx="570" formatCode="#,##0.0000000000;[Red]\-#,##0.0000000000">
                  <c:v>120.64941524374449</c:v>
                </c:pt>
                <c:pt idx="571" formatCode="#,##0.0000000000;[Red]\-#,##0.0000000000">
                  <c:v>120.55702714212268</c:v>
                </c:pt>
                <c:pt idx="572" formatCode="#,##0.0000000000;[Red]\-#,##0.0000000000">
                  <c:v>120.46463904050087</c:v>
                </c:pt>
                <c:pt idx="573" formatCode="#,##0.0000000000;[Red]\-#,##0.0000000000">
                  <c:v>120.37225093887906</c:v>
                </c:pt>
                <c:pt idx="574" formatCode="#,##0.0000000000;[Red]\-#,##0.0000000000">
                  <c:v>120.27986283725726</c:v>
                </c:pt>
                <c:pt idx="575" formatCode="#,##0.0000000000;[Red]\-#,##0.0000000000">
                  <c:v>120.18747473563545</c:v>
                </c:pt>
                <c:pt idx="576" formatCode="#,##0.0000000000;[Red]\-#,##0.0000000000">
                  <c:v>120.09508663401364</c:v>
                </c:pt>
                <c:pt idx="577" formatCode="#,##0.0000000000;[Red]\-#,##0.0000000000">
                  <c:v>120.00269853239183</c:v>
                </c:pt>
                <c:pt idx="578" formatCode="#,##0.0000000000;[Red]\-#,##0.0000000000">
                  <c:v>119.91031043077002</c:v>
                </c:pt>
                <c:pt idx="579" formatCode="#,##0.0000000000;[Red]\-#,##0.0000000000">
                  <c:v>119.81792232914822</c:v>
                </c:pt>
                <c:pt idx="580" formatCode="#,##0.0000000000;[Red]\-#,##0.0000000000">
                  <c:v>119.72553422752641</c:v>
                </c:pt>
                <c:pt idx="581" formatCode="#,##0.0000000000;[Red]\-#,##0.0000000000">
                  <c:v>119.6331461259046</c:v>
                </c:pt>
                <c:pt idx="582" formatCode="#,##0.0000000000;[Red]\-#,##0.0000000000">
                  <c:v>119.54075802428279</c:v>
                </c:pt>
                <c:pt idx="583" formatCode="#,##0.0000000000;[Red]\-#,##0.0000000000">
                  <c:v>119.44836992266099</c:v>
                </c:pt>
                <c:pt idx="584" formatCode="#,##0.0000000000;[Red]\-#,##0.0000000000">
                  <c:v>119.35598182103918</c:v>
                </c:pt>
                <c:pt idx="585" formatCode="#,##0.0000000000;[Red]\-#,##0.0000000000">
                  <c:v>119.26359371941737</c:v>
                </c:pt>
                <c:pt idx="586" formatCode="#,##0.0000000000;[Red]\-#,##0.0000000000">
                  <c:v>119.17120561779556</c:v>
                </c:pt>
                <c:pt idx="587" formatCode="#,##0.0000000000;[Red]\-#,##0.0000000000">
                  <c:v>119.07881751617376</c:v>
                </c:pt>
                <c:pt idx="588" formatCode="#,##0.0000000000;[Red]\-#,##0.0000000000">
                  <c:v>118.98642941455195</c:v>
                </c:pt>
                <c:pt idx="589" formatCode="#,##0.0000000000;[Red]\-#,##0.0000000000">
                  <c:v>118.89404131293014</c:v>
                </c:pt>
                <c:pt idx="590" formatCode="#,##0.0000000000;[Red]\-#,##0.0000000000">
                  <c:v>118.80165321130833</c:v>
                </c:pt>
                <c:pt idx="591" formatCode="#,##0.0000000000;[Red]\-#,##0.0000000000">
                  <c:v>118.70926510968653</c:v>
                </c:pt>
                <c:pt idx="592" formatCode="#,##0.0000000000;[Red]\-#,##0.0000000000">
                  <c:v>118.61687700806472</c:v>
                </c:pt>
                <c:pt idx="593" formatCode="#,##0.0000000000;[Red]\-#,##0.0000000000">
                  <c:v>118.52448890644291</c:v>
                </c:pt>
                <c:pt idx="594" formatCode="#,##0.0000000000;[Red]\-#,##0.0000000000">
                  <c:v>118.4321008048211</c:v>
                </c:pt>
                <c:pt idx="595" formatCode="#,##0.0000000000;[Red]\-#,##0.0000000000">
                  <c:v>118.3397127031993</c:v>
                </c:pt>
                <c:pt idx="596" formatCode="#,##0.0000000000;[Red]\-#,##0.0000000000">
                  <c:v>118.2473246015778</c:v>
                </c:pt>
                <c:pt idx="597" formatCode="#,##0.0000000000;[Red]\-#,##0.0000000000">
                  <c:v>118.11809072589949</c:v>
                </c:pt>
                <c:pt idx="598" formatCode="#,##0.0000000000;[Red]\-#,##0.0000000000">
                  <c:v>117.98885685022118</c:v>
                </c:pt>
                <c:pt idx="599" formatCode="#,##0.0000000000;[Red]\-#,##0.0000000000">
                  <c:v>117.85962297454287</c:v>
                </c:pt>
                <c:pt idx="600" formatCode="#,##0.0000000000;[Red]\-#,##0.0000000000">
                  <c:v>117.73038909886456</c:v>
                </c:pt>
                <c:pt idx="601" formatCode="#,##0.0000000000;[Red]\-#,##0.0000000000">
                  <c:v>117.60115522318625</c:v>
                </c:pt>
                <c:pt idx="602" formatCode="#,##0.0000000000;[Red]\-#,##0.0000000000">
                  <c:v>117.47192134750794</c:v>
                </c:pt>
                <c:pt idx="603" formatCode="#,##0.0000000000;[Red]\-#,##0.0000000000">
                  <c:v>117.34268747182963</c:v>
                </c:pt>
                <c:pt idx="604" formatCode="#,##0.0000000000;[Red]\-#,##0.0000000000">
                  <c:v>117.21345359615133</c:v>
                </c:pt>
                <c:pt idx="605" formatCode="#,##0.0000000000;[Red]\-#,##0.0000000000">
                  <c:v>117.08421972047302</c:v>
                </c:pt>
                <c:pt idx="606" formatCode="#,##0.0000000000;[Red]\-#,##0.0000000000">
                  <c:v>116.95498584479471</c:v>
                </c:pt>
                <c:pt idx="607" formatCode="#,##0.0000000000;[Red]\-#,##0.0000000000">
                  <c:v>116.8257519691164</c:v>
                </c:pt>
                <c:pt idx="608" formatCode="#,##0.0000000000;[Red]\-#,##0.0000000000">
                  <c:v>116.69651809343809</c:v>
                </c:pt>
                <c:pt idx="609" formatCode="#,##0.0000000000;[Red]\-#,##0.0000000000">
                  <c:v>116.56728421775978</c:v>
                </c:pt>
                <c:pt idx="610" formatCode="#,##0.0000000000;[Red]\-#,##0.0000000000">
                  <c:v>116.43805034208147</c:v>
                </c:pt>
                <c:pt idx="611" formatCode="#,##0.0000000000;[Red]\-#,##0.0000000000">
                  <c:v>116.30881646640316</c:v>
                </c:pt>
                <c:pt idx="612" formatCode="#,##0.0000000000;[Red]\-#,##0.0000000000">
                  <c:v>116.17958259072485</c:v>
                </c:pt>
                <c:pt idx="613" formatCode="#,##0.0000000000;[Red]\-#,##0.0000000000">
                  <c:v>116.05034871504654</c:v>
                </c:pt>
                <c:pt idx="614" formatCode="#,##0.0000000000;[Red]\-#,##0.0000000000">
                  <c:v>115.92111483936823</c:v>
                </c:pt>
                <c:pt idx="615" formatCode="#,##0.0000000000;[Red]\-#,##0.0000000000">
                  <c:v>115.79188096368992</c:v>
                </c:pt>
                <c:pt idx="616" formatCode="#,##0.0000000000;[Red]\-#,##0.0000000000">
                  <c:v>115.66264708801161</c:v>
                </c:pt>
                <c:pt idx="617" formatCode="#,##0.0000000000;[Red]\-#,##0.0000000000">
                  <c:v>115.5334132123333</c:v>
                </c:pt>
                <c:pt idx="618" formatCode="#,##0.0000000000;[Red]\-#,##0.0000000000">
                  <c:v>115.40417933665499</c:v>
                </c:pt>
                <c:pt idx="619" formatCode="#,##0.0000000000;[Red]\-#,##0.0000000000">
                  <c:v>115.27494546097668</c:v>
                </c:pt>
                <c:pt idx="620" formatCode="#,##0.0000000000;[Red]\-#,##0.0000000000">
                  <c:v>115.14571158529837</c:v>
                </c:pt>
                <c:pt idx="621" formatCode="#,##0.0000000000;[Red]\-#,##0.0000000000">
                  <c:v>115.01647770962006</c:v>
                </c:pt>
                <c:pt idx="622" formatCode="#,##0.0000000000;[Red]\-#,##0.0000000000">
                  <c:v>114.88724383394175</c:v>
                </c:pt>
                <c:pt idx="623" formatCode="#,##0.0000000000;[Red]\-#,##0.0000000000">
                  <c:v>114.75800995826344</c:v>
                </c:pt>
                <c:pt idx="624" formatCode="#,##0.0000000000;[Red]\-#,##0.0000000000">
                  <c:v>114.62877608258513</c:v>
                </c:pt>
                <c:pt idx="625" formatCode="#,##0.0000000000;[Red]\-#,##0.0000000000">
                  <c:v>114.49954220690682</c:v>
                </c:pt>
                <c:pt idx="626" formatCode="#,##0.0000000000;[Red]\-#,##0.0000000000">
                  <c:v>114.37030833122851</c:v>
                </c:pt>
                <c:pt idx="627" formatCode="#,##0.0000000000;[Red]\-#,##0.0000000000">
                  <c:v>114.2410744555502</c:v>
                </c:pt>
                <c:pt idx="628" formatCode="#,##0.0000000000;[Red]\-#,##0.0000000000">
                  <c:v>114.1118405798719</c:v>
                </c:pt>
                <c:pt idx="629" formatCode="#,##0.0000000000;[Red]\-#,##0.0000000000">
                  <c:v>113.98260670419359</c:v>
                </c:pt>
                <c:pt idx="630" formatCode="#,##0.0000000000;[Red]\-#,##0.0000000000">
                  <c:v>113.85337282851528</c:v>
                </c:pt>
                <c:pt idx="631" formatCode="#,##0.0000000000;[Red]\-#,##0.0000000000">
                  <c:v>113.72413895283697</c:v>
                </c:pt>
                <c:pt idx="632" formatCode="#,##0.0000000000;[Red]\-#,##0.0000000000">
                  <c:v>113.59490507715886</c:v>
                </c:pt>
                <c:pt idx="633" formatCode="#,##0.0000000000;[Red]\-#,##0.0000000000">
                  <c:v>113.32553478227808</c:v>
                </c:pt>
                <c:pt idx="634" formatCode="#,##0.0000000000;[Red]\-#,##0.0000000000">
                  <c:v>113.05616448739731</c:v>
                </c:pt>
                <c:pt idx="635" formatCode="#,##0.0000000000;[Red]\-#,##0.0000000000">
                  <c:v>112.78679419251654</c:v>
                </c:pt>
                <c:pt idx="636" formatCode="#,##0.0000000000;[Red]\-#,##0.0000000000">
                  <c:v>112.51742389763577</c:v>
                </c:pt>
                <c:pt idx="637" formatCode="#,##0.0000000000;[Red]\-#,##0.0000000000">
                  <c:v>112.24805360275499</c:v>
                </c:pt>
                <c:pt idx="638" formatCode="#,##0.0000000000;[Red]\-#,##0.0000000000">
                  <c:v>111.97868330787422</c:v>
                </c:pt>
                <c:pt idx="639" formatCode="#,##0.0000000000;[Red]\-#,##0.0000000000">
                  <c:v>111.70931301299345</c:v>
                </c:pt>
                <c:pt idx="640" formatCode="#,##0.0000000000;[Red]\-#,##0.0000000000">
                  <c:v>111.43994271811268</c:v>
                </c:pt>
                <c:pt idx="641" formatCode="#,##0.0000000000;[Red]\-#,##0.0000000000">
                  <c:v>111.1705724232319</c:v>
                </c:pt>
                <c:pt idx="642" formatCode="#,##0.0000000000;[Red]\-#,##0.0000000000">
                  <c:v>110.90120212835113</c:v>
                </c:pt>
                <c:pt idx="643" formatCode="#,##0.0000000000;[Red]\-#,##0.0000000000">
                  <c:v>110.63183183347036</c:v>
                </c:pt>
                <c:pt idx="644" formatCode="#,##0.0000000000;[Red]\-#,##0.0000000000">
                  <c:v>110.36246153858959</c:v>
                </c:pt>
                <c:pt idx="645" formatCode="#,##0.0000000000;[Red]\-#,##0.0000000000">
                  <c:v>110.09309124370881</c:v>
                </c:pt>
                <c:pt idx="646" formatCode="#,##0.0000000000;[Red]\-#,##0.0000000000">
                  <c:v>109.82372094882804</c:v>
                </c:pt>
                <c:pt idx="647" formatCode="#,##0.0000000000;[Red]\-#,##0.0000000000">
                  <c:v>109.55435065394727</c:v>
                </c:pt>
                <c:pt idx="648" formatCode="#,##0.0000000000;[Red]\-#,##0.0000000000">
                  <c:v>109.28498035906649</c:v>
                </c:pt>
                <c:pt idx="649" formatCode="#,##0.0000000000;[Red]\-#,##0.0000000000">
                  <c:v>109.01561006418572</c:v>
                </c:pt>
                <c:pt idx="650" formatCode="#,##0.0000000000;[Red]\-#,##0.0000000000">
                  <c:v>108.74623976930495</c:v>
                </c:pt>
                <c:pt idx="651" formatCode="#,##0.0000000000;[Red]\-#,##0.0000000000">
                  <c:v>108.47686947442418</c:v>
                </c:pt>
              </c:numCache>
            </c:numRef>
          </c:val>
          <c:smooth val="0"/>
          <c:extLst>
            <c:ext xmlns:c16="http://schemas.microsoft.com/office/drawing/2014/chart" uri="{C3380CC4-5D6E-409C-BE32-E72D297353CC}">
              <c16:uniqueId val="{00000002-B900-4288-A1CF-8B9B6FC04345}"/>
            </c:ext>
          </c:extLst>
        </c:ser>
        <c:ser>
          <c:idx val="3"/>
          <c:order val="3"/>
          <c:tx>
            <c:strRef>
              <c:f>'★資本稼働率（施工時販売価格指数）'!$N$1</c:f>
              <c:strCache>
                <c:ptCount val="1"/>
                <c:pt idx="0">
                  <c:v>生産能力</c:v>
                </c:pt>
              </c:strCache>
            </c:strRef>
          </c:tx>
          <c:spPr>
            <a:ln w="28575" cap="rnd">
              <a:solidFill>
                <a:schemeClr val="tx1">
                  <a:lumMod val="85000"/>
                  <a:lumOff val="15000"/>
                </a:schemeClr>
              </a:solidFill>
              <a:round/>
            </a:ln>
            <a:effectLst/>
          </c:spPr>
          <c:marker>
            <c:symbol val="none"/>
          </c:marker>
          <c:cat>
            <c:numRef>
              <c:f>'★資本稼働率（施工時販売価格指数）'!$A$2:$A$653</c:f>
              <c:numCache>
                <c:formatCode>yyyy"年"m"月";@</c:formatCode>
                <c:ptCount val="652"/>
                <c:pt idx="0">
                  <c:v>24929</c:v>
                </c:pt>
                <c:pt idx="1">
                  <c:v>24959</c:v>
                </c:pt>
                <c:pt idx="2">
                  <c:v>24990</c:v>
                </c:pt>
                <c:pt idx="3">
                  <c:v>25020</c:v>
                </c:pt>
                <c:pt idx="4">
                  <c:v>25051</c:v>
                </c:pt>
                <c:pt idx="5">
                  <c:v>25082</c:v>
                </c:pt>
                <c:pt idx="6">
                  <c:v>25112</c:v>
                </c:pt>
                <c:pt idx="7">
                  <c:v>25143</c:v>
                </c:pt>
                <c:pt idx="8">
                  <c:v>25173</c:v>
                </c:pt>
                <c:pt idx="9">
                  <c:v>25204</c:v>
                </c:pt>
                <c:pt idx="10">
                  <c:v>25235</c:v>
                </c:pt>
                <c:pt idx="11">
                  <c:v>25263</c:v>
                </c:pt>
                <c:pt idx="12">
                  <c:v>25294</c:v>
                </c:pt>
                <c:pt idx="13">
                  <c:v>25324</c:v>
                </c:pt>
                <c:pt idx="14">
                  <c:v>25355</c:v>
                </c:pt>
                <c:pt idx="15">
                  <c:v>25385</c:v>
                </c:pt>
                <c:pt idx="16">
                  <c:v>25416</c:v>
                </c:pt>
                <c:pt idx="17">
                  <c:v>25447</c:v>
                </c:pt>
                <c:pt idx="18">
                  <c:v>25477</c:v>
                </c:pt>
                <c:pt idx="19">
                  <c:v>25508</c:v>
                </c:pt>
                <c:pt idx="20">
                  <c:v>25538</c:v>
                </c:pt>
                <c:pt idx="21">
                  <c:v>25569</c:v>
                </c:pt>
                <c:pt idx="22">
                  <c:v>25600</c:v>
                </c:pt>
                <c:pt idx="23">
                  <c:v>25628</c:v>
                </c:pt>
                <c:pt idx="24">
                  <c:v>25659</c:v>
                </c:pt>
                <c:pt idx="25">
                  <c:v>25689</c:v>
                </c:pt>
                <c:pt idx="26">
                  <c:v>25720</c:v>
                </c:pt>
                <c:pt idx="27">
                  <c:v>25750</c:v>
                </c:pt>
                <c:pt idx="28">
                  <c:v>25781</c:v>
                </c:pt>
                <c:pt idx="29">
                  <c:v>25812</c:v>
                </c:pt>
                <c:pt idx="30">
                  <c:v>25842</c:v>
                </c:pt>
                <c:pt idx="31">
                  <c:v>25873</c:v>
                </c:pt>
                <c:pt idx="32">
                  <c:v>25903</c:v>
                </c:pt>
                <c:pt idx="33">
                  <c:v>25934</c:v>
                </c:pt>
                <c:pt idx="34">
                  <c:v>25965</c:v>
                </c:pt>
                <c:pt idx="35">
                  <c:v>25993</c:v>
                </c:pt>
                <c:pt idx="36">
                  <c:v>26024</c:v>
                </c:pt>
                <c:pt idx="37">
                  <c:v>26054</c:v>
                </c:pt>
                <c:pt idx="38">
                  <c:v>26085</c:v>
                </c:pt>
                <c:pt idx="39">
                  <c:v>26115</c:v>
                </c:pt>
                <c:pt idx="40">
                  <c:v>26146</c:v>
                </c:pt>
                <c:pt idx="41">
                  <c:v>26177</c:v>
                </c:pt>
                <c:pt idx="42">
                  <c:v>26207</c:v>
                </c:pt>
                <c:pt idx="43">
                  <c:v>26238</c:v>
                </c:pt>
                <c:pt idx="44">
                  <c:v>26268</c:v>
                </c:pt>
                <c:pt idx="45">
                  <c:v>26299</c:v>
                </c:pt>
                <c:pt idx="46">
                  <c:v>26330</c:v>
                </c:pt>
                <c:pt idx="47">
                  <c:v>26359</c:v>
                </c:pt>
                <c:pt idx="48">
                  <c:v>26390</c:v>
                </c:pt>
                <c:pt idx="49">
                  <c:v>26420</c:v>
                </c:pt>
                <c:pt idx="50">
                  <c:v>26451</c:v>
                </c:pt>
                <c:pt idx="51">
                  <c:v>26481</c:v>
                </c:pt>
                <c:pt idx="52">
                  <c:v>26512</c:v>
                </c:pt>
                <c:pt idx="53">
                  <c:v>26543</c:v>
                </c:pt>
                <c:pt idx="54">
                  <c:v>26573</c:v>
                </c:pt>
                <c:pt idx="55">
                  <c:v>26604</c:v>
                </c:pt>
                <c:pt idx="56">
                  <c:v>26634</c:v>
                </c:pt>
                <c:pt idx="57">
                  <c:v>26665</c:v>
                </c:pt>
                <c:pt idx="58">
                  <c:v>26696</c:v>
                </c:pt>
                <c:pt idx="59">
                  <c:v>26724</c:v>
                </c:pt>
                <c:pt idx="60">
                  <c:v>26755</c:v>
                </c:pt>
                <c:pt idx="61">
                  <c:v>26785</c:v>
                </c:pt>
                <c:pt idx="62">
                  <c:v>26816</c:v>
                </c:pt>
                <c:pt idx="63">
                  <c:v>26846</c:v>
                </c:pt>
                <c:pt idx="64">
                  <c:v>26877</c:v>
                </c:pt>
                <c:pt idx="65">
                  <c:v>26908</c:v>
                </c:pt>
                <c:pt idx="66">
                  <c:v>26938</c:v>
                </c:pt>
                <c:pt idx="67">
                  <c:v>26969</c:v>
                </c:pt>
                <c:pt idx="68">
                  <c:v>26999</c:v>
                </c:pt>
                <c:pt idx="69">
                  <c:v>27030</c:v>
                </c:pt>
                <c:pt idx="70">
                  <c:v>27061</c:v>
                </c:pt>
                <c:pt idx="71">
                  <c:v>27089</c:v>
                </c:pt>
                <c:pt idx="72">
                  <c:v>27120</c:v>
                </c:pt>
                <c:pt idx="73">
                  <c:v>27150</c:v>
                </c:pt>
                <c:pt idx="74">
                  <c:v>27181</c:v>
                </c:pt>
                <c:pt idx="75">
                  <c:v>27211</c:v>
                </c:pt>
                <c:pt idx="76">
                  <c:v>27242</c:v>
                </c:pt>
                <c:pt idx="77">
                  <c:v>27273</c:v>
                </c:pt>
                <c:pt idx="78">
                  <c:v>27303</c:v>
                </c:pt>
                <c:pt idx="79">
                  <c:v>27334</c:v>
                </c:pt>
                <c:pt idx="80">
                  <c:v>27364</c:v>
                </c:pt>
                <c:pt idx="81">
                  <c:v>27395</c:v>
                </c:pt>
                <c:pt idx="82">
                  <c:v>27426</c:v>
                </c:pt>
                <c:pt idx="83">
                  <c:v>27454</c:v>
                </c:pt>
                <c:pt idx="84">
                  <c:v>27485</c:v>
                </c:pt>
                <c:pt idx="85">
                  <c:v>27515</c:v>
                </c:pt>
                <c:pt idx="86">
                  <c:v>27546</c:v>
                </c:pt>
                <c:pt idx="87">
                  <c:v>27576</c:v>
                </c:pt>
                <c:pt idx="88">
                  <c:v>27607</c:v>
                </c:pt>
                <c:pt idx="89">
                  <c:v>27638</c:v>
                </c:pt>
                <c:pt idx="90">
                  <c:v>27668</c:v>
                </c:pt>
                <c:pt idx="91">
                  <c:v>27699</c:v>
                </c:pt>
                <c:pt idx="92">
                  <c:v>27729</c:v>
                </c:pt>
                <c:pt idx="93">
                  <c:v>27760</c:v>
                </c:pt>
                <c:pt idx="94">
                  <c:v>27791</c:v>
                </c:pt>
                <c:pt idx="95">
                  <c:v>27820</c:v>
                </c:pt>
                <c:pt idx="96">
                  <c:v>27851</c:v>
                </c:pt>
                <c:pt idx="97">
                  <c:v>27881</c:v>
                </c:pt>
                <c:pt idx="98">
                  <c:v>27912</c:v>
                </c:pt>
                <c:pt idx="99">
                  <c:v>27942</c:v>
                </c:pt>
                <c:pt idx="100">
                  <c:v>27973</c:v>
                </c:pt>
                <c:pt idx="101">
                  <c:v>28004</c:v>
                </c:pt>
                <c:pt idx="102">
                  <c:v>28034</c:v>
                </c:pt>
                <c:pt idx="103">
                  <c:v>28065</c:v>
                </c:pt>
                <c:pt idx="104">
                  <c:v>28095</c:v>
                </c:pt>
                <c:pt idx="105">
                  <c:v>28126</c:v>
                </c:pt>
                <c:pt idx="106">
                  <c:v>28157</c:v>
                </c:pt>
                <c:pt idx="107">
                  <c:v>28185</c:v>
                </c:pt>
                <c:pt idx="108">
                  <c:v>28216</c:v>
                </c:pt>
                <c:pt idx="109">
                  <c:v>28246</c:v>
                </c:pt>
                <c:pt idx="110">
                  <c:v>28277</c:v>
                </c:pt>
                <c:pt idx="111">
                  <c:v>28307</c:v>
                </c:pt>
                <c:pt idx="112">
                  <c:v>28338</c:v>
                </c:pt>
                <c:pt idx="113">
                  <c:v>28369</c:v>
                </c:pt>
                <c:pt idx="114">
                  <c:v>28399</c:v>
                </c:pt>
                <c:pt idx="115">
                  <c:v>28430</c:v>
                </c:pt>
                <c:pt idx="116">
                  <c:v>28460</c:v>
                </c:pt>
                <c:pt idx="117">
                  <c:v>28491</c:v>
                </c:pt>
                <c:pt idx="118">
                  <c:v>28522</c:v>
                </c:pt>
                <c:pt idx="119">
                  <c:v>28550</c:v>
                </c:pt>
                <c:pt idx="120">
                  <c:v>28581</c:v>
                </c:pt>
                <c:pt idx="121">
                  <c:v>28611</c:v>
                </c:pt>
                <c:pt idx="122">
                  <c:v>28642</c:v>
                </c:pt>
                <c:pt idx="123">
                  <c:v>28672</c:v>
                </c:pt>
                <c:pt idx="124">
                  <c:v>28703</c:v>
                </c:pt>
                <c:pt idx="125">
                  <c:v>28734</c:v>
                </c:pt>
                <c:pt idx="126">
                  <c:v>28764</c:v>
                </c:pt>
                <c:pt idx="127">
                  <c:v>28795</c:v>
                </c:pt>
                <c:pt idx="128">
                  <c:v>28825</c:v>
                </c:pt>
                <c:pt idx="129">
                  <c:v>28856</c:v>
                </c:pt>
                <c:pt idx="130">
                  <c:v>28887</c:v>
                </c:pt>
                <c:pt idx="131">
                  <c:v>28915</c:v>
                </c:pt>
                <c:pt idx="132">
                  <c:v>28946</c:v>
                </c:pt>
                <c:pt idx="133">
                  <c:v>28976</c:v>
                </c:pt>
                <c:pt idx="134">
                  <c:v>29007</c:v>
                </c:pt>
                <c:pt idx="135">
                  <c:v>29037</c:v>
                </c:pt>
                <c:pt idx="136">
                  <c:v>29068</c:v>
                </c:pt>
                <c:pt idx="137">
                  <c:v>29099</c:v>
                </c:pt>
                <c:pt idx="138">
                  <c:v>29129</c:v>
                </c:pt>
                <c:pt idx="139">
                  <c:v>29160</c:v>
                </c:pt>
                <c:pt idx="140">
                  <c:v>29190</c:v>
                </c:pt>
                <c:pt idx="141">
                  <c:v>29221</c:v>
                </c:pt>
                <c:pt idx="142">
                  <c:v>29252</c:v>
                </c:pt>
                <c:pt idx="143">
                  <c:v>29281</c:v>
                </c:pt>
                <c:pt idx="144">
                  <c:v>29312</c:v>
                </c:pt>
                <c:pt idx="145">
                  <c:v>29342</c:v>
                </c:pt>
                <c:pt idx="146">
                  <c:v>29373</c:v>
                </c:pt>
                <c:pt idx="147">
                  <c:v>29403</c:v>
                </c:pt>
                <c:pt idx="148">
                  <c:v>29434</c:v>
                </c:pt>
                <c:pt idx="149">
                  <c:v>29465</c:v>
                </c:pt>
                <c:pt idx="150">
                  <c:v>29495</c:v>
                </c:pt>
                <c:pt idx="151">
                  <c:v>29526</c:v>
                </c:pt>
                <c:pt idx="152">
                  <c:v>29556</c:v>
                </c:pt>
                <c:pt idx="153">
                  <c:v>29587</c:v>
                </c:pt>
                <c:pt idx="154">
                  <c:v>29618</c:v>
                </c:pt>
                <c:pt idx="155">
                  <c:v>29646</c:v>
                </c:pt>
                <c:pt idx="156">
                  <c:v>29677</c:v>
                </c:pt>
                <c:pt idx="157">
                  <c:v>29707</c:v>
                </c:pt>
                <c:pt idx="158">
                  <c:v>29738</c:v>
                </c:pt>
                <c:pt idx="159">
                  <c:v>29768</c:v>
                </c:pt>
                <c:pt idx="160">
                  <c:v>29799</c:v>
                </c:pt>
                <c:pt idx="161">
                  <c:v>29830</c:v>
                </c:pt>
                <c:pt idx="162">
                  <c:v>29860</c:v>
                </c:pt>
                <c:pt idx="163">
                  <c:v>29891</c:v>
                </c:pt>
                <c:pt idx="164">
                  <c:v>29921</c:v>
                </c:pt>
                <c:pt idx="165">
                  <c:v>29952</c:v>
                </c:pt>
                <c:pt idx="166">
                  <c:v>29983</c:v>
                </c:pt>
                <c:pt idx="167">
                  <c:v>30011</c:v>
                </c:pt>
                <c:pt idx="168">
                  <c:v>30042</c:v>
                </c:pt>
                <c:pt idx="169">
                  <c:v>30072</c:v>
                </c:pt>
                <c:pt idx="170">
                  <c:v>30103</c:v>
                </c:pt>
                <c:pt idx="171">
                  <c:v>30133</c:v>
                </c:pt>
                <c:pt idx="172">
                  <c:v>30164</c:v>
                </c:pt>
                <c:pt idx="173">
                  <c:v>30195</c:v>
                </c:pt>
                <c:pt idx="174">
                  <c:v>30225</c:v>
                </c:pt>
                <c:pt idx="175">
                  <c:v>30256</c:v>
                </c:pt>
                <c:pt idx="176">
                  <c:v>30286</c:v>
                </c:pt>
                <c:pt idx="177">
                  <c:v>30317</c:v>
                </c:pt>
                <c:pt idx="178">
                  <c:v>30348</c:v>
                </c:pt>
                <c:pt idx="179">
                  <c:v>30376</c:v>
                </c:pt>
                <c:pt idx="180">
                  <c:v>30407</c:v>
                </c:pt>
                <c:pt idx="181">
                  <c:v>30437</c:v>
                </c:pt>
                <c:pt idx="182">
                  <c:v>30468</c:v>
                </c:pt>
                <c:pt idx="183">
                  <c:v>30498</c:v>
                </c:pt>
                <c:pt idx="184">
                  <c:v>30529</c:v>
                </c:pt>
                <c:pt idx="185">
                  <c:v>30560</c:v>
                </c:pt>
                <c:pt idx="186">
                  <c:v>30590</c:v>
                </c:pt>
                <c:pt idx="187">
                  <c:v>30621</c:v>
                </c:pt>
                <c:pt idx="188">
                  <c:v>30651</c:v>
                </c:pt>
                <c:pt idx="189">
                  <c:v>30682</c:v>
                </c:pt>
                <c:pt idx="190">
                  <c:v>30713</c:v>
                </c:pt>
                <c:pt idx="191">
                  <c:v>30742</c:v>
                </c:pt>
                <c:pt idx="192">
                  <c:v>30773</c:v>
                </c:pt>
                <c:pt idx="193">
                  <c:v>30803</c:v>
                </c:pt>
                <c:pt idx="194">
                  <c:v>30834</c:v>
                </c:pt>
                <c:pt idx="195">
                  <c:v>30864</c:v>
                </c:pt>
                <c:pt idx="196">
                  <c:v>30895</c:v>
                </c:pt>
                <c:pt idx="197">
                  <c:v>30926</c:v>
                </c:pt>
                <c:pt idx="198">
                  <c:v>30956</c:v>
                </c:pt>
                <c:pt idx="199">
                  <c:v>30987</c:v>
                </c:pt>
                <c:pt idx="200">
                  <c:v>31017</c:v>
                </c:pt>
                <c:pt idx="201">
                  <c:v>31048</c:v>
                </c:pt>
                <c:pt idx="202">
                  <c:v>31079</c:v>
                </c:pt>
                <c:pt idx="203">
                  <c:v>31107</c:v>
                </c:pt>
                <c:pt idx="204">
                  <c:v>31138</c:v>
                </c:pt>
                <c:pt idx="205">
                  <c:v>31168</c:v>
                </c:pt>
                <c:pt idx="206">
                  <c:v>31199</c:v>
                </c:pt>
                <c:pt idx="207">
                  <c:v>31229</c:v>
                </c:pt>
                <c:pt idx="208">
                  <c:v>31260</c:v>
                </c:pt>
                <c:pt idx="209">
                  <c:v>31291</c:v>
                </c:pt>
                <c:pt idx="210">
                  <c:v>31321</c:v>
                </c:pt>
                <c:pt idx="211">
                  <c:v>31352</c:v>
                </c:pt>
                <c:pt idx="212">
                  <c:v>31382</c:v>
                </c:pt>
                <c:pt idx="213">
                  <c:v>31413</c:v>
                </c:pt>
                <c:pt idx="214">
                  <c:v>31444</c:v>
                </c:pt>
                <c:pt idx="215">
                  <c:v>31472</c:v>
                </c:pt>
                <c:pt idx="216">
                  <c:v>31503</c:v>
                </c:pt>
                <c:pt idx="217">
                  <c:v>31533</c:v>
                </c:pt>
                <c:pt idx="218">
                  <c:v>31564</c:v>
                </c:pt>
                <c:pt idx="219">
                  <c:v>31594</c:v>
                </c:pt>
                <c:pt idx="220">
                  <c:v>31625</c:v>
                </c:pt>
                <c:pt idx="221">
                  <c:v>31656</c:v>
                </c:pt>
                <c:pt idx="222">
                  <c:v>31686</c:v>
                </c:pt>
                <c:pt idx="223">
                  <c:v>31717</c:v>
                </c:pt>
                <c:pt idx="224">
                  <c:v>31747</c:v>
                </c:pt>
                <c:pt idx="225">
                  <c:v>31778</c:v>
                </c:pt>
                <c:pt idx="226">
                  <c:v>31809</c:v>
                </c:pt>
                <c:pt idx="227">
                  <c:v>31837</c:v>
                </c:pt>
                <c:pt idx="228">
                  <c:v>31868</c:v>
                </c:pt>
                <c:pt idx="229">
                  <c:v>31898</c:v>
                </c:pt>
                <c:pt idx="230">
                  <c:v>31929</c:v>
                </c:pt>
                <c:pt idx="231">
                  <c:v>31959</c:v>
                </c:pt>
                <c:pt idx="232">
                  <c:v>31990</c:v>
                </c:pt>
                <c:pt idx="233">
                  <c:v>32021</c:v>
                </c:pt>
                <c:pt idx="234">
                  <c:v>32051</c:v>
                </c:pt>
                <c:pt idx="235">
                  <c:v>32082</c:v>
                </c:pt>
                <c:pt idx="236">
                  <c:v>32112</c:v>
                </c:pt>
                <c:pt idx="237">
                  <c:v>32143</c:v>
                </c:pt>
                <c:pt idx="238">
                  <c:v>32174</c:v>
                </c:pt>
                <c:pt idx="239">
                  <c:v>32203</c:v>
                </c:pt>
                <c:pt idx="240">
                  <c:v>32234</c:v>
                </c:pt>
                <c:pt idx="241">
                  <c:v>32264</c:v>
                </c:pt>
                <c:pt idx="242">
                  <c:v>32295</c:v>
                </c:pt>
                <c:pt idx="243">
                  <c:v>32325</c:v>
                </c:pt>
                <c:pt idx="244">
                  <c:v>32356</c:v>
                </c:pt>
                <c:pt idx="245">
                  <c:v>32387</c:v>
                </c:pt>
                <c:pt idx="246">
                  <c:v>32417</c:v>
                </c:pt>
                <c:pt idx="247">
                  <c:v>32448</c:v>
                </c:pt>
                <c:pt idx="248">
                  <c:v>32478</c:v>
                </c:pt>
                <c:pt idx="249">
                  <c:v>32509</c:v>
                </c:pt>
                <c:pt idx="250">
                  <c:v>32540</c:v>
                </c:pt>
                <c:pt idx="251">
                  <c:v>32568</c:v>
                </c:pt>
                <c:pt idx="252">
                  <c:v>32599</c:v>
                </c:pt>
                <c:pt idx="253">
                  <c:v>32629</c:v>
                </c:pt>
                <c:pt idx="254">
                  <c:v>32660</c:v>
                </c:pt>
                <c:pt idx="255">
                  <c:v>32690</c:v>
                </c:pt>
                <c:pt idx="256">
                  <c:v>32721</c:v>
                </c:pt>
                <c:pt idx="257">
                  <c:v>32752</c:v>
                </c:pt>
                <c:pt idx="258">
                  <c:v>32782</c:v>
                </c:pt>
                <c:pt idx="259">
                  <c:v>32813</c:v>
                </c:pt>
                <c:pt idx="260">
                  <c:v>32843</c:v>
                </c:pt>
                <c:pt idx="261">
                  <c:v>32874</c:v>
                </c:pt>
                <c:pt idx="262">
                  <c:v>32905</c:v>
                </c:pt>
                <c:pt idx="263">
                  <c:v>32933</c:v>
                </c:pt>
                <c:pt idx="264">
                  <c:v>32964</c:v>
                </c:pt>
                <c:pt idx="265">
                  <c:v>32994</c:v>
                </c:pt>
                <c:pt idx="266">
                  <c:v>33025</c:v>
                </c:pt>
                <c:pt idx="267">
                  <c:v>33055</c:v>
                </c:pt>
                <c:pt idx="268">
                  <c:v>33086</c:v>
                </c:pt>
                <c:pt idx="269">
                  <c:v>33117</c:v>
                </c:pt>
                <c:pt idx="270">
                  <c:v>33147</c:v>
                </c:pt>
                <c:pt idx="271">
                  <c:v>33178</c:v>
                </c:pt>
                <c:pt idx="272">
                  <c:v>33208</c:v>
                </c:pt>
                <c:pt idx="273">
                  <c:v>33239</c:v>
                </c:pt>
                <c:pt idx="274">
                  <c:v>33270</c:v>
                </c:pt>
                <c:pt idx="275">
                  <c:v>33298</c:v>
                </c:pt>
                <c:pt idx="276">
                  <c:v>33329</c:v>
                </c:pt>
                <c:pt idx="277">
                  <c:v>33359</c:v>
                </c:pt>
                <c:pt idx="278">
                  <c:v>33390</c:v>
                </c:pt>
                <c:pt idx="279">
                  <c:v>33420</c:v>
                </c:pt>
                <c:pt idx="280">
                  <c:v>33451</c:v>
                </c:pt>
                <c:pt idx="281">
                  <c:v>33482</c:v>
                </c:pt>
                <c:pt idx="282">
                  <c:v>33512</c:v>
                </c:pt>
                <c:pt idx="283">
                  <c:v>33543</c:v>
                </c:pt>
                <c:pt idx="284">
                  <c:v>33573</c:v>
                </c:pt>
                <c:pt idx="285">
                  <c:v>33604</c:v>
                </c:pt>
                <c:pt idx="286">
                  <c:v>33635</c:v>
                </c:pt>
                <c:pt idx="287">
                  <c:v>33664</c:v>
                </c:pt>
                <c:pt idx="288">
                  <c:v>33695</c:v>
                </c:pt>
                <c:pt idx="289">
                  <c:v>33725</c:v>
                </c:pt>
                <c:pt idx="290">
                  <c:v>33756</c:v>
                </c:pt>
                <c:pt idx="291">
                  <c:v>33786</c:v>
                </c:pt>
                <c:pt idx="292">
                  <c:v>33817</c:v>
                </c:pt>
                <c:pt idx="293">
                  <c:v>33848</c:v>
                </c:pt>
                <c:pt idx="294">
                  <c:v>33878</c:v>
                </c:pt>
                <c:pt idx="295">
                  <c:v>33909</c:v>
                </c:pt>
                <c:pt idx="296">
                  <c:v>33939</c:v>
                </c:pt>
                <c:pt idx="297">
                  <c:v>33970</c:v>
                </c:pt>
                <c:pt idx="298">
                  <c:v>34001</c:v>
                </c:pt>
                <c:pt idx="299">
                  <c:v>34029</c:v>
                </c:pt>
                <c:pt idx="300">
                  <c:v>34060</c:v>
                </c:pt>
                <c:pt idx="301">
                  <c:v>34090</c:v>
                </c:pt>
                <c:pt idx="302">
                  <c:v>34121</c:v>
                </c:pt>
                <c:pt idx="303">
                  <c:v>34151</c:v>
                </c:pt>
                <c:pt idx="304">
                  <c:v>34182</c:v>
                </c:pt>
                <c:pt idx="305">
                  <c:v>34213</c:v>
                </c:pt>
                <c:pt idx="306">
                  <c:v>34243</c:v>
                </c:pt>
                <c:pt idx="307">
                  <c:v>34274</c:v>
                </c:pt>
                <c:pt idx="308">
                  <c:v>34304</c:v>
                </c:pt>
                <c:pt idx="309">
                  <c:v>34335</c:v>
                </c:pt>
                <c:pt idx="310">
                  <c:v>34366</c:v>
                </c:pt>
                <c:pt idx="311">
                  <c:v>34394</c:v>
                </c:pt>
                <c:pt idx="312">
                  <c:v>34425</c:v>
                </c:pt>
                <c:pt idx="313">
                  <c:v>34455</c:v>
                </c:pt>
                <c:pt idx="314">
                  <c:v>34486</c:v>
                </c:pt>
                <c:pt idx="315">
                  <c:v>34516</c:v>
                </c:pt>
                <c:pt idx="316">
                  <c:v>34547</c:v>
                </c:pt>
                <c:pt idx="317">
                  <c:v>34578</c:v>
                </c:pt>
                <c:pt idx="318">
                  <c:v>34608</c:v>
                </c:pt>
                <c:pt idx="319">
                  <c:v>34639</c:v>
                </c:pt>
                <c:pt idx="320">
                  <c:v>34669</c:v>
                </c:pt>
                <c:pt idx="321">
                  <c:v>34700</c:v>
                </c:pt>
                <c:pt idx="322">
                  <c:v>34731</c:v>
                </c:pt>
                <c:pt idx="323">
                  <c:v>34759</c:v>
                </c:pt>
                <c:pt idx="324">
                  <c:v>34790</c:v>
                </c:pt>
                <c:pt idx="325">
                  <c:v>34820</c:v>
                </c:pt>
                <c:pt idx="326">
                  <c:v>34851</c:v>
                </c:pt>
                <c:pt idx="327">
                  <c:v>34881</c:v>
                </c:pt>
                <c:pt idx="328">
                  <c:v>34912</c:v>
                </c:pt>
                <c:pt idx="329">
                  <c:v>34943</c:v>
                </c:pt>
                <c:pt idx="330">
                  <c:v>34973</c:v>
                </c:pt>
                <c:pt idx="331">
                  <c:v>35004</c:v>
                </c:pt>
                <c:pt idx="332">
                  <c:v>35034</c:v>
                </c:pt>
                <c:pt idx="333">
                  <c:v>35065</c:v>
                </c:pt>
                <c:pt idx="334">
                  <c:v>35096</c:v>
                </c:pt>
                <c:pt idx="335">
                  <c:v>35125</c:v>
                </c:pt>
                <c:pt idx="336">
                  <c:v>35156</c:v>
                </c:pt>
                <c:pt idx="337">
                  <c:v>35186</c:v>
                </c:pt>
                <c:pt idx="338">
                  <c:v>35217</c:v>
                </c:pt>
                <c:pt idx="339">
                  <c:v>35247</c:v>
                </c:pt>
                <c:pt idx="340">
                  <c:v>35278</c:v>
                </c:pt>
                <c:pt idx="341">
                  <c:v>35309</c:v>
                </c:pt>
                <c:pt idx="342">
                  <c:v>35339</c:v>
                </c:pt>
                <c:pt idx="343">
                  <c:v>35370</c:v>
                </c:pt>
                <c:pt idx="344">
                  <c:v>35400</c:v>
                </c:pt>
                <c:pt idx="345">
                  <c:v>35431</c:v>
                </c:pt>
                <c:pt idx="346">
                  <c:v>35462</c:v>
                </c:pt>
                <c:pt idx="347">
                  <c:v>35490</c:v>
                </c:pt>
                <c:pt idx="348">
                  <c:v>35521</c:v>
                </c:pt>
                <c:pt idx="349">
                  <c:v>35551</c:v>
                </c:pt>
                <c:pt idx="350">
                  <c:v>35582</c:v>
                </c:pt>
                <c:pt idx="351">
                  <c:v>35612</c:v>
                </c:pt>
                <c:pt idx="352">
                  <c:v>35643</c:v>
                </c:pt>
                <c:pt idx="353">
                  <c:v>35674</c:v>
                </c:pt>
                <c:pt idx="354">
                  <c:v>35704</c:v>
                </c:pt>
                <c:pt idx="355">
                  <c:v>35735</c:v>
                </c:pt>
                <c:pt idx="356">
                  <c:v>35765</c:v>
                </c:pt>
                <c:pt idx="357">
                  <c:v>35796</c:v>
                </c:pt>
                <c:pt idx="358">
                  <c:v>35827</c:v>
                </c:pt>
                <c:pt idx="359">
                  <c:v>35855</c:v>
                </c:pt>
                <c:pt idx="360">
                  <c:v>35886</c:v>
                </c:pt>
                <c:pt idx="361">
                  <c:v>35916</c:v>
                </c:pt>
                <c:pt idx="362">
                  <c:v>35947</c:v>
                </c:pt>
                <c:pt idx="363">
                  <c:v>35977</c:v>
                </c:pt>
                <c:pt idx="364">
                  <c:v>36008</c:v>
                </c:pt>
                <c:pt idx="365">
                  <c:v>36039</c:v>
                </c:pt>
                <c:pt idx="366">
                  <c:v>36069</c:v>
                </c:pt>
                <c:pt idx="367">
                  <c:v>36100</c:v>
                </c:pt>
                <c:pt idx="368">
                  <c:v>36130</c:v>
                </c:pt>
                <c:pt idx="369">
                  <c:v>36161</c:v>
                </c:pt>
                <c:pt idx="370">
                  <c:v>36192</c:v>
                </c:pt>
                <c:pt idx="371">
                  <c:v>36220</c:v>
                </c:pt>
                <c:pt idx="372">
                  <c:v>36251</c:v>
                </c:pt>
                <c:pt idx="373">
                  <c:v>36281</c:v>
                </c:pt>
                <c:pt idx="374">
                  <c:v>36312</c:v>
                </c:pt>
                <c:pt idx="375">
                  <c:v>36342</c:v>
                </c:pt>
                <c:pt idx="376">
                  <c:v>36373</c:v>
                </c:pt>
                <c:pt idx="377">
                  <c:v>36404</c:v>
                </c:pt>
                <c:pt idx="378">
                  <c:v>36434</c:v>
                </c:pt>
                <c:pt idx="379">
                  <c:v>36465</c:v>
                </c:pt>
                <c:pt idx="380">
                  <c:v>36495</c:v>
                </c:pt>
                <c:pt idx="381">
                  <c:v>36526</c:v>
                </c:pt>
                <c:pt idx="382">
                  <c:v>36557</c:v>
                </c:pt>
                <c:pt idx="383">
                  <c:v>36586</c:v>
                </c:pt>
                <c:pt idx="384">
                  <c:v>36617</c:v>
                </c:pt>
                <c:pt idx="385">
                  <c:v>36647</c:v>
                </c:pt>
                <c:pt idx="386">
                  <c:v>36678</c:v>
                </c:pt>
                <c:pt idx="387">
                  <c:v>36708</c:v>
                </c:pt>
                <c:pt idx="388">
                  <c:v>36739</c:v>
                </c:pt>
                <c:pt idx="389">
                  <c:v>36770</c:v>
                </c:pt>
                <c:pt idx="390">
                  <c:v>36800</c:v>
                </c:pt>
                <c:pt idx="391">
                  <c:v>36831</c:v>
                </c:pt>
                <c:pt idx="392">
                  <c:v>36861</c:v>
                </c:pt>
                <c:pt idx="393">
                  <c:v>36892</c:v>
                </c:pt>
                <c:pt idx="394">
                  <c:v>36923</c:v>
                </c:pt>
                <c:pt idx="395">
                  <c:v>36951</c:v>
                </c:pt>
                <c:pt idx="396">
                  <c:v>36982</c:v>
                </c:pt>
                <c:pt idx="397">
                  <c:v>37012</c:v>
                </c:pt>
                <c:pt idx="398">
                  <c:v>37043</c:v>
                </c:pt>
                <c:pt idx="399">
                  <c:v>37073</c:v>
                </c:pt>
                <c:pt idx="400">
                  <c:v>37104</c:v>
                </c:pt>
                <c:pt idx="401">
                  <c:v>37135</c:v>
                </c:pt>
                <c:pt idx="402">
                  <c:v>37165</c:v>
                </c:pt>
                <c:pt idx="403">
                  <c:v>37196</c:v>
                </c:pt>
                <c:pt idx="404">
                  <c:v>37226</c:v>
                </c:pt>
                <c:pt idx="405">
                  <c:v>37257</c:v>
                </c:pt>
                <c:pt idx="406">
                  <c:v>37288</c:v>
                </c:pt>
                <c:pt idx="407">
                  <c:v>37316</c:v>
                </c:pt>
                <c:pt idx="408">
                  <c:v>37347</c:v>
                </c:pt>
                <c:pt idx="409">
                  <c:v>37377</c:v>
                </c:pt>
                <c:pt idx="410">
                  <c:v>37408</c:v>
                </c:pt>
                <c:pt idx="411">
                  <c:v>37438</c:v>
                </c:pt>
                <c:pt idx="412">
                  <c:v>37469</c:v>
                </c:pt>
                <c:pt idx="413">
                  <c:v>37500</c:v>
                </c:pt>
                <c:pt idx="414">
                  <c:v>37530</c:v>
                </c:pt>
                <c:pt idx="415">
                  <c:v>37561</c:v>
                </c:pt>
                <c:pt idx="416">
                  <c:v>37591</c:v>
                </c:pt>
                <c:pt idx="417">
                  <c:v>37622</c:v>
                </c:pt>
                <c:pt idx="418">
                  <c:v>37653</c:v>
                </c:pt>
                <c:pt idx="419">
                  <c:v>37681</c:v>
                </c:pt>
                <c:pt idx="420">
                  <c:v>37712</c:v>
                </c:pt>
                <c:pt idx="421">
                  <c:v>37742</c:v>
                </c:pt>
                <c:pt idx="422">
                  <c:v>37773</c:v>
                </c:pt>
                <c:pt idx="423">
                  <c:v>37803</c:v>
                </c:pt>
                <c:pt idx="424">
                  <c:v>37834</c:v>
                </c:pt>
                <c:pt idx="425">
                  <c:v>37865</c:v>
                </c:pt>
                <c:pt idx="426">
                  <c:v>37895</c:v>
                </c:pt>
                <c:pt idx="427">
                  <c:v>37926</c:v>
                </c:pt>
                <c:pt idx="428">
                  <c:v>37956</c:v>
                </c:pt>
                <c:pt idx="429">
                  <c:v>37987</c:v>
                </c:pt>
                <c:pt idx="430">
                  <c:v>38018</c:v>
                </c:pt>
                <c:pt idx="431">
                  <c:v>38047</c:v>
                </c:pt>
                <c:pt idx="432">
                  <c:v>38078</c:v>
                </c:pt>
                <c:pt idx="433">
                  <c:v>38108</c:v>
                </c:pt>
                <c:pt idx="434">
                  <c:v>38139</c:v>
                </c:pt>
                <c:pt idx="435">
                  <c:v>38169</c:v>
                </c:pt>
                <c:pt idx="436">
                  <c:v>38200</c:v>
                </c:pt>
                <c:pt idx="437">
                  <c:v>38231</c:v>
                </c:pt>
                <c:pt idx="438">
                  <c:v>38261</c:v>
                </c:pt>
                <c:pt idx="439">
                  <c:v>38292</c:v>
                </c:pt>
                <c:pt idx="440">
                  <c:v>38322</c:v>
                </c:pt>
                <c:pt idx="441">
                  <c:v>38353</c:v>
                </c:pt>
                <c:pt idx="442">
                  <c:v>38384</c:v>
                </c:pt>
                <c:pt idx="443">
                  <c:v>38412</c:v>
                </c:pt>
                <c:pt idx="444">
                  <c:v>38443</c:v>
                </c:pt>
                <c:pt idx="445">
                  <c:v>38473</c:v>
                </c:pt>
                <c:pt idx="446">
                  <c:v>38504</c:v>
                </c:pt>
                <c:pt idx="447">
                  <c:v>38534</c:v>
                </c:pt>
                <c:pt idx="448">
                  <c:v>38565</c:v>
                </c:pt>
                <c:pt idx="449">
                  <c:v>38596</c:v>
                </c:pt>
                <c:pt idx="450">
                  <c:v>38626</c:v>
                </c:pt>
                <c:pt idx="451">
                  <c:v>38657</c:v>
                </c:pt>
                <c:pt idx="452">
                  <c:v>38687</c:v>
                </c:pt>
                <c:pt idx="453">
                  <c:v>38718</c:v>
                </c:pt>
                <c:pt idx="454">
                  <c:v>38749</c:v>
                </c:pt>
                <c:pt idx="455">
                  <c:v>38777</c:v>
                </c:pt>
                <c:pt idx="456">
                  <c:v>38808</c:v>
                </c:pt>
                <c:pt idx="457">
                  <c:v>38838</c:v>
                </c:pt>
                <c:pt idx="458">
                  <c:v>38869</c:v>
                </c:pt>
                <c:pt idx="459">
                  <c:v>38899</c:v>
                </c:pt>
                <c:pt idx="460">
                  <c:v>38930</c:v>
                </c:pt>
                <c:pt idx="461">
                  <c:v>38961</c:v>
                </c:pt>
                <c:pt idx="462">
                  <c:v>38991</c:v>
                </c:pt>
                <c:pt idx="463">
                  <c:v>39022</c:v>
                </c:pt>
                <c:pt idx="464">
                  <c:v>39052</c:v>
                </c:pt>
                <c:pt idx="465">
                  <c:v>39083</c:v>
                </c:pt>
                <c:pt idx="466">
                  <c:v>39114</c:v>
                </c:pt>
                <c:pt idx="467">
                  <c:v>39142</c:v>
                </c:pt>
                <c:pt idx="468">
                  <c:v>39173</c:v>
                </c:pt>
                <c:pt idx="469">
                  <c:v>39203</c:v>
                </c:pt>
                <c:pt idx="470">
                  <c:v>39234</c:v>
                </c:pt>
                <c:pt idx="471">
                  <c:v>39264</c:v>
                </c:pt>
                <c:pt idx="472">
                  <c:v>39295</c:v>
                </c:pt>
                <c:pt idx="473">
                  <c:v>39326</c:v>
                </c:pt>
                <c:pt idx="474">
                  <c:v>39356</c:v>
                </c:pt>
                <c:pt idx="475">
                  <c:v>39387</c:v>
                </c:pt>
                <c:pt idx="476">
                  <c:v>39417</c:v>
                </c:pt>
                <c:pt idx="477">
                  <c:v>39448</c:v>
                </c:pt>
                <c:pt idx="478">
                  <c:v>39479</c:v>
                </c:pt>
                <c:pt idx="479">
                  <c:v>39508</c:v>
                </c:pt>
                <c:pt idx="480">
                  <c:v>39539</c:v>
                </c:pt>
                <c:pt idx="481">
                  <c:v>39569</c:v>
                </c:pt>
                <c:pt idx="482">
                  <c:v>39600</c:v>
                </c:pt>
                <c:pt idx="483">
                  <c:v>39630</c:v>
                </c:pt>
                <c:pt idx="484">
                  <c:v>39661</c:v>
                </c:pt>
                <c:pt idx="485">
                  <c:v>39692</c:v>
                </c:pt>
                <c:pt idx="486">
                  <c:v>39722</c:v>
                </c:pt>
                <c:pt idx="487">
                  <c:v>39753</c:v>
                </c:pt>
                <c:pt idx="488">
                  <c:v>39783</c:v>
                </c:pt>
                <c:pt idx="489">
                  <c:v>39814</c:v>
                </c:pt>
                <c:pt idx="490">
                  <c:v>39845</c:v>
                </c:pt>
                <c:pt idx="491">
                  <c:v>39873</c:v>
                </c:pt>
                <c:pt idx="492">
                  <c:v>39904</c:v>
                </c:pt>
                <c:pt idx="493">
                  <c:v>39934</c:v>
                </c:pt>
                <c:pt idx="494">
                  <c:v>39965</c:v>
                </c:pt>
                <c:pt idx="495">
                  <c:v>39995</c:v>
                </c:pt>
                <c:pt idx="496">
                  <c:v>40026</c:v>
                </c:pt>
                <c:pt idx="497">
                  <c:v>40057</c:v>
                </c:pt>
                <c:pt idx="498">
                  <c:v>40087</c:v>
                </c:pt>
                <c:pt idx="499">
                  <c:v>40118</c:v>
                </c:pt>
                <c:pt idx="500">
                  <c:v>40148</c:v>
                </c:pt>
                <c:pt idx="501">
                  <c:v>40179</c:v>
                </c:pt>
                <c:pt idx="502">
                  <c:v>40210</c:v>
                </c:pt>
                <c:pt idx="503">
                  <c:v>40238</c:v>
                </c:pt>
                <c:pt idx="504">
                  <c:v>40269</c:v>
                </c:pt>
                <c:pt idx="505">
                  <c:v>40299</c:v>
                </c:pt>
                <c:pt idx="506">
                  <c:v>40330</c:v>
                </c:pt>
                <c:pt idx="507">
                  <c:v>40360</c:v>
                </c:pt>
                <c:pt idx="508">
                  <c:v>40391</c:v>
                </c:pt>
                <c:pt idx="509">
                  <c:v>40422</c:v>
                </c:pt>
                <c:pt idx="510">
                  <c:v>40452</c:v>
                </c:pt>
                <c:pt idx="511">
                  <c:v>40483</c:v>
                </c:pt>
                <c:pt idx="512">
                  <c:v>40513</c:v>
                </c:pt>
                <c:pt idx="513">
                  <c:v>40544</c:v>
                </c:pt>
                <c:pt idx="514">
                  <c:v>40575</c:v>
                </c:pt>
                <c:pt idx="515">
                  <c:v>40603</c:v>
                </c:pt>
                <c:pt idx="516">
                  <c:v>40634</c:v>
                </c:pt>
                <c:pt idx="517">
                  <c:v>40664</c:v>
                </c:pt>
                <c:pt idx="518">
                  <c:v>40695</c:v>
                </c:pt>
                <c:pt idx="519">
                  <c:v>40725</c:v>
                </c:pt>
                <c:pt idx="520">
                  <c:v>40756</c:v>
                </c:pt>
                <c:pt idx="521">
                  <c:v>40787</c:v>
                </c:pt>
                <c:pt idx="522">
                  <c:v>40817</c:v>
                </c:pt>
                <c:pt idx="523">
                  <c:v>40848</c:v>
                </c:pt>
                <c:pt idx="524">
                  <c:v>40878</c:v>
                </c:pt>
                <c:pt idx="525">
                  <c:v>40909</c:v>
                </c:pt>
                <c:pt idx="526">
                  <c:v>40940</c:v>
                </c:pt>
                <c:pt idx="527">
                  <c:v>40969</c:v>
                </c:pt>
                <c:pt idx="528">
                  <c:v>41000</c:v>
                </c:pt>
                <c:pt idx="529">
                  <c:v>41030</c:v>
                </c:pt>
                <c:pt idx="530">
                  <c:v>41061</c:v>
                </c:pt>
                <c:pt idx="531">
                  <c:v>41091</c:v>
                </c:pt>
                <c:pt idx="532">
                  <c:v>41122</c:v>
                </c:pt>
                <c:pt idx="533">
                  <c:v>41153</c:v>
                </c:pt>
                <c:pt idx="534">
                  <c:v>41183</c:v>
                </c:pt>
                <c:pt idx="535">
                  <c:v>41214</c:v>
                </c:pt>
                <c:pt idx="536">
                  <c:v>41244</c:v>
                </c:pt>
                <c:pt idx="537">
                  <c:v>41275</c:v>
                </c:pt>
                <c:pt idx="538">
                  <c:v>41306</c:v>
                </c:pt>
                <c:pt idx="539">
                  <c:v>41334</c:v>
                </c:pt>
                <c:pt idx="540">
                  <c:v>41365</c:v>
                </c:pt>
                <c:pt idx="541">
                  <c:v>41395</c:v>
                </c:pt>
                <c:pt idx="542">
                  <c:v>41426</c:v>
                </c:pt>
                <c:pt idx="543">
                  <c:v>41456</c:v>
                </c:pt>
                <c:pt idx="544">
                  <c:v>41487</c:v>
                </c:pt>
                <c:pt idx="545">
                  <c:v>41518</c:v>
                </c:pt>
                <c:pt idx="546">
                  <c:v>41548</c:v>
                </c:pt>
                <c:pt idx="547">
                  <c:v>41579</c:v>
                </c:pt>
                <c:pt idx="548">
                  <c:v>41609</c:v>
                </c:pt>
                <c:pt idx="549">
                  <c:v>41640</c:v>
                </c:pt>
                <c:pt idx="550">
                  <c:v>41671</c:v>
                </c:pt>
                <c:pt idx="551">
                  <c:v>41699</c:v>
                </c:pt>
                <c:pt idx="552">
                  <c:v>41730</c:v>
                </c:pt>
                <c:pt idx="553">
                  <c:v>41760</c:v>
                </c:pt>
                <c:pt idx="554">
                  <c:v>41791</c:v>
                </c:pt>
                <c:pt idx="555">
                  <c:v>41821</c:v>
                </c:pt>
                <c:pt idx="556">
                  <c:v>41852</c:v>
                </c:pt>
                <c:pt idx="557">
                  <c:v>41883</c:v>
                </c:pt>
                <c:pt idx="558">
                  <c:v>41913</c:v>
                </c:pt>
                <c:pt idx="559">
                  <c:v>41944</c:v>
                </c:pt>
                <c:pt idx="560">
                  <c:v>41974</c:v>
                </c:pt>
                <c:pt idx="561">
                  <c:v>42005</c:v>
                </c:pt>
                <c:pt idx="562">
                  <c:v>42036</c:v>
                </c:pt>
                <c:pt idx="563">
                  <c:v>42064</c:v>
                </c:pt>
                <c:pt idx="564">
                  <c:v>42095</c:v>
                </c:pt>
                <c:pt idx="565">
                  <c:v>42125</c:v>
                </c:pt>
                <c:pt idx="566">
                  <c:v>42156</c:v>
                </c:pt>
                <c:pt idx="567">
                  <c:v>42186</c:v>
                </c:pt>
                <c:pt idx="568">
                  <c:v>42217</c:v>
                </c:pt>
                <c:pt idx="569">
                  <c:v>42248</c:v>
                </c:pt>
                <c:pt idx="570">
                  <c:v>42278</c:v>
                </c:pt>
                <c:pt idx="571">
                  <c:v>42309</c:v>
                </c:pt>
                <c:pt idx="572">
                  <c:v>42339</c:v>
                </c:pt>
                <c:pt idx="573">
                  <c:v>42370</c:v>
                </c:pt>
                <c:pt idx="574">
                  <c:v>42401</c:v>
                </c:pt>
                <c:pt idx="575">
                  <c:v>42430</c:v>
                </c:pt>
                <c:pt idx="576">
                  <c:v>42461</c:v>
                </c:pt>
                <c:pt idx="577">
                  <c:v>42491</c:v>
                </c:pt>
                <c:pt idx="578">
                  <c:v>42522</c:v>
                </c:pt>
                <c:pt idx="579">
                  <c:v>42552</c:v>
                </c:pt>
                <c:pt idx="580">
                  <c:v>42583</c:v>
                </c:pt>
                <c:pt idx="581">
                  <c:v>42614</c:v>
                </c:pt>
                <c:pt idx="582">
                  <c:v>42644</c:v>
                </c:pt>
                <c:pt idx="583">
                  <c:v>42675</c:v>
                </c:pt>
                <c:pt idx="584">
                  <c:v>42705</c:v>
                </c:pt>
                <c:pt idx="585">
                  <c:v>42736</c:v>
                </c:pt>
                <c:pt idx="586">
                  <c:v>42767</c:v>
                </c:pt>
                <c:pt idx="587">
                  <c:v>42795</c:v>
                </c:pt>
                <c:pt idx="588">
                  <c:v>42826</c:v>
                </c:pt>
                <c:pt idx="589">
                  <c:v>42856</c:v>
                </c:pt>
                <c:pt idx="590">
                  <c:v>42887</c:v>
                </c:pt>
                <c:pt idx="591">
                  <c:v>42917</c:v>
                </c:pt>
                <c:pt idx="592">
                  <c:v>42948</c:v>
                </c:pt>
                <c:pt idx="593">
                  <c:v>42979</c:v>
                </c:pt>
                <c:pt idx="594">
                  <c:v>43009</c:v>
                </c:pt>
                <c:pt idx="595">
                  <c:v>43040</c:v>
                </c:pt>
                <c:pt idx="596">
                  <c:v>43070</c:v>
                </c:pt>
                <c:pt idx="597">
                  <c:v>43101</c:v>
                </c:pt>
                <c:pt idx="598">
                  <c:v>43132</c:v>
                </c:pt>
                <c:pt idx="599">
                  <c:v>43160</c:v>
                </c:pt>
                <c:pt idx="600">
                  <c:v>43191</c:v>
                </c:pt>
                <c:pt idx="601">
                  <c:v>43221</c:v>
                </c:pt>
                <c:pt idx="602">
                  <c:v>43252</c:v>
                </c:pt>
                <c:pt idx="603">
                  <c:v>43282</c:v>
                </c:pt>
                <c:pt idx="604">
                  <c:v>43313</c:v>
                </c:pt>
                <c:pt idx="605">
                  <c:v>43344</c:v>
                </c:pt>
                <c:pt idx="606">
                  <c:v>43374</c:v>
                </c:pt>
                <c:pt idx="607">
                  <c:v>43405</c:v>
                </c:pt>
                <c:pt idx="608">
                  <c:v>43435</c:v>
                </c:pt>
                <c:pt idx="609">
                  <c:v>43466</c:v>
                </c:pt>
                <c:pt idx="610">
                  <c:v>43497</c:v>
                </c:pt>
                <c:pt idx="611">
                  <c:v>43525</c:v>
                </c:pt>
                <c:pt idx="612">
                  <c:v>43556</c:v>
                </c:pt>
                <c:pt idx="613">
                  <c:v>43586</c:v>
                </c:pt>
                <c:pt idx="614">
                  <c:v>43617</c:v>
                </c:pt>
                <c:pt idx="615">
                  <c:v>43647</c:v>
                </c:pt>
                <c:pt idx="616">
                  <c:v>43678</c:v>
                </c:pt>
                <c:pt idx="617">
                  <c:v>43709</c:v>
                </c:pt>
                <c:pt idx="618">
                  <c:v>43739</c:v>
                </c:pt>
                <c:pt idx="619">
                  <c:v>43770</c:v>
                </c:pt>
                <c:pt idx="620">
                  <c:v>43800</c:v>
                </c:pt>
                <c:pt idx="621">
                  <c:v>43831</c:v>
                </c:pt>
                <c:pt idx="622">
                  <c:v>43862</c:v>
                </c:pt>
                <c:pt idx="623">
                  <c:v>43891</c:v>
                </c:pt>
                <c:pt idx="624">
                  <c:v>43922</c:v>
                </c:pt>
                <c:pt idx="625">
                  <c:v>43952</c:v>
                </c:pt>
                <c:pt idx="626">
                  <c:v>43983</c:v>
                </c:pt>
                <c:pt idx="627">
                  <c:v>44013</c:v>
                </c:pt>
                <c:pt idx="628">
                  <c:v>44044</c:v>
                </c:pt>
                <c:pt idx="629">
                  <c:v>44075</c:v>
                </c:pt>
                <c:pt idx="630">
                  <c:v>44105</c:v>
                </c:pt>
                <c:pt idx="631">
                  <c:v>44136</c:v>
                </c:pt>
                <c:pt idx="632">
                  <c:v>44166</c:v>
                </c:pt>
                <c:pt idx="633">
                  <c:v>44197</c:v>
                </c:pt>
                <c:pt idx="634">
                  <c:v>44228</c:v>
                </c:pt>
                <c:pt idx="635">
                  <c:v>44256</c:v>
                </c:pt>
                <c:pt idx="636">
                  <c:v>44287</c:v>
                </c:pt>
                <c:pt idx="637">
                  <c:v>44317</c:v>
                </c:pt>
                <c:pt idx="638">
                  <c:v>44348</c:v>
                </c:pt>
                <c:pt idx="639">
                  <c:v>44378</c:v>
                </c:pt>
                <c:pt idx="640">
                  <c:v>44409</c:v>
                </c:pt>
                <c:pt idx="641">
                  <c:v>44440</c:v>
                </c:pt>
                <c:pt idx="642">
                  <c:v>44470</c:v>
                </c:pt>
                <c:pt idx="643">
                  <c:v>44501</c:v>
                </c:pt>
                <c:pt idx="644">
                  <c:v>44531</c:v>
                </c:pt>
                <c:pt idx="645">
                  <c:v>44562</c:v>
                </c:pt>
                <c:pt idx="646">
                  <c:v>44593</c:v>
                </c:pt>
                <c:pt idx="647">
                  <c:v>44621</c:v>
                </c:pt>
                <c:pt idx="648">
                  <c:v>44652</c:v>
                </c:pt>
                <c:pt idx="649">
                  <c:v>44682</c:v>
                </c:pt>
                <c:pt idx="650">
                  <c:v>44713</c:v>
                </c:pt>
                <c:pt idx="651">
                  <c:v>44743</c:v>
                </c:pt>
              </c:numCache>
            </c:numRef>
          </c:cat>
          <c:val>
            <c:numRef>
              <c:f>'★資本稼働率（施工時販売価格指数）'!$N$2:$N$653</c:f>
              <c:numCache>
                <c:formatCode>General</c:formatCode>
                <c:ptCount val="652"/>
                <c:pt idx="59" formatCode="#,##0.0;[Red]\-#,##0.0">
                  <c:v>165.74097264422804</c:v>
                </c:pt>
                <c:pt idx="60" formatCode="#,##0.0;[Red]\-#,##0.0">
                  <c:v>145.09719667550459</c:v>
                </c:pt>
                <c:pt idx="61" formatCode="#,##0.0;[Red]\-#,##0.0">
                  <c:v>150.43792280212617</c:v>
                </c:pt>
                <c:pt idx="62" formatCode="#,##0.0;[Red]\-#,##0.0">
                  <c:v>150.87810236371271</c:v>
                </c:pt>
                <c:pt idx="63" formatCode="#,##0.0;[Red]\-#,##0.0">
                  <c:v>149.97960459557513</c:v>
                </c:pt>
                <c:pt idx="64" formatCode="#,##0.0;[Red]\-#,##0.0">
                  <c:v>150.21260621067808</c:v>
                </c:pt>
                <c:pt idx="65" formatCode="#,##0.0;[Red]\-#,##0.0">
                  <c:v>151.52710339783033</c:v>
                </c:pt>
                <c:pt idx="66" formatCode="#,##0.0;[Red]\-#,##0.0">
                  <c:v>154.74189716721602</c:v>
                </c:pt>
                <c:pt idx="67" formatCode="#,##0.0;[Red]\-#,##0.0">
                  <c:v>156.08167463022414</c:v>
                </c:pt>
                <c:pt idx="68" formatCode="#,##0.0;[Red]\-#,##0.0">
                  <c:v>156.51525763987888</c:v>
                </c:pt>
                <c:pt idx="69" formatCode="#,##0.0;[Red]\-#,##0.0">
                  <c:v>148.92745326671772</c:v>
                </c:pt>
                <c:pt idx="70" formatCode="#,##0.0;[Red]\-#,##0.0">
                  <c:v>146.9691510645209</c:v>
                </c:pt>
                <c:pt idx="71" formatCode="#,##0.0;[Red]\-#,##0.0">
                  <c:v>144.07516082257695</c:v>
                </c:pt>
                <c:pt idx="72" formatCode="#,##0.0;[Red]\-#,##0.0">
                  <c:v>138.81112838733418</c:v>
                </c:pt>
                <c:pt idx="73" formatCode="#,##0.0;[Red]\-#,##0.0">
                  <c:v>131.68791531652582</c:v>
                </c:pt>
                <c:pt idx="74" formatCode="#,##0.0;[Red]\-#,##0.0">
                  <c:v>129.96314944725503</c:v>
                </c:pt>
                <c:pt idx="75" formatCode="#,##0.0;[Red]\-#,##0.0">
                  <c:v>132.59468882346965</c:v>
                </c:pt>
                <c:pt idx="76" formatCode="#,##0.0;[Red]\-#,##0.0">
                  <c:v>134.97758645269505</c:v>
                </c:pt>
                <c:pt idx="77" formatCode="#,##0.0;[Red]\-#,##0.0">
                  <c:v>139.29744043765808</c:v>
                </c:pt>
                <c:pt idx="78" formatCode="#,##0.0;[Red]\-#,##0.0">
                  <c:v>138.66843773459243</c:v>
                </c:pt>
                <c:pt idx="79" formatCode="#,##0.0;[Red]\-#,##0.0">
                  <c:v>137.29115693060635</c:v>
                </c:pt>
                <c:pt idx="80" formatCode="#,##0.0;[Red]\-#,##0.0">
                  <c:v>130.92886310673956</c:v>
                </c:pt>
                <c:pt idx="81" formatCode="#,##0.0;[Red]\-#,##0.0">
                  <c:v>126.0656756825765</c:v>
                </c:pt>
                <c:pt idx="82" formatCode="#,##0.0;[Red]\-#,##0.0">
                  <c:v>123.67542646556004</c:v>
                </c:pt>
                <c:pt idx="83" formatCode="#,##0.0;[Red]\-#,##0.0">
                  <c:v>125.38337042660483</c:v>
                </c:pt>
                <c:pt idx="84" formatCode="#,##0.0;[Red]\-#,##0.0">
                  <c:v>142.92045097505422</c:v>
                </c:pt>
                <c:pt idx="85" formatCode="#,##0.0;[Red]\-#,##0.0">
                  <c:v>144.90774624083991</c:v>
                </c:pt>
                <c:pt idx="86" formatCode="#,##0.0;[Red]\-#,##0.0">
                  <c:v>142.99745779169595</c:v>
                </c:pt>
                <c:pt idx="87" formatCode="#,##0.0;[Red]\-#,##0.0">
                  <c:v>142.05411263604606</c:v>
                </c:pt>
                <c:pt idx="88" formatCode="#,##0.0;[Red]\-#,##0.0">
                  <c:v>140.95262417196915</c:v>
                </c:pt>
                <c:pt idx="89" formatCode="#,##0.0;[Red]\-#,##0.0">
                  <c:v>138.49016092592095</c:v>
                </c:pt>
                <c:pt idx="90" formatCode="#,##0.0;[Red]\-#,##0.0">
                  <c:v>139.17279342280455</c:v>
                </c:pt>
                <c:pt idx="91" formatCode="#,##0.0;[Red]\-#,##0.0">
                  <c:v>138.77139866717539</c:v>
                </c:pt>
                <c:pt idx="92" formatCode="#,##0.0;[Red]\-#,##0.0">
                  <c:v>145.51086089745138</c:v>
                </c:pt>
                <c:pt idx="93" formatCode="#,##0.0;[Red]\-#,##0.0">
                  <c:v>147.05879277533643</c:v>
                </c:pt>
                <c:pt idx="94" formatCode="#,##0.0;[Red]\-#,##0.0">
                  <c:v>145.02604491309992</c:v>
                </c:pt>
                <c:pt idx="95" formatCode="#,##0.0;[Red]\-#,##0.0">
                  <c:v>143.15817579137453</c:v>
                </c:pt>
                <c:pt idx="96" formatCode="#,##0.0;[Red]\-#,##0.0">
                  <c:v>144.63377206244388</c:v>
                </c:pt>
                <c:pt idx="97" formatCode="#,##0.0;[Red]\-#,##0.0">
                  <c:v>144.16313475062125</c:v>
                </c:pt>
                <c:pt idx="98" formatCode="#,##0.0;[Red]\-#,##0.0">
                  <c:v>144.89174966292819</c:v>
                </c:pt>
                <c:pt idx="99" formatCode="#,##0.0;[Red]\-#,##0.0">
                  <c:v>144.42361005038134</c:v>
                </c:pt>
                <c:pt idx="100" formatCode="#,##0.0;[Red]\-#,##0.0">
                  <c:v>143.14272113739219</c:v>
                </c:pt>
                <c:pt idx="101" formatCode="#,##0.0;[Red]\-#,##0.0">
                  <c:v>139.325486362942</c:v>
                </c:pt>
                <c:pt idx="102" formatCode="#,##0.0;[Red]\-#,##0.0">
                  <c:v>136.61195147179905</c:v>
                </c:pt>
                <c:pt idx="103" formatCode="#,##0.0;[Red]\-#,##0.0">
                  <c:v>136.18105315786303</c:v>
                </c:pt>
                <c:pt idx="104" formatCode="#,##0.0;[Red]\-#,##0.0">
                  <c:v>138.93167435065132</c:v>
                </c:pt>
                <c:pt idx="105" formatCode="#,##0.0;[Red]\-#,##0.0">
                  <c:v>142.13339530631566</c:v>
                </c:pt>
                <c:pt idx="106" formatCode="#,##0.0;[Red]\-#,##0.0">
                  <c:v>142.95432088719713</c:v>
                </c:pt>
                <c:pt idx="107" formatCode="#,##0.0;[Red]\-#,##0.0">
                  <c:v>142.97785962319085</c:v>
                </c:pt>
                <c:pt idx="108" formatCode="#,##0.0;[Red]\-#,##0.0">
                  <c:v>143.46018470091406</c:v>
                </c:pt>
                <c:pt idx="109" formatCode="#,##0.0;[Red]\-#,##0.0">
                  <c:v>144.20571854493988</c:v>
                </c:pt>
                <c:pt idx="110" formatCode="#,##0.0;[Red]\-#,##0.0">
                  <c:v>143.29700043802609</c:v>
                </c:pt>
                <c:pt idx="111" formatCode="#,##0.0;[Red]\-#,##0.0">
                  <c:v>142.15092926872373</c:v>
                </c:pt>
                <c:pt idx="112" formatCode="#,##0.0;[Red]\-#,##0.0">
                  <c:v>144.98962579042615</c:v>
                </c:pt>
                <c:pt idx="113" formatCode="#,##0.0;[Red]\-#,##0.0">
                  <c:v>146.21904263717116</c:v>
                </c:pt>
                <c:pt idx="114" formatCode="#,##0.0;[Red]\-#,##0.0">
                  <c:v>147.66180260248211</c:v>
                </c:pt>
                <c:pt idx="115" formatCode="#,##0.0;[Red]\-#,##0.0">
                  <c:v>148.27696310334477</c:v>
                </c:pt>
                <c:pt idx="116" formatCode="#,##0.0;[Red]\-#,##0.0">
                  <c:v>148.37533763477009</c:v>
                </c:pt>
                <c:pt idx="117" formatCode="#,##0.0;[Red]\-#,##0.0">
                  <c:v>151.73847462982692</c:v>
                </c:pt>
                <c:pt idx="118" formatCode="#,##0.0;[Red]\-#,##0.0">
                  <c:v>152.80716794311155</c:v>
                </c:pt>
                <c:pt idx="119" formatCode="#,##0.0;[Red]\-#,##0.0">
                  <c:v>158.10157569638602</c:v>
                </c:pt>
                <c:pt idx="120" formatCode="#,##0.0;[Red]\-#,##0.0">
                  <c:v>159.0087679686456</c:v>
                </c:pt>
                <c:pt idx="121" formatCode="#,##0.0;[Red]\-#,##0.0">
                  <c:v>157.85214451020704</c:v>
                </c:pt>
                <c:pt idx="122" formatCode="#,##0.0;[Red]\-#,##0.0">
                  <c:v>157.74923557680626</c:v>
                </c:pt>
                <c:pt idx="123" formatCode="#,##0.0;[Red]\-#,##0.0">
                  <c:v>156.22824265372168</c:v>
                </c:pt>
                <c:pt idx="124" formatCode="#,##0.0;[Red]\-#,##0.0">
                  <c:v>150.1211472395895</c:v>
                </c:pt>
                <c:pt idx="125" formatCode="#,##0.0;[Red]\-#,##0.0">
                  <c:v>142.90863023036778</c:v>
                </c:pt>
                <c:pt idx="126" formatCode="#,##0.0;[Red]\-#,##0.0">
                  <c:v>145.43993387807001</c:v>
                </c:pt>
                <c:pt idx="127" formatCode="#,##0.0;[Red]\-#,##0.0">
                  <c:v>149.29350696600022</c:v>
                </c:pt>
                <c:pt idx="128" formatCode="#,##0.0;[Red]\-#,##0.0">
                  <c:v>152.69538133294657</c:v>
                </c:pt>
                <c:pt idx="129" formatCode="#,##0.0;[Red]\-#,##0.0">
                  <c:v>154.6412074262812</c:v>
                </c:pt>
                <c:pt idx="130" formatCode="#,##0.0;[Red]\-#,##0.0">
                  <c:v>146.77870308291384</c:v>
                </c:pt>
                <c:pt idx="131" formatCode="#,##0.0;[Red]\-#,##0.0">
                  <c:v>144.32180253398136</c:v>
                </c:pt>
                <c:pt idx="132" formatCode="#,##0.0;[Red]\-#,##0.0">
                  <c:v>139.43360414947506</c:v>
                </c:pt>
                <c:pt idx="133" formatCode="#,##0.0;[Red]\-#,##0.0">
                  <c:v>145.00213878175074</c:v>
                </c:pt>
                <c:pt idx="134" formatCode="#,##0.0;[Red]\-#,##0.0">
                  <c:v>146.72531682958368</c:v>
                </c:pt>
                <c:pt idx="135" formatCode="#,##0.0;[Red]\-#,##0.0">
                  <c:v>151.13632278989348</c:v>
                </c:pt>
                <c:pt idx="136" formatCode="#,##0.0;[Red]\-#,##0.0">
                  <c:v>153.96390692843914</c:v>
                </c:pt>
                <c:pt idx="137" formatCode="#,##0.0;[Red]\-#,##0.0">
                  <c:v>153.62303618480897</c:v>
                </c:pt>
                <c:pt idx="138" formatCode="#,##0.0;[Red]\-#,##0.0">
                  <c:v>153.36318821446102</c:v>
                </c:pt>
                <c:pt idx="139" formatCode="#,##0.0;[Red]\-#,##0.0">
                  <c:v>152.2092857066736</c:v>
                </c:pt>
                <c:pt idx="140" formatCode="#,##0.0;[Red]\-#,##0.0">
                  <c:v>153.37965659601781</c:v>
                </c:pt>
                <c:pt idx="141" formatCode="#,##0.0;[Red]\-#,##0.0">
                  <c:v>158.8795666725957</c:v>
                </c:pt>
                <c:pt idx="142" formatCode="#,##0.0;[Red]\-#,##0.0">
                  <c:v>151.30670054696472</c:v>
                </c:pt>
                <c:pt idx="143" formatCode="#,##0.0;[Red]\-#,##0.0">
                  <c:v>149.55992880929514</c:v>
                </c:pt>
                <c:pt idx="144" formatCode="#,##0.0;[Red]\-#,##0.0">
                  <c:v>147.19819953495403</c:v>
                </c:pt>
                <c:pt idx="145" formatCode="#,##0.0;[Red]\-#,##0.0">
                  <c:v>150.1315030955779</c:v>
                </c:pt>
                <c:pt idx="146" formatCode="#,##0.0;[Red]\-#,##0.0">
                  <c:v>149.05215525463456</c:v>
                </c:pt>
                <c:pt idx="147" formatCode="#,##0.0;[Red]\-#,##0.0">
                  <c:v>146.59284604841363</c:v>
                </c:pt>
                <c:pt idx="148" formatCode="#,##0.0;[Red]\-#,##0.0">
                  <c:v>145.54489882121317</c:v>
                </c:pt>
                <c:pt idx="149" formatCode="#,##0.0;[Red]\-#,##0.0">
                  <c:v>143.8011950717069</c:v>
                </c:pt>
                <c:pt idx="150" formatCode="#,##0.0;[Red]\-#,##0.0">
                  <c:v>144.27070572129077</c:v>
                </c:pt>
                <c:pt idx="151" formatCode="#,##0.0;[Red]\-#,##0.0">
                  <c:v>143.57872042926468</c:v>
                </c:pt>
                <c:pt idx="152" formatCode="#,##0.0;[Red]\-#,##0.0">
                  <c:v>138.60470510959809</c:v>
                </c:pt>
                <c:pt idx="153" formatCode="#,##0.0;[Red]\-#,##0.0">
                  <c:v>136.68412206482827</c:v>
                </c:pt>
                <c:pt idx="154" formatCode="#,##0.0;[Red]\-#,##0.0">
                  <c:v>136.9275545028793</c:v>
                </c:pt>
                <c:pt idx="155" formatCode="#,##0.0;[Red]\-#,##0.0">
                  <c:v>135.45380768023182</c:v>
                </c:pt>
                <c:pt idx="156" formatCode="#,##0.0;[Red]\-#,##0.0">
                  <c:v>143.14988430842448</c:v>
                </c:pt>
                <c:pt idx="157" formatCode="#,##0.0;[Red]\-#,##0.0">
                  <c:v>148.13570935520897</c:v>
                </c:pt>
                <c:pt idx="158" formatCode="#,##0.0;[Red]\-#,##0.0">
                  <c:v>154.60503394629052</c:v>
                </c:pt>
                <c:pt idx="159" formatCode="#,##0.0;[Red]\-#,##0.0">
                  <c:v>155.2911382722352</c:v>
                </c:pt>
                <c:pt idx="160" formatCode="#,##0.0;[Red]\-#,##0.0">
                  <c:v>156.11144273701285</c:v>
                </c:pt>
                <c:pt idx="161" formatCode="#,##0.0;[Red]\-#,##0.0">
                  <c:v>157.17801220294911</c:v>
                </c:pt>
                <c:pt idx="162" formatCode="#,##0.0;[Red]\-#,##0.0">
                  <c:v>158.2408038394158</c:v>
                </c:pt>
                <c:pt idx="163" formatCode="#,##0.0;[Red]\-#,##0.0">
                  <c:v>159.77061154413704</c:v>
                </c:pt>
                <c:pt idx="164" formatCode="#,##0.0;[Red]\-#,##0.0">
                  <c:v>159.7068291217571</c:v>
                </c:pt>
                <c:pt idx="165" formatCode="#,##0.0;[Red]\-#,##0.0">
                  <c:v>152.2907095276735</c:v>
                </c:pt>
                <c:pt idx="166" formatCode="#,##0.0;[Red]\-#,##0.0">
                  <c:v>161.53975220112321</c:v>
                </c:pt>
                <c:pt idx="167" formatCode="#,##0.0;[Red]\-#,##0.0">
                  <c:v>159.9227019269199</c:v>
                </c:pt>
                <c:pt idx="168" formatCode="#,##0.0;[Red]\-#,##0.0">
                  <c:v>163.92298808576956</c:v>
                </c:pt>
                <c:pt idx="169" formatCode="#,##0.0;[Red]\-#,##0.0">
                  <c:v>160.62340186829454</c:v>
                </c:pt>
                <c:pt idx="170" formatCode="#,##0.0;[Red]\-#,##0.0">
                  <c:v>161.28287287153617</c:v>
                </c:pt>
                <c:pt idx="171" formatCode="#,##0.0;[Red]\-#,##0.0">
                  <c:v>162.30627877573642</c:v>
                </c:pt>
                <c:pt idx="172" formatCode="#,##0.0;[Red]\-#,##0.0">
                  <c:v>164.20413526678581</c:v>
                </c:pt>
                <c:pt idx="173" formatCode="#,##0.0;[Red]\-#,##0.0">
                  <c:v>166.91063050474858</c:v>
                </c:pt>
                <c:pt idx="174" formatCode="#,##0.0;[Red]\-#,##0.0">
                  <c:v>167.64303085585371</c:v>
                </c:pt>
                <c:pt idx="175" formatCode="#,##0.0;[Red]\-#,##0.0">
                  <c:v>167.33079958590821</c:v>
                </c:pt>
                <c:pt idx="176" formatCode="#,##0.0;[Red]\-#,##0.0">
                  <c:v>167.23877386908794</c:v>
                </c:pt>
                <c:pt idx="177" formatCode="#,##0.0;[Red]\-#,##0.0">
                  <c:v>159.78595287490202</c:v>
                </c:pt>
                <c:pt idx="178" formatCode="#,##0.0;[Red]\-#,##0.0">
                  <c:v>166.67745046677749</c:v>
                </c:pt>
                <c:pt idx="179" formatCode="#,##0.0;[Red]\-#,##0.0">
                  <c:v>164.79161921759484</c:v>
                </c:pt>
                <c:pt idx="180" formatCode="#,##0.0;[Red]\-#,##0.0">
                  <c:v>165.06026081480042</c:v>
                </c:pt>
                <c:pt idx="181" formatCode="#,##0.0;[Red]\-#,##0.0">
                  <c:v>160.17382293147438</c:v>
                </c:pt>
                <c:pt idx="182" formatCode="#,##0.0;[Red]\-#,##0.0">
                  <c:v>156.7492662670235</c:v>
                </c:pt>
                <c:pt idx="183" formatCode="#,##0.0;[Red]\-#,##0.0">
                  <c:v>155.36058255780122</c:v>
                </c:pt>
                <c:pt idx="184" formatCode="#,##0.0;[Red]\-#,##0.0">
                  <c:v>155.01713539010109</c:v>
                </c:pt>
                <c:pt idx="185" formatCode="#,##0.0;[Red]\-#,##0.0">
                  <c:v>155.43518231307246</c:v>
                </c:pt>
                <c:pt idx="186" formatCode="#,##0.0;[Red]\-#,##0.0">
                  <c:v>155.96508131059315</c:v>
                </c:pt>
                <c:pt idx="187" formatCode="#,##0.0;[Red]\-#,##0.0">
                  <c:v>157.11956738824858</c:v>
                </c:pt>
                <c:pt idx="188" formatCode="#,##0.0;[Red]\-#,##0.0">
                  <c:v>159.24067627992909</c:v>
                </c:pt>
                <c:pt idx="189" formatCode="#,##0.0;[Red]\-#,##0.0">
                  <c:v>154.97402617545333</c:v>
                </c:pt>
                <c:pt idx="190" formatCode="#,##0.0;[Red]\-#,##0.0">
                  <c:v>158.97245884464002</c:v>
                </c:pt>
                <c:pt idx="191" formatCode="#,##0.0;[Red]\-#,##0.0">
                  <c:v>159.37663259094475</c:v>
                </c:pt>
                <c:pt idx="192" formatCode="#,##0.0;[Red]\-#,##0.0">
                  <c:v>159.84620512940518</c:v>
                </c:pt>
                <c:pt idx="193" formatCode="#,##0.0;[Red]\-#,##0.0">
                  <c:v>161.44237371727192</c:v>
                </c:pt>
                <c:pt idx="194" formatCode="#,##0.0;[Red]\-#,##0.0">
                  <c:v>159.92829648572103</c:v>
                </c:pt>
                <c:pt idx="195" formatCode="#,##0.0;[Red]\-#,##0.0">
                  <c:v>158.70577462024536</c:v>
                </c:pt>
                <c:pt idx="196" formatCode="#,##0.0;[Red]\-#,##0.0">
                  <c:v>157.532091679666</c:v>
                </c:pt>
                <c:pt idx="197" formatCode="#,##0.0;[Red]\-#,##0.0">
                  <c:v>156.1991470897712</c:v>
                </c:pt>
                <c:pt idx="198" formatCode="#,##0.0;[Red]\-#,##0.0">
                  <c:v>154.73784135607073</c:v>
                </c:pt>
                <c:pt idx="199" formatCode="#,##0.0;[Red]\-#,##0.0">
                  <c:v>154.30952364153364</c:v>
                </c:pt>
                <c:pt idx="200" formatCode="#,##0.0;[Red]\-#,##0.0">
                  <c:v>153.20601075477046</c:v>
                </c:pt>
                <c:pt idx="201" formatCode="#,##0.0;[Red]\-#,##0.0">
                  <c:v>151.45222016810663</c:v>
                </c:pt>
                <c:pt idx="202" formatCode="#,##0.0;[Red]\-#,##0.0">
                  <c:v>151.99259519310991</c:v>
                </c:pt>
                <c:pt idx="203" formatCode="#,##0.0;[Red]\-#,##0.0">
                  <c:v>151.86338873326039</c:v>
                </c:pt>
                <c:pt idx="204" formatCode="#,##0.0;[Red]\-#,##0.0">
                  <c:v>156.37598478958495</c:v>
                </c:pt>
                <c:pt idx="205" formatCode="#,##0.0;[Red]\-#,##0.0">
                  <c:v>157.65430402987033</c:v>
                </c:pt>
                <c:pt idx="206" formatCode="#,##0.0;[Red]\-#,##0.0">
                  <c:v>159.65022984581063</c:v>
                </c:pt>
                <c:pt idx="207" formatCode="#,##0.0;[Red]\-#,##0.0">
                  <c:v>158.62068517751436</c:v>
                </c:pt>
                <c:pt idx="208" formatCode="#,##0.0;[Red]\-#,##0.0">
                  <c:v>158.35089578229753</c:v>
                </c:pt>
                <c:pt idx="209" formatCode="#,##0.0;[Red]\-#,##0.0">
                  <c:v>156.862028885558</c:v>
                </c:pt>
                <c:pt idx="210" formatCode="#,##0.0;[Red]\-#,##0.0">
                  <c:v>155.91479812797061</c:v>
                </c:pt>
                <c:pt idx="211" formatCode="#,##0.0;[Red]\-#,##0.0">
                  <c:v>156.30133796791677</c:v>
                </c:pt>
                <c:pt idx="212" formatCode="#,##0.0;[Red]\-#,##0.0">
                  <c:v>156.27553576925791</c:v>
                </c:pt>
                <c:pt idx="213" formatCode="#,##0.0;[Red]\-#,##0.0">
                  <c:v>155.79415169134893</c:v>
                </c:pt>
                <c:pt idx="214" formatCode="#,##0.0;[Red]\-#,##0.0">
                  <c:v>158.63491305648083</c:v>
                </c:pt>
                <c:pt idx="215" formatCode="#,##0.0;[Red]\-#,##0.0">
                  <c:v>158.69077668445044</c:v>
                </c:pt>
                <c:pt idx="216" formatCode="#,##0.0;[Red]\-#,##0.0">
                  <c:v>158.31832516658619</c:v>
                </c:pt>
                <c:pt idx="217" formatCode="#,##0.0;[Red]\-#,##0.0">
                  <c:v>158.49608879059411</c:v>
                </c:pt>
                <c:pt idx="218" formatCode="#,##0.0;[Red]\-#,##0.0">
                  <c:v>160.59493248009306</c:v>
                </c:pt>
                <c:pt idx="219" formatCode="#,##0.0;[Red]\-#,##0.0">
                  <c:v>162.88717231537319</c:v>
                </c:pt>
                <c:pt idx="220" formatCode="#,##0.0;[Red]\-#,##0.0">
                  <c:v>163.85379946209164</c:v>
                </c:pt>
                <c:pt idx="221" formatCode="#,##0.0;[Red]\-#,##0.0">
                  <c:v>165.92292959579228</c:v>
                </c:pt>
                <c:pt idx="222" formatCode="#,##0.0;[Red]\-#,##0.0">
                  <c:v>166.67871246536251</c:v>
                </c:pt>
                <c:pt idx="223" formatCode="#,##0.0;[Red]\-#,##0.0">
                  <c:v>166.66102601544293</c:v>
                </c:pt>
                <c:pt idx="224" formatCode="#,##0.0;[Red]\-#,##0.0">
                  <c:v>166.88127622115502</c:v>
                </c:pt>
                <c:pt idx="225" formatCode="#,##0.0;[Red]\-#,##0.0">
                  <c:v>167.2880952628847</c:v>
                </c:pt>
                <c:pt idx="226" formatCode="#,##0.0;[Red]\-#,##0.0">
                  <c:v>166.87122885485604</c:v>
                </c:pt>
                <c:pt idx="227" formatCode="#,##0.0;[Red]\-#,##0.0">
                  <c:v>166.53403236642475</c:v>
                </c:pt>
                <c:pt idx="228" formatCode="#,##0.0;[Red]\-#,##0.0">
                  <c:v>168.46025440933104</c:v>
                </c:pt>
                <c:pt idx="229" formatCode="#,##0.0;[Red]\-#,##0.0">
                  <c:v>169.76399593578617</c:v>
                </c:pt>
                <c:pt idx="230" formatCode="#,##0.0;[Red]\-#,##0.0">
                  <c:v>172.1868473295784</c:v>
                </c:pt>
                <c:pt idx="231" formatCode="#,##0.0;[Red]\-#,##0.0">
                  <c:v>176.07157300886499</c:v>
                </c:pt>
                <c:pt idx="232" formatCode="#,##0.0;[Red]\-#,##0.0">
                  <c:v>178.47153120702333</c:v>
                </c:pt>
                <c:pt idx="233" formatCode="#,##0.0;[Red]\-#,##0.0">
                  <c:v>183.00705880986916</c:v>
                </c:pt>
                <c:pt idx="234" formatCode="#,##0.0;[Red]\-#,##0.0">
                  <c:v>187.78169272560936</c:v>
                </c:pt>
                <c:pt idx="235" formatCode="#,##0.0;[Red]\-#,##0.0">
                  <c:v>191.21246292801274</c:v>
                </c:pt>
                <c:pt idx="236" formatCode="#,##0.0;[Red]\-#,##0.0">
                  <c:v>192.5625808535417</c:v>
                </c:pt>
                <c:pt idx="237" formatCode="#,##0.0;[Red]\-#,##0.0">
                  <c:v>192.02002421607079</c:v>
                </c:pt>
                <c:pt idx="238" formatCode="#,##0.0;[Red]\-#,##0.0">
                  <c:v>194.47181299085474</c:v>
                </c:pt>
                <c:pt idx="239" formatCode="#,##0.0;[Red]\-#,##0.0">
                  <c:v>193.69925078438271</c:v>
                </c:pt>
                <c:pt idx="240" formatCode="#,##0.0;[Red]\-#,##0.0">
                  <c:v>191.95308572478694</c:v>
                </c:pt>
                <c:pt idx="241" formatCode="#,##0.0;[Red]\-#,##0.0">
                  <c:v>185.21119478523019</c:v>
                </c:pt>
                <c:pt idx="242" formatCode="#,##0.0;[Red]\-#,##0.0">
                  <c:v>186.45347612807268</c:v>
                </c:pt>
                <c:pt idx="243" formatCode="#,##0.0;[Red]\-#,##0.0">
                  <c:v>190.1070936714558</c:v>
                </c:pt>
                <c:pt idx="244" formatCode="#,##0.0;[Red]\-#,##0.0">
                  <c:v>191.66495805068925</c:v>
                </c:pt>
                <c:pt idx="245" formatCode="#,##0.0;[Red]\-#,##0.0">
                  <c:v>192.68352450873886</c:v>
                </c:pt>
                <c:pt idx="246" formatCode="#,##0.0;[Red]\-#,##0.0">
                  <c:v>192.16524105570596</c:v>
                </c:pt>
                <c:pt idx="247" formatCode="#,##0.0;[Red]\-#,##0.0">
                  <c:v>192.89328980810495</c:v>
                </c:pt>
                <c:pt idx="248" formatCode="#,##0.0;[Red]\-#,##0.0">
                  <c:v>193.22234136645241</c:v>
                </c:pt>
                <c:pt idx="249" formatCode="#,##0.0;[Red]\-#,##0.0">
                  <c:v>195.03585436651304</c:v>
                </c:pt>
                <c:pt idx="250" formatCode="#,##0.0;[Red]\-#,##0.0">
                  <c:v>200.39767795075812</c:v>
                </c:pt>
                <c:pt idx="251" formatCode="#,##0.0;[Red]\-#,##0.0">
                  <c:v>201.27688702998128</c:v>
                </c:pt>
                <c:pt idx="252" formatCode="#,##0.0;[Red]\-#,##0.0">
                  <c:v>195.17024301294396</c:v>
                </c:pt>
                <c:pt idx="253" formatCode="#,##0.0;[Red]\-#,##0.0">
                  <c:v>195.03440514053517</c:v>
                </c:pt>
                <c:pt idx="254" formatCode="#,##0.0;[Red]\-#,##0.0">
                  <c:v>195.89601506930558</c:v>
                </c:pt>
                <c:pt idx="255" formatCode="#,##0.0;[Red]\-#,##0.0">
                  <c:v>198.0785719757443</c:v>
                </c:pt>
                <c:pt idx="256" formatCode="#,##0.0;[Red]\-#,##0.0">
                  <c:v>199.01238818528444</c:v>
                </c:pt>
                <c:pt idx="257" formatCode="#,##0.0;[Red]\-#,##0.0">
                  <c:v>200.8375473706071</c:v>
                </c:pt>
                <c:pt idx="258" formatCode="#,##0.0;[Red]\-#,##0.0">
                  <c:v>201.5713772239319</c:v>
                </c:pt>
                <c:pt idx="259" formatCode="#,##0.0;[Red]\-#,##0.0">
                  <c:v>202.65183121753253</c:v>
                </c:pt>
                <c:pt idx="260" formatCode="#,##0.0;[Red]\-#,##0.0">
                  <c:v>203.43999473341449</c:v>
                </c:pt>
                <c:pt idx="261" formatCode="#,##0.0;[Red]\-#,##0.0">
                  <c:v>201.94491677152183</c:v>
                </c:pt>
                <c:pt idx="262" formatCode="#,##0.0;[Red]\-#,##0.0">
                  <c:v>213.92271150670106</c:v>
                </c:pt>
                <c:pt idx="263" formatCode="#,##0.0;[Red]\-#,##0.0">
                  <c:v>211.53011789760905</c:v>
                </c:pt>
                <c:pt idx="264" formatCode="#,##0.0;[Red]\-#,##0.0">
                  <c:v>209.23926055046613</c:v>
                </c:pt>
                <c:pt idx="265" formatCode="#,##0.0;[Red]\-#,##0.0">
                  <c:v>213.06787341275773</c:v>
                </c:pt>
                <c:pt idx="266" formatCode="#,##0.0;[Red]\-#,##0.0">
                  <c:v>214.07042141835134</c:v>
                </c:pt>
                <c:pt idx="267" formatCode="#,##0.0;[Red]\-#,##0.0">
                  <c:v>215.27354453002397</c:v>
                </c:pt>
                <c:pt idx="268" formatCode="#,##0.0;[Red]\-#,##0.0">
                  <c:v>216.21705854478688</c:v>
                </c:pt>
                <c:pt idx="269" formatCode="#,##0.0;[Red]\-#,##0.0">
                  <c:v>215.67860109079271</c:v>
                </c:pt>
                <c:pt idx="270" formatCode="#,##0.0;[Red]\-#,##0.0">
                  <c:v>215.83116785746088</c:v>
                </c:pt>
                <c:pt idx="271" formatCode="#,##0.0;[Red]\-#,##0.0">
                  <c:v>216.29684813503204</c:v>
                </c:pt>
                <c:pt idx="272" formatCode="#,##0.0;[Red]\-#,##0.0">
                  <c:v>216.13447332815045</c:v>
                </c:pt>
                <c:pt idx="273" formatCode="#,##0.0;[Red]\-#,##0.0">
                  <c:v>222.30647855507951</c:v>
                </c:pt>
                <c:pt idx="274" formatCode="#,##0.0;[Red]\-#,##0.0">
                  <c:v>211.57570996696444</c:v>
                </c:pt>
                <c:pt idx="275" formatCode="#,##0.0;[Red]\-#,##0.0">
                  <c:v>215.60005930121733</c:v>
                </c:pt>
                <c:pt idx="276" formatCode="#,##0.0;[Red]\-#,##0.0">
                  <c:v>219.46308365379031</c:v>
                </c:pt>
                <c:pt idx="277" formatCode="#,##0.0;[Red]\-#,##0.0">
                  <c:v>227.17957402208023</c:v>
                </c:pt>
                <c:pt idx="278" formatCode="#,##0.0;[Red]\-#,##0.0">
                  <c:v>224.52030746442045</c:v>
                </c:pt>
                <c:pt idx="279" formatCode="#,##0.0;[Red]\-#,##0.0">
                  <c:v>223.97579227180529</c:v>
                </c:pt>
                <c:pt idx="280" formatCode="#,##0.0;[Red]\-#,##0.0">
                  <c:v>224.08156653924766</c:v>
                </c:pt>
                <c:pt idx="281" formatCode="#,##0.0;[Red]\-#,##0.0">
                  <c:v>223.80834056955027</c:v>
                </c:pt>
                <c:pt idx="282" formatCode="#,##0.0;[Red]\-#,##0.0">
                  <c:v>224.15536011589734</c:v>
                </c:pt>
                <c:pt idx="283" formatCode="#,##0.0;[Red]\-#,##0.0">
                  <c:v>226.21353830014073</c:v>
                </c:pt>
                <c:pt idx="284" formatCode="#,##0.0;[Red]\-#,##0.0">
                  <c:v>227.85116031247594</c:v>
                </c:pt>
                <c:pt idx="285" formatCode="#,##0.0;[Red]\-#,##0.0">
                  <c:v>231.14419883379077</c:v>
                </c:pt>
                <c:pt idx="286" formatCode="#,##0.0;[Red]\-#,##0.0">
                  <c:v>229.3269409679458</c:v>
                </c:pt>
                <c:pt idx="287" formatCode="#,##0.0;[Red]\-#,##0.0">
                  <c:v>228.45112505786224</c:v>
                </c:pt>
                <c:pt idx="288" formatCode="#,##0.0;[Red]\-#,##0.0">
                  <c:v>229.96598595573198</c:v>
                </c:pt>
                <c:pt idx="289" formatCode="#,##0.0;[Red]\-#,##0.0">
                  <c:v>228.25287290936947</c:v>
                </c:pt>
                <c:pt idx="290" formatCode="#,##0.0;[Red]\-#,##0.0">
                  <c:v>224.77823882102754</c:v>
                </c:pt>
                <c:pt idx="291" formatCode="#,##0.0;[Red]\-#,##0.0">
                  <c:v>223.83511427570602</c:v>
                </c:pt>
                <c:pt idx="292" formatCode="#,##0.0;[Red]\-#,##0.0">
                  <c:v>223.47088055301435</c:v>
                </c:pt>
                <c:pt idx="293" formatCode="#,##0.0;[Red]\-#,##0.0">
                  <c:v>221.82779232615101</c:v>
                </c:pt>
                <c:pt idx="294" formatCode="#,##0.0;[Red]\-#,##0.0">
                  <c:v>221.6150700914157</c:v>
                </c:pt>
                <c:pt idx="295" formatCode="#,##0.0;[Red]\-#,##0.0">
                  <c:v>220.53579289543023</c:v>
                </c:pt>
                <c:pt idx="296" formatCode="#,##0.0;[Red]\-#,##0.0">
                  <c:v>221.42173406228792</c:v>
                </c:pt>
                <c:pt idx="297" formatCode="#,##0.0;[Red]\-#,##0.0">
                  <c:v>225.65878442739017</c:v>
                </c:pt>
                <c:pt idx="298" formatCode="#,##0.0;[Red]\-#,##0.0">
                  <c:v>222.78849478623042</c:v>
                </c:pt>
                <c:pt idx="299" formatCode="#,##0.0;[Red]\-#,##0.0">
                  <c:v>222.11970086547305</c:v>
                </c:pt>
                <c:pt idx="300" formatCode="#,##0.0;[Red]\-#,##0.0">
                  <c:v>227.67985687935703</c:v>
                </c:pt>
                <c:pt idx="301" formatCode="#,##0.0;[Red]\-#,##0.0">
                  <c:v>221.30157743885889</c:v>
                </c:pt>
                <c:pt idx="302" formatCode="#,##0.0;[Red]\-#,##0.0">
                  <c:v>222.07273295385733</c:v>
                </c:pt>
                <c:pt idx="303" formatCode="#,##0.0;[Red]\-#,##0.0">
                  <c:v>225.21774377900243</c:v>
                </c:pt>
                <c:pt idx="304" formatCode="#,##0.0;[Red]\-#,##0.0">
                  <c:v>226.87570047136725</c:v>
                </c:pt>
                <c:pt idx="305" formatCode="#,##0.0;[Red]\-#,##0.0">
                  <c:v>229.70687697060495</c:v>
                </c:pt>
                <c:pt idx="306" formatCode="#,##0.0;[Red]\-#,##0.0">
                  <c:v>231.21053679449642</c:v>
                </c:pt>
                <c:pt idx="307" formatCode="#,##0.0;[Red]\-#,##0.0">
                  <c:v>230.05870629640097</c:v>
                </c:pt>
                <c:pt idx="308" formatCode="#,##0.0;[Red]\-#,##0.0">
                  <c:v>227.92425937064473</c:v>
                </c:pt>
                <c:pt idx="309" formatCode="#,##0.0;[Red]\-#,##0.0">
                  <c:v>226.03088149802497</c:v>
                </c:pt>
                <c:pt idx="310" formatCode="#,##0.0;[Red]\-#,##0.0">
                  <c:v>224.37829184141503</c:v>
                </c:pt>
                <c:pt idx="311" formatCode="#,##0.0;[Red]\-#,##0.0">
                  <c:v>225.65401023425002</c:v>
                </c:pt>
                <c:pt idx="312" formatCode="#,##0.0;[Red]\-#,##0.0">
                  <c:v>225.86212316636556</c:v>
                </c:pt>
                <c:pt idx="313" formatCode="#,##0.0;[Red]\-#,##0.0">
                  <c:v>226.55186214389968</c:v>
                </c:pt>
                <c:pt idx="314" formatCode="#,##0.0;[Red]\-#,##0.0">
                  <c:v>226.28307804215467</c:v>
                </c:pt>
                <c:pt idx="315" formatCode="#,##0.0;[Red]\-#,##0.0">
                  <c:v>223.3219391178244</c:v>
                </c:pt>
                <c:pt idx="316" formatCode="#,##0.0;[Red]\-#,##0.0">
                  <c:v>221.86381871590063</c:v>
                </c:pt>
                <c:pt idx="317" formatCode="#,##0.0;[Red]\-#,##0.0">
                  <c:v>219.80832745696762</c:v>
                </c:pt>
                <c:pt idx="318" formatCode="#,##0.0;[Red]\-#,##0.0">
                  <c:v>217.7740243830836</c:v>
                </c:pt>
                <c:pt idx="319" formatCode="#,##0.0;[Red]\-#,##0.0">
                  <c:v>219.87649048826262</c:v>
                </c:pt>
                <c:pt idx="320" formatCode="#,##0.0;[Red]\-#,##0.0">
                  <c:v>218.55354176073678</c:v>
                </c:pt>
                <c:pt idx="321" formatCode="#,##0.0;[Red]\-#,##0.0">
                  <c:v>217.33659815282564</c:v>
                </c:pt>
                <c:pt idx="322" formatCode="#,##0.0;[Red]\-#,##0.0">
                  <c:v>213.79279520313378</c:v>
                </c:pt>
                <c:pt idx="323" formatCode="#,##0.0;[Red]\-#,##0.0">
                  <c:v>212.12019607244218</c:v>
                </c:pt>
                <c:pt idx="324" formatCode="#,##0.0;[Red]\-#,##0.0">
                  <c:v>212.78260249503458</c:v>
                </c:pt>
                <c:pt idx="325" formatCode="#,##0.0;[Red]\-#,##0.0">
                  <c:v>210.10867740134637</c:v>
                </c:pt>
                <c:pt idx="326" formatCode="#,##0.0;[Red]\-#,##0.0">
                  <c:v>211.60103793721765</c:v>
                </c:pt>
                <c:pt idx="327" formatCode="#,##0.0;[Red]\-#,##0.0">
                  <c:v>214.68326108342347</c:v>
                </c:pt>
                <c:pt idx="328" formatCode="#,##0.0;[Red]\-#,##0.0">
                  <c:v>216.52165667335382</c:v>
                </c:pt>
                <c:pt idx="329" formatCode="#,##0.0;[Red]\-#,##0.0">
                  <c:v>216.65667607434375</c:v>
                </c:pt>
                <c:pt idx="330" formatCode="#,##0.0;[Red]\-#,##0.0">
                  <c:v>219.3169403104516</c:v>
                </c:pt>
                <c:pt idx="331" formatCode="#,##0.0;[Red]\-#,##0.0">
                  <c:v>219.64373218323428</c:v>
                </c:pt>
                <c:pt idx="332" formatCode="#,##0.0;[Red]\-#,##0.0">
                  <c:v>221.14025613470486</c:v>
                </c:pt>
                <c:pt idx="333" formatCode="#,##0.0;[Red]\-#,##0.0">
                  <c:v>225.49665707969427</c:v>
                </c:pt>
                <c:pt idx="334" formatCode="#,##0.0;[Red]\-#,##0.0">
                  <c:v>228.20866798653748</c:v>
                </c:pt>
                <c:pt idx="335" formatCode="#,##0.0;[Red]\-#,##0.0">
                  <c:v>228.53218702365609</c:v>
                </c:pt>
                <c:pt idx="336" formatCode="#,##0.0;[Red]\-#,##0.0">
                  <c:v>225.73158530434927</c:v>
                </c:pt>
                <c:pt idx="337" formatCode="#,##0.0;[Red]\-#,##0.0">
                  <c:v>227.59777639348854</c:v>
                </c:pt>
                <c:pt idx="338" formatCode="#,##0.0;[Red]\-#,##0.0">
                  <c:v>226.40244784719482</c:v>
                </c:pt>
                <c:pt idx="339" formatCode="#,##0.0;[Red]\-#,##0.0">
                  <c:v>221.81304651809302</c:v>
                </c:pt>
                <c:pt idx="340" formatCode="#,##0.0;[Red]\-#,##0.0">
                  <c:v>223.42936765127953</c:v>
                </c:pt>
                <c:pt idx="341" formatCode="#,##0.0;[Red]\-#,##0.0">
                  <c:v>223.33983368396741</c:v>
                </c:pt>
                <c:pt idx="342" formatCode="#,##0.0;[Red]\-#,##0.0">
                  <c:v>221.46306570265813</c:v>
                </c:pt>
                <c:pt idx="343" formatCode="#,##0.0;[Red]\-#,##0.0">
                  <c:v>219.69337093204183</c:v>
                </c:pt>
                <c:pt idx="344" formatCode="#,##0.0;[Red]\-#,##0.0">
                  <c:v>220.18736368837585</c:v>
                </c:pt>
                <c:pt idx="345" formatCode="#,##0.0;[Red]\-#,##0.0">
                  <c:v>216.18099578150938</c:v>
                </c:pt>
                <c:pt idx="346" formatCode="#,##0.0;[Red]\-#,##0.0">
                  <c:v>212.80625356891747</c:v>
                </c:pt>
                <c:pt idx="347" formatCode="#,##0.0;[Red]\-#,##0.0">
                  <c:v>212.02478536226189</c:v>
                </c:pt>
                <c:pt idx="348" formatCode="#,##0.0;[Red]\-#,##0.0">
                  <c:v>208.70750212931102</c:v>
                </c:pt>
                <c:pt idx="349" formatCode="#,##0.0;[Red]\-#,##0.0">
                  <c:v>210.4061706533268</c:v>
                </c:pt>
                <c:pt idx="350" formatCode="#,##0.0;[Red]\-#,##0.0">
                  <c:v>206.2750750606169</c:v>
                </c:pt>
                <c:pt idx="351" formatCode="#,##0.0;[Red]\-#,##0.0">
                  <c:v>205.27062647983442</c:v>
                </c:pt>
                <c:pt idx="352" formatCode="#,##0.0;[Red]\-#,##0.0">
                  <c:v>205.01957107525706</c:v>
                </c:pt>
                <c:pt idx="353" formatCode="#,##0.0;[Red]\-#,##0.0">
                  <c:v>203.38315804761558</c:v>
                </c:pt>
                <c:pt idx="354" formatCode="#,##0.0;[Red]\-#,##0.0">
                  <c:v>201.98748948021483</c:v>
                </c:pt>
                <c:pt idx="355" formatCode="#,##0.0;[Red]\-#,##0.0">
                  <c:v>201.74423662694059</c:v>
                </c:pt>
                <c:pt idx="356" formatCode="#,##0.0;[Red]\-#,##0.0">
                  <c:v>199.86534035577722</c:v>
                </c:pt>
                <c:pt idx="357" formatCode="#,##0.0;[Red]\-#,##0.0">
                  <c:v>199.94043143929682</c:v>
                </c:pt>
                <c:pt idx="358" formatCode="#,##0.0;[Red]\-#,##0.0">
                  <c:v>197.0435089055091</c:v>
                </c:pt>
                <c:pt idx="359" formatCode="#,##0.0;[Red]\-#,##0.0">
                  <c:v>195.26514675359877</c:v>
                </c:pt>
                <c:pt idx="360" formatCode="#,##0.0;[Red]\-#,##0.0">
                  <c:v>197.33568442575151</c:v>
                </c:pt>
                <c:pt idx="361" formatCode="#,##0.0;[Red]\-#,##0.0">
                  <c:v>196.1302153256328</c:v>
                </c:pt>
                <c:pt idx="362" formatCode="#,##0.0;[Red]\-#,##0.0">
                  <c:v>194.15579119860274</c:v>
                </c:pt>
                <c:pt idx="363" formatCode="#,##0.0;[Red]\-#,##0.0">
                  <c:v>194.46582223100867</c:v>
                </c:pt>
                <c:pt idx="364" formatCode="#,##0.0;[Red]\-#,##0.0">
                  <c:v>195.97759651618171</c:v>
                </c:pt>
                <c:pt idx="365" formatCode="#,##0.0;[Red]\-#,##0.0">
                  <c:v>198.33781022527793</c:v>
                </c:pt>
                <c:pt idx="366" formatCode="#,##0.0;[Red]\-#,##0.0">
                  <c:v>201.50937332793293</c:v>
                </c:pt>
                <c:pt idx="367" formatCode="#,##0.0;[Red]\-#,##0.0">
                  <c:v>205.73434630959227</c:v>
                </c:pt>
                <c:pt idx="368" formatCode="#,##0.0;[Red]\-#,##0.0">
                  <c:v>203.27483012067896</c:v>
                </c:pt>
                <c:pt idx="369" formatCode="#,##0.0;[Red]\-#,##0.0">
                  <c:v>201.67860828852011</c:v>
                </c:pt>
                <c:pt idx="370" formatCode="#,##0.0;[Red]\-#,##0.0">
                  <c:v>202.1599385492392</c:v>
                </c:pt>
                <c:pt idx="371" formatCode="#,##0.0;[Red]\-#,##0.0">
                  <c:v>203.73755669822737</c:v>
                </c:pt>
                <c:pt idx="372" formatCode="#,##0.0;[Red]\-#,##0.0">
                  <c:v>205.10000858715233</c:v>
                </c:pt>
                <c:pt idx="373" formatCode="#,##0.0;[Red]\-#,##0.0">
                  <c:v>209.31088759796867</c:v>
                </c:pt>
                <c:pt idx="374" formatCode="#,##0.0;[Red]\-#,##0.0">
                  <c:v>206.7151501355583</c:v>
                </c:pt>
                <c:pt idx="375" formatCode="#,##0.0;[Red]\-#,##0.0">
                  <c:v>205.25074259598728</c:v>
                </c:pt>
                <c:pt idx="376" formatCode="#,##0.0;[Red]\-#,##0.0">
                  <c:v>203.01989070471541</c:v>
                </c:pt>
                <c:pt idx="377" formatCode="#,##0.0;[Red]\-#,##0.0">
                  <c:v>199.39520320504263</c:v>
                </c:pt>
                <c:pt idx="378" formatCode="#,##0.0;[Red]\-#,##0.0">
                  <c:v>198.31116885443672</c:v>
                </c:pt>
                <c:pt idx="379" formatCode="#,##0.0;[Red]\-#,##0.0">
                  <c:v>196.82899120875274</c:v>
                </c:pt>
                <c:pt idx="380" formatCode="#,##0.0;[Red]\-#,##0.0">
                  <c:v>196.13508980465986</c:v>
                </c:pt>
                <c:pt idx="381" formatCode="#,##0.0;[Red]\-#,##0.0">
                  <c:v>192.37861936000479</c:v>
                </c:pt>
                <c:pt idx="382" formatCode="#,##0.0;[Red]\-#,##0.0">
                  <c:v>192.53278092203385</c:v>
                </c:pt>
                <c:pt idx="383" formatCode="#,##0.0;[Red]\-#,##0.0">
                  <c:v>193.97364876643948</c:v>
                </c:pt>
                <c:pt idx="384" formatCode="#,##0.0;[Red]\-#,##0.0">
                  <c:v>193.02284783071443</c:v>
                </c:pt>
                <c:pt idx="385" formatCode="#,##0.0;[Red]\-#,##0.0">
                  <c:v>201.4708833798943</c:v>
                </c:pt>
                <c:pt idx="386" formatCode="#,##0.0;[Red]\-#,##0.0">
                  <c:v>197.66745439746487</c:v>
                </c:pt>
                <c:pt idx="387" formatCode="#,##0.0;[Red]\-#,##0.0">
                  <c:v>197.04444334818675</c:v>
                </c:pt>
                <c:pt idx="388" formatCode="#,##0.0;[Red]\-#,##0.0">
                  <c:v>195.94576518492406</c:v>
                </c:pt>
                <c:pt idx="389" formatCode="#,##0.0;[Red]\-#,##0.0">
                  <c:v>196.75201483493507</c:v>
                </c:pt>
                <c:pt idx="390" formatCode="#,##0.0;[Red]\-#,##0.0">
                  <c:v>196.2169947765847</c:v>
                </c:pt>
                <c:pt idx="391" formatCode="#,##0.0;[Red]\-#,##0.0">
                  <c:v>196.5092452690252</c:v>
                </c:pt>
                <c:pt idx="392" formatCode="#,##0.0;[Red]\-#,##0.0">
                  <c:v>196.17626211073497</c:v>
                </c:pt>
                <c:pt idx="393" formatCode="#,##0.0;[Red]\-#,##0.0">
                  <c:v>199.50388871097175</c:v>
                </c:pt>
                <c:pt idx="394" formatCode="#,##0.0;[Red]\-#,##0.0">
                  <c:v>202.21261878967019</c:v>
                </c:pt>
                <c:pt idx="395" formatCode="#,##0.0;[Red]\-#,##0.0">
                  <c:v>208.10196203279091</c:v>
                </c:pt>
                <c:pt idx="396" formatCode="#,##0.0;[Red]\-#,##0.0">
                  <c:v>196.45216465070769</c:v>
                </c:pt>
                <c:pt idx="397" formatCode="#,##0.0;[Red]\-#,##0.0">
                  <c:v>187.54486161306687</c:v>
                </c:pt>
                <c:pt idx="398" formatCode="#,##0.0;[Red]\-#,##0.0">
                  <c:v>187.03679776105028</c:v>
                </c:pt>
                <c:pt idx="399" formatCode="#,##0.0;[Red]\-#,##0.0">
                  <c:v>189.42114458733079</c:v>
                </c:pt>
                <c:pt idx="400" formatCode="#,##0.0;[Red]\-#,##0.0">
                  <c:v>190.6377673562136</c:v>
                </c:pt>
                <c:pt idx="401" formatCode="#,##0.0;[Red]\-#,##0.0">
                  <c:v>191.90197207058119</c:v>
                </c:pt>
                <c:pt idx="402" formatCode="#,##0.0;[Red]\-#,##0.0">
                  <c:v>191.01768087875035</c:v>
                </c:pt>
                <c:pt idx="403" formatCode="#,##0.0;[Red]\-#,##0.0">
                  <c:v>191.50043703961103</c:v>
                </c:pt>
                <c:pt idx="404" formatCode="#,##0.0;[Red]\-#,##0.0">
                  <c:v>192.07621635660769</c:v>
                </c:pt>
                <c:pt idx="405" formatCode="#,##0.0;[Red]\-#,##0.0">
                  <c:v>192.09914906588307</c:v>
                </c:pt>
                <c:pt idx="406" formatCode="#,##0.0;[Red]\-#,##0.0">
                  <c:v>191.2603887557764</c:v>
                </c:pt>
                <c:pt idx="407" formatCode="#,##0.0;[Red]\-#,##0.0">
                  <c:v>192.02053234103815</c:v>
                </c:pt>
                <c:pt idx="408" formatCode="#,##0.0;[Red]\-#,##0.0">
                  <c:v>188.70758482337283</c:v>
                </c:pt>
                <c:pt idx="409" formatCode="#,##0.0;[Red]\-#,##0.0">
                  <c:v>187.01708615430567</c:v>
                </c:pt>
                <c:pt idx="410" formatCode="#,##0.0;[Red]\-#,##0.0">
                  <c:v>186.66760865743879</c:v>
                </c:pt>
                <c:pt idx="411" formatCode="#,##0.0;[Red]\-#,##0.0">
                  <c:v>185.955497526009</c:v>
                </c:pt>
                <c:pt idx="412" formatCode="#,##0.0;[Red]\-#,##0.0">
                  <c:v>185.5732856724141</c:v>
                </c:pt>
                <c:pt idx="413" formatCode="#,##0.0;[Red]\-#,##0.0">
                  <c:v>185.90193187404134</c:v>
                </c:pt>
                <c:pt idx="414" formatCode="#,##0.0;[Red]\-#,##0.0">
                  <c:v>185.1097751379304</c:v>
                </c:pt>
                <c:pt idx="415" formatCode="#,##0.0;[Red]\-#,##0.0">
                  <c:v>185.3429749893177</c:v>
                </c:pt>
                <c:pt idx="416" formatCode="#,##0.0;[Red]\-#,##0.0">
                  <c:v>184.66460629155546</c:v>
                </c:pt>
                <c:pt idx="417" formatCode="#,##0.0;[Red]\-#,##0.0">
                  <c:v>183.77709864106293</c:v>
                </c:pt>
                <c:pt idx="418" formatCode="#,##0.0;[Red]\-#,##0.0">
                  <c:v>181.65260535006803</c:v>
                </c:pt>
                <c:pt idx="419" formatCode="#,##0.0;[Red]\-#,##0.0">
                  <c:v>180.21079719964189</c:v>
                </c:pt>
                <c:pt idx="420" formatCode="#,##0.0;[Red]\-#,##0.0">
                  <c:v>179.41120991928113</c:v>
                </c:pt>
                <c:pt idx="421" formatCode="#,##0.0;[Red]\-#,##0.0">
                  <c:v>178.52176063919811</c:v>
                </c:pt>
                <c:pt idx="422" formatCode="#,##0.0;[Red]\-#,##0.0">
                  <c:v>179.30894035393706</c:v>
                </c:pt>
                <c:pt idx="423" formatCode="#,##0.0;[Red]\-#,##0.0">
                  <c:v>177.85662533362023</c:v>
                </c:pt>
                <c:pt idx="424" formatCode="#,##0.0;[Red]\-#,##0.0">
                  <c:v>175.64500104710785</c:v>
                </c:pt>
                <c:pt idx="425" formatCode="#,##0.0;[Red]\-#,##0.0">
                  <c:v>173.18747525089844</c:v>
                </c:pt>
                <c:pt idx="426" formatCode="#,##0.0;[Red]\-#,##0.0">
                  <c:v>173.78924046034371</c:v>
                </c:pt>
                <c:pt idx="427" formatCode="#,##0.0;[Red]\-#,##0.0">
                  <c:v>171.16588711994839</c:v>
                </c:pt>
                <c:pt idx="428" formatCode="#,##0.0;[Red]\-#,##0.0">
                  <c:v>169.35456255425936</c:v>
                </c:pt>
                <c:pt idx="429" formatCode="#,##0.0;[Red]\-#,##0.0">
                  <c:v>168.91508551819194</c:v>
                </c:pt>
                <c:pt idx="430" formatCode="#,##0.0;[Red]\-#,##0.0">
                  <c:v>168.22223033083168</c:v>
                </c:pt>
                <c:pt idx="431" formatCode="#,##0.0;[Red]\-#,##0.0">
                  <c:v>165.78905372028515</c:v>
                </c:pt>
                <c:pt idx="432" formatCode="#,##0.0;[Red]\-#,##0.0">
                  <c:v>167.88512368313144</c:v>
                </c:pt>
                <c:pt idx="433" formatCode="#,##0.0;[Red]\-#,##0.0">
                  <c:v>165.12611194873239</c:v>
                </c:pt>
                <c:pt idx="434" formatCode="#,##0.0;[Red]\-#,##0.0">
                  <c:v>163.4856529882727</c:v>
                </c:pt>
                <c:pt idx="435" formatCode="#,##0.0;[Red]\-#,##0.0">
                  <c:v>164.73085588648672</c:v>
                </c:pt>
                <c:pt idx="436" formatCode="#,##0.0;[Red]\-#,##0.0">
                  <c:v>165.73611665175974</c:v>
                </c:pt>
                <c:pt idx="437" formatCode="#,##0.0;[Red]\-#,##0.0">
                  <c:v>165.89217600651017</c:v>
                </c:pt>
                <c:pt idx="438" formatCode="#,##0.0;[Red]\-#,##0.0">
                  <c:v>165.96197003265959</c:v>
                </c:pt>
                <c:pt idx="439" formatCode="#,##0.0;[Red]\-#,##0.0">
                  <c:v>161.61533033257081</c:v>
                </c:pt>
                <c:pt idx="440" formatCode="#,##0.0;[Red]\-#,##0.0">
                  <c:v>161.62995208476656</c:v>
                </c:pt>
                <c:pt idx="441" formatCode="#,##0.0;[Red]\-#,##0.0">
                  <c:v>161.75694839354381</c:v>
                </c:pt>
                <c:pt idx="442" formatCode="#,##0.0;[Red]\-#,##0.0">
                  <c:v>162.78428248980148</c:v>
                </c:pt>
                <c:pt idx="443" formatCode="#,##0.0;[Red]\-#,##0.0">
                  <c:v>165.57081508296656</c:v>
                </c:pt>
                <c:pt idx="444" formatCode="#,##0.0;[Red]\-#,##0.0">
                  <c:v>161.93094598882777</c:v>
                </c:pt>
                <c:pt idx="445" formatCode="#,##0.0;[Red]\-#,##0.0">
                  <c:v>161.23971053311769</c:v>
                </c:pt>
                <c:pt idx="446" formatCode="#,##0.0;[Red]\-#,##0.0">
                  <c:v>165.22291269491907</c:v>
                </c:pt>
                <c:pt idx="447" formatCode="#,##0.0;[Red]\-#,##0.0">
                  <c:v>167.56312101864967</c:v>
                </c:pt>
                <c:pt idx="448" formatCode="#,##0.0;[Red]\-#,##0.0">
                  <c:v>164.7274392353828</c:v>
                </c:pt>
                <c:pt idx="449" formatCode="#,##0.0;[Red]\-#,##0.0">
                  <c:v>166.40081265131406</c:v>
                </c:pt>
                <c:pt idx="450" formatCode="#,##0.0;[Red]\-#,##0.0">
                  <c:v>165.04945922170785</c:v>
                </c:pt>
                <c:pt idx="451" formatCode="#,##0.0;[Red]\-#,##0.0">
                  <c:v>165.44610171772862</c:v>
                </c:pt>
                <c:pt idx="452" formatCode="#,##0.0;[Red]\-#,##0.0">
                  <c:v>163.87047812365421</c:v>
                </c:pt>
                <c:pt idx="453" formatCode="#,##0.0;[Red]\-#,##0.0">
                  <c:v>162.36166092696254</c:v>
                </c:pt>
                <c:pt idx="454" formatCode="#,##0.0;[Red]\-#,##0.0">
                  <c:v>164.41475335970395</c:v>
                </c:pt>
                <c:pt idx="455" formatCode="#,##0.0;[Red]\-#,##0.0">
                  <c:v>163.66796394982856</c:v>
                </c:pt>
                <c:pt idx="456" formatCode="#,##0.0;[Red]\-#,##0.0">
                  <c:v>162.27990979266502</c:v>
                </c:pt>
                <c:pt idx="457" formatCode="#,##0.0;[Red]\-#,##0.0">
                  <c:v>161.78337957458791</c:v>
                </c:pt>
                <c:pt idx="458" formatCode="#,##0.0;[Red]\-#,##0.0">
                  <c:v>160.02163552684269</c:v>
                </c:pt>
                <c:pt idx="459" formatCode="#,##0.0;[Red]\-#,##0.0">
                  <c:v>157.72393016552158</c:v>
                </c:pt>
                <c:pt idx="460" formatCode="#,##0.0;[Red]\-#,##0.0">
                  <c:v>159.12557076695589</c:v>
                </c:pt>
                <c:pt idx="461" formatCode="#,##0.0;[Red]\-#,##0.0">
                  <c:v>159.61793066653411</c:v>
                </c:pt>
                <c:pt idx="462" formatCode="#,##0.0;[Red]\-#,##0.0">
                  <c:v>159.58102849149549</c:v>
                </c:pt>
                <c:pt idx="463" formatCode="#,##0.0;[Red]\-#,##0.0">
                  <c:v>158.43380608374534</c:v>
                </c:pt>
                <c:pt idx="464" formatCode="#,##0.0;[Red]\-#,##0.0">
                  <c:v>158.9495142609218</c:v>
                </c:pt>
                <c:pt idx="465" formatCode="#,##0.0;[Red]\-#,##0.0">
                  <c:v>151.90003457086365</c:v>
                </c:pt>
                <c:pt idx="466" formatCode="#,##0.0;[Red]\-#,##0.0">
                  <c:v>155.78195068122423</c:v>
                </c:pt>
                <c:pt idx="467" formatCode="#,##0.0;[Red]\-#,##0.0">
                  <c:v>153.94409986554507</c:v>
                </c:pt>
                <c:pt idx="468" formatCode="#,##0.0;[Red]\-#,##0.0">
                  <c:v>158.43476287010645</c:v>
                </c:pt>
                <c:pt idx="469" formatCode="#,##0.0;[Red]\-#,##0.0">
                  <c:v>153.91725324611548</c:v>
                </c:pt>
                <c:pt idx="470" formatCode="#,##0.0;[Red]\-#,##0.0">
                  <c:v>152.8537388160124</c:v>
                </c:pt>
                <c:pt idx="471" formatCode="#,##0.0;[Red]\-#,##0.0">
                  <c:v>155.27913956654442</c:v>
                </c:pt>
                <c:pt idx="472" formatCode="#,##0.0;[Red]\-#,##0.0">
                  <c:v>148.51740178036189</c:v>
                </c:pt>
                <c:pt idx="473" formatCode="#,##0.0;[Red]\-#,##0.0">
                  <c:v>144.57683819317563</c:v>
                </c:pt>
                <c:pt idx="474" formatCode="#,##0.0;[Red]\-#,##0.0">
                  <c:v>142.47605297585639</c:v>
                </c:pt>
                <c:pt idx="475" formatCode="#,##0.0;[Red]\-#,##0.0">
                  <c:v>142.32729337631554</c:v>
                </c:pt>
                <c:pt idx="476" formatCode="#,##0.0;[Red]\-#,##0.0">
                  <c:v>139.54338907269016</c:v>
                </c:pt>
                <c:pt idx="477" formatCode="#,##0.0;[Red]\-#,##0.0">
                  <c:v>134.79433136664989</c:v>
                </c:pt>
                <c:pt idx="478" formatCode="#,##0.0;[Red]\-#,##0.0">
                  <c:v>138.13531963012309</c:v>
                </c:pt>
                <c:pt idx="479" formatCode="#,##0.0;[Red]\-#,##0.0">
                  <c:v>137.68183023213155</c:v>
                </c:pt>
                <c:pt idx="480" formatCode="#,##0.0;[Red]\-#,##0.0">
                  <c:v>141.35148340258854</c:v>
                </c:pt>
                <c:pt idx="481" formatCode="#,##0.0;[Red]\-#,##0.0">
                  <c:v>134.02367129197648</c:v>
                </c:pt>
                <c:pt idx="482" formatCode="#,##0.0;[Red]\-#,##0.0">
                  <c:v>134.6714435002603</c:v>
                </c:pt>
                <c:pt idx="483" formatCode="#,##0.0;[Red]\-#,##0.0">
                  <c:v>134.31301288405751</c:v>
                </c:pt>
                <c:pt idx="484" formatCode="#,##0.0;[Red]\-#,##0.0">
                  <c:v>137.20652095820111</c:v>
                </c:pt>
                <c:pt idx="485" formatCode="#,##0.0;[Red]\-#,##0.0">
                  <c:v>138.29219092574181</c:v>
                </c:pt>
                <c:pt idx="486" formatCode="#,##0.0;[Red]\-#,##0.0">
                  <c:v>139.12691162180897</c:v>
                </c:pt>
                <c:pt idx="487" formatCode="#,##0.0;[Red]\-#,##0.0">
                  <c:v>138.08774694839678</c:v>
                </c:pt>
                <c:pt idx="488" formatCode="#,##0.0;[Red]\-#,##0.0">
                  <c:v>139.79818063886771</c:v>
                </c:pt>
                <c:pt idx="489" formatCode="#,##0.0;[Red]\-#,##0.0">
                  <c:v>126.95987316495645</c:v>
                </c:pt>
                <c:pt idx="490" formatCode="#,##0.0;[Red]\-#,##0.0">
                  <c:v>135.89939013408593</c:v>
                </c:pt>
                <c:pt idx="491" formatCode="#,##0.0;[Red]\-#,##0.0">
                  <c:v>138.46854300387383</c:v>
                </c:pt>
                <c:pt idx="492" formatCode="#,##0.0;[Red]\-#,##0.0">
                  <c:v>145.51023066502856</c:v>
                </c:pt>
                <c:pt idx="493" formatCode="#,##0.0;[Red]\-#,##0.0">
                  <c:v>137.37793069751064</c:v>
                </c:pt>
                <c:pt idx="494" formatCode="#,##0.0;[Red]\-#,##0.0">
                  <c:v>135.33678775885946</c:v>
                </c:pt>
                <c:pt idx="495" formatCode="#,##0.0;[Red]\-#,##0.0">
                  <c:v>132.6088882670891</c:v>
                </c:pt>
                <c:pt idx="496" formatCode="#,##0.0;[Red]\-#,##0.0">
                  <c:v>127.65558918162169</c:v>
                </c:pt>
                <c:pt idx="497" formatCode="#,##0.0;[Red]\-#,##0.0">
                  <c:v>127.14090755031862</c:v>
                </c:pt>
                <c:pt idx="498" formatCode="#,##0.0;[Red]\-#,##0.0">
                  <c:v>127.278131737951</c:v>
                </c:pt>
                <c:pt idx="499" formatCode="#,##0.0;[Red]\-#,##0.0">
                  <c:v>127.19161161805604</c:v>
                </c:pt>
                <c:pt idx="500" formatCode="#,##0.0;[Red]\-#,##0.0">
                  <c:v>125.97118702714589</c:v>
                </c:pt>
                <c:pt idx="501" formatCode="#,##0.0;[Red]\-#,##0.0">
                  <c:v>129.92037838958026</c:v>
                </c:pt>
                <c:pt idx="502" formatCode="#,##0.0;[Red]\-#,##0.0">
                  <c:v>132.88832345796263</c:v>
                </c:pt>
                <c:pt idx="503" formatCode="#,##0.0;[Red]\-#,##0.0">
                  <c:v>125.2355085726453</c:v>
                </c:pt>
                <c:pt idx="504" formatCode="#,##0.0;[Red]\-#,##0.0">
                  <c:v>122.60562946576808</c:v>
                </c:pt>
                <c:pt idx="505" formatCode="#,##0.0;[Red]\-#,##0.0">
                  <c:v>126.35304203252218</c:v>
                </c:pt>
                <c:pt idx="506" formatCode="#,##0.0;[Red]\-#,##0.0">
                  <c:v>123.08412497165729</c:v>
                </c:pt>
                <c:pt idx="507" formatCode="#,##0.0;[Red]\-#,##0.0">
                  <c:v>123.64796722993928</c:v>
                </c:pt>
                <c:pt idx="508" formatCode="#,##0.0;[Red]\-#,##0.0">
                  <c:v>124.84975861373832</c:v>
                </c:pt>
                <c:pt idx="509" formatCode="#,##0.0;[Red]\-#,##0.0">
                  <c:v>122.81909960226241</c:v>
                </c:pt>
                <c:pt idx="510" formatCode="#,##0.0;[Red]\-#,##0.0">
                  <c:v>123.08011040526686</c:v>
                </c:pt>
                <c:pt idx="511" formatCode="#,##0.0;[Red]\-#,##0.0">
                  <c:v>123.30323412864036</c:v>
                </c:pt>
                <c:pt idx="512" formatCode="#,##0.0;[Red]\-#,##0.0">
                  <c:v>123.46944356694847</c:v>
                </c:pt>
                <c:pt idx="513" formatCode="#,##0.0;[Red]\-#,##0.0">
                  <c:v>125.41673119452147</c:v>
                </c:pt>
                <c:pt idx="514" formatCode="#,##0.0;[Red]\-#,##0.0">
                  <c:v>129.9113554211726</c:v>
                </c:pt>
                <c:pt idx="515" formatCode="#,##0.0;[Red]\-#,##0.0">
                  <c:v>121.04887348670327</c:v>
                </c:pt>
                <c:pt idx="516" formatCode="#,##0.0;[Red]\-#,##0.0">
                  <c:v>119.82200567516678</c:v>
                </c:pt>
                <c:pt idx="517" formatCode="#,##0.0;[Red]\-#,##0.0">
                  <c:v>116.81666935437707</c:v>
                </c:pt>
                <c:pt idx="518" formatCode="#,##0.0;[Red]\-#,##0.0">
                  <c:v>116.94039157159071</c:v>
                </c:pt>
                <c:pt idx="519" formatCode="#,##0.0;[Red]\-#,##0.0">
                  <c:v>118.94846699915512</c:v>
                </c:pt>
                <c:pt idx="520" formatCode="#,##0.0;[Red]\-#,##0.0">
                  <c:v>120.52545247034249</c:v>
                </c:pt>
                <c:pt idx="521" formatCode="#,##0.0;[Red]\-#,##0.0">
                  <c:v>121.22587766823405</c:v>
                </c:pt>
                <c:pt idx="522" formatCode="#,##0.0;[Red]\-#,##0.0">
                  <c:v>118.56279657091028</c:v>
                </c:pt>
                <c:pt idx="523" formatCode="#,##0.0;[Red]\-#,##0.0">
                  <c:v>117.05539924462126</c:v>
                </c:pt>
                <c:pt idx="524" formatCode="#,##0.0;[Red]\-#,##0.0">
                  <c:v>114.77101718372926</c:v>
                </c:pt>
                <c:pt idx="525" formatCode="#,##0.0;[Red]\-#,##0.0">
                  <c:v>119.09543965171207</c:v>
                </c:pt>
                <c:pt idx="526" formatCode="#,##0.0;[Red]\-#,##0.0">
                  <c:v>124.4493716473845</c:v>
                </c:pt>
                <c:pt idx="527" formatCode="#,##0.0;[Red]\-#,##0.0">
                  <c:v>120.01115555615469</c:v>
                </c:pt>
                <c:pt idx="528" formatCode="#,##0.0;[Red]\-#,##0.0">
                  <c:v>117.96541691071755</c:v>
                </c:pt>
                <c:pt idx="529" formatCode="#,##0.0;[Red]\-#,##0.0">
                  <c:v>118.44678226533451</c:v>
                </c:pt>
                <c:pt idx="530" formatCode="#,##0.0;[Red]\-#,##0.0">
                  <c:v>121.50061262579921</c:v>
                </c:pt>
                <c:pt idx="531" formatCode="#,##0.0;[Red]\-#,##0.0">
                  <c:v>120.14889319027253</c:v>
                </c:pt>
                <c:pt idx="532" formatCode="#,##0.0;[Red]\-#,##0.0">
                  <c:v>118.94443441863166</c:v>
                </c:pt>
                <c:pt idx="533" formatCode="#,##0.0;[Red]\-#,##0.0">
                  <c:v>120.60181517714214</c:v>
                </c:pt>
                <c:pt idx="534" formatCode="#,##0.0;[Red]\-#,##0.0">
                  <c:v>119.39945747243438</c:v>
                </c:pt>
                <c:pt idx="535" formatCode="#,##0.0;[Red]\-#,##0.0">
                  <c:v>121.0969302178041</c:v>
                </c:pt>
                <c:pt idx="536" formatCode="#,##0.0;[Red]\-#,##0.0">
                  <c:v>120.32359284753854</c:v>
                </c:pt>
                <c:pt idx="537" formatCode="#,##0.0;[Red]\-#,##0.0">
                  <c:v>121.95209295876191</c:v>
                </c:pt>
                <c:pt idx="538" formatCode="#,##0.0;[Red]\-#,##0.0">
                  <c:v>122.65392588551751</c:v>
                </c:pt>
                <c:pt idx="539" formatCode="#,##0.0;[Red]\-#,##0.0">
                  <c:v>123.03813250277672</c:v>
                </c:pt>
                <c:pt idx="540" formatCode="#,##0.0;[Red]\-#,##0.0">
                  <c:v>124.44737517241462</c:v>
                </c:pt>
                <c:pt idx="541" formatCode="#,##0.0;[Red]\-#,##0.0">
                  <c:v>127.46922697297308</c:v>
                </c:pt>
                <c:pt idx="542" formatCode="#,##0.0;[Red]\-#,##0.0">
                  <c:v>127.63867413375758</c:v>
                </c:pt>
                <c:pt idx="543" formatCode="#,##0.0;[Red]\-#,##0.0">
                  <c:v>131.01227321495193</c:v>
                </c:pt>
                <c:pt idx="544" formatCode="#,##0.0;[Red]\-#,##0.0">
                  <c:v>129.40151981791942</c:v>
                </c:pt>
                <c:pt idx="545" formatCode="#,##0.0;[Red]\-#,##0.0">
                  <c:v>129.41696592187429</c:v>
                </c:pt>
                <c:pt idx="546" formatCode="#,##0.0;[Red]\-#,##0.0">
                  <c:v>130.33313354568691</c:v>
                </c:pt>
                <c:pt idx="547" formatCode="#,##0.0;[Red]\-#,##0.0">
                  <c:v>131.75258728117439</c:v>
                </c:pt>
                <c:pt idx="548" formatCode="#,##0.0;[Red]\-#,##0.0">
                  <c:v>130.26943246387577</c:v>
                </c:pt>
                <c:pt idx="549" formatCode="#,##0.0;[Red]\-#,##0.0">
                  <c:v>130.28492775460776</c:v>
                </c:pt>
                <c:pt idx="550" formatCode="#,##0.0;[Red]\-#,##0.0">
                  <c:v>130.09363261209035</c:v>
                </c:pt>
                <c:pt idx="551" formatCode="#,##0.0;[Red]\-#,##0.0">
                  <c:v>126.63869111274118</c:v>
                </c:pt>
                <c:pt idx="552" formatCode="#,##0.0;[Red]\-#,##0.0">
                  <c:v>120.71762697786346</c:v>
                </c:pt>
                <c:pt idx="553" formatCode="#,##0.0;[Red]\-#,##0.0">
                  <c:v>122.51949403223571</c:v>
                </c:pt>
                <c:pt idx="554" formatCode="#,##0.0;[Red]\-#,##0.0">
                  <c:v>120.96745093870454</c:v>
                </c:pt>
                <c:pt idx="555" formatCode="#,##0.0;[Red]\-#,##0.0">
                  <c:v>120.65543063158403</c:v>
                </c:pt>
                <c:pt idx="556" formatCode="#,##0.0;[Red]\-#,##0.0">
                  <c:v>122.93253132014101</c:v>
                </c:pt>
                <c:pt idx="557" formatCode="#,##0.0;[Red]\-#,##0.0">
                  <c:v>121.93863839903963</c:v>
                </c:pt>
                <c:pt idx="558" formatCode="#,##0.0;[Red]\-#,##0.0">
                  <c:v>123.53553433836426</c:v>
                </c:pt>
                <c:pt idx="559" formatCode="#,##0.0;[Red]\-#,##0.0">
                  <c:v>122.6427716607284</c:v>
                </c:pt>
                <c:pt idx="560" formatCode="#,##0.0;[Red]\-#,##0.0">
                  <c:v>121.2677108274855</c:v>
                </c:pt>
                <c:pt idx="561" formatCode="#,##0.0;[Red]\-#,##0.0">
                  <c:v>120.2974958584843</c:v>
                </c:pt>
                <c:pt idx="562" formatCode="#,##0.0;[Red]\-#,##0.0">
                  <c:v>118.4886425147894</c:v>
                </c:pt>
                <c:pt idx="563" formatCode="#,##0.0;[Red]\-#,##0.0">
                  <c:v>117.54305909752162</c:v>
                </c:pt>
                <c:pt idx="564" formatCode="#,##0.0;[Red]\-#,##0.0">
                  <c:v>118.31362293395493</c:v>
                </c:pt>
                <c:pt idx="565" formatCode="#,##0.0;[Red]\-#,##0.0">
                  <c:v>117.69844254225566</c:v>
                </c:pt>
                <c:pt idx="566" formatCode="#,##0.0;[Red]\-#,##0.0">
                  <c:v>119.78103024934811</c:v>
                </c:pt>
                <c:pt idx="567" formatCode="#,##0.0;[Red]\-#,##0.0">
                  <c:v>117.57286190735462</c:v>
                </c:pt>
                <c:pt idx="568" formatCode="#,##0.0;[Red]\-#,##0.0">
                  <c:v>117.54437006909629</c:v>
                </c:pt>
                <c:pt idx="569" formatCode="#,##0.0;[Red]\-#,##0.0">
                  <c:v>118.33645177736108</c:v>
                </c:pt>
                <c:pt idx="570" formatCode="#,##0.0;[Red]\-#,##0.0">
                  <c:v>118.6726604479676</c:v>
                </c:pt>
                <c:pt idx="571" formatCode="#,##0.0;[Red]\-#,##0.0">
                  <c:v>118.94157408779387</c:v>
                </c:pt>
                <c:pt idx="572" formatCode="#,##0.0;[Red]\-#,##0.0">
                  <c:v>120.22530280548273</c:v>
                </c:pt>
                <c:pt idx="573" formatCode="#,##0.0;[Red]\-#,##0.0">
                  <c:v>120.76322684453716</c:v>
                </c:pt>
                <c:pt idx="574" formatCode="#,##0.0;[Red]\-#,##0.0">
                  <c:v>120.98659407038478</c:v>
                </c:pt>
                <c:pt idx="575" formatCode="#,##0.0;[Red]\-#,##0.0">
                  <c:v>122.5688684846448</c:v>
                </c:pt>
                <c:pt idx="576" formatCode="#,##0.0;[Red]\-#,##0.0">
                  <c:v>121.30825924292402</c:v>
                </c:pt>
                <c:pt idx="577" formatCode="#,##0.0;[Red]\-#,##0.0">
                  <c:v>122.04814030087783</c:v>
                </c:pt>
                <c:pt idx="578" formatCode="#,##0.0;[Red]\-#,##0.0">
                  <c:v>121.19501259340333</c:v>
                </c:pt>
                <c:pt idx="579" formatCode="#,##0.0;[Red]\-#,##0.0">
                  <c:v>121.71114147001963</c:v>
                </c:pt>
                <c:pt idx="580" formatCode="#,##0.0;[Red]\-#,##0.0">
                  <c:v>122.17226794746149</c:v>
                </c:pt>
                <c:pt idx="581" formatCode="#,##0.0;[Red]\-#,##0.0">
                  <c:v>123.76597856426133</c:v>
                </c:pt>
                <c:pt idx="582" formatCode="#,##0.0;[Red]\-#,##0.0">
                  <c:v>122.05813198507158</c:v>
                </c:pt>
                <c:pt idx="583" formatCode="#,##0.0;[Red]\-#,##0.0">
                  <c:v>120.95952774885365</c:v>
                </c:pt>
                <c:pt idx="584" formatCode="#,##0.0;[Red]\-#,##0.0">
                  <c:v>122.03431680886419</c:v>
                </c:pt>
                <c:pt idx="585" formatCode="#,##0.0;[Red]\-#,##0.0">
                  <c:v>122.78083110265646</c:v>
                </c:pt>
                <c:pt idx="586" formatCode="#,##0.0;[Red]\-#,##0.0">
                  <c:v>124.30341494997111</c:v>
                </c:pt>
                <c:pt idx="587" formatCode="#,##0.0;[Red]\-#,##0.0">
                  <c:v>125.12078183528112</c:v>
                </c:pt>
                <c:pt idx="588" formatCode="#,##0.0;[Red]\-#,##0.0">
                  <c:v>127.40386502447387</c:v>
                </c:pt>
                <c:pt idx="589" formatCode="#,##0.0;[Red]\-#,##0.0">
                  <c:v>128.21440049409318</c:v>
                </c:pt>
                <c:pt idx="590" formatCode="#,##0.0;[Red]\-#,##0.0">
                  <c:v>128.17186787616123</c:v>
                </c:pt>
                <c:pt idx="591" formatCode="#,##0.0;[Red]\-#,##0.0">
                  <c:v>129.37742059161158</c:v>
                </c:pt>
                <c:pt idx="592" formatCode="#,##0.0;[Red]\-#,##0.0">
                  <c:v>126.56348290466804</c:v>
                </c:pt>
                <c:pt idx="593" formatCode="#,##0.0;[Red]\-#,##0.0">
                  <c:v>125.9953875848757</c:v>
                </c:pt>
                <c:pt idx="594" formatCode="#,##0.0;[Red]\-#,##0.0">
                  <c:v>126.33898662926987</c:v>
                </c:pt>
                <c:pt idx="595" formatCode="#,##0.0;[Red]\-#,##0.0">
                  <c:v>126.73708514817984</c:v>
                </c:pt>
                <c:pt idx="596" formatCode="#,##0.0;[Red]\-#,##0.0">
                  <c:v>128.2737944833811</c:v>
                </c:pt>
                <c:pt idx="597" formatCode="#,##0.0;[Red]\-#,##0.0">
                  <c:v>128.14586630306655</c:v>
                </c:pt>
                <c:pt idx="598" formatCode="#,##0.0;[Red]\-#,##0.0">
                  <c:v>129.82507514417068</c:v>
                </c:pt>
                <c:pt idx="599" formatCode="#,##0.0;[Red]\-#,##0.0">
                  <c:v>128.07301534618352</c:v>
                </c:pt>
                <c:pt idx="600" formatCode="#,##0.0;[Red]\-#,##0.0">
                  <c:v>126.1403324230771</c:v>
                </c:pt>
                <c:pt idx="601" formatCode="#,##0.0;[Red]\-#,##0.0">
                  <c:v>121.72553307614832</c:v>
                </c:pt>
                <c:pt idx="602" formatCode="#,##0.0;[Red]\-#,##0.0">
                  <c:v>121.25039115694089</c:v>
                </c:pt>
                <c:pt idx="603" formatCode="#,##0.0;[Red]\-#,##0.0">
                  <c:v>121.84139645080259</c:v>
                </c:pt>
                <c:pt idx="604" formatCode="#,##0.0;[Red]\-#,##0.0">
                  <c:v>124.70339822068873</c:v>
                </c:pt>
                <c:pt idx="605" formatCode="#,##0.0;[Red]\-#,##0.0">
                  <c:v>123.83627636659992</c:v>
                </c:pt>
                <c:pt idx="606" formatCode="#,##0.0;[Red]\-#,##0.0">
                  <c:v>122.27888625744208</c:v>
                </c:pt>
                <c:pt idx="607" formatCode="#,##0.0;[Red]\-#,##0.0">
                  <c:v>123.02338367740762</c:v>
                </c:pt>
                <c:pt idx="608" formatCode="#,##0.0;[Red]\-#,##0.0">
                  <c:v>120.51076483763033</c:v>
                </c:pt>
                <c:pt idx="609" formatCode="#,##0.0;[Red]\-#,##0.0">
                  <c:v>122.09055213710008</c:v>
                </c:pt>
                <c:pt idx="610" formatCode="#,##0.0;[Red]\-#,##0.0">
                  <c:v>123.63648328751111</c:v>
                </c:pt>
                <c:pt idx="611" formatCode="#,##0.0;[Red]\-#,##0.0">
                  <c:v>122.34999291645796</c:v>
                </c:pt>
                <c:pt idx="612" formatCode="#,##0.0;[Red]\-#,##0.0">
                  <c:v>121.13080736497186</c:v>
                </c:pt>
                <c:pt idx="613" formatCode="#,##0.0;[Red]\-#,##0.0">
                  <c:v>122.46711413788034</c:v>
                </c:pt>
                <c:pt idx="614" formatCode="#,##0.0;[Red]\-#,##0.0">
                  <c:v>122.32470683832352</c:v>
                </c:pt>
                <c:pt idx="615" formatCode="#,##0.0;[Red]\-#,##0.0">
                  <c:v>121.59426754953169</c:v>
                </c:pt>
                <c:pt idx="616" formatCode="#,##0.0;[Red]\-#,##0.0">
                  <c:v>123.1426982174988</c:v>
                </c:pt>
                <c:pt idx="617" formatCode="#,##0.0;[Red]\-#,##0.0">
                  <c:v>120.84297333931389</c:v>
                </c:pt>
                <c:pt idx="618" formatCode="#,##0.0;[Red]\-#,##0.0">
                  <c:v>121.48154680869392</c:v>
                </c:pt>
                <c:pt idx="619" formatCode="#,##0.0;[Red]\-#,##0.0">
                  <c:v>121.00493420514879</c:v>
                </c:pt>
                <c:pt idx="620" formatCode="#,##0.0;[Red]\-#,##0.0">
                  <c:v>119.20789983634226</c:v>
                </c:pt>
                <c:pt idx="621" formatCode="#,##0.0;[Red]\-#,##0.0">
                  <c:v>120.37519371965743</c:v>
                </c:pt>
                <c:pt idx="622" formatCode="#,##0.0;[Red]\-#,##0.0">
                  <c:v>120.31920837608301</c:v>
                </c:pt>
                <c:pt idx="623" formatCode="#,##0.0;[Red]\-#,##0.0">
                  <c:v>120.14791396689722</c:v>
                </c:pt>
                <c:pt idx="624" formatCode="#,##0.0;[Red]\-#,##0.0">
                  <c:v>122.13577812926944</c:v>
                </c:pt>
                <c:pt idx="625" formatCode="#,##0.0;[Red]\-#,##0.0">
                  <c:v>126.03425959891685</c:v>
                </c:pt>
                <c:pt idx="626" formatCode="#,##0.0;[Red]\-#,##0.0">
                  <c:v>120.97545645012933</c:v>
                </c:pt>
                <c:pt idx="627" formatCode="#,##0.0;[Red]\-#,##0.0">
                  <c:v>120.1133546911455</c:v>
                </c:pt>
                <c:pt idx="628" formatCode="#,##0.0;[Red]\-#,##0.0">
                  <c:v>119.65275410335636</c:v>
                </c:pt>
                <c:pt idx="629" formatCode="#,##0.0;[Red]\-#,##0.0">
                  <c:v>122.0835791966837</c:v>
                </c:pt>
                <c:pt idx="630" formatCode="#,##0.0;[Red]\-#,##0.0">
                  <c:v>122.58154002597375</c:v>
                </c:pt>
                <c:pt idx="631" formatCode="#,##0.0;[Red]\-#,##0.0">
                  <c:v>124.92401252042556</c:v>
                </c:pt>
                <c:pt idx="632" formatCode="#,##0.0;[Red]\-#,##0.0">
                  <c:v>123.7455337326669</c:v>
                </c:pt>
                <c:pt idx="633" formatCode="#,##0.0;[Red]\-#,##0.0">
                  <c:v>123.657603664891</c:v>
                </c:pt>
                <c:pt idx="634" formatCode="#,##0.0;[Red]\-#,##0.0">
                  <c:v>123.16681919234678</c:v>
                </c:pt>
                <c:pt idx="635" formatCode="#,##0.0;[Red]\-#,##0.0">
                  <c:v>122.90018983246331</c:v>
                </c:pt>
                <c:pt idx="636" formatCode="#,##0.0;[Red]\-#,##0.0">
                  <c:v>121.30557086307331</c:v>
                </c:pt>
                <c:pt idx="637" formatCode="#,##0.0;[Red]\-#,##0.0">
                  <c:v>120.30289921963691</c:v>
                </c:pt>
                <c:pt idx="638" formatCode="#,##0.0;[Red]\-#,##0.0">
                  <c:v>119.80625798704344</c:v>
                </c:pt>
                <c:pt idx="639" formatCode="#,##0.0;[Red]\-#,##0.0">
                  <c:v>118.57579558867155</c:v>
                </c:pt>
                <c:pt idx="640" formatCode="#,##0.0;[Red]\-#,##0.0">
                  <c:v>117.91928384288587</c:v>
                </c:pt>
                <c:pt idx="641" formatCode="#,##0.0;[Red]\-#,##0.0">
                  <c:v>117.24335523115492</c:v>
                </c:pt>
                <c:pt idx="642" formatCode="#,##0.0;[Red]\-#,##0.0">
                  <c:v>117.13551742643084</c:v>
                </c:pt>
                <c:pt idx="643" formatCode="#,##0.0;[Red]\-#,##0.0">
                  <c:v>116.16270316705035</c:v>
                </c:pt>
                <c:pt idx="644" formatCode="#,##0.0;[Red]\-#,##0.0">
                  <c:v>116.62173924374201</c:v>
                </c:pt>
                <c:pt idx="645" formatCode="#,##0.0;[Red]\-#,##0.0">
                  <c:v>118.66335602387655</c:v>
                </c:pt>
                <c:pt idx="646" formatCode="#,##0.0;[Red]\-#,##0.0">
                  <c:v>118.55313203449631</c:v>
                </c:pt>
                <c:pt idx="647" formatCode="#,##0.0;[Red]\-#,##0.0">
                  <c:v>117.32097262590634</c:v>
                </c:pt>
                <c:pt idx="648" formatCode="#,##0.0;[Red]\-#,##0.0">
                  <c:v>117.11704479858066</c:v>
                </c:pt>
                <c:pt idx="649" formatCode="#,##0.0;[Red]\-#,##0.0">
                  <c:v>118.89124377911477</c:v>
                </c:pt>
                <c:pt idx="650" formatCode="#,##0.0;[Red]\-#,##0.0">
                  <c:v>119.01144228927288</c:v>
                </c:pt>
                <c:pt idx="651" formatCode="#,##0.0;[Red]\-#,##0.0">
                  <c:v>119.10571530587997</c:v>
                </c:pt>
              </c:numCache>
            </c:numRef>
          </c:val>
          <c:smooth val="0"/>
          <c:extLst>
            <c:ext xmlns:c16="http://schemas.microsoft.com/office/drawing/2014/chart" uri="{C3380CC4-5D6E-409C-BE32-E72D297353CC}">
              <c16:uniqueId val="{00000003-B900-4288-A1CF-8B9B6FC04345}"/>
            </c:ext>
          </c:extLst>
        </c:ser>
        <c:dLbls>
          <c:showLegendKey val="0"/>
          <c:showVal val="0"/>
          <c:showCatName val="0"/>
          <c:showSerName val="0"/>
          <c:showPercent val="0"/>
          <c:showBubbleSize val="0"/>
        </c:dLbls>
        <c:smooth val="0"/>
        <c:axId val="669706896"/>
        <c:axId val="669718544"/>
      </c:lineChart>
      <c:dateAx>
        <c:axId val="669706896"/>
        <c:scaling>
          <c:orientation val="minMax"/>
        </c:scaling>
        <c:delete val="0"/>
        <c:axPos val="b"/>
        <c:numFmt formatCode="yyyy&quot;年&quot;m&quot;月&quot;;@"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9718544"/>
        <c:crosses val="autoZero"/>
        <c:auto val="1"/>
        <c:lblOffset val="100"/>
        <c:baseTimeUnit val="months"/>
      </c:dateAx>
      <c:valAx>
        <c:axId val="669718544"/>
        <c:scaling>
          <c:orientation val="minMax"/>
          <c:min val="50"/>
        </c:scaling>
        <c:delete val="0"/>
        <c:axPos val="l"/>
        <c:majorGridlines>
          <c:spPr>
            <a:ln w="9525" cap="flat" cmpd="sng" algn="ctr">
              <a:solidFill>
                <a:schemeClr val="tx1">
                  <a:lumMod val="15000"/>
                  <a:lumOff val="85000"/>
                </a:schemeClr>
              </a:solidFill>
              <a:round/>
            </a:ln>
            <a:effectLst/>
          </c:spPr>
        </c:majorGridlines>
        <c:numFmt formatCode="#,##0.0;[Red]\-#,##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9706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'★資本稼働率（施工時販売価格指数）'!$T$1</c:f>
              <c:strCache>
                <c:ptCount val="1"/>
                <c:pt idx="0">
                  <c:v>現実資本稼働率
（暦年）</c:v>
                </c:pt>
              </c:strCache>
            </c:strRef>
          </c:tx>
          <c:spPr>
            <a:ln w="28575" cap="rnd">
              <a:solidFill>
                <a:schemeClr val="accent1"/>
              </a:solidFill>
              <a:round/>
            </a:ln>
            <a:effectLst/>
          </c:spPr>
          <c:marker>
            <c:symbol val="none"/>
          </c:marker>
          <c:cat>
            <c:strRef>
              <c:f>'★資本稼働率（施工時販売価格指数）'!$S$2:$S$128</c:f>
              <c:strCache>
                <c:ptCount val="127"/>
                <c:pt idx="0">
                  <c:v>1990Q4</c:v>
                </c:pt>
                <c:pt idx="1">
                  <c:v>1991Q1</c:v>
                </c:pt>
                <c:pt idx="2">
                  <c:v>1991Q2</c:v>
                </c:pt>
                <c:pt idx="3">
                  <c:v>1991Q3</c:v>
                </c:pt>
                <c:pt idx="4">
                  <c:v>1991Q4</c:v>
                </c:pt>
                <c:pt idx="5">
                  <c:v>1992Q1</c:v>
                </c:pt>
                <c:pt idx="6">
                  <c:v>1992Q2</c:v>
                </c:pt>
                <c:pt idx="7">
                  <c:v>1992Q3</c:v>
                </c:pt>
                <c:pt idx="8">
                  <c:v>1992Q4</c:v>
                </c:pt>
                <c:pt idx="9">
                  <c:v>1993Q1</c:v>
                </c:pt>
                <c:pt idx="10">
                  <c:v>1993Q2</c:v>
                </c:pt>
                <c:pt idx="11">
                  <c:v>1993Q3</c:v>
                </c:pt>
                <c:pt idx="12">
                  <c:v>1993Q4</c:v>
                </c:pt>
                <c:pt idx="13">
                  <c:v>1994Q1</c:v>
                </c:pt>
                <c:pt idx="14">
                  <c:v>1994Q2</c:v>
                </c:pt>
                <c:pt idx="15">
                  <c:v>1994Q3</c:v>
                </c:pt>
                <c:pt idx="16">
                  <c:v>1994Q4</c:v>
                </c:pt>
                <c:pt idx="17">
                  <c:v>1995Q1</c:v>
                </c:pt>
                <c:pt idx="18">
                  <c:v>1995Q2</c:v>
                </c:pt>
                <c:pt idx="19">
                  <c:v>1995Q3</c:v>
                </c:pt>
                <c:pt idx="20">
                  <c:v>1995Q4</c:v>
                </c:pt>
                <c:pt idx="21">
                  <c:v>1996Q1</c:v>
                </c:pt>
                <c:pt idx="22">
                  <c:v>1996Q2</c:v>
                </c:pt>
                <c:pt idx="23">
                  <c:v>1996Q3</c:v>
                </c:pt>
                <c:pt idx="24">
                  <c:v>1996Q4</c:v>
                </c:pt>
                <c:pt idx="25">
                  <c:v>1997Q1</c:v>
                </c:pt>
                <c:pt idx="26">
                  <c:v>1997Q2</c:v>
                </c:pt>
                <c:pt idx="27">
                  <c:v>1997Q3</c:v>
                </c:pt>
                <c:pt idx="28">
                  <c:v>1997Q4</c:v>
                </c:pt>
                <c:pt idx="29">
                  <c:v>1998Q1</c:v>
                </c:pt>
                <c:pt idx="30">
                  <c:v>1998Q2</c:v>
                </c:pt>
                <c:pt idx="31">
                  <c:v>1998Q3</c:v>
                </c:pt>
                <c:pt idx="32">
                  <c:v>1998Q4</c:v>
                </c:pt>
                <c:pt idx="33">
                  <c:v>1999Q1</c:v>
                </c:pt>
                <c:pt idx="34">
                  <c:v>1999Q2</c:v>
                </c:pt>
                <c:pt idx="35">
                  <c:v>1999Q3</c:v>
                </c:pt>
                <c:pt idx="36">
                  <c:v>1999Q4</c:v>
                </c:pt>
                <c:pt idx="37">
                  <c:v>2000Q1</c:v>
                </c:pt>
                <c:pt idx="38">
                  <c:v>2000Q2</c:v>
                </c:pt>
                <c:pt idx="39">
                  <c:v>2000Q3</c:v>
                </c:pt>
                <c:pt idx="40">
                  <c:v>2000Q4</c:v>
                </c:pt>
                <c:pt idx="41">
                  <c:v>2001Q1</c:v>
                </c:pt>
                <c:pt idx="42">
                  <c:v>2001Q2</c:v>
                </c:pt>
                <c:pt idx="43">
                  <c:v>2001Q3</c:v>
                </c:pt>
                <c:pt idx="44">
                  <c:v>2001Q4</c:v>
                </c:pt>
                <c:pt idx="45">
                  <c:v>2002Q1</c:v>
                </c:pt>
                <c:pt idx="46">
                  <c:v>2002Q2</c:v>
                </c:pt>
                <c:pt idx="47">
                  <c:v>2002Q3</c:v>
                </c:pt>
                <c:pt idx="48">
                  <c:v>2002Q4</c:v>
                </c:pt>
                <c:pt idx="49">
                  <c:v>2003Q1</c:v>
                </c:pt>
                <c:pt idx="50">
                  <c:v>2003Q2</c:v>
                </c:pt>
                <c:pt idx="51">
                  <c:v>2003Q3</c:v>
                </c:pt>
                <c:pt idx="52">
                  <c:v>2003Q4</c:v>
                </c:pt>
                <c:pt idx="53">
                  <c:v>2004Q1</c:v>
                </c:pt>
                <c:pt idx="54">
                  <c:v>2004Q2</c:v>
                </c:pt>
                <c:pt idx="55">
                  <c:v>2004Q3</c:v>
                </c:pt>
                <c:pt idx="56">
                  <c:v>2004Q4</c:v>
                </c:pt>
                <c:pt idx="57">
                  <c:v>2005Q1</c:v>
                </c:pt>
                <c:pt idx="58">
                  <c:v>2005Q2</c:v>
                </c:pt>
                <c:pt idx="59">
                  <c:v>2005Q3</c:v>
                </c:pt>
                <c:pt idx="60">
                  <c:v>2005Q4</c:v>
                </c:pt>
                <c:pt idx="61">
                  <c:v>2006Q1</c:v>
                </c:pt>
                <c:pt idx="62">
                  <c:v>2006Q2</c:v>
                </c:pt>
                <c:pt idx="63">
                  <c:v>2006Q3</c:v>
                </c:pt>
                <c:pt idx="64">
                  <c:v>2006Q4</c:v>
                </c:pt>
                <c:pt idx="65">
                  <c:v>2007Q1</c:v>
                </c:pt>
                <c:pt idx="66">
                  <c:v>2007Q2</c:v>
                </c:pt>
                <c:pt idx="67">
                  <c:v>2007Q3</c:v>
                </c:pt>
                <c:pt idx="68">
                  <c:v>2007Q4</c:v>
                </c:pt>
                <c:pt idx="69">
                  <c:v>2008Q1</c:v>
                </c:pt>
                <c:pt idx="70">
                  <c:v>2008Q2</c:v>
                </c:pt>
                <c:pt idx="71">
                  <c:v>2008Q3</c:v>
                </c:pt>
                <c:pt idx="72">
                  <c:v>2008Q4</c:v>
                </c:pt>
                <c:pt idx="73">
                  <c:v>2009Q1</c:v>
                </c:pt>
                <c:pt idx="74">
                  <c:v>2009Q2</c:v>
                </c:pt>
                <c:pt idx="75">
                  <c:v>2009Q3</c:v>
                </c:pt>
                <c:pt idx="76">
                  <c:v>2009Q4</c:v>
                </c:pt>
                <c:pt idx="77">
                  <c:v>2010Q1</c:v>
                </c:pt>
                <c:pt idx="78">
                  <c:v>2010Q2</c:v>
                </c:pt>
                <c:pt idx="79">
                  <c:v>2010Q3</c:v>
                </c:pt>
                <c:pt idx="80">
                  <c:v>2010Q4</c:v>
                </c:pt>
                <c:pt idx="81">
                  <c:v>2011Q1</c:v>
                </c:pt>
                <c:pt idx="82">
                  <c:v>2011Q2</c:v>
                </c:pt>
                <c:pt idx="83">
                  <c:v>2011Q3</c:v>
                </c:pt>
                <c:pt idx="84">
                  <c:v>2011Q4</c:v>
                </c:pt>
                <c:pt idx="85">
                  <c:v>2012Q1</c:v>
                </c:pt>
                <c:pt idx="86">
                  <c:v>2012Q2</c:v>
                </c:pt>
                <c:pt idx="87">
                  <c:v>2012Q3</c:v>
                </c:pt>
                <c:pt idx="88">
                  <c:v>2012Q4</c:v>
                </c:pt>
                <c:pt idx="89">
                  <c:v>2013Q1</c:v>
                </c:pt>
                <c:pt idx="90">
                  <c:v>2013Q2</c:v>
                </c:pt>
                <c:pt idx="91">
                  <c:v>2013Q3</c:v>
                </c:pt>
                <c:pt idx="92">
                  <c:v>2013Q4</c:v>
                </c:pt>
                <c:pt idx="93">
                  <c:v>2014Q1</c:v>
                </c:pt>
                <c:pt idx="94">
                  <c:v>2014Q2</c:v>
                </c:pt>
                <c:pt idx="95">
                  <c:v>2014Q3</c:v>
                </c:pt>
                <c:pt idx="96">
                  <c:v>2014Q4</c:v>
                </c:pt>
                <c:pt idx="97">
                  <c:v>2015Q1</c:v>
                </c:pt>
                <c:pt idx="98">
                  <c:v>2015Q2</c:v>
                </c:pt>
                <c:pt idx="99">
                  <c:v>2015Q3</c:v>
                </c:pt>
                <c:pt idx="100">
                  <c:v>2015Q4</c:v>
                </c:pt>
                <c:pt idx="101">
                  <c:v>2016Q1</c:v>
                </c:pt>
                <c:pt idx="102">
                  <c:v>2016Q2</c:v>
                </c:pt>
                <c:pt idx="103">
                  <c:v>2016Q3</c:v>
                </c:pt>
                <c:pt idx="104">
                  <c:v>2016Q4</c:v>
                </c:pt>
                <c:pt idx="105">
                  <c:v>2017Q1</c:v>
                </c:pt>
                <c:pt idx="106">
                  <c:v>2017Q2</c:v>
                </c:pt>
                <c:pt idx="107">
                  <c:v>2017Q3</c:v>
                </c:pt>
                <c:pt idx="108">
                  <c:v>2017Q4</c:v>
                </c:pt>
                <c:pt idx="109">
                  <c:v>2018Q1</c:v>
                </c:pt>
                <c:pt idx="110">
                  <c:v>2018Q2</c:v>
                </c:pt>
                <c:pt idx="111">
                  <c:v>2018Q3</c:v>
                </c:pt>
                <c:pt idx="112">
                  <c:v>2018Q4</c:v>
                </c:pt>
                <c:pt idx="113">
                  <c:v>2019Q1</c:v>
                </c:pt>
                <c:pt idx="114">
                  <c:v>2019Q2</c:v>
                </c:pt>
                <c:pt idx="115">
                  <c:v>2019Q3</c:v>
                </c:pt>
                <c:pt idx="116">
                  <c:v>2019Q4</c:v>
                </c:pt>
                <c:pt idx="117">
                  <c:v>2020Q1</c:v>
                </c:pt>
                <c:pt idx="118">
                  <c:v>2020Q2</c:v>
                </c:pt>
                <c:pt idx="119">
                  <c:v>2020Q3</c:v>
                </c:pt>
                <c:pt idx="120">
                  <c:v>2020Q4</c:v>
                </c:pt>
                <c:pt idx="121">
                  <c:v>2021Q1</c:v>
                </c:pt>
                <c:pt idx="122">
                  <c:v>2021Q2</c:v>
                </c:pt>
                <c:pt idx="123">
                  <c:v>2021Q3</c:v>
                </c:pt>
                <c:pt idx="124">
                  <c:v>2021Q4</c:v>
                </c:pt>
                <c:pt idx="125">
                  <c:v>2022Q1</c:v>
                </c:pt>
                <c:pt idx="126">
                  <c:v>2022Q2</c:v>
                </c:pt>
              </c:strCache>
            </c:strRef>
          </c:cat>
          <c:val>
            <c:numRef>
              <c:f>'★資本稼働率（施工時販売価格指数）'!$T$2:$T$128</c:f>
              <c:numCache>
                <c:formatCode>0.0%</c:formatCode>
                <c:ptCount val="127"/>
                <c:pt idx="0">
                  <c:v>0.83675219590233296</c:v>
                </c:pt>
                <c:pt idx="1">
                  <c:v>0.83958828131866603</c:v>
                </c:pt>
                <c:pt idx="2">
                  <c:v>0.84186873625966596</c:v>
                </c:pt>
                <c:pt idx="3">
                  <c:v>0.83910890776066605</c:v>
                </c:pt>
                <c:pt idx="4">
                  <c:v>0.83874243523900005</c:v>
                </c:pt>
                <c:pt idx="5">
                  <c:v>0.836532705105</c:v>
                </c:pt>
                <c:pt idx="6">
                  <c:v>0.83509334179266603</c:v>
                </c:pt>
                <c:pt idx="7">
                  <c:v>0.83402891123466605</c:v>
                </c:pt>
                <c:pt idx="8">
                  <c:v>0.82923061806433296</c:v>
                </c:pt>
                <c:pt idx="9">
                  <c:v>0.828380529966666</c:v>
                </c:pt>
                <c:pt idx="10">
                  <c:v>0.82579278810166601</c:v>
                </c:pt>
                <c:pt idx="11">
                  <c:v>0.825961608742666</c:v>
                </c:pt>
                <c:pt idx="12">
                  <c:v>0.82645989889566596</c:v>
                </c:pt>
                <c:pt idx="13">
                  <c:v>0.82431797782433303</c:v>
                </c:pt>
                <c:pt idx="14">
                  <c:v>0.82274425296266596</c:v>
                </c:pt>
                <c:pt idx="15">
                  <c:v>0.82108031748433297</c:v>
                </c:pt>
                <c:pt idx="16">
                  <c:v>0.82346573749233298</c:v>
                </c:pt>
                <c:pt idx="17">
                  <c:v>0.81942389065533305</c:v>
                </c:pt>
                <c:pt idx="18">
                  <c:v>0.82048732524233303</c:v>
                </c:pt>
                <c:pt idx="19">
                  <c:v>0.82227796303733303</c:v>
                </c:pt>
                <c:pt idx="20">
                  <c:v>0.82118346575366596</c:v>
                </c:pt>
                <c:pt idx="21">
                  <c:v>0.82947221073866595</c:v>
                </c:pt>
                <c:pt idx="22">
                  <c:v>0.83146509798199997</c:v>
                </c:pt>
                <c:pt idx="23">
                  <c:v>0.82854500125733299</c:v>
                </c:pt>
                <c:pt idx="24">
                  <c:v>0.82902599755766604</c:v>
                </c:pt>
                <c:pt idx="25">
                  <c:v>0.83220442717666598</c:v>
                </c:pt>
                <c:pt idx="26">
                  <c:v>0.82899276556266599</c:v>
                </c:pt>
                <c:pt idx="27">
                  <c:v>0.82706136261466601</c:v>
                </c:pt>
                <c:pt idx="28">
                  <c:v>0.82455398681100001</c:v>
                </c:pt>
                <c:pt idx="29">
                  <c:v>0.82086882232233305</c:v>
                </c:pt>
                <c:pt idx="30">
                  <c:v>0.81704300291033305</c:v>
                </c:pt>
                <c:pt idx="31">
                  <c:v>0.81636165516133297</c:v>
                </c:pt>
                <c:pt idx="32">
                  <c:v>0.81693375457166595</c:v>
                </c:pt>
                <c:pt idx="33">
                  <c:v>0.81143859480533298</c:v>
                </c:pt>
                <c:pt idx="34">
                  <c:v>0.81326383710133299</c:v>
                </c:pt>
                <c:pt idx="35">
                  <c:v>0.81432472797233302</c:v>
                </c:pt>
                <c:pt idx="36">
                  <c:v>0.81464816675566598</c:v>
                </c:pt>
                <c:pt idx="37">
                  <c:v>0.80937711088033304</c:v>
                </c:pt>
                <c:pt idx="38">
                  <c:v>0.81423915846333295</c:v>
                </c:pt>
                <c:pt idx="39">
                  <c:v>0.81396955655000003</c:v>
                </c:pt>
                <c:pt idx="40">
                  <c:v>0.81082790678666605</c:v>
                </c:pt>
                <c:pt idx="41">
                  <c:v>0.81365371324866598</c:v>
                </c:pt>
                <c:pt idx="42">
                  <c:v>0.81075467544099999</c:v>
                </c:pt>
                <c:pt idx="43">
                  <c:v>0.80857732864999998</c:v>
                </c:pt>
                <c:pt idx="44">
                  <c:v>0.808027839154</c:v>
                </c:pt>
                <c:pt idx="45">
                  <c:v>0.80935604132966599</c:v>
                </c:pt>
                <c:pt idx="46">
                  <c:v>0.80174494826933296</c:v>
                </c:pt>
                <c:pt idx="47">
                  <c:v>0.80184202332266596</c:v>
                </c:pt>
                <c:pt idx="48">
                  <c:v>0.79947016870166598</c:v>
                </c:pt>
                <c:pt idx="49">
                  <c:v>0.80235855819366597</c:v>
                </c:pt>
                <c:pt idx="50">
                  <c:v>0.799027464576333</c:v>
                </c:pt>
                <c:pt idx="51">
                  <c:v>0.80113286198266598</c:v>
                </c:pt>
                <c:pt idx="52">
                  <c:v>0.80306691971933297</c:v>
                </c:pt>
                <c:pt idx="53">
                  <c:v>0.80291126031433302</c:v>
                </c:pt>
                <c:pt idx="54">
                  <c:v>0.80494482817366597</c:v>
                </c:pt>
                <c:pt idx="55">
                  <c:v>0.80400024433166595</c:v>
                </c:pt>
                <c:pt idx="56">
                  <c:v>0.80975531355633301</c:v>
                </c:pt>
                <c:pt idx="57">
                  <c:v>0.79913193260299997</c:v>
                </c:pt>
                <c:pt idx="58">
                  <c:v>0.80450054819600003</c:v>
                </c:pt>
                <c:pt idx="59">
                  <c:v>0.805309493632</c:v>
                </c:pt>
                <c:pt idx="60">
                  <c:v>0.807994043361</c:v>
                </c:pt>
                <c:pt idx="61">
                  <c:v>0.80701652741366603</c:v>
                </c:pt>
                <c:pt idx="62">
                  <c:v>0.81411279762733302</c:v>
                </c:pt>
                <c:pt idx="63">
                  <c:v>0.81508088855899996</c:v>
                </c:pt>
                <c:pt idx="64">
                  <c:v>0.81551827817133304</c:v>
                </c:pt>
                <c:pt idx="65">
                  <c:v>0.81917824059733302</c:v>
                </c:pt>
                <c:pt idx="66">
                  <c:v>0.82252716258566605</c:v>
                </c:pt>
                <c:pt idx="67">
                  <c:v>0.82458367603666605</c:v>
                </c:pt>
                <c:pt idx="68">
                  <c:v>0.82491555562800001</c:v>
                </c:pt>
                <c:pt idx="69">
                  <c:v>0.82571569909599996</c:v>
                </c:pt>
                <c:pt idx="70">
                  <c:v>0.83625956678366598</c:v>
                </c:pt>
                <c:pt idx="71">
                  <c:v>0.83901502541600004</c:v>
                </c:pt>
                <c:pt idx="72">
                  <c:v>0.84088938476766595</c:v>
                </c:pt>
                <c:pt idx="73">
                  <c:v>0.82843915522199996</c:v>
                </c:pt>
                <c:pt idx="74">
                  <c:v>0.82449777558399995</c:v>
                </c:pt>
                <c:pt idx="75">
                  <c:v>0.83054242138466605</c:v>
                </c:pt>
                <c:pt idx="76">
                  <c:v>0.82543657544000004</c:v>
                </c:pt>
                <c:pt idx="77">
                  <c:v>0.83439964482100004</c:v>
                </c:pt>
                <c:pt idx="78">
                  <c:v>0.82680432649799995</c:v>
                </c:pt>
                <c:pt idx="79">
                  <c:v>0.82490198223433298</c:v>
                </c:pt>
                <c:pt idx="80">
                  <c:v>0.82750475823866598</c:v>
                </c:pt>
                <c:pt idx="81">
                  <c:v>0.82770728922366599</c:v>
                </c:pt>
                <c:pt idx="82">
                  <c:v>0.82018255742900004</c:v>
                </c:pt>
                <c:pt idx="83">
                  <c:v>0.81918899499800002</c:v>
                </c:pt>
                <c:pt idx="84">
                  <c:v>0.82543840037266603</c:v>
                </c:pt>
                <c:pt idx="85">
                  <c:v>0.82383109299500001</c:v>
                </c:pt>
                <c:pt idx="86">
                  <c:v>0.834260627697333</c:v>
                </c:pt>
                <c:pt idx="87">
                  <c:v>0.82661992310833299</c:v>
                </c:pt>
                <c:pt idx="88">
                  <c:v>0.82285429291566603</c:v>
                </c:pt>
                <c:pt idx="89">
                  <c:v>0.82279265678833302</c:v>
                </c:pt>
                <c:pt idx="90">
                  <c:v>0.82492394164000005</c:v>
                </c:pt>
                <c:pt idx="91">
                  <c:v>0.82477931723800002</c:v>
                </c:pt>
                <c:pt idx="92">
                  <c:v>0.82757006212200002</c:v>
                </c:pt>
                <c:pt idx="93">
                  <c:v>0.82540309848766602</c:v>
                </c:pt>
                <c:pt idx="94">
                  <c:v>0.82935366017900003</c:v>
                </c:pt>
                <c:pt idx="95">
                  <c:v>0.826631956986</c:v>
                </c:pt>
                <c:pt idx="96">
                  <c:v>0.823677256323333</c:v>
                </c:pt>
                <c:pt idx="97">
                  <c:v>0.83610307489966595</c:v>
                </c:pt>
                <c:pt idx="98">
                  <c:v>0.84411017219100004</c:v>
                </c:pt>
                <c:pt idx="99">
                  <c:v>0.84694093545666604</c:v>
                </c:pt>
                <c:pt idx="100">
                  <c:v>0.84676911056866599</c:v>
                </c:pt>
                <c:pt idx="101">
                  <c:v>0.84879917114199999</c:v>
                </c:pt>
                <c:pt idx="102">
                  <c:v>0.84223048233866604</c:v>
                </c:pt>
                <c:pt idx="103">
                  <c:v>0.84321410438199995</c:v>
                </c:pt>
                <c:pt idx="104">
                  <c:v>0.85149733879133305</c:v>
                </c:pt>
                <c:pt idx="105">
                  <c:v>0.84422471078399997</c:v>
                </c:pt>
                <c:pt idx="106">
                  <c:v>0.84275959144433299</c:v>
                </c:pt>
                <c:pt idx="107">
                  <c:v>0.84114640381633299</c:v>
                </c:pt>
                <c:pt idx="108">
                  <c:v>0.837893255736333</c:v>
                </c:pt>
                <c:pt idx="109">
                  <c:v>0.82963027595200001</c:v>
                </c:pt>
                <c:pt idx="110">
                  <c:v>0.85064462673800001</c:v>
                </c:pt>
                <c:pt idx="111">
                  <c:v>0.84573439959066599</c:v>
                </c:pt>
                <c:pt idx="112">
                  <c:v>0.85091784354</c:v>
                </c:pt>
                <c:pt idx="113">
                  <c:v>0.859675911526666</c:v>
                </c:pt>
                <c:pt idx="114">
                  <c:v>0.86517828770500005</c:v>
                </c:pt>
                <c:pt idx="115">
                  <c:v>0.86039583268166597</c:v>
                </c:pt>
                <c:pt idx="116">
                  <c:v>0.85508703384899998</c:v>
                </c:pt>
                <c:pt idx="117">
                  <c:v>0.85411213350033299</c:v>
                </c:pt>
                <c:pt idx="118">
                  <c:v>0.83454376771766603</c:v>
                </c:pt>
                <c:pt idx="119">
                  <c:v>0.84707450780233295</c:v>
                </c:pt>
                <c:pt idx="120">
                  <c:v>0.84156072203066601</c:v>
                </c:pt>
                <c:pt idx="121">
                  <c:v>0.84103311952899995</c:v>
                </c:pt>
                <c:pt idx="122">
                  <c:v>0.84765832053433299</c:v>
                </c:pt>
                <c:pt idx="123">
                  <c:v>0.85481712662966602</c:v>
                </c:pt>
                <c:pt idx="124">
                  <c:v>0.84956922009000002</c:v>
                </c:pt>
                <c:pt idx="125">
                  <c:v>0.83863845458333297</c:v>
                </c:pt>
                <c:pt idx="126">
                  <c:v>0.83857325294433305</c:v>
                </c:pt>
              </c:numCache>
            </c:numRef>
          </c:val>
          <c:smooth val="0"/>
          <c:extLst>
            <c:ext xmlns:c16="http://schemas.microsoft.com/office/drawing/2014/chart" uri="{C3380CC4-5D6E-409C-BE32-E72D297353CC}">
              <c16:uniqueId val="{00000000-BCE1-467D-86E1-29B815404EA4}"/>
            </c:ext>
          </c:extLst>
        </c:ser>
        <c:ser>
          <c:idx val="1"/>
          <c:order val="1"/>
          <c:tx>
            <c:strRef>
              <c:f>'★資本稼働率（施工時販売価格指数）'!$U$1</c:f>
              <c:strCache>
                <c:ptCount val="1"/>
                <c:pt idx="0">
                  <c:v>潜在資本稼働率
（暦年）</c:v>
                </c:pt>
              </c:strCache>
            </c:strRef>
          </c:tx>
          <c:spPr>
            <a:ln w="28575" cap="rnd">
              <a:solidFill>
                <a:schemeClr val="accent2"/>
              </a:solidFill>
              <a:round/>
            </a:ln>
            <a:effectLst/>
          </c:spPr>
          <c:marker>
            <c:symbol val="none"/>
          </c:marker>
          <c:cat>
            <c:strRef>
              <c:f>'★資本稼働率（施工時販売価格指数）'!$S$2:$S$128</c:f>
              <c:strCache>
                <c:ptCount val="127"/>
                <c:pt idx="0">
                  <c:v>1990Q4</c:v>
                </c:pt>
                <c:pt idx="1">
                  <c:v>1991Q1</c:v>
                </c:pt>
                <c:pt idx="2">
                  <c:v>1991Q2</c:v>
                </c:pt>
                <c:pt idx="3">
                  <c:v>1991Q3</c:v>
                </c:pt>
                <c:pt idx="4">
                  <c:v>1991Q4</c:v>
                </c:pt>
                <c:pt idx="5">
                  <c:v>1992Q1</c:v>
                </c:pt>
                <c:pt idx="6">
                  <c:v>1992Q2</c:v>
                </c:pt>
                <c:pt idx="7">
                  <c:v>1992Q3</c:v>
                </c:pt>
                <c:pt idx="8">
                  <c:v>1992Q4</c:v>
                </c:pt>
                <c:pt idx="9">
                  <c:v>1993Q1</c:v>
                </c:pt>
                <c:pt idx="10">
                  <c:v>1993Q2</c:v>
                </c:pt>
                <c:pt idx="11">
                  <c:v>1993Q3</c:v>
                </c:pt>
                <c:pt idx="12">
                  <c:v>1993Q4</c:v>
                </c:pt>
                <c:pt idx="13">
                  <c:v>1994Q1</c:v>
                </c:pt>
                <c:pt idx="14">
                  <c:v>1994Q2</c:v>
                </c:pt>
                <c:pt idx="15">
                  <c:v>1994Q3</c:v>
                </c:pt>
                <c:pt idx="16">
                  <c:v>1994Q4</c:v>
                </c:pt>
                <c:pt idx="17">
                  <c:v>1995Q1</c:v>
                </c:pt>
                <c:pt idx="18">
                  <c:v>1995Q2</c:v>
                </c:pt>
                <c:pt idx="19">
                  <c:v>1995Q3</c:v>
                </c:pt>
                <c:pt idx="20">
                  <c:v>1995Q4</c:v>
                </c:pt>
                <c:pt idx="21">
                  <c:v>1996Q1</c:v>
                </c:pt>
                <c:pt idx="22">
                  <c:v>1996Q2</c:v>
                </c:pt>
                <c:pt idx="23">
                  <c:v>1996Q3</c:v>
                </c:pt>
                <c:pt idx="24">
                  <c:v>1996Q4</c:v>
                </c:pt>
                <c:pt idx="25">
                  <c:v>1997Q1</c:v>
                </c:pt>
                <c:pt idx="26">
                  <c:v>1997Q2</c:v>
                </c:pt>
                <c:pt idx="27">
                  <c:v>1997Q3</c:v>
                </c:pt>
                <c:pt idx="28">
                  <c:v>1997Q4</c:v>
                </c:pt>
                <c:pt idx="29">
                  <c:v>1998Q1</c:v>
                </c:pt>
                <c:pt idx="30">
                  <c:v>1998Q2</c:v>
                </c:pt>
                <c:pt idx="31">
                  <c:v>1998Q3</c:v>
                </c:pt>
                <c:pt idx="32">
                  <c:v>1998Q4</c:v>
                </c:pt>
                <c:pt idx="33">
                  <c:v>1999Q1</c:v>
                </c:pt>
                <c:pt idx="34">
                  <c:v>1999Q2</c:v>
                </c:pt>
                <c:pt idx="35">
                  <c:v>1999Q3</c:v>
                </c:pt>
                <c:pt idx="36">
                  <c:v>1999Q4</c:v>
                </c:pt>
                <c:pt idx="37">
                  <c:v>2000Q1</c:v>
                </c:pt>
                <c:pt idx="38">
                  <c:v>2000Q2</c:v>
                </c:pt>
                <c:pt idx="39">
                  <c:v>2000Q3</c:v>
                </c:pt>
                <c:pt idx="40">
                  <c:v>2000Q4</c:v>
                </c:pt>
                <c:pt idx="41">
                  <c:v>2001Q1</c:v>
                </c:pt>
                <c:pt idx="42">
                  <c:v>2001Q2</c:v>
                </c:pt>
                <c:pt idx="43">
                  <c:v>2001Q3</c:v>
                </c:pt>
                <c:pt idx="44">
                  <c:v>2001Q4</c:v>
                </c:pt>
                <c:pt idx="45">
                  <c:v>2002Q1</c:v>
                </c:pt>
                <c:pt idx="46">
                  <c:v>2002Q2</c:v>
                </c:pt>
                <c:pt idx="47">
                  <c:v>2002Q3</c:v>
                </c:pt>
                <c:pt idx="48">
                  <c:v>2002Q4</c:v>
                </c:pt>
                <c:pt idx="49">
                  <c:v>2003Q1</c:v>
                </c:pt>
                <c:pt idx="50">
                  <c:v>2003Q2</c:v>
                </c:pt>
                <c:pt idx="51">
                  <c:v>2003Q3</c:v>
                </c:pt>
                <c:pt idx="52">
                  <c:v>2003Q4</c:v>
                </c:pt>
                <c:pt idx="53">
                  <c:v>2004Q1</c:v>
                </c:pt>
                <c:pt idx="54">
                  <c:v>2004Q2</c:v>
                </c:pt>
                <c:pt idx="55">
                  <c:v>2004Q3</c:v>
                </c:pt>
                <c:pt idx="56">
                  <c:v>2004Q4</c:v>
                </c:pt>
                <c:pt idx="57">
                  <c:v>2005Q1</c:v>
                </c:pt>
                <c:pt idx="58">
                  <c:v>2005Q2</c:v>
                </c:pt>
                <c:pt idx="59">
                  <c:v>2005Q3</c:v>
                </c:pt>
                <c:pt idx="60">
                  <c:v>2005Q4</c:v>
                </c:pt>
                <c:pt idx="61">
                  <c:v>2006Q1</c:v>
                </c:pt>
                <c:pt idx="62">
                  <c:v>2006Q2</c:v>
                </c:pt>
                <c:pt idx="63">
                  <c:v>2006Q3</c:v>
                </c:pt>
                <c:pt idx="64">
                  <c:v>2006Q4</c:v>
                </c:pt>
                <c:pt idx="65">
                  <c:v>2007Q1</c:v>
                </c:pt>
                <c:pt idx="66">
                  <c:v>2007Q2</c:v>
                </c:pt>
                <c:pt idx="67">
                  <c:v>2007Q3</c:v>
                </c:pt>
                <c:pt idx="68">
                  <c:v>2007Q4</c:v>
                </c:pt>
                <c:pt idx="69">
                  <c:v>2008Q1</c:v>
                </c:pt>
                <c:pt idx="70">
                  <c:v>2008Q2</c:v>
                </c:pt>
                <c:pt idx="71">
                  <c:v>2008Q3</c:v>
                </c:pt>
                <c:pt idx="72">
                  <c:v>2008Q4</c:v>
                </c:pt>
                <c:pt idx="73">
                  <c:v>2009Q1</c:v>
                </c:pt>
                <c:pt idx="74">
                  <c:v>2009Q2</c:v>
                </c:pt>
                <c:pt idx="75">
                  <c:v>2009Q3</c:v>
                </c:pt>
                <c:pt idx="76">
                  <c:v>2009Q4</c:v>
                </c:pt>
                <c:pt idx="77">
                  <c:v>2010Q1</c:v>
                </c:pt>
                <c:pt idx="78">
                  <c:v>2010Q2</c:v>
                </c:pt>
                <c:pt idx="79">
                  <c:v>2010Q3</c:v>
                </c:pt>
                <c:pt idx="80">
                  <c:v>2010Q4</c:v>
                </c:pt>
                <c:pt idx="81">
                  <c:v>2011Q1</c:v>
                </c:pt>
                <c:pt idx="82">
                  <c:v>2011Q2</c:v>
                </c:pt>
                <c:pt idx="83">
                  <c:v>2011Q3</c:v>
                </c:pt>
                <c:pt idx="84">
                  <c:v>2011Q4</c:v>
                </c:pt>
                <c:pt idx="85">
                  <c:v>2012Q1</c:v>
                </c:pt>
                <c:pt idx="86">
                  <c:v>2012Q2</c:v>
                </c:pt>
                <c:pt idx="87">
                  <c:v>2012Q3</c:v>
                </c:pt>
                <c:pt idx="88">
                  <c:v>2012Q4</c:v>
                </c:pt>
                <c:pt idx="89">
                  <c:v>2013Q1</c:v>
                </c:pt>
                <c:pt idx="90">
                  <c:v>2013Q2</c:v>
                </c:pt>
                <c:pt idx="91">
                  <c:v>2013Q3</c:v>
                </c:pt>
                <c:pt idx="92">
                  <c:v>2013Q4</c:v>
                </c:pt>
                <c:pt idx="93">
                  <c:v>2014Q1</c:v>
                </c:pt>
                <c:pt idx="94">
                  <c:v>2014Q2</c:v>
                </c:pt>
                <c:pt idx="95">
                  <c:v>2014Q3</c:v>
                </c:pt>
                <c:pt idx="96">
                  <c:v>2014Q4</c:v>
                </c:pt>
                <c:pt idx="97">
                  <c:v>2015Q1</c:v>
                </c:pt>
                <c:pt idx="98">
                  <c:v>2015Q2</c:v>
                </c:pt>
                <c:pt idx="99">
                  <c:v>2015Q3</c:v>
                </c:pt>
                <c:pt idx="100">
                  <c:v>2015Q4</c:v>
                </c:pt>
                <c:pt idx="101">
                  <c:v>2016Q1</c:v>
                </c:pt>
                <c:pt idx="102">
                  <c:v>2016Q2</c:v>
                </c:pt>
                <c:pt idx="103">
                  <c:v>2016Q3</c:v>
                </c:pt>
                <c:pt idx="104">
                  <c:v>2016Q4</c:v>
                </c:pt>
                <c:pt idx="105">
                  <c:v>2017Q1</c:v>
                </c:pt>
                <c:pt idx="106">
                  <c:v>2017Q2</c:v>
                </c:pt>
                <c:pt idx="107">
                  <c:v>2017Q3</c:v>
                </c:pt>
                <c:pt idx="108">
                  <c:v>2017Q4</c:v>
                </c:pt>
                <c:pt idx="109">
                  <c:v>2018Q1</c:v>
                </c:pt>
                <c:pt idx="110">
                  <c:v>2018Q2</c:v>
                </c:pt>
                <c:pt idx="111">
                  <c:v>2018Q3</c:v>
                </c:pt>
                <c:pt idx="112">
                  <c:v>2018Q4</c:v>
                </c:pt>
                <c:pt idx="113">
                  <c:v>2019Q1</c:v>
                </c:pt>
                <c:pt idx="114">
                  <c:v>2019Q2</c:v>
                </c:pt>
                <c:pt idx="115">
                  <c:v>2019Q3</c:v>
                </c:pt>
                <c:pt idx="116">
                  <c:v>2019Q4</c:v>
                </c:pt>
                <c:pt idx="117">
                  <c:v>2020Q1</c:v>
                </c:pt>
                <c:pt idx="118">
                  <c:v>2020Q2</c:v>
                </c:pt>
                <c:pt idx="119">
                  <c:v>2020Q3</c:v>
                </c:pt>
                <c:pt idx="120">
                  <c:v>2020Q4</c:v>
                </c:pt>
                <c:pt idx="121">
                  <c:v>2021Q1</c:v>
                </c:pt>
                <c:pt idx="122">
                  <c:v>2021Q2</c:v>
                </c:pt>
                <c:pt idx="123">
                  <c:v>2021Q3</c:v>
                </c:pt>
                <c:pt idx="124">
                  <c:v>2021Q4</c:v>
                </c:pt>
                <c:pt idx="125">
                  <c:v>2022Q1</c:v>
                </c:pt>
                <c:pt idx="126">
                  <c:v>2022Q2</c:v>
                </c:pt>
              </c:strCache>
            </c:strRef>
          </c:cat>
          <c:val>
            <c:numRef>
              <c:f>'★資本稼働率（施工時販売価格指数）'!$U$2:$U$128</c:f>
              <c:numCache>
                <c:formatCode>0.0%</c:formatCode>
                <c:ptCount val="127"/>
                <c:pt idx="0">
                  <c:v>0.83229976130000005</c:v>
                </c:pt>
                <c:pt idx="1">
                  <c:v>0.83229976130000005</c:v>
                </c:pt>
                <c:pt idx="2">
                  <c:v>0.83229976130000005</c:v>
                </c:pt>
                <c:pt idx="3">
                  <c:v>0.83229976130000005</c:v>
                </c:pt>
                <c:pt idx="4">
                  <c:v>0.83229976130000005</c:v>
                </c:pt>
                <c:pt idx="5">
                  <c:v>0.83229976130000005</c:v>
                </c:pt>
                <c:pt idx="6">
                  <c:v>0.83229976130000005</c:v>
                </c:pt>
                <c:pt idx="7">
                  <c:v>0.83229976130000005</c:v>
                </c:pt>
                <c:pt idx="8">
                  <c:v>0.83229976130000005</c:v>
                </c:pt>
                <c:pt idx="9">
                  <c:v>0.83229976130000005</c:v>
                </c:pt>
                <c:pt idx="10">
                  <c:v>0.83229976130000005</c:v>
                </c:pt>
                <c:pt idx="11">
                  <c:v>0.83229976130000005</c:v>
                </c:pt>
                <c:pt idx="12">
                  <c:v>0.83229976130000005</c:v>
                </c:pt>
                <c:pt idx="13">
                  <c:v>0.83229976130000005</c:v>
                </c:pt>
                <c:pt idx="14">
                  <c:v>0.83229976130000005</c:v>
                </c:pt>
                <c:pt idx="15">
                  <c:v>0.83229976130000005</c:v>
                </c:pt>
                <c:pt idx="16">
                  <c:v>0.83229976130000005</c:v>
                </c:pt>
                <c:pt idx="17">
                  <c:v>0.83229976130000005</c:v>
                </c:pt>
                <c:pt idx="18">
                  <c:v>0.83229976130000005</c:v>
                </c:pt>
                <c:pt idx="19">
                  <c:v>0.83229976130000005</c:v>
                </c:pt>
                <c:pt idx="20">
                  <c:v>0.83229976130000005</c:v>
                </c:pt>
                <c:pt idx="21">
                  <c:v>0.83229976130000005</c:v>
                </c:pt>
                <c:pt idx="22">
                  <c:v>0.83229976130000005</c:v>
                </c:pt>
                <c:pt idx="23">
                  <c:v>0.83229976130000005</c:v>
                </c:pt>
                <c:pt idx="24">
                  <c:v>0.83229976130000005</c:v>
                </c:pt>
                <c:pt idx="25">
                  <c:v>0.83229976130000005</c:v>
                </c:pt>
                <c:pt idx="26">
                  <c:v>0.83229976130000005</c:v>
                </c:pt>
                <c:pt idx="27">
                  <c:v>0.83229976130000005</c:v>
                </c:pt>
                <c:pt idx="28">
                  <c:v>0.83229976130000005</c:v>
                </c:pt>
                <c:pt idx="29">
                  <c:v>0.83229976130000005</c:v>
                </c:pt>
                <c:pt idx="30">
                  <c:v>0.83229976130000005</c:v>
                </c:pt>
                <c:pt idx="31">
                  <c:v>0.83229976130000005</c:v>
                </c:pt>
                <c:pt idx="32">
                  <c:v>0.83229976130000005</c:v>
                </c:pt>
                <c:pt idx="33">
                  <c:v>0.83229976130000005</c:v>
                </c:pt>
                <c:pt idx="34">
                  <c:v>0.83229976130000005</c:v>
                </c:pt>
                <c:pt idx="35">
                  <c:v>0.83229976130000005</c:v>
                </c:pt>
                <c:pt idx="36">
                  <c:v>0.83229976130000005</c:v>
                </c:pt>
                <c:pt idx="37">
                  <c:v>0.83229976130000005</c:v>
                </c:pt>
                <c:pt idx="38">
                  <c:v>0.83229976130000005</c:v>
                </c:pt>
                <c:pt idx="39">
                  <c:v>0.83229976130000005</c:v>
                </c:pt>
                <c:pt idx="40">
                  <c:v>0.83229976130000005</c:v>
                </c:pt>
                <c:pt idx="41">
                  <c:v>0.83229976130000005</c:v>
                </c:pt>
                <c:pt idx="42">
                  <c:v>0.83229976130000005</c:v>
                </c:pt>
                <c:pt idx="43">
                  <c:v>0.83229976130000005</c:v>
                </c:pt>
                <c:pt idx="44">
                  <c:v>0.83229976130000005</c:v>
                </c:pt>
                <c:pt idx="45">
                  <c:v>0.83229976130000005</c:v>
                </c:pt>
                <c:pt idx="46">
                  <c:v>0.83229976130000005</c:v>
                </c:pt>
                <c:pt idx="47">
                  <c:v>0.83229976130000005</c:v>
                </c:pt>
                <c:pt idx="48">
                  <c:v>0.83229976130000005</c:v>
                </c:pt>
                <c:pt idx="49">
                  <c:v>0.83229976130000005</c:v>
                </c:pt>
                <c:pt idx="50">
                  <c:v>0.83229976130000005</c:v>
                </c:pt>
                <c:pt idx="51">
                  <c:v>0.83229976130000005</c:v>
                </c:pt>
                <c:pt idx="52">
                  <c:v>0.83229976130000005</c:v>
                </c:pt>
                <c:pt idx="53">
                  <c:v>0.83229976130000005</c:v>
                </c:pt>
                <c:pt idx="54">
                  <c:v>0.83229976130000005</c:v>
                </c:pt>
                <c:pt idx="55">
                  <c:v>0.83229976130000005</c:v>
                </c:pt>
                <c:pt idx="56">
                  <c:v>0.83229976130000005</c:v>
                </c:pt>
                <c:pt idx="57">
                  <c:v>0.83229976130000005</c:v>
                </c:pt>
                <c:pt idx="58">
                  <c:v>0.83229976130000005</c:v>
                </c:pt>
                <c:pt idx="59">
                  <c:v>0.83229976130000005</c:v>
                </c:pt>
                <c:pt idx="60">
                  <c:v>0.83229976130000005</c:v>
                </c:pt>
                <c:pt idx="61">
                  <c:v>0.83229976130000005</c:v>
                </c:pt>
                <c:pt idx="62">
                  <c:v>0.83229976130000005</c:v>
                </c:pt>
                <c:pt idx="63">
                  <c:v>0.83229976130000005</c:v>
                </c:pt>
                <c:pt idx="64">
                  <c:v>0.83229976130000005</c:v>
                </c:pt>
                <c:pt idx="65">
                  <c:v>0.83229976130000005</c:v>
                </c:pt>
                <c:pt idx="66">
                  <c:v>0.83229976130000005</c:v>
                </c:pt>
                <c:pt idx="67">
                  <c:v>0.83229976130000005</c:v>
                </c:pt>
                <c:pt idx="68">
                  <c:v>0.83229976130000005</c:v>
                </c:pt>
                <c:pt idx="69">
                  <c:v>0.83229976130000005</c:v>
                </c:pt>
                <c:pt idx="70">
                  <c:v>0.83229976130000005</c:v>
                </c:pt>
                <c:pt idx="71">
                  <c:v>0.83229976130000005</c:v>
                </c:pt>
                <c:pt idx="72">
                  <c:v>0.83229976130000005</c:v>
                </c:pt>
                <c:pt idx="73">
                  <c:v>0.83229976130000005</c:v>
                </c:pt>
                <c:pt idx="74">
                  <c:v>0.83229976130000005</c:v>
                </c:pt>
                <c:pt idx="75">
                  <c:v>0.83229976130000005</c:v>
                </c:pt>
                <c:pt idx="76">
                  <c:v>0.83229976130000005</c:v>
                </c:pt>
                <c:pt idx="77">
                  <c:v>0.83229976130000005</c:v>
                </c:pt>
                <c:pt idx="78">
                  <c:v>0.83229976130000005</c:v>
                </c:pt>
                <c:pt idx="79">
                  <c:v>0.83229976130000005</c:v>
                </c:pt>
                <c:pt idx="80">
                  <c:v>0.83229976130000005</c:v>
                </c:pt>
                <c:pt idx="81">
                  <c:v>0.83229976130000005</c:v>
                </c:pt>
                <c:pt idx="82">
                  <c:v>0.83229976130000005</c:v>
                </c:pt>
                <c:pt idx="83">
                  <c:v>0.83229976130000005</c:v>
                </c:pt>
                <c:pt idx="84">
                  <c:v>0.83229976130000005</c:v>
                </c:pt>
                <c:pt idx="85">
                  <c:v>0.83229976130000005</c:v>
                </c:pt>
                <c:pt idx="86">
                  <c:v>0.83229976130000005</c:v>
                </c:pt>
                <c:pt idx="87">
                  <c:v>0.83229976130000005</c:v>
                </c:pt>
                <c:pt idx="88">
                  <c:v>0.83229976130000005</c:v>
                </c:pt>
                <c:pt idx="89">
                  <c:v>0.83229976130000005</c:v>
                </c:pt>
                <c:pt idx="90">
                  <c:v>0.83229976130000005</c:v>
                </c:pt>
                <c:pt idx="91">
                  <c:v>0.83229976130000005</c:v>
                </c:pt>
                <c:pt idx="92">
                  <c:v>0.83229976130000005</c:v>
                </c:pt>
                <c:pt idx="93">
                  <c:v>0.83229976130000005</c:v>
                </c:pt>
                <c:pt idx="94">
                  <c:v>0.83229976130000005</c:v>
                </c:pt>
                <c:pt idx="95">
                  <c:v>0.83229976130000005</c:v>
                </c:pt>
                <c:pt idx="96">
                  <c:v>0.83229976130000005</c:v>
                </c:pt>
                <c:pt idx="97">
                  <c:v>0.83229976130000005</c:v>
                </c:pt>
                <c:pt idx="98">
                  <c:v>0.83229976130000005</c:v>
                </c:pt>
                <c:pt idx="99">
                  <c:v>0.83229976130000005</c:v>
                </c:pt>
                <c:pt idx="100">
                  <c:v>0.83229976130000005</c:v>
                </c:pt>
                <c:pt idx="101">
                  <c:v>0.83229976130000005</c:v>
                </c:pt>
                <c:pt idx="102">
                  <c:v>0.83229976130000005</c:v>
                </c:pt>
                <c:pt idx="103">
                  <c:v>0.83229976130000005</c:v>
                </c:pt>
                <c:pt idx="104">
                  <c:v>0.83229976130000005</c:v>
                </c:pt>
                <c:pt idx="105">
                  <c:v>0.83229976130000005</c:v>
                </c:pt>
                <c:pt idx="106">
                  <c:v>0.83229976130000005</c:v>
                </c:pt>
                <c:pt idx="107">
                  <c:v>0.83229976130000005</c:v>
                </c:pt>
                <c:pt idx="108">
                  <c:v>0.83229976130000005</c:v>
                </c:pt>
                <c:pt idx="109">
                  <c:v>0.83229976130000005</c:v>
                </c:pt>
                <c:pt idx="110">
                  <c:v>0.83229976130000005</c:v>
                </c:pt>
                <c:pt idx="111">
                  <c:v>0.83229976130000005</c:v>
                </c:pt>
                <c:pt idx="112">
                  <c:v>0.83229976130000005</c:v>
                </c:pt>
                <c:pt idx="113">
                  <c:v>0.83229976130000005</c:v>
                </c:pt>
                <c:pt idx="114">
                  <c:v>0.83229976130000005</c:v>
                </c:pt>
                <c:pt idx="115">
                  <c:v>0.83229976130000005</c:v>
                </c:pt>
                <c:pt idx="116">
                  <c:v>0.83229976130000005</c:v>
                </c:pt>
                <c:pt idx="117">
                  <c:v>0.83229976130000005</c:v>
                </c:pt>
                <c:pt idx="118">
                  <c:v>0.83229976130000005</c:v>
                </c:pt>
                <c:pt idx="119">
                  <c:v>0.83229976130000005</c:v>
                </c:pt>
                <c:pt idx="120">
                  <c:v>0.83229976130000005</c:v>
                </c:pt>
                <c:pt idx="121">
                  <c:v>0.83229976130000005</c:v>
                </c:pt>
                <c:pt idx="122">
                  <c:v>0.83229976130000005</c:v>
                </c:pt>
                <c:pt idx="123">
                  <c:v>0.83229976130000005</c:v>
                </c:pt>
                <c:pt idx="124">
                  <c:v>0.83229976130000005</c:v>
                </c:pt>
                <c:pt idx="125">
                  <c:v>0.83229976130000005</c:v>
                </c:pt>
                <c:pt idx="126">
                  <c:v>0.83229976130000005</c:v>
                </c:pt>
              </c:numCache>
            </c:numRef>
          </c:val>
          <c:smooth val="0"/>
          <c:extLst>
            <c:ext xmlns:c16="http://schemas.microsoft.com/office/drawing/2014/chart" uri="{C3380CC4-5D6E-409C-BE32-E72D297353CC}">
              <c16:uniqueId val="{00000001-BCE1-467D-86E1-29B815404EA4}"/>
            </c:ext>
          </c:extLst>
        </c:ser>
        <c:dLbls>
          <c:showLegendKey val="0"/>
          <c:showVal val="0"/>
          <c:showCatName val="0"/>
          <c:showSerName val="0"/>
          <c:showPercent val="0"/>
          <c:showBubbleSize val="0"/>
        </c:dLbls>
        <c:smooth val="0"/>
        <c:axId val="705665119"/>
        <c:axId val="705649727"/>
      </c:lineChart>
      <c:catAx>
        <c:axId val="7056651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5649727"/>
        <c:crosses val="autoZero"/>
        <c:auto val="1"/>
        <c:lblAlgn val="ctr"/>
        <c:lblOffset val="100"/>
        <c:noMultiLvlLbl val="0"/>
      </c:catAx>
      <c:valAx>
        <c:axId val="70564972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56651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5</xdr:col>
      <xdr:colOff>308428</xdr:colOff>
      <xdr:row>104</xdr:row>
      <xdr:rowOff>45357</xdr:rowOff>
    </xdr:from>
    <xdr:to>
      <xdr:col>14</xdr:col>
      <xdr:colOff>553356</xdr:colOff>
      <xdr:row>121</xdr:row>
      <xdr:rowOff>110671</xdr:rowOff>
    </xdr:to>
    <xdr:graphicFrame macro="">
      <xdr:nvGraphicFramePr>
        <xdr:cNvPr id="2" name="グラフ 3">
          <a:extLst>
            <a:ext uri="{FF2B5EF4-FFF2-40B4-BE49-F238E27FC236}">
              <a16:creationId xmlns:a16="http://schemas.microsoft.com/office/drawing/2014/main" id="{7C333452-9072-439D-B7BD-BA73ADE960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9</xdr:col>
      <xdr:colOff>457200</xdr:colOff>
      <xdr:row>3</xdr:row>
      <xdr:rowOff>83820</xdr:rowOff>
    </xdr:from>
    <xdr:to>
      <xdr:col>21</xdr:col>
      <xdr:colOff>114300</xdr:colOff>
      <xdr:row>29</xdr:row>
      <xdr:rowOff>15240</xdr:rowOff>
    </xdr:to>
    <xdr:graphicFrame macro="">
      <xdr:nvGraphicFramePr>
        <xdr:cNvPr id="2" name="グラフ 1">
          <a:extLst>
            <a:ext uri="{FF2B5EF4-FFF2-40B4-BE49-F238E27FC236}">
              <a16:creationId xmlns:a16="http://schemas.microsoft.com/office/drawing/2014/main" id="{2EEC9414-5BD8-4035-8E29-24B2A7BDD7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301535</xdr:colOff>
      <xdr:row>262</xdr:row>
      <xdr:rowOff>21771</xdr:rowOff>
    </xdr:from>
    <xdr:to>
      <xdr:col>21</xdr:col>
      <xdr:colOff>408217</xdr:colOff>
      <xdr:row>269</xdr:row>
      <xdr:rowOff>146958</xdr:rowOff>
    </xdr:to>
    <xdr:sp macro="" textlink="">
      <xdr:nvSpPr>
        <xdr:cNvPr id="3" name="テキスト ボックス 2">
          <a:extLst>
            <a:ext uri="{FF2B5EF4-FFF2-40B4-BE49-F238E27FC236}">
              <a16:creationId xmlns:a16="http://schemas.microsoft.com/office/drawing/2014/main" id="{00E97978-ECDA-44BB-8D06-AE40D3236D58}"/>
            </a:ext>
          </a:extLst>
        </xdr:cNvPr>
        <xdr:cNvSpPr txBox="1"/>
      </xdr:nvSpPr>
      <xdr:spPr>
        <a:xfrm>
          <a:off x="10349049" y="61575042"/>
          <a:ext cx="10034454" cy="1763487"/>
        </a:xfrm>
        <a:prstGeom prst="rect">
          <a:avLst/>
        </a:prstGeom>
        <a:solidFill>
          <a:schemeClr val="accent1"/>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t"/>
        <a:lstStyle/>
        <a:p>
          <a:r>
            <a:rPr kumimoji="1" lang="en-US" altLang="ja-JP" sz="1100"/>
            <a:t>【</a:t>
          </a:r>
          <a:r>
            <a:rPr kumimoji="1" lang="ja-JP" altLang="en-US" sz="1100"/>
            <a:t>内閣府</a:t>
          </a:r>
          <a:r>
            <a:rPr kumimoji="1" lang="en-US" altLang="ja-JP" sz="1100"/>
            <a:t>】</a:t>
          </a:r>
          <a:r>
            <a:rPr kumimoji="1" lang="ja-JP" altLang="en-US" sz="1100"/>
            <a:t>「</a:t>
          </a:r>
          <a:r>
            <a:rPr kumimoji="1" lang="en-US" altLang="ja-JP" sz="1100"/>
            <a:t>GDP</a:t>
          </a:r>
          <a:r>
            <a:rPr kumimoji="1" lang="ja-JP" altLang="en-US" sz="1100"/>
            <a:t>ギャップと潜在成長率」備考より</a:t>
          </a:r>
          <a:endParaRPr kumimoji="1" lang="en-US" altLang="ja-JP" sz="1100"/>
        </a:p>
        <a:p>
          <a:r>
            <a:rPr kumimoji="1" lang="en-US" altLang="ja-JP" sz="1100"/>
            <a:t>"2020 </a:t>
          </a:r>
          <a:r>
            <a:rPr kumimoji="1" lang="ja-JP" altLang="en-US" sz="1100"/>
            <a:t>年１－３月期以降の経済データは、新型コロナウイルス感染症の拡大防止のために政策的な経済活動の抑制を行った影響等から、非循環的な振れが生じているとみられる。この間のデータを含めて推計を行うと、推計手法の特性もあいまって、全要素生産性及び労働投入量が過去に遡及して大きく歪んでしまう問題が生じる。このため、これらの推計に関しては、次の処理を行っている。</a:t>
          </a:r>
        </a:p>
        <a:p>
          <a:r>
            <a:rPr kumimoji="1" lang="ja-JP" altLang="en-US" sz="1100"/>
            <a:t>・全要素生産性は、</a:t>
          </a:r>
          <a:r>
            <a:rPr kumimoji="1" lang="en-US" altLang="ja-JP" sz="1100"/>
            <a:t>2021</a:t>
          </a:r>
          <a:r>
            <a:rPr kumimoji="1" lang="ja-JP" altLang="en-US" sz="1100"/>
            <a:t>年</a:t>
          </a:r>
          <a:r>
            <a:rPr kumimoji="1" lang="en-US" altLang="ja-JP" sz="1100"/>
            <a:t>10</a:t>
          </a:r>
          <a:r>
            <a:rPr kumimoji="1" lang="ja-JP" altLang="en-US" sz="1100"/>
            <a:t>－</a:t>
          </a:r>
          <a:r>
            <a:rPr kumimoji="1" lang="en-US" altLang="ja-JP" sz="1100"/>
            <a:t>12</a:t>
          </a:r>
          <a:r>
            <a:rPr kumimoji="1" lang="ja-JP" altLang="en-US" sz="1100"/>
            <a:t>月期までのデータを基に</a:t>
          </a:r>
          <a:r>
            <a:rPr kumimoji="1" lang="en-US" altLang="ja-JP" sz="1100"/>
            <a:t>2022</a:t>
          </a:r>
          <a:r>
            <a:rPr kumimoji="1" lang="ja-JP" altLang="en-US" sz="1100"/>
            <a:t>年１－３月期以降をトレンドで延伸し推計。</a:t>
          </a:r>
        </a:p>
        <a:p>
          <a:r>
            <a:rPr kumimoji="1" lang="ja-JP" altLang="en-US" sz="1100" u="sng"/>
            <a:t>・労働投入量は、</a:t>
          </a:r>
          <a:r>
            <a:rPr kumimoji="1" lang="en-US" altLang="ja-JP" sz="1100" u="sng"/>
            <a:t>2020</a:t>
          </a:r>
          <a:r>
            <a:rPr kumimoji="1" lang="ja-JP" altLang="en-US" sz="1100" u="sng"/>
            <a:t>年４－６月期以降の潜在的な労働参加率と労働時間を同年１－３月期の値で固定して推計。</a:t>
          </a:r>
        </a:p>
        <a:p>
          <a:r>
            <a:rPr kumimoji="1" lang="ja-JP" altLang="en-US" sz="1100" u="none"/>
            <a:t>なお、これらの処理については、感染症の影響がある程度収束した後に遡及計算を行う予定としている。</a:t>
          </a:r>
          <a:r>
            <a:rPr kumimoji="1" lang="en-US" altLang="ja-JP" sz="1100"/>
            <a:t>"</a:t>
          </a:r>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8</xdr:col>
      <xdr:colOff>534127</xdr:colOff>
      <xdr:row>220</xdr:row>
      <xdr:rowOff>166551</xdr:rowOff>
    </xdr:from>
    <xdr:to>
      <xdr:col>13</xdr:col>
      <xdr:colOff>866867</xdr:colOff>
      <xdr:row>229</xdr:row>
      <xdr:rowOff>108857</xdr:rowOff>
    </xdr:to>
    <xdr:sp macro="" textlink="">
      <xdr:nvSpPr>
        <xdr:cNvPr id="2" name="テキスト ボックス 1">
          <a:extLst>
            <a:ext uri="{FF2B5EF4-FFF2-40B4-BE49-F238E27FC236}">
              <a16:creationId xmlns:a16="http://schemas.microsoft.com/office/drawing/2014/main" id="{255DCA47-A4C4-4CA6-A83D-8465B4AE1D21}"/>
            </a:ext>
          </a:extLst>
        </xdr:cNvPr>
        <xdr:cNvSpPr txBox="1"/>
      </xdr:nvSpPr>
      <xdr:spPr>
        <a:xfrm>
          <a:off x="10668727" y="51890022"/>
          <a:ext cx="7517311" cy="2048692"/>
        </a:xfrm>
        <a:prstGeom prst="rect">
          <a:avLst/>
        </a:prstGeom>
        <a:solidFill>
          <a:schemeClr val="accent1"/>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t"/>
        <a:lstStyle/>
        <a:p>
          <a:r>
            <a:rPr kumimoji="1" lang="en-US" altLang="ja-JP" sz="1100"/>
            <a:t>【</a:t>
          </a:r>
          <a:r>
            <a:rPr kumimoji="1" lang="ja-JP" altLang="en-US" sz="1100"/>
            <a:t>内閣府</a:t>
          </a:r>
          <a:r>
            <a:rPr kumimoji="1" lang="en-US" altLang="ja-JP" sz="1100"/>
            <a:t>】</a:t>
          </a:r>
          <a:r>
            <a:rPr kumimoji="1" lang="ja-JP" altLang="en-US" sz="1100"/>
            <a:t>「</a:t>
          </a:r>
          <a:r>
            <a:rPr kumimoji="1" lang="en-US" altLang="ja-JP" sz="1100"/>
            <a:t>GDP</a:t>
          </a:r>
          <a:r>
            <a:rPr kumimoji="1" lang="ja-JP" altLang="en-US" sz="1100"/>
            <a:t>ギャップと潜在成長率」備考より</a:t>
          </a:r>
          <a:endParaRPr kumimoji="1" lang="en-US" altLang="ja-JP" sz="1100"/>
        </a:p>
        <a:p>
          <a:r>
            <a:rPr kumimoji="1" lang="en-US" altLang="ja-JP" sz="1100"/>
            <a:t>"2020 </a:t>
          </a:r>
          <a:r>
            <a:rPr kumimoji="1" lang="ja-JP" altLang="en-US" sz="1100"/>
            <a:t>年１－３月期以降の経済データは、新型コロナウイルス感染症の拡大防止のために政策的な経済活動の抑制を行った影響等から、非循環的な振れが生じているとみられる。この間のデータを含めて推計を行うと、推計手法の特性もあいまって、全要素生産性及び労働投入量が過去に遡及して大きく歪んでしまう問題が生じる。このため、これらの推計に関しては、次の処理を行っている。</a:t>
          </a:r>
        </a:p>
        <a:p>
          <a:r>
            <a:rPr kumimoji="1" lang="ja-JP" altLang="en-US" sz="1100"/>
            <a:t>・全要素生産性は、</a:t>
          </a:r>
          <a:r>
            <a:rPr kumimoji="1" lang="en-US" altLang="ja-JP" sz="1100"/>
            <a:t>2021</a:t>
          </a:r>
          <a:r>
            <a:rPr kumimoji="1" lang="ja-JP" altLang="en-US" sz="1100"/>
            <a:t>年</a:t>
          </a:r>
          <a:r>
            <a:rPr kumimoji="1" lang="en-US" altLang="ja-JP" sz="1100"/>
            <a:t>10</a:t>
          </a:r>
          <a:r>
            <a:rPr kumimoji="1" lang="ja-JP" altLang="en-US" sz="1100"/>
            <a:t>－</a:t>
          </a:r>
          <a:r>
            <a:rPr kumimoji="1" lang="en-US" altLang="ja-JP" sz="1100"/>
            <a:t>12</a:t>
          </a:r>
          <a:r>
            <a:rPr kumimoji="1" lang="ja-JP" altLang="en-US" sz="1100"/>
            <a:t>月期までのデータを基に</a:t>
          </a:r>
          <a:r>
            <a:rPr kumimoji="1" lang="en-US" altLang="ja-JP" sz="1100"/>
            <a:t>2022</a:t>
          </a:r>
          <a:r>
            <a:rPr kumimoji="1" lang="ja-JP" altLang="en-US" sz="1100"/>
            <a:t>年１－３月期以降をトレンドで延伸し推計。</a:t>
          </a:r>
        </a:p>
        <a:p>
          <a:r>
            <a:rPr kumimoji="1" lang="ja-JP" altLang="en-US" sz="1100" u="sng"/>
            <a:t>・労働投入量は、</a:t>
          </a:r>
          <a:r>
            <a:rPr kumimoji="1" lang="en-US" altLang="ja-JP" sz="1100" u="sng"/>
            <a:t>2020</a:t>
          </a:r>
          <a:r>
            <a:rPr kumimoji="1" lang="ja-JP" altLang="en-US" sz="1100" u="sng"/>
            <a:t>年４－６月期以降の潜在的な労働参加率と労働時間を同年１－３月期の値で固定して推計。</a:t>
          </a:r>
        </a:p>
        <a:p>
          <a:r>
            <a:rPr kumimoji="1" lang="ja-JP" altLang="en-US" sz="1100" u="none"/>
            <a:t>なお、これらの処理については、感染症の影響がある程度収束した後に遡及計算を行う予定としている。</a:t>
          </a:r>
          <a:r>
            <a:rPr kumimoji="1" lang="en-US" altLang="ja-JP" sz="1100"/>
            <a:t>"</a:t>
          </a:r>
          <a:endParaRPr kumimoji="1" lang="ja-JP" altLang="en-US" sz="1100"/>
        </a:p>
      </xdr:txBody>
    </xdr:sp>
    <xdr:clientData/>
  </xdr:twoCellAnchor>
  <xdr:twoCellAnchor>
    <xdr:from>
      <xdr:col>13</xdr:col>
      <xdr:colOff>1409700</xdr:colOff>
      <xdr:row>216</xdr:row>
      <xdr:rowOff>99060</xdr:rowOff>
    </xdr:from>
    <xdr:to>
      <xdr:col>19</xdr:col>
      <xdr:colOff>922020</xdr:colOff>
      <xdr:row>233</xdr:row>
      <xdr:rowOff>99060</xdr:rowOff>
    </xdr:to>
    <xdr:graphicFrame macro="">
      <xdr:nvGraphicFramePr>
        <xdr:cNvPr id="3" name="グラフ 2">
          <a:extLst>
            <a:ext uri="{FF2B5EF4-FFF2-40B4-BE49-F238E27FC236}">
              <a16:creationId xmlns:a16="http://schemas.microsoft.com/office/drawing/2014/main" id="{602AC057-5D15-4294-B7B9-E3D34EDEB2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6</xdr:col>
      <xdr:colOff>1466065</xdr:colOff>
      <xdr:row>216</xdr:row>
      <xdr:rowOff>89927</xdr:rowOff>
    </xdr:from>
    <xdr:to>
      <xdr:col>13</xdr:col>
      <xdr:colOff>611702</xdr:colOff>
      <xdr:row>241</xdr:row>
      <xdr:rowOff>141019</xdr:rowOff>
    </xdr:to>
    <xdr:graphicFrame macro="">
      <xdr:nvGraphicFramePr>
        <xdr:cNvPr id="2" name="グラフ 1">
          <a:extLst>
            <a:ext uri="{FF2B5EF4-FFF2-40B4-BE49-F238E27FC236}">
              <a16:creationId xmlns:a16="http://schemas.microsoft.com/office/drawing/2014/main" id="{A31A4DA2-7EC3-4304-AE82-FC2CF87AD7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417057</xdr:colOff>
      <xdr:row>108</xdr:row>
      <xdr:rowOff>216017</xdr:rowOff>
    </xdr:from>
    <xdr:to>
      <xdr:col>16</xdr:col>
      <xdr:colOff>25042</xdr:colOff>
      <xdr:row>127</xdr:row>
      <xdr:rowOff>95896</xdr:rowOff>
    </xdr:to>
    <xdr:graphicFrame macro="">
      <xdr:nvGraphicFramePr>
        <xdr:cNvPr id="2" name="グラフ 1">
          <a:extLst>
            <a:ext uri="{FF2B5EF4-FFF2-40B4-BE49-F238E27FC236}">
              <a16:creationId xmlns:a16="http://schemas.microsoft.com/office/drawing/2014/main" id="{A049A224-6622-4C04-A515-158215B41A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48986</xdr:colOff>
      <xdr:row>3</xdr:row>
      <xdr:rowOff>87086</xdr:rowOff>
    </xdr:from>
    <xdr:to>
      <xdr:col>6</xdr:col>
      <xdr:colOff>582386</xdr:colOff>
      <xdr:row>6</xdr:row>
      <xdr:rowOff>0</xdr:rowOff>
    </xdr:to>
    <xdr:sp macro="" textlink="">
      <xdr:nvSpPr>
        <xdr:cNvPr id="3" name="テキスト ボックス 2">
          <a:extLst>
            <a:ext uri="{FF2B5EF4-FFF2-40B4-BE49-F238E27FC236}">
              <a16:creationId xmlns:a16="http://schemas.microsoft.com/office/drawing/2014/main" id="{ABCE0C72-E68A-E255-5745-ADB8AF20994D}"/>
            </a:ext>
          </a:extLst>
        </xdr:cNvPr>
        <xdr:cNvSpPr txBox="1"/>
      </xdr:nvSpPr>
      <xdr:spPr>
        <a:xfrm>
          <a:off x="4969329" y="1491343"/>
          <a:ext cx="1224643" cy="615043"/>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p>
          <a:r>
            <a:rPr kumimoji="1" lang="en-US" altLang="ja-JP" sz="1100"/>
            <a:t>H3</a:t>
          </a:r>
          <a:r>
            <a:rPr kumimoji="1" lang="ja-JP" altLang="en-US" sz="1100"/>
            <a:t>セルが</a:t>
          </a:r>
          <a:r>
            <a:rPr kumimoji="1" lang="en-US" altLang="ja-JP" sz="1100"/>
            <a:t>0</a:t>
          </a:r>
          <a:r>
            <a:rPr kumimoji="1" lang="ja-JP" altLang="en-US" sz="1100"/>
            <a:t>になるように調整</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1182729</xdr:colOff>
      <xdr:row>109</xdr:row>
      <xdr:rowOff>129117</xdr:rowOff>
    </xdr:from>
    <xdr:to>
      <xdr:col>19</xdr:col>
      <xdr:colOff>157122</xdr:colOff>
      <xdr:row>128</xdr:row>
      <xdr:rowOff>8753</xdr:rowOff>
    </xdr:to>
    <xdr:graphicFrame macro="">
      <xdr:nvGraphicFramePr>
        <xdr:cNvPr id="2" name="グラフ 1">
          <a:extLst>
            <a:ext uri="{FF2B5EF4-FFF2-40B4-BE49-F238E27FC236}">
              <a16:creationId xmlns:a16="http://schemas.microsoft.com/office/drawing/2014/main" id="{F3D07117-4E88-4613-8CAE-C62DB64F19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59871</xdr:colOff>
      <xdr:row>3</xdr:row>
      <xdr:rowOff>65314</xdr:rowOff>
    </xdr:from>
    <xdr:to>
      <xdr:col>6</xdr:col>
      <xdr:colOff>593271</xdr:colOff>
      <xdr:row>5</xdr:row>
      <xdr:rowOff>212271</xdr:rowOff>
    </xdr:to>
    <xdr:sp macro="" textlink="">
      <xdr:nvSpPr>
        <xdr:cNvPr id="3" name="テキスト ボックス 2">
          <a:extLst>
            <a:ext uri="{FF2B5EF4-FFF2-40B4-BE49-F238E27FC236}">
              <a16:creationId xmlns:a16="http://schemas.microsoft.com/office/drawing/2014/main" id="{CA242B4A-7EB1-4136-A5FA-DBAFAE265FFC}"/>
            </a:ext>
          </a:extLst>
        </xdr:cNvPr>
        <xdr:cNvSpPr txBox="1"/>
      </xdr:nvSpPr>
      <xdr:spPr>
        <a:xfrm>
          <a:off x="4980214" y="1469571"/>
          <a:ext cx="1224643" cy="615043"/>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p>
          <a:r>
            <a:rPr kumimoji="1" lang="en-US" altLang="ja-JP" sz="1100"/>
            <a:t>H3</a:t>
          </a:r>
          <a:r>
            <a:rPr kumimoji="1" lang="ja-JP" altLang="en-US" sz="1100"/>
            <a:t>セルが</a:t>
          </a:r>
          <a:r>
            <a:rPr kumimoji="1" lang="en-US" altLang="ja-JP" sz="1100"/>
            <a:t>0</a:t>
          </a:r>
          <a:r>
            <a:rPr kumimoji="1" lang="ja-JP" altLang="en-US" sz="1100"/>
            <a:t>になるように調整</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59872</xdr:colOff>
      <xdr:row>3</xdr:row>
      <xdr:rowOff>87086</xdr:rowOff>
    </xdr:from>
    <xdr:to>
      <xdr:col>6</xdr:col>
      <xdr:colOff>593272</xdr:colOff>
      <xdr:row>6</xdr:row>
      <xdr:rowOff>0</xdr:rowOff>
    </xdr:to>
    <xdr:sp macro="" textlink="">
      <xdr:nvSpPr>
        <xdr:cNvPr id="2" name="テキスト ボックス 1">
          <a:extLst>
            <a:ext uri="{FF2B5EF4-FFF2-40B4-BE49-F238E27FC236}">
              <a16:creationId xmlns:a16="http://schemas.microsoft.com/office/drawing/2014/main" id="{B8A0EF93-4019-4118-8AF5-5B764A54E365}"/>
            </a:ext>
          </a:extLst>
        </xdr:cNvPr>
        <xdr:cNvSpPr txBox="1"/>
      </xdr:nvSpPr>
      <xdr:spPr>
        <a:xfrm>
          <a:off x="4980215" y="1491343"/>
          <a:ext cx="1224643" cy="615043"/>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p>
          <a:r>
            <a:rPr kumimoji="1" lang="en-US" altLang="ja-JP" sz="1100"/>
            <a:t>H3</a:t>
          </a:r>
          <a:r>
            <a:rPr kumimoji="1" lang="ja-JP" altLang="en-US" sz="1100"/>
            <a:t>セルが</a:t>
          </a:r>
          <a:r>
            <a:rPr kumimoji="1" lang="en-US" altLang="ja-JP" sz="1100"/>
            <a:t>0</a:t>
          </a:r>
          <a:r>
            <a:rPr kumimoji="1" lang="ja-JP" altLang="en-US" sz="1100"/>
            <a:t>になるように調整</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43543</xdr:colOff>
      <xdr:row>3</xdr:row>
      <xdr:rowOff>38100</xdr:rowOff>
    </xdr:from>
    <xdr:to>
      <xdr:col>6</xdr:col>
      <xdr:colOff>576943</xdr:colOff>
      <xdr:row>5</xdr:row>
      <xdr:rowOff>185057</xdr:rowOff>
    </xdr:to>
    <xdr:sp macro="" textlink="">
      <xdr:nvSpPr>
        <xdr:cNvPr id="2" name="テキスト ボックス 1">
          <a:extLst>
            <a:ext uri="{FF2B5EF4-FFF2-40B4-BE49-F238E27FC236}">
              <a16:creationId xmlns:a16="http://schemas.microsoft.com/office/drawing/2014/main" id="{C1587F0B-5F00-4551-A47A-CB20041743FF}"/>
            </a:ext>
          </a:extLst>
        </xdr:cNvPr>
        <xdr:cNvSpPr txBox="1"/>
      </xdr:nvSpPr>
      <xdr:spPr>
        <a:xfrm>
          <a:off x="4963886" y="1442357"/>
          <a:ext cx="1224643" cy="615043"/>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p>
          <a:r>
            <a:rPr kumimoji="1" lang="en-US" altLang="ja-JP" sz="1100"/>
            <a:t>H3</a:t>
          </a:r>
          <a:r>
            <a:rPr kumimoji="1" lang="ja-JP" altLang="en-US" sz="1100"/>
            <a:t>セルが</a:t>
          </a:r>
          <a:r>
            <a:rPr kumimoji="1" lang="en-US" altLang="ja-JP" sz="1100"/>
            <a:t>0</a:t>
          </a:r>
          <a:r>
            <a:rPr kumimoji="1" lang="ja-JP" altLang="en-US" sz="1100"/>
            <a:t>になるように調整</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13</xdr:col>
      <xdr:colOff>852071</xdr:colOff>
      <xdr:row>248</xdr:row>
      <xdr:rowOff>4980</xdr:rowOff>
    </xdr:from>
    <xdr:to>
      <xdr:col>22</xdr:col>
      <xdr:colOff>544780</xdr:colOff>
      <xdr:row>270</xdr:row>
      <xdr:rowOff>85535</xdr:rowOff>
    </xdr:to>
    <xdr:graphicFrame macro="">
      <xdr:nvGraphicFramePr>
        <xdr:cNvPr id="2" name="グラフ 1">
          <a:extLst>
            <a:ext uri="{FF2B5EF4-FFF2-40B4-BE49-F238E27FC236}">
              <a16:creationId xmlns:a16="http://schemas.microsoft.com/office/drawing/2014/main" id="{BC7B1BF3-6A50-B157-E92A-C04E6B5E0D6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21</xdr:col>
      <xdr:colOff>175707</xdr:colOff>
      <xdr:row>71</xdr:row>
      <xdr:rowOff>74804</xdr:rowOff>
    </xdr:from>
    <xdr:to>
      <xdr:col>39</xdr:col>
      <xdr:colOff>537882</xdr:colOff>
      <xdr:row>111</xdr:row>
      <xdr:rowOff>2</xdr:rowOff>
    </xdr:to>
    <xdr:grpSp>
      <xdr:nvGrpSpPr>
        <xdr:cNvPr id="2" name="グループ化 1">
          <a:extLst>
            <a:ext uri="{FF2B5EF4-FFF2-40B4-BE49-F238E27FC236}">
              <a16:creationId xmlns:a16="http://schemas.microsoft.com/office/drawing/2014/main" id="{91A35C69-FB41-4B73-B451-17838E7DAA5B}"/>
            </a:ext>
          </a:extLst>
        </xdr:cNvPr>
        <xdr:cNvGrpSpPr/>
      </xdr:nvGrpSpPr>
      <xdr:grpSpPr>
        <a:xfrm>
          <a:off x="21293993" y="11657204"/>
          <a:ext cx="11334975" cy="6238912"/>
          <a:chOff x="3141457" y="760095"/>
          <a:chExt cx="10247148" cy="6217699"/>
        </a:xfrm>
      </xdr:grpSpPr>
      <xdr:graphicFrame macro="">
        <xdr:nvGraphicFramePr>
          <xdr:cNvPr id="3" name="グラフ 2">
            <a:extLst>
              <a:ext uri="{FF2B5EF4-FFF2-40B4-BE49-F238E27FC236}">
                <a16:creationId xmlns:a16="http://schemas.microsoft.com/office/drawing/2014/main" id="{5EAC6E7B-6685-F22C-9228-E3399B0715A3}"/>
              </a:ext>
            </a:extLst>
          </xdr:cNvPr>
          <xdr:cNvGraphicFramePr/>
        </xdr:nvGraphicFramePr>
        <xdr:xfrm>
          <a:off x="3165494" y="805043"/>
          <a:ext cx="10223111" cy="6172751"/>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テキスト ボックス 3">
            <a:extLst>
              <a:ext uri="{FF2B5EF4-FFF2-40B4-BE49-F238E27FC236}">
                <a16:creationId xmlns:a16="http://schemas.microsoft.com/office/drawing/2014/main" id="{D9C72873-A94C-D323-957B-E827200BBBDD}"/>
              </a:ext>
            </a:extLst>
          </xdr:cNvPr>
          <xdr:cNvSpPr txBox="1"/>
        </xdr:nvSpPr>
        <xdr:spPr>
          <a:xfrm>
            <a:off x="3141457" y="760095"/>
            <a:ext cx="1223346" cy="3047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900">
                <a:latin typeface="+mn-lt"/>
              </a:rPr>
              <a:t>（</a:t>
            </a:r>
            <a:r>
              <a:rPr kumimoji="1" lang="en-US" altLang="ja-JP" sz="900">
                <a:latin typeface="+mn-lt"/>
              </a:rPr>
              <a:t>2015</a:t>
            </a:r>
            <a:r>
              <a:rPr kumimoji="1" lang="ja-JP" altLang="en-US" sz="900">
                <a:latin typeface="+mn-lt"/>
              </a:rPr>
              <a:t>年の水準</a:t>
            </a:r>
            <a:r>
              <a:rPr kumimoji="1" lang="en-US" altLang="ja-JP" sz="900">
                <a:latin typeface="+mn-lt"/>
              </a:rPr>
              <a:t>=100</a:t>
            </a:r>
            <a:r>
              <a:rPr kumimoji="1" lang="ja-JP" altLang="en-US" sz="900">
                <a:latin typeface="+mn-lt"/>
              </a:rPr>
              <a:t>）</a:t>
            </a:r>
          </a:p>
        </xdr:txBody>
      </xdr:sp>
    </xdr:grpSp>
    <xdr:clientData/>
  </xdr:twoCellAnchor>
  <xdr:twoCellAnchor>
    <xdr:from>
      <xdr:col>21</xdr:col>
      <xdr:colOff>188258</xdr:colOff>
      <xdr:row>112</xdr:row>
      <xdr:rowOff>35865</xdr:rowOff>
    </xdr:from>
    <xdr:to>
      <xdr:col>33</xdr:col>
      <xdr:colOff>421340</xdr:colOff>
      <xdr:row>138</xdr:row>
      <xdr:rowOff>134471</xdr:rowOff>
    </xdr:to>
    <xdr:graphicFrame macro="">
      <xdr:nvGraphicFramePr>
        <xdr:cNvPr id="5" name="グラフ 4">
          <a:extLst>
            <a:ext uri="{FF2B5EF4-FFF2-40B4-BE49-F238E27FC236}">
              <a16:creationId xmlns:a16="http://schemas.microsoft.com/office/drawing/2014/main" id="{C0ED6DCD-E7D9-4C64-899B-23E7ADD89A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21</xdr:col>
      <xdr:colOff>175707</xdr:colOff>
      <xdr:row>71</xdr:row>
      <xdr:rowOff>74804</xdr:rowOff>
    </xdr:from>
    <xdr:to>
      <xdr:col>39</xdr:col>
      <xdr:colOff>537882</xdr:colOff>
      <xdr:row>111</xdr:row>
      <xdr:rowOff>2</xdr:rowOff>
    </xdr:to>
    <xdr:grpSp>
      <xdr:nvGrpSpPr>
        <xdr:cNvPr id="2" name="グループ化 1">
          <a:extLst>
            <a:ext uri="{FF2B5EF4-FFF2-40B4-BE49-F238E27FC236}">
              <a16:creationId xmlns:a16="http://schemas.microsoft.com/office/drawing/2014/main" id="{58F2014B-BBDE-4C0E-BB3A-0947460177C0}"/>
            </a:ext>
          </a:extLst>
        </xdr:cNvPr>
        <xdr:cNvGrpSpPr/>
      </xdr:nvGrpSpPr>
      <xdr:grpSpPr>
        <a:xfrm>
          <a:off x="21620564" y="11657204"/>
          <a:ext cx="11334975" cy="6238912"/>
          <a:chOff x="3141457" y="760095"/>
          <a:chExt cx="10247148" cy="6217699"/>
        </a:xfrm>
      </xdr:grpSpPr>
      <xdr:graphicFrame macro="">
        <xdr:nvGraphicFramePr>
          <xdr:cNvPr id="3" name="グラフ 2">
            <a:extLst>
              <a:ext uri="{FF2B5EF4-FFF2-40B4-BE49-F238E27FC236}">
                <a16:creationId xmlns:a16="http://schemas.microsoft.com/office/drawing/2014/main" id="{081DAF52-C410-24E0-89B3-B82736F43F99}"/>
              </a:ext>
            </a:extLst>
          </xdr:cNvPr>
          <xdr:cNvGraphicFramePr/>
        </xdr:nvGraphicFramePr>
        <xdr:xfrm>
          <a:off x="3165494" y="805043"/>
          <a:ext cx="10223111" cy="6172751"/>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テキスト ボックス 3">
            <a:extLst>
              <a:ext uri="{FF2B5EF4-FFF2-40B4-BE49-F238E27FC236}">
                <a16:creationId xmlns:a16="http://schemas.microsoft.com/office/drawing/2014/main" id="{21328306-DDC4-EC22-2980-D8D561DCA860}"/>
              </a:ext>
            </a:extLst>
          </xdr:cNvPr>
          <xdr:cNvSpPr txBox="1"/>
        </xdr:nvSpPr>
        <xdr:spPr>
          <a:xfrm>
            <a:off x="3141457" y="760095"/>
            <a:ext cx="1223346" cy="3047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900">
                <a:latin typeface="+mn-lt"/>
              </a:rPr>
              <a:t>（</a:t>
            </a:r>
            <a:r>
              <a:rPr kumimoji="1" lang="en-US" altLang="ja-JP" sz="900">
                <a:latin typeface="+mn-lt"/>
              </a:rPr>
              <a:t>2015</a:t>
            </a:r>
            <a:r>
              <a:rPr kumimoji="1" lang="ja-JP" altLang="en-US" sz="900">
                <a:latin typeface="+mn-lt"/>
              </a:rPr>
              <a:t>年の水準</a:t>
            </a:r>
            <a:r>
              <a:rPr kumimoji="1" lang="en-US" altLang="ja-JP" sz="900">
                <a:latin typeface="+mn-lt"/>
              </a:rPr>
              <a:t>=100</a:t>
            </a:r>
            <a:r>
              <a:rPr kumimoji="1" lang="ja-JP" altLang="en-US" sz="900">
                <a:latin typeface="+mn-lt"/>
              </a:rPr>
              <a:t>）</a:t>
            </a:r>
          </a:p>
        </xdr:txBody>
      </xdr:sp>
    </xdr:grpSp>
    <xdr:clientData/>
  </xdr:twoCellAnchor>
  <xdr:twoCellAnchor>
    <xdr:from>
      <xdr:col>21</xdr:col>
      <xdr:colOff>188258</xdr:colOff>
      <xdr:row>112</xdr:row>
      <xdr:rowOff>35865</xdr:rowOff>
    </xdr:from>
    <xdr:to>
      <xdr:col>33</xdr:col>
      <xdr:colOff>421340</xdr:colOff>
      <xdr:row>138</xdr:row>
      <xdr:rowOff>134471</xdr:rowOff>
    </xdr:to>
    <xdr:graphicFrame macro="">
      <xdr:nvGraphicFramePr>
        <xdr:cNvPr id="5" name="グラフ 4">
          <a:extLst>
            <a:ext uri="{FF2B5EF4-FFF2-40B4-BE49-F238E27FC236}">
              <a16:creationId xmlns:a16="http://schemas.microsoft.com/office/drawing/2014/main" id="{9C2B8495-ADB8-4121-8D10-3378E616DA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Documents%20and%20Settings\nakajima-m2yp\&#12487;&#12473;&#12463;&#12488;&#12483;&#12503;\H12&#22303;&#26408;&#37096;&#38272;&#29983;&#29987;&#38989;&#12539;&#29987;&#20986;&#38989;&#25512;&#35336;&#12481;&#12455;&#12483;&#12463;&#2999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設備投資動向調査"/>
      <sheetName val="建設補修"/>
      <sheetName val="暦年修正率"/>
      <sheetName val="道路公共"/>
      <sheetName val="道路公共明細"/>
      <sheetName val="業務統計使用リスト"/>
      <sheetName val="河川・下水・他"/>
      <sheetName val="河・下・他明細"/>
      <sheetName val="鉄道"/>
      <sheetName val="鉄道明細"/>
      <sheetName val="電力"/>
      <sheetName val="電力明細"/>
      <sheetName val="通信"/>
      <sheetName val="その他土木"/>
      <sheetName val="他明細"/>
      <sheetName val="総括表"/>
      <sheetName val="生産額経調指示用"/>
      <sheetName val="土木産出（塩入）"/>
      <sheetName val="総務省提出用"/>
    </sheetNames>
    <sheetDataSet>
      <sheetData sheetId="0"/>
      <sheetData sheetId="1">
        <row r="1">
          <cell r="A1" t="str">
            <v>表－補１　建設補修（4121-011）生産額</v>
          </cell>
        </row>
        <row r="3">
          <cell r="B3" t="str">
            <v>建設工事施工統計より（維持補修工事のみ）</v>
          </cell>
          <cell r="G3" t="str">
            <v>（単位：百万円）</v>
          </cell>
        </row>
        <row r="4">
          <cell r="C4" t="str">
            <v>元請完成工事高</v>
          </cell>
          <cell r="E4" t="str">
            <v>暦　　年　　額　　算　　出</v>
          </cell>
        </row>
        <row r="5">
          <cell r="C5" t="str">
            <v>平成１１年度</v>
          </cell>
          <cell r="D5" t="str">
            <v>平成１２年度</v>
          </cell>
          <cell r="E5" t="str">
            <v>河川改修</v>
          </cell>
          <cell r="F5" t="str">
            <v>１２年度</v>
          </cell>
          <cell r="G5" t="str">
            <v>１２暦年額</v>
          </cell>
        </row>
        <row r="6">
          <cell r="C6" t="str">
            <v>a</v>
          </cell>
          <cell r="D6" t="str">
            <v>b</v>
          </cell>
          <cell r="E6" t="str">
            <v>c=a×0.25</v>
          </cell>
          <cell r="F6" t="str">
            <v>d=b×0.75</v>
          </cell>
          <cell r="G6" t="str">
            <v>c+d</v>
          </cell>
        </row>
        <row r="8">
          <cell r="A8" t="str">
            <v>民　　　間</v>
          </cell>
          <cell r="B8" t="str">
            <v>土　　　　 木</v>
          </cell>
          <cell r="C8">
            <v>1368701</v>
          </cell>
          <cell r="D8">
            <v>1299082</v>
          </cell>
          <cell r="E8">
            <v>342175.25</v>
          </cell>
          <cell r="F8">
            <v>974311.5</v>
          </cell>
          <cell r="G8">
            <v>1316486.75</v>
          </cell>
        </row>
        <row r="9">
          <cell r="B9" t="str">
            <v>住         宅</v>
          </cell>
          <cell r="C9">
            <v>2148695</v>
          </cell>
          <cell r="D9">
            <v>2358717</v>
          </cell>
          <cell r="E9">
            <v>537173.75</v>
          </cell>
          <cell r="F9">
            <v>1769037.75</v>
          </cell>
          <cell r="G9">
            <v>2306211.5</v>
          </cell>
        </row>
        <row r="10">
          <cell r="B10" t="str">
            <v>非   住   宅</v>
          </cell>
          <cell r="C10">
            <v>3705197</v>
          </cell>
          <cell r="D10">
            <v>3914327</v>
          </cell>
          <cell r="E10">
            <v>926299.25</v>
          </cell>
          <cell r="F10">
            <v>2935745.25</v>
          </cell>
          <cell r="G10">
            <v>3862044.5</v>
          </cell>
        </row>
        <row r="11">
          <cell r="B11" t="str">
            <v>民間計</v>
          </cell>
          <cell r="C11">
            <v>7222593</v>
          </cell>
          <cell r="D11">
            <v>7572126</v>
          </cell>
          <cell r="E11">
            <v>1805648.25</v>
          </cell>
          <cell r="F11">
            <v>5679094.5</v>
          </cell>
          <cell r="G11">
            <v>7484742.75</v>
          </cell>
        </row>
        <row r="13">
          <cell r="A13" t="str">
            <v>公　　　共</v>
          </cell>
          <cell r="B13" t="str">
            <v>住         宅</v>
          </cell>
          <cell r="C13">
            <v>371007</v>
          </cell>
          <cell r="D13">
            <v>368766</v>
          </cell>
          <cell r="E13">
            <v>92751.75</v>
          </cell>
          <cell r="F13">
            <v>276574.5</v>
          </cell>
          <cell r="G13">
            <v>369326.25</v>
          </cell>
        </row>
        <row r="14">
          <cell r="B14" t="str">
            <v>非   住   宅</v>
          </cell>
          <cell r="C14">
            <v>1183611</v>
          </cell>
          <cell r="D14">
            <v>1105659</v>
          </cell>
          <cell r="E14">
            <v>295902.75</v>
          </cell>
          <cell r="F14">
            <v>829244.25</v>
          </cell>
          <cell r="G14">
            <v>1125147</v>
          </cell>
        </row>
        <row r="15">
          <cell r="B15" t="str">
            <v>公共計</v>
          </cell>
          <cell r="C15">
            <v>1554618</v>
          </cell>
          <cell r="D15">
            <v>1474425</v>
          </cell>
          <cell r="E15">
            <v>388654.5</v>
          </cell>
          <cell r="F15">
            <v>1105818.75</v>
          </cell>
          <cell r="G15">
            <v>1494473.25</v>
          </cell>
        </row>
        <row r="17">
          <cell r="A17" t="str">
            <v>生産額</v>
          </cell>
          <cell r="G17">
            <v>8979216</v>
          </cell>
        </row>
        <row r="19">
          <cell r="F19" t="str">
            <v>うち土木</v>
          </cell>
          <cell r="G19">
            <v>1316486.75</v>
          </cell>
        </row>
        <row r="20">
          <cell r="F20" t="str">
            <v>うち建築</v>
          </cell>
          <cell r="G20">
            <v>7662729.25</v>
          </cell>
        </row>
        <row r="22">
          <cell r="A22" t="str">
            <v>　「建設工事施工統計」の元請完成工事高の維持補修工事を建設補修の生産額とする。</v>
          </cell>
        </row>
        <row r="23">
          <cell r="A23" t="str">
            <v>　ただし、政府の土木工事における維持補修工事は概念・定義上投資額となるので建設</v>
          </cell>
        </row>
        <row r="24">
          <cell r="A24" t="str">
            <v>補修からは除外した。また、機械設置等工事は機械本体の金額が多いことが考えられ、</v>
          </cell>
        </row>
        <row r="25">
          <cell r="A25" t="str">
            <v>建設工事分が判明しないことから従前同様除外した。</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8" Type="http://schemas.openxmlformats.org/officeDocument/2006/relationships/drawing" Target="../drawings/drawing8.xml"/><Relationship Id="rId3" Type="http://schemas.openxmlformats.org/officeDocument/2006/relationships/hyperlink" Target="http://www.mlit.go.jp/sogoseisaku/jouhouka/sosei_jouhouka_tk4_000013.html" TargetMode="External"/><Relationship Id="rId7" Type="http://schemas.openxmlformats.org/officeDocument/2006/relationships/printerSettings" Target="../printerSettings/printerSettings16.bin"/><Relationship Id="rId2" Type="http://schemas.openxmlformats.org/officeDocument/2006/relationships/hyperlink" Target="http://www.mlit.go.jp/sogoseisaku/jouhouka/sosei_jouhouka_tk4_000013.html" TargetMode="External"/><Relationship Id="rId1" Type="http://schemas.openxmlformats.org/officeDocument/2006/relationships/hyperlink" Target="http://www.mlit.go.jp/sogoseisaku/jouhouka/sosei_jouhouka_tk4_000013.html" TargetMode="External"/><Relationship Id="rId6" Type="http://schemas.openxmlformats.org/officeDocument/2006/relationships/hyperlink" Target="http://www.mlit.go.jp/sogoseisaku/jouhouka/sosei_jouhouka_tk4_000013.html" TargetMode="External"/><Relationship Id="rId5" Type="http://schemas.openxmlformats.org/officeDocument/2006/relationships/hyperlink" Target="http://www.mlit.go.jp/sogoseisaku/jouhouka/sosei_jouhouka_tk4_000013.html" TargetMode="External"/><Relationship Id="rId4" Type="http://schemas.openxmlformats.org/officeDocument/2006/relationships/hyperlink" Target="http://www.mlit.go.jp/sogoseisaku/jouhouka/sosei_jouhouka_tk4_000013.html" TargetMode="External"/></Relationships>
</file>

<file path=xl/worksheets/_rels/sheet18.xml.rels><?xml version="1.0" encoding="UTF-8" standalone="yes"?>
<Relationships xmlns="http://schemas.openxmlformats.org/package/2006/relationships"><Relationship Id="rId8" Type="http://schemas.openxmlformats.org/officeDocument/2006/relationships/drawing" Target="../drawings/drawing9.xml"/><Relationship Id="rId3" Type="http://schemas.openxmlformats.org/officeDocument/2006/relationships/hyperlink" Target="http://www.mlit.go.jp/sogoseisaku/jouhouka/sosei_jouhouka_tk4_000013.html" TargetMode="External"/><Relationship Id="rId7" Type="http://schemas.openxmlformats.org/officeDocument/2006/relationships/printerSettings" Target="../printerSettings/printerSettings17.bin"/><Relationship Id="rId2" Type="http://schemas.openxmlformats.org/officeDocument/2006/relationships/hyperlink" Target="http://www.mlit.go.jp/sogoseisaku/jouhouka/sosei_jouhouka_tk4_000013.html" TargetMode="External"/><Relationship Id="rId1" Type="http://schemas.openxmlformats.org/officeDocument/2006/relationships/hyperlink" Target="http://www.mlit.go.jp/sogoseisaku/jouhouka/sosei_jouhouka_tk4_000013.html" TargetMode="External"/><Relationship Id="rId6" Type="http://schemas.openxmlformats.org/officeDocument/2006/relationships/hyperlink" Target="http://www.mlit.go.jp/sogoseisaku/jouhouka/sosei_jouhouka_tk4_000013.html" TargetMode="External"/><Relationship Id="rId5" Type="http://schemas.openxmlformats.org/officeDocument/2006/relationships/hyperlink" Target="http://www.mlit.go.jp/sogoseisaku/jouhouka/sosei_jouhouka_tk4_000013.html" TargetMode="External"/><Relationship Id="rId4" Type="http://schemas.openxmlformats.org/officeDocument/2006/relationships/hyperlink" Target="http://www.mlit.go.jp/sogoseisaku/jouhouka/sosei_jouhouka_tk4_000013.html" TargetMode="Externa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8" Type="http://schemas.openxmlformats.org/officeDocument/2006/relationships/hyperlink" Target="http://www.mlit.go.jp/sogoseisaku/jouhouka/sosei_jouhouka_tk4_000013.html" TargetMode="External"/><Relationship Id="rId3" Type="http://schemas.openxmlformats.org/officeDocument/2006/relationships/hyperlink" Target="http://www.mlit.go.jp/sogoseisaku/jouhouka/sosei_jouhouka_tk4_000013.html" TargetMode="External"/><Relationship Id="rId7" Type="http://schemas.openxmlformats.org/officeDocument/2006/relationships/hyperlink" Target="http://www.mlit.go.jp/sogoseisaku/jouhouka/sosei_jouhouka_tk4_000013.html" TargetMode="External"/><Relationship Id="rId2" Type="http://schemas.openxmlformats.org/officeDocument/2006/relationships/hyperlink" Target="http://www.mlit.go.jp/sogoseisaku/jouhouka/sosei_jouhouka_tk4_000013.html" TargetMode="External"/><Relationship Id="rId1" Type="http://schemas.openxmlformats.org/officeDocument/2006/relationships/hyperlink" Target="http://www.mlit.go.jp/sogoseisaku/jouhouka/sosei_jouhouka_tk4_000013.html" TargetMode="External"/><Relationship Id="rId6" Type="http://schemas.openxmlformats.org/officeDocument/2006/relationships/hyperlink" Target="http://www.mlit.go.jp/sogoseisaku/jouhouka/sosei_jouhouka_tk4_000013.html" TargetMode="External"/><Relationship Id="rId5" Type="http://schemas.openxmlformats.org/officeDocument/2006/relationships/hyperlink" Target="http://www.mlit.go.jp/sogoseisaku/jouhouka/sosei_jouhouka_tk4_000013.html" TargetMode="External"/><Relationship Id="rId4" Type="http://schemas.openxmlformats.org/officeDocument/2006/relationships/hyperlink" Target="http://www.mlit.go.jp/sogoseisaku/jouhouka/sosei_jouhouka_tk4_000013.html" TargetMode="External"/><Relationship Id="rId9"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2587A4-F7E3-4389-9B79-F34A32C7DCA1}">
  <dimension ref="A1:A9"/>
  <sheetViews>
    <sheetView tabSelected="1" workbookViewId="0"/>
  </sheetViews>
  <sheetFormatPr defaultRowHeight="15.9"/>
  <cols>
    <col min="1" max="16384" width="8.9375" style="289"/>
  </cols>
  <sheetData>
    <row r="1" spans="1:1">
      <c r="A1" s="289" t="s">
        <v>546</v>
      </c>
    </row>
    <row r="2" spans="1:1">
      <c r="A2" s="289" t="s">
        <v>547</v>
      </c>
    </row>
    <row r="3" spans="1:1">
      <c r="A3" s="289" t="s">
        <v>551</v>
      </c>
    </row>
    <row r="5" spans="1:1">
      <c r="A5" s="289" t="s">
        <v>548</v>
      </c>
    </row>
    <row r="6" spans="1:1">
      <c r="A6" s="289" t="s">
        <v>549</v>
      </c>
    </row>
    <row r="7" spans="1:1">
      <c r="A7" s="289" t="s">
        <v>550</v>
      </c>
    </row>
    <row r="8" spans="1:1">
      <c r="A8" s="289" t="s">
        <v>552</v>
      </c>
    </row>
    <row r="9" spans="1:1">
      <c r="A9" s="289" t="s">
        <v>553</v>
      </c>
    </row>
  </sheetData>
  <phoneticPr fontId="4"/>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26D3A-85D1-4167-BDF1-B98462917629}">
  <dimension ref="A1:S152"/>
  <sheetViews>
    <sheetView zoomScaleNormal="100" workbookViewId="0">
      <selection activeCell="G14" sqref="G14"/>
    </sheetView>
  </sheetViews>
  <sheetFormatPr defaultColWidth="7.46875" defaultRowHeight="18.45"/>
  <cols>
    <col min="1" max="1" width="10.234375" style="106" bestFit="1" customWidth="1"/>
    <col min="2" max="3" width="14" style="222" customWidth="1"/>
    <col min="4" max="7" width="7.46875" style="222"/>
    <col min="8" max="8" width="13.17578125" style="222" customWidth="1"/>
    <col min="9" max="10" width="7.46875" style="222"/>
    <col min="11" max="11" width="18.87890625" style="222" bestFit="1" customWidth="1"/>
    <col min="12" max="12" width="19.52734375" style="222" bestFit="1" customWidth="1"/>
    <col min="13" max="16384" width="7.46875" style="222"/>
  </cols>
  <sheetData>
    <row r="1" spans="1:19" ht="36.9">
      <c r="B1" s="97" t="s">
        <v>519</v>
      </c>
      <c r="C1" s="97" t="s">
        <v>520</v>
      </c>
      <c r="N1" s="223" t="s">
        <v>526</v>
      </c>
    </row>
    <row r="2" spans="1:19" ht="55.3">
      <c r="A2" s="106" t="s">
        <v>545</v>
      </c>
      <c r="B2" s="97" t="s">
        <v>541</v>
      </c>
      <c r="C2" s="97" t="s">
        <v>542</v>
      </c>
      <c r="D2" s="224" t="s">
        <v>504</v>
      </c>
      <c r="E2" s="224" t="s">
        <v>505</v>
      </c>
      <c r="F2" s="224" t="s">
        <v>506</v>
      </c>
      <c r="G2" s="224" t="s">
        <v>507</v>
      </c>
      <c r="H2" s="98" t="s">
        <v>508</v>
      </c>
      <c r="I2" s="224" t="s">
        <v>521</v>
      </c>
      <c r="J2" s="224" t="s">
        <v>522</v>
      </c>
      <c r="K2" s="224" t="s">
        <v>523</v>
      </c>
      <c r="L2" s="224" t="s">
        <v>524</v>
      </c>
      <c r="M2" s="224" t="s">
        <v>513</v>
      </c>
      <c r="N2" s="224" t="s">
        <v>514</v>
      </c>
      <c r="O2" s="224" t="s">
        <v>515</v>
      </c>
      <c r="R2" s="223"/>
      <c r="S2" s="223"/>
    </row>
    <row r="3" spans="1:19">
      <c r="A3" s="107" t="s">
        <v>163</v>
      </c>
      <c r="B3" s="225">
        <v>8</v>
      </c>
      <c r="C3" s="225">
        <v>9</v>
      </c>
      <c r="D3" s="226">
        <f t="shared" ref="D3:D66" si="0">(1-E3)*(B3/100)/(1-(C3/100))+E3</f>
        <v>0.32240992266513518</v>
      </c>
      <c r="E3" s="227">
        <v>0.25710003569310003</v>
      </c>
      <c r="F3" s="226">
        <v>9.0244640325794157E-2</v>
      </c>
      <c r="G3" s="226">
        <v>0.9360667638330975</v>
      </c>
      <c r="H3" s="228">
        <f>SUM(K$3:K$1048576)+2*SUM(L$3:L$1048576)*F3/G3</f>
        <v>3.4461322684364859E-13</v>
      </c>
      <c r="I3" s="226">
        <f t="shared" ref="I3:I66" si="1">_xlfn.NORM.S.INV(1-(B3/100)/D3)</f>
        <v>0.68038195803169754</v>
      </c>
      <c r="J3" s="226">
        <f t="shared" ref="J3:J66" si="2">_xlfn.NORM.S.INV(C3/100)</f>
        <v>-1.3407550336902161</v>
      </c>
      <c r="K3" s="226">
        <f t="shared" ref="K3:K66" si="3">(I3+J3)/(I3-J3)</f>
        <v>-0.3267334566450697</v>
      </c>
      <c r="L3" s="226">
        <f t="shared" ref="L3:L66" si="4">1/(I3-J3)</f>
        <v>0.49477101458028683</v>
      </c>
      <c r="M3" s="226">
        <f>-F3/SUM(K$3:K$1048564)</f>
        <v>5.5941464799184899E-3</v>
      </c>
      <c r="N3" s="226">
        <f t="shared" ref="N3:N66" si="5">-M3*K3</f>
        <v>1.8277948163626173E-3</v>
      </c>
      <c r="O3" s="226">
        <f t="shared" ref="O3:O66" si="6">2*M3*L3</f>
        <v>5.535643059160023E-3</v>
      </c>
      <c r="Q3" s="229"/>
      <c r="R3" s="223"/>
      <c r="S3" s="223"/>
    </row>
    <row r="4" spans="1:19">
      <c r="A4" s="107" t="s">
        <v>164</v>
      </c>
      <c r="B4" s="225">
        <v>7</v>
      </c>
      <c r="C4" s="225">
        <v>7</v>
      </c>
      <c r="D4" s="226">
        <f t="shared" si="0"/>
        <v>0.3130172373075979</v>
      </c>
      <c r="E4" s="230">
        <f t="shared" ref="E4:E67" si="7">E3</f>
        <v>0.25710003569310003</v>
      </c>
      <c r="I4" s="226">
        <f t="shared" si="1"/>
        <v>0.75999141942295023</v>
      </c>
      <c r="J4" s="226">
        <f t="shared" si="2"/>
        <v>-1.4757910281791702</v>
      </c>
      <c r="K4" s="226">
        <f t="shared" si="3"/>
        <v>-0.32015619834743581</v>
      </c>
      <c r="L4" s="226">
        <f t="shared" si="4"/>
        <v>0.44727070877244851</v>
      </c>
      <c r="M4" s="231">
        <f t="shared" ref="M4:M67" si="8">M3</f>
        <v>5.5941464799184899E-3</v>
      </c>
      <c r="N4" s="226">
        <f t="shared" si="5"/>
        <v>1.7910006700093939E-3</v>
      </c>
      <c r="O4" s="226">
        <f t="shared" si="6"/>
        <v>5.0041957221000815E-3</v>
      </c>
      <c r="Q4" s="229"/>
      <c r="R4" s="223"/>
      <c r="S4" s="223"/>
    </row>
    <row r="5" spans="1:19">
      <c r="A5" s="107" t="s">
        <v>165</v>
      </c>
      <c r="B5" s="225">
        <v>5</v>
      </c>
      <c r="C5" s="225">
        <v>9</v>
      </c>
      <c r="D5" s="226">
        <f t="shared" si="0"/>
        <v>0.29791871505062201</v>
      </c>
      <c r="E5" s="230">
        <f t="shared" si="7"/>
        <v>0.25710003569310003</v>
      </c>
      <c r="I5" s="226">
        <f t="shared" si="1"/>
        <v>0.96277185531459608</v>
      </c>
      <c r="J5" s="226">
        <f t="shared" si="2"/>
        <v>-1.3407550336902161</v>
      </c>
      <c r="K5" s="226">
        <f t="shared" si="3"/>
        <v>-0.16408889350491554</v>
      </c>
      <c r="L5" s="226">
        <f t="shared" si="4"/>
        <v>0.43411692078490471</v>
      </c>
      <c r="M5" s="231">
        <f t="shared" si="8"/>
        <v>5.5941464799184899E-3</v>
      </c>
      <c r="N5" s="226">
        <f t="shared" si="5"/>
        <v>9.1793730599424325E-4</v>
      </c>
      <c r="O5" s="226">
        <f t="shared" si="6"/>
        <v>4.8570272885638576E-3</v>
      </c>
      <c r="Q5" s="229"/>
      <c r="R5" s="223"/>
      <c r="S5" s="223"/>
    </row>
    <row r="6" spans="1:19">
      <c r="A6" s="107" t="s">
        <v>166</v>
      </c>
      <c r="B6" s="225">
        <v>6</v>
      </c>
      <c r="C6" s="225">
        <v>10</v>
      </c>
      <c r="D6" s="226">
        <f t="shared" si="0"/>
        <v>0.30662669998022668</v>
      </c>
      <c r="E6" s="230">
        <f t="shared" si="7"/>
        <v>0.25710003569310003</v>
      </c>
      <c r="I6" s="226">
        <f t="shared" si="1"/>
        <v>0.85716201551426352</v>
      </c>
      <c r="J6" s="226">
        <f t="shared" si="2"/>
        <v>-1.2815515655446006</v>
      </c>
      <c r="K6" s="226">
        <f t="shared" si="3"/>
        <v>-0.19843215743747433</v>
      </c>
      <c r="L6" s="226">
        <f t="shared" si="4"/>
        <v>0.46757079061746359</v>
      </c>
      <c r="M6" s="231">
        <f t="shared" si="8"/>
        <v>5.5941464799184899E-3</v>
      </c>
      <c r="N6" s="226">
        <f t="shared" si="5"/>
        <v>1.1100585550314786E-3</v>
      </c>
      <c r="O6" s="226">
        <f t="shared" si="6"/>
        <v>5.2313189848907787E-3</v>
      </c>
      <c r="Q6" s="229"/>
      <c r="R6" s="223"/>
      <c r="S6" s="223"/>
    </row>
    <row r="7" spans="1:19">
      <c r="A7" s="107" t="s">
        <v>167</v>
      </c>
      <c r="B7" s="225">
        <v>6</v>
      </c>
      <c r="C7" s="225">
        <v>13</v>
      </c>
      <c r="D7" s="226">
        <f t="shared" si="0"/>
        <v>0.30833451599012762</v>
      </c>
      <c r="E7" s="230">
        <f t="shared" si="7"/>
        <v>0.25710003569310003</v>
      </c>
      <c r="I7" s="226">
        <f t="shared" si="1"/>
        <v>0.86109141627352026</v>
      </c>
      <c r="J7" s="226">
        <f t="shared" si="2"/>
        <v>-1.1263911290388013</v>
      </c>
      <c r="K7" s="226">
        <f t="shared" si="3"/>
        <v>-0.13348530450796525</v>
      </c>
      <c r="L7" s="226">
        <f t="shared" si="4"/>
        <v>0.50314907286033839</v>
      </c>
      <c r="M7" s="231">
        <f t="shared" si="8"/>
        <v>5.5941464799184899E-3</v>
      </c>
      <c r="N7" s="226">
        <f t="shared" si="5"/>
        <v>7.4673634633408155E-4</v>
      </c>
      <c r="O7" s="226">
        <f t="shared" si="6"/>
        <v>5.6293792296318278E-3</v>
      </c>
      <c r="Q7" s="229"/>
      <c r="R7" s="223"/>
      <c r="S7" s="223"/>
    </row>
    <row r="8" spans="1:19">
      <c r="A8" s="107" t="s">
        <v>168</v>
      </c>
      <c r="B8" s="225">
        <v>4</v>
      </c>
      <c r="C8" s="225">
        <v>16</v>
      </c>
      <c r="D8" s="226">
        <f t="shared" si="0"/>
        <v>0.29247622446961907</v>
      </c>
      <c r="E8" s="230">
        <f t="shared" si="7"/>
        <v>0.25710003569310003</v>
      </c>
      <c r="I8" s="226">
        <f t="shared" si="1"/>
        <v>1.0949774705535347</v>
      </c>
      <c r="J8" s="226">
        <f t="shared" si="2"/>
        <v>-0.9944578832097497</v>
      </c>
      <c r="K8" s="226">
        <f t="shared" si="3"/>
        <v>4.8108493599832616E-2</v>
      </c>
      <c r="L8" s="226">
        <f t="shared" si="4"/>
        <v>0.47859820032187111</v>
      </c>
      <c r="M8" s="231">
        <f t="shared" si="8"/>
        <v>5.5941464799184899E-3</v>
      </c>
      <c r="N8" s="226">
        <f t="shared" si="5"/>
        <v>-2.6912596012568484E-4</v>
      </c>
      <c r="O8" s="226">
        <f t="shared" si="6"/>
        <v>5.3546968752518388E-3</v>
      </c>
      <c r="Q8" s="229"/>
      <c r="R8" s="223"/>
      <c r="S8" s="223"/>
    </row>
    <row r="9" spans="1:19">
      <c r="A9" s="107" t="s">
        <v>169</v>
      </c>
      <c r="B9" s="225">
        <v>2</v>
      </c>
      <c r="C9" s="225">
        <v>19</v>
      </c>
      <c r="D9" s="226">
        <f t="shared" si="0"/>
        <v>0.27544324468833215</v>
      </c>
      <c r="E9" s="230">
        <f t="shared" si="7"/>
        <v>0.25710003569310003</v>
      </c>
      <c r="I9" s="226">
        <f t="shared" si="1"/>
        <v>1.456622985412233</v>
      </c>
      <c r="J9" s="226">
        <f t="shared" si="2"/>
        <v>-0.87789629505122846</v>
      </c>
      <c r="K9" s="226">
        <f t="shared" si="3"/>
        <v>0.24789972616808398</v>
      </c>
      <c r="L9" s="226">
        <f t="shared" si="4"/>
        <v>0.4283537122047133</v>
      </c>
      <c r="M9" s="231">
        <f t="shared" si="8"/>
        <v>5.5941464799184899E-3</v>
      </c>
      <c r="N9" s="226">
        <f t="shared" si="5"/>
        <v>-1.3867873805159445E-3</v>
      </c>
      <c r="O9" s="226">
        <f t="shared" si="6"/>
        <v>4.7925468225800292E-3</v>
      </c>
      <c r="Q9" s="229"/>
      <c r="R9" s="223"/>
      <c r="S9" s="223"/>
    </row>
    <row r="10" spans="1:19">
      <c r="A10" s="107" t="s">
        <v>170</v>
      </c>
      <c r="B10" s="225">
        <v>3</v>
      </c>
      <c r="C10" s="225">
        <v>16</v>
      </c>
      <c r="D10" s="226">
        <f t="shared" si="0"/>
        <v>0.28363217727548928</v>
      </c>
      <c r="E10" s="230">
        <f t="shared" si="7"/>
        <v>0.25710003569310003</v>
      </c>
      <c r="I10" s="226">
        <f t="shared" si="1"/>
        <v>1.2493377018056107</v>
      </c>
      <c r="J10" s="226">
        <f t="shared" si="2"/>
        <v>-0.9944578832097497</v>
      </c>
      <c r="K10" s="226">
        <f t="shared" si="3"/>
        <v>0.11359315451818047</v>
      </c>
      <c r="L10" s="226">
        <f t="shared" si="4"/>
        <v>0.44567339675603934</v>
      </c>
      <c r="M10" s="231">
        <f t="shared" si="8"/>
        <v>5.5941464799184899E-3</v>
      </c>
      <c r="N10" s="226">
        <f t="shared" si="5"/>
        <v>-6.3545674549071642E-4</v>
      </c>
      <c r="O10" s="226">
        <f t="shared" si="6"/>
        <v>4.986324527312228E-3</v>
      </c>
      <c r="Q10" s="229"/>
      <c r="R10" s="223"/>
      <c r="S10" s="223"/>
    </row>
    <row r="11" spans="1:19">
      <c r="A11" s="107" t="s">
        <v>171</v>
      </c>
      <c r="B11" s="225">
        <v>6</v>
      </c>
      <c r="C11" s="225">
        <v>14</v>
      </c>
      <c r="D11" s="226">
        <f t="shared" si="0"/>
        <v>0.30893026576102328</v>
      </c>
      <c r="E11" s="230">
        <f t="shared" si="7"/>
        <v>0.25710003569310003</v>
      </c>
      <c r="I11" s="226">
        <f t="shared" si="1"/>
        <v>0.86245501799932722</v>
      </c>
      <c r="J11" s="226">
        <f t="shared" si="2"/>
        <v>-1.0803193408149565</v>
      </c>
      <c r="K11" s="226">
        <f t="shared" si="3"/>
        <v>-0.11214082676518157</v>
      </c>
      <c r="L11" s="226">
        <f t="shared" si="4"/>
        <v>0.51472781461369566</v>
      </c>
      <c r="M11" s="231">
        <f t="shared" si="8"/>
        <v>5.5941464799184899E-3</v>
      </c>
      <c r="N11" s="226">
        <f t="shared" si="5"/>
        <v>6.2733221130358962E-4</v>
      </c>
      <c r="O11" s="226">
        <f t="shared" si="6"/>
        <v>5.7589255844746855E-3</v>
      </c>
      <c r="Q11" s="229"/>
      <c r="R11" s="223"/>
      <c r="S11" s="223"/>
    </row>
    <row r="12" spans="1:19">
      <c r="A12" s="107" t="s">
        <v>172</v>
      </c>
      <c r="B12" s="225">
        <v>6</v>
      </c>
      <c r="C12" s="225">
        <v>12</v>
      </c>
      <c r="D12" s="226">
        <f t="shared" si="0"/>
        <v>0.30775230598675229</v>
      </c>
      <c r="E12" s="230">
        <f t="shared" si="7"/>
        <v>0.25710003569310003</v>
      </c>
      <c r="I12" s="226">
        <f t="shared" si="1"/>
        <v>0.85975525878974113</v>
      </c>
      <c r="J12" s="226">
        <f t="shared" si="2"/>
        <v>-1.1749867920660904</v>
      </c>
      <c r="K12" s="226">
        <f t="shared" si="3"/>
        <v>-0.15492456802755902</v>
      </c>
      <c r="L12" s="226">
        <f t="shared" si="4"/>
        <v>0.49146278742280408</v>
      </c>
      <c r="M12" s="231">
        <f t="shared" si="8"/>
        <v>5.5941464799184899E-3</v>
      </c>
      <c r="N12" s="226">
        <f t="shared" si="5"/>
        <v>8.6667072688426192E-4</v>
      </c>
      <c r="O12" s="226">
        <f t="shared" si="6"/>
        <v>5.4986296445444166E-3</v>
      </c>
      <c r="Q12" s="229"/>
      <c r="R12" s="223"/>
      <c r="S12" s="223"/>
    </row>
    <row r="13" spans="1:19">
      <c r="A13" s="107" t="s">
        <v>173</v>
      </c>
      <c r="B13" s="225">
        <v>8</v>
      </c>
      <c r="C13" s="225">
        <v>7</v>
      </c>
      <c r="D13" s="226">
        <f t="shared" si="0"/>
        <v>0.32100540896681184</v>
      </c>
      <c r="E13" s="230">
        <f t="shared" si="7"/>
        <v>0.25710003569310003</v>
      </c>
      <c r="I13" s="226">
        <f t="shared" si="1"/>
        <v>0.67695584699299127</v>
      </c>
      <c r="J13" s="226">
        <f t="shared" si="2"/>
        <v>-1.4757910281791702</v>
      </c>
      <c r="K13" s="226">
        <f t="shared" si="3"/>
        <v>-0.37107715282238823</v>
      </c>
      <c r="L13" s="226">
        <f t="shared" si="4"/>
        <v>0.46452279714493933</v>
      </c>
      <c r="M13" s="231">
        <f t="shared" si="8"/>
        <v>5.5941464799184899E-3</v>
      </c>
      <c r="N13" s="226">
        <f t="shared" si="5"/>
        <v>2.0758599482395387E-3</v>
      </c>
      <c r="O13" s="226">
        <f t="shared" si="6"/>
        <v>5.1972171409805064E-3</v>
      </c>
      <c r="Q13" s="229"/>
      <c r="R13" s="223"/>
      <c r="S13" s="223"/>
    </row>
    <row r="14" spans="1:19">
      <c r="A14" s="107" t="s">
        <v>174</v>
      </c>
      <c r="B14" s="225">
        <v>10</v>
      </c>
      <c r="C14" s="225">
        <v>8</v>
      </c>
      <c r="D14" s="226">
        <f t="shared" si="0"/>
        <v>0.33785003181341522</v>
      </c>
      <c r="E14" s="230">
        <f t="shared" si="7"/>
        <v>0.25710003569310003</v>
      </c>
      <c r="I14" s="226">
        <f t="shared" si="1"/>
        <v>0.53597094228266684</v>
      </c>
      <c r="J14" s="226">
        <f t="shared" si="2"/>
        <v>-1.4050715603096353</v>
      </c>
      <c r="K14" s="226">
        <f t="shared" si="3"/>
        <v>-0.44774940109053085</v>
      </c>
      <c r="L14" s="226">
        <f t="shared" si="4"/>
        <v>0.51518707017722665</v>
      </c>
      <c r="M14" s="231">
        <f t="shared" si="8"/>
        <v>5.5941464799184899E-3</v>
      </c>
      <c r="N14" s="226">
        <f t="shared" si="5"/>
        <v>2.5047757359962053E-3</v>
      </c>
      <c r="O14" s="226">
        <f t="shared" si="6"/>
        <v>5.764063870262905E-3</v>
      </c>
      <c r="Q14" s="229"/>
      <c r="R14" s="223"/>
      <c r="S14" s="223"/>
    </row>
    <row r="15" spans="1:19">
      <c r="A15" s="107" t="s">
        <v>175</v>
      </c>
      <c r="B15" s="225">
        <v>6</v>
      </c>
      <c r="C15" s="225">
        <v>12</v>
      </c>
      <c r="D15" s="226">
        <f t="shared" si="0"/>
        <v>0.30775230598675229</v>
      </c>
      <c r="E15" s="230">
        <f t="shared" si="7"/>
        <v>0.25710003569310003</v>
      </c>
      <c r="I15" s="226">
        <f t="shared" si="1"/>
        <v>0.85975525878974113</v>
      </c>
      <c r="J15" s="226">
        <f t="shared" si="2"/>
        <v>-1.1749867920660904</v>
      </c>
      <c r="K15" s="226">
        <f t="shared" si="3"/>
        <v>-0.15492456802755902</v>
      </c>
      <c r="L15" s="226">
        <f t="shared" si="4"/>
        <v>0.49146278742280408</v>
      </c>
      <c r="M15" s="231">
        <f t="shared" si="8"/>
        <v>5.5941464799184899E-3</v>
      </c>
      <c r="N15" s="226">
        <f t="shared" si="5"/>
        <v>8.6667072688426192E-4</v>
      </c>
      <c r="O15" s="226">
        <f t="shared" si="6"/>
        <v>5.4986296445444166E-3</v>
      </c>
      <c r="Q15" s="229"/>
      <c r="R15" s="223"/>
      <c r="S15" s="223"/>
    </row>
    <row r="16" spans="1:19">
      <c r="A16" s="107" t="s">
        <v>176</v>
      </c>
      <c r="B16" s="225">
        <v>6</v>
      </c>
      <c r="C16" s="225">
        <v>9</v>
      </c>
      <c r="D16" s="226">
        <f t="shared" si="0"/>
        <v>0.30608245092212638</v>
      </c>
      <c r="E16" s="230">
        <f t="shared" si="7"/>
        <v>0.25710003569310003</v>
      </c>
      <c r="I16" s="226">
        <f t="shared" si="1"/>
        <v>0.85590337944044581</v>
      </c>
      <c r="J16" s="226">
        <f t="shared" si="2"/>
        <v>-1.3407550336902161</v>
      </c>
      <c r="K16" s="226">
        <f t="shared" si="3"/>
        <v>-0.22072237146728843</v>
      </c>
      <c r="L16" s="226">
        <f t="shared" si="4"/>
        <v>0.45523691531757415</v>
      </c>
      <c r="M16" s="231">
        <f t="shared" si="8"/>
        <v>5.5941464799184899E-3</v>
      </c>
      <c r="N16" s="226">
        <f t="shared" si="5"/>
        <v>1.234753277382993E-3</v>
      </c>
      <c r="O16" s="226">
        <f t="shared" si="6"/>
        <v>5.093323974705518E-3</v>
      </c>
      <c r="Q16" s="229"/>
      <c r="R16" s="223"/>
      <c r="S16" s="223"/>
    </row>
    <row r="17" spans="1:19">
      <c r="A17" s="107" t="s">
        <v>177</v>
      </c>
      <c r="B17" s="225">
        <v>10</v>
      </c>
      <c r="C17" s="225">
        <v>6</v>
      </c>
      <c r="D17" s="226">
        <f t="shared" si="0"/>
        <v>0.33613194678957875</v>
      </c>
      <c r="E17" s="230">
        <f t="shared" si="7"/>
        <v>0.25710003569310003</v>
      </c>
      <c r="I17" s="226">
        <f t="shared" si="1"/>
        <v>0.53159801812000118</v>
      </c>
      <c r="J17" s="226">
        <f t="shared" si="2"/>
        <v>-1.554773594596853</v>
      </c>
      <c r="K17" s="226">
        <f t="shared" si="3"/>
        <v>-0.49040907681085716</v>
      </c>
      <c r="L17" s="226">
        <f t="shared" si="4"/>
        <v>0.47930099983377794</v>
      </c>
      <c r="M17" s="231">
        <f t="shared" si="8"/>
        <v>5.5941464799184899E-3</v>
      </c>
      <c r="N17" s="226">
        <f t="shared" si="5"/>
        <v>2.7434202107615327E-3</v>
      </c>
      <c r="O17" s="226">
        <f t="shared" si="6"/>
        <v>5.3625600020830834E-3</v>
      </c>
      <c r="Q17" s="229"/>
      <c r="R17" s="223"/>
      <c r="S17" s="223"/>
    </row>
    <row r="18" spans="1:19">
      <c r="A18" s="107" t="s">
        <v>178</v>
      </c>
      <c r="B18" s="225">
        <v>6</v>
      </c>
      <c r="C18" s="225">
        <v>10</v>
      </c>
      <c r="D18" s="226">
        <f t="shared" si="0"/>
        <v>0.30662669998022668</v>
      </c>
      <c r="E18" s="230">
        <f t="shared" si="7"/>
        <v>0.25710003569310003</v>
      </c>
      <c r="I18" s="226">
        <f t="shared" si="1"/>
        <v>0.85716201551426352</v>
      </c>
      <c r="J18" s="226">
        <f t="shared" si="2"/>
        <v>-1.2815515655446006</v>
      </c>
      <c r="K18" s="226">
        <f t="shared" si="3"/>
        <v>-0.19843215743747433</v>
      </c>
      <c r="L18" s="226">
        <f t="shared" si="4"/>
        <v>0.46757079061746359</v>
      </c>
      <c r="M18" s="231">
        <f t="shared" si="8"/>
        <v>5.5941464799184899E-3</v>
      </c>
      <c r="N18" s="226">
        <f t="shared" si="5"/>
        <v>1.1100585550314786E-3</v>
      </c>
      <c r="O18" s="226">
        <f t="shared" si="6"/>
        <v>5.2313189848907787E-3</v>
      </c>
      <c r="Q18" s="229"/>
      <c r="R18" s="223"/>
      <c r="S18" s="223"/>
    </row>
    <row r="19" spans="1:19">
      <c r="A19" s="107" t="s">
        <v>179</v>
      </c>
      <c r="B19" s="225">
        <v>19</v>
      </c>
      <c r="C19" s="225">
        <v>12</v>
      </c>
      <c r="D19" s="226">
        <f t="shared" si="0"/>
        <v>0.41749889162299886</v>
      </c>
      <c r="E19" s="230">
        <f t="shared" si="7"/>
        <v>0.25710003569310003</v>
      </c>
      <c r="I19" s="226">
        <f t="shared" si="1"/>
        <v>0.11280890648699451</v>
      </c>
      <c r="J19" s="226">
        <f t="shared" si="2"/>
        <v>-1.1749867920660904</v>
      </c>
      <c r="K19" s="226">
        <f t="shared" si="3"/>
        <v>-0.82480310096742504</v>
      </c>
      <c r="L19" s="226">
        <f t="shared" si="4"/>
        <v>0.7765206865681874</v>
      </c>
      <c r="M19" s="231">
        <f t="shared" si="8"/>
        <v>5.5941464799184899E-3</v>
      </c>
      <c r="N19" s="226">
        <f t="shared" si="5"/>
        <v>4.6140693639027753E-3</v>
      </c>
      <c r="O19" s="226">
        <f t="shared" si="6"/>
        <v>8.6879409306986292E-3</v>
      </c>
      <c r="Q19" s="229"/>
      <c r="R19" s="223"/>
      <c r="S19" s="223"/>
    </row>
    <row r="20" spans="1:19">
      <c r="A20" s="107" t="s">
        <v>180</v>
      </c>
      <c r="B20" s="225">
        <v>13</v>
      </c>
      <c r="C20" s="225">
        <v>6</v>
      </c>
      <c r="D20" s="226">
        <f t="shared" si="0"/>
        <v>0.35984152011852238</v>
      </c>
      <c r="E20" s="230">
        <f t="shared" si="7"/>
        <v>0.25710003569310003</v>
      </c>
      <c r="I20" s="226">
        <f t="shared" si="1"/>
        <v>0.3550657958035055</v>
      </c>
      <c r="J20" s="226">
        <f t="shared" si="2"/>
        <v>-1.554773594596853</v>
      </c>
      <c r="K20" s="226">
        <f t="shared" si="3"/>
        <v>-0.62817208861832796</v>
      </c>
      <c r="L20" s="226">
        <f t="shared" si="4"/>
        <v>0.52360423867389738</v>
      </c>
      <c r="M20" s="231">
        <f t="shared" si="8"/>
        <v>5.5941464799184899E-3</v>
      </c>
      <c r="N20" s="226">
        <f t="shared" si="5"/>
        <v>3.5140866783272651E-3</v>
      </c>
      <c r="O20" s="226">
        <f t="shared" si="6"/>
        <v>5.8582376172959675E-3</v>
      </c>
      <c r="Q20" s="229"/>
      <c r="R20" s="223"/>
      <c r="S20" s="223"/>
    </row>
    <row r="21" spans="1:19">
      <c r="A21" s="107" t="s">
        <v>181</v>
      </c>
      <c r="B21" s="225">
        <v>12</v>
      </c>
      <c r="C21" s="225">
        <v>4</v>
      </c>
      <c r="D21" s="226">
        <f t="shared" si="0"/>
        <v>0.34996253123146254</v>
      </c>
      <c r="E21" s="230">
        <f t="shared" si="7"/>
        <v>0.25710003569310003</v>
      </c>
      <c r="I21" s="226">
        <f t="shared" si="1"/>
        <v>0.4045780418591613</v>
      </c>
      <c r="J21" s="226">
        <f t="shared" si="2"/>
        <v>-1.7506860712521695</v>
      </c>
      <c r="K21" s="226">
        <f t="shared" si="3"/>
        <v>-0.62456755123610896</v>
      </c>
      <c r="L21" s="226">
        <f t="shared" si="4"/>
        <v>0.46398025834356049</v>
      </c>
      <c r="M21" s="231">
        <f t="shared" si="8"/>
        <v>5.5941464799184899E-3</v>
      </c>
      <c r="N21" s="226">
        <f t="shared" si="5"/>
        <v>3.4939223682187901E-3</v>
      </c>
      <c r="O21" s="226">
        <f t="shared" si="6"/>
        <v>5.1911470579286013E-3</v>
      </c>
      <c r="Q21" s="229"/>
      <c r="R21" s="223"/>
      <c r="S21" s="223"/>
    </row>
    <row r="22" spans="1:19">
      <c r="A22" s="107" t="s">
        <v>182</v>
      </c>
      <c r="B22" s="225">
        <v>11</v>
      </c>
      <c r="C22" s="225">
        <v>4</v>
      </c>
      <c r="D22" s="226">
        <f t="shared" si="0"/>
        <v>0.34222398993659897</v>
      </c>
      <c r="E22" s="230">
        <f t="shared" si="7"/>
        <v>0.25710003569310003</v>
      </c>
      <c r="I22" s="226">
        <f t="shared" si="1"/>
        <v>0.46371238559111616</v>
      </c>
      <c r="J22" s="226">
        <f t="shared" si="2"/>
        <v>-1.7506860712521695</v>
      </c>
      <c r="K22" s="226">
        <f t="shared" si="3"/>
        <v>-0.58118433097884581</v>
      </c>
      <c r="L22" s="226">
        <f t="shared" si="4"/>
        <v>0.45158991007677113</v>
      </c>
      <c r="M22" s="231">
        <f t="shared" si="8"/>
        <v>5.5941464799184899E-3</v>
      </c>
      <c r="N22" s="226">
        <f t="shared" si="5"/>
        <v>3.2512302793290928E-3</v>
      </c>
      <c r="O22" s="226">
        <f t="shared" si="6"/>
        <v>5.0525202116453527E-3</v>
      </c>
      <c r="Q22" s="229"/>
      <c r="R22" s="223"/>
      <c r="S22" s="223"/>
    </row>
    <row r="23" spans="1:19">
      <c r="A23" s="107" t="s">
        <v>183</v>
      </c>
      <c r="B23" s="225">
        <v>15</v>
      </c>
      <c r="C23" s="225">
        <v>3</v>
      </c>
      <c r="D23" s="226">
        <f t="shared" si="0"/>
        <v>0.37198147347251753</v>
      </c>
      <c r="E23" s="230">
        <f t="shared" si="7"/>
        <v>0.25710003569310003</v>
      </c>
      <c r="I23" s="226">
        <f t="shared" si="1"/>
        <v>0.24495434982612818</v>
      </c>
      <c r="J23" s="226">
        <f t="shared" si="2"/>
        <v>-1.8807936081512509</v>
      </c>
      <c r="K23" s="226">
        <f t="shared" si="3"/>
        <v>-0.76953584839926281</v>
      </c>
      <c r="L23" s="226">
        <f t="shared" si="4"/>
        <v>0.47042265582204151</v>
      </c>
      <c r="M23" s="231">
        <f t="shared" si="8"/>
        <v>5.5941464799184899E-3</v>
      </c>
      <c r="N23" s="226">
        <f t="shared" si="5"/>
        <v>4.3048962574938248E-3</v>
      </c>
      <c r="O23" s="226">
        <f t="shared" si="6"/>
        <v>5.2632264882815621E-3</v>
      </c>
      <c r="Q23" s="229"/>
      <c r="R23" s="223"/>
      <c r="S23" s="223"/>
    </row>
    <row r="24" spans="1:19">
      <c r="A24" s="107" t="s">
        <v>184</v>
      </c>
      <c r="B24" s="225">
        <v>18</v>
      </c>
      <c r="C24" s="225">
        <v>3</v>
      </c>
      <c r="D24" s="226">
        <f t="shared" si="0"/>
        <v>0.39495776102840108</v>
      </c>
      <c r="E24" s="230">
        <f t="shared" si="7"/>
        <v>0.25710003569310003</v>
      </c>
      <c r="I24" s="226">
        <f t="shared" si="1"/>
        <v>0.11115949046522892</v>
      </c>
      <c r="J24" s="226">
        <f t="shared" si="2"/>
        <v>-1.8807936081512509</v>
      </c>
      <c r="K24" s="226">
        <f t="shared" si="3"/>
        <v>-0.88839145806953468</v>
      </c>
      <c r="L24" s="226">
        <f t="shared" si="4"/>
        <v>0.50201985212129474</v>
      </c>
      <c r="M24" s="231">
        <f t="shared" si="8"/>
        <v>5.5941464799184899E-3</v>
      </c>
      <c r="N24" s="226">
        <f t="shared" si="5"/>
        <v>4.9697919479493417E-3</v>
      </c>
      <c r="O24" s="226">
        <f t="shared" si="6"/>
        <v>5.6167451771870838E-3</v>
      </c>
      <c r="Q24" s="229"/>
      <c r="R24" s="223"/>
      <c r="S24" s="223"/>
    </row>
    <row r="25" spans="1:19">
      <c r="A25" s="107" t="s">
        <v>185</v>
      </c>
      <c r="B25" s="225">
        <v>21</v>
      </c>
      <c r="C25" s="225">
        <v>2</v>
      </c>
      <c r="D25" s="226">
        <f t="shared" si="0"/>
        <v>0.41629288518743573</v>
      </c>
      <c r="E25" s="230">
        <f t="shared" si="7"/>
        <v>0.25710003569310003</v>
      </c>
      <c r="I25" s="226">
        <f t="shared" si="1"/>
        <v>-1.1161074404264677E-2</v>
      </c>
      <c r="J25" s="226">
        <f t="shared" si="2"/>
        <v>-2.0537489106318225</v>
      </c>
      <c r="K25" s="226">
        <f t="shared" si="3"/>
        <v>-1.0109283666594997</v>
      </c>
      <c r="L25" s="226">
        <f t="shared" si="4"/>
        <v>0.48957502941312597</v>
      </c>
      <c r="M25" s="231">
        <f t="shared" si="8"/>
        <v>5.5941464799184899E-3</v>
      </c>
      <c r="N25" s="226">
        <f t="shared" si="5"/>
        <v>5.655281363797989E-3</v>
      </c>
      <c r="O25" s="226">
        <f t="shared" si="6"/>
        <v>5.4775088548948596E-3</v>
      </c>
      <c r="Q25" s="229"/>
      <c r="R25" s="223"/>
      <c r="S25" s="223"/>
    </row>
    <row r="26" spans="1:19">
      <c r="A26" s="107" t="s">
        <v>186</v>
      </c>
      <c r="B26" s="225">
        <v>27</v>
      </c>
      <c r="C26" s="225">
        <v>3</v>
      </c>
      <c r="D26" s="226">
        <f t="shared" si="0"/>
        <v>0.4638866236960516</v>
      </c>
      <c r="E26" s="230">
        <f t="shared" si="7"/>
        <v>0.25710003569310003</v>
      </c>
      <c r="I26" s="226">
        <f t="shared" si="1"/>
        <v>-0.20711191186982264</v>
      </c>
      <c r="J26" s="226">
        <f t="shared" si="2"/>
        <v>-1.8807936081512509</v>
      </c>
      <c r="K26" s="226">
        <f t="shared" si="3"/>
        <v>-1.247492593520001</v>
      </c>
      <c r="L26" s="226">
        <f t="shared" si="4"/>
        <v>0.59748517428480663</v>
      </c>
      <c r="M26" s="231">
        <f t="shared" si="8"/>
        <v>5.5941464799184899E-3</v>
      </c>
      <c r="N26" s="226">
        <f t="shared" si="5"/>
        <v>6.9786563007643012E-3</v>
      </c>
      <c r="O26" s="226">
        <f t="shared" si="6"/>
        <v>6.684839169057673E-3</v>
      </c>
      <c r="Q26" s="229"/>
      <c r="R26" s="223"/>
      <c r="S26" s="223"/>
    </row>
    <row r="27" spans="1:19">
      <c r="A27" s="107" t="s">
        <v>187</v>
      </c>
      <c r="B27" s="225">
        <v>23</v>
      </c>
      <c r="C27" s="225">
        <v>3</v>
      </c>
      <c r="D27" s="226">
        <f t="shared" si="0"/>
        <v>0.43325157362154021</v>
      </c>
      <c r="E27" s="230">
        <f t="shared" si="7"/>
        <v>0.25710003569310003</v>
      </c>
      <c r="I27" s="226">
        <f t="shared" si="1"/>
        <v>-7.7455471301170573E-2</v>
      </c>
      <c r="J27" s="226">
        <f t="shared" si="2"/>
        <v>-1.8807936081512509</v>
      </c>
      <c r="K27" s="226">
        <f t="shared" si="3"/>
        <v>-1.0859023271547545</v>
      </c>
      <c r="L27" s="226">
        <f t="shared" si="4"/>
        <v>0.55452717355976078</v>
      </c>
      <c r="M27" s="231">
        <f t="shared" si="8"/>
        <v>5.5941464799184899E-3</v>
      </c>
      <c r="N27" s="226">
        <f t="shared" si="5"/>
        <v>6.0746966809880664E-3</v>
      </c>
      <c r="O27" s="226">
        <f t="shared" si="6"/>
        <v>6.2042124719769703E-3</v>
      </c>
      <c r="Q27" s="229"/>
      <c r="R27" s="223"/>
      <c r="S27" s="223"/>
    </row>
    <row r="28" spans="1:19">
      <c r="A28" s="107" t="s">
        <v>188</v>
      </c>
      <c r="B28" s="225">
        <v>17</v>
      </c>
      <c r="C28" s="225">
        <v>4</v>
      </c>
      <c r="D28" s="226">
        <f t="shared" si="0"/>
        <v>0.38865523770578025</v>
      </c>
      <c r="E28" s="230">
        <f t="shared" si="7"/>
        <v>0.25710003569310003</v>
      </c>
      <c r="I28" s="226">
        <f t="shared" si="1"/>
        <v>0.15755011356605728</v>
      </c>
      <c r="J28" s="226">
        <f t="shared" si="2"/>
        <v>-1.7506860712521695</v>
      </c>
      <c r="K28" s="226">
        <f t="shared" si="3"/>
        <v>-0.83487357087187286</v>
      </c>
      <c r="L28" s="226">
        <f t="shared" si="4"/>
        <v>0.52404414503609109</v>
      </c>
      <c r="M28" s="231">
        <f t="shared" si="8"/>
        <v>5.5941464799184899E-3</v>
      </c>
      <c r="N28" s="226">
        <f t="shared" si="5"/>
        <v>4.6704050476698671E-3</v>
      </c>
      <c r="O28" s="226">
        <f t="shared" si="6"/>
        <v>5.8631594185510868E-3</v>
      </c>
      <c r="Q28" s="229"/>
      <c r="R28" s="223"/>
      <c r="S28" s="223"/>
    </row>
    <row r="29" spans="1:19">
      <c r="A29" s="107" t="s">
        <v>189</v>
      </c>
      <c r="B29" s="225">
        <v>11</v>
      </c>
      <c r="C29" s="225">
        <v>4</v>
      </c>
      <c r="D29" s="226">
        <f t="shared" si="0"/>
        <v>0.34222398993659897</v>
      </c>
      <c r="E29" s="230">
        <f t="shared" si="7"/>
        <v>0.25710003569310003</v>
      </c>
      <c r="I29" s="226">
        <f t="shared" si="1"/>
        <v>0.46371238559111616</v>
      </c>
      <c r="J29" s="226">
        <f t="shared" si="2"/>
        <v>-1.7506860712521695</v>
      </c>
      <c r="K29" s="226">
        <f t="shared" si="3"/>
        <v>-0.58118433097884581</v>
      </c>
      <c r="L29" s="226">
        <f t="shared" si="4"/>
        <v>0.45158991007677113</v>
      </c>
      <c r="M29" s="231">
        <f t="shared" si="8"/>
        <v>5.5941464799184899E-3</v>
      </c>
      <c r="N29" s="226">
        <f t="shared" si="5"/>
        <v>3.2512302793290928E-3</v>
      </c>
      <c r="O29" s="226">
        <f t="shared" si="6"/>
        <v>5.0525202116453527E-3</v>
      </c>
      <c r="Q29" s="229"/>
      <c r="R29" s="223"/>
      <c r="S29" s="223"/>
    </row>
    <row r="30" spans="1:19">
      <c r="A30" s="107" t="s">
        <v>190</v>
      </c>
      <c r="B30" s="225">
        <v>12</v>
      </c>
      <c r="C30" s="225">
        <v>6</v>
      </c>
      <c r="D30" s="226">
        <f t="shared" si="0"/>
        <v>0.35193832900887451</v>
      </c>
      <c r="E30" s="230">
        <f t="shared" si="7"/>
        <v>0.25710003569310003</v>
      </c>
      <c r="I30" s="226">
        <f t="shared" si="1"/>
        <v>0.40982045715072057</v>
      </c>
      <c r="J30" s="226">
        <f t="shared" si="2"/>
        <v>-1.554773594596853</v>
      </c>
      <c r="K30" s="226">
        <f t="shared" si="3"/>
        <v>-0.58279375142546996</v>
      </c>
      <c r="L30" s="226">
        <f t="shared" si="4"/>
        <v>0.50901100871727967</v>
      </c>
      <c r="M30" s="231">
        <f t="shared" si="8"/>
        <v>5.5941464799184899E-3</v>
      </c>
      <c r="N30" s="226">
        <f t="shared" si="5"/>
        <v>3.260233613055284E-3</v>
      </c>
      <c r="O30" s="226">
        <f t="shared" si="6"/>
        <v>5.6949642853110598E-3</v>
      </c>
      <c r="Q30" s="229"/>
      <c r="R30" s="223"/>
      <c r="S30" s="223"/>
    </row>
    <row r="31" spans="1:19">
      <c r="A31" s="107" t="s">
        <v>191</v>
      </c>
      <c r="B31" s="225">
        <v>10</v>
      </c>
      <c r="C31" s="225">
        <v>9</v>
      </c>
      <c r="D31" s="226">
        <f t="shared" si="0"/>
        <v>0.33873739440814399</v>
      </c>
      <c r="E31" s="230">
        <f t="shared" si="7"/>
        <v>0.25710003569310003</v>
      </c>
      <c r="I31" s="226">
        <f t="shared" si="1"/>
        <v>0.53821608707217206</v>
      </c>
      <c r="J31" s="226">
        <f t="shared" si="2"/>
        <v>-1.3407550336902161</v>
      </c>
      <c r="K31" s="226">
        <f t="shared" si="3"/>
        <v>-0.42711616892356269</v>
      </c>
      <c r="L31" s="226">
        <f t="shared" si="4"/>
        <v>0.5322061573752408</v>
      </c>
      <c r="M31" s="231">
        <f t="shared" si="8"/>
        <v>5.5941464799184899E-3</v>
      </c>
      <c r="N31" s="226">
        <f t="shared" si="5"/>
        <v>2.3893504129000195E-3</v>
      </c>
      <c r="O31" s="226">
        <f t="shared" si="6"/>
        <v>5.9544784037432984E-3</v>
      </c>
      <c r="Q31" s="229"/>
      <c r="R31" s="223"/>
      <c r="S31" s="223"/>
    </row>
    <row r="32" spans="1:19">
      <c r="A32" s="107" t="s">
        <v>192</v>
      </c>
      <c r="B32" s="225">
        <v>7</v>
      </c>
      <c r="C32" s="225">
        <v>7</v>
      </c>
      <c r="D32" s="226">
        <f t="shared" si="0"/>
        <v>0.3130172373075979</v>
      </c>
      <c r="E32" s="230">
        <f t="shared" si="7"/>
        <v>0.25710003569310003</v>
      </c>
      <c r="I32" s="226">
        <f t="shared" si="1"/>
        <v>0.75999141942295023</v>
      </c>
      <c r="J32" s="226">
        <f t="shared" si="2"/>
        <v>-1.4757910281791702</v>
      </c>
      <c r="K32" s="226">
        <f t="shared" si="3"/>
        <v>-0.32015619834743581</v>
      </c>
      <c r="L32" s="226">
        <f t="shared" si="4"/>
        <v>0.44727070877244851</v>
      </c>
      <c r="M32" s="231">
        <f t="shared" si="8"/>
        <v>5.5941464799184899E-3</v>
      </c>
      <c r="N32" s="226">
        <f t="shared" si="5"/>
        <v>1.7910006700093939E-3</v>
      </c>
      <c r="O32" s="226">
        <f t="shared" si="6"/>
        <v>5.0041957221000815E-3</v>
      </c>
      <c r="Q32" s="229"/>
      <c r="R32" s="223"/>
      <c r="S32" s="223"/>
    </row>
    <row r="33" spans="1:19">
      <c r="A33" s="107" t="s">
        <v>193</v>
      </c>
      <c r="B33" s="225">
        <v>7</v>
      </c>
      <c r="C33" s="225">
        <v>9</v>
      </c>
      <c r="D33" s="226">
        <f t="shared" si="0"/>
        <v>0.31424618679363081</v>
      </c>
      <c r="E33" s="230">
        <f t="shared" si="7"/>
        <v>0.25710003569310003</v>
      </c>
      <c r="I33" s="226">
        <f t="shared" si="1"/>
        <v>0.76292088994327045</v>
      </c>
      <c r="J33" s="226">
        <f t="shared" si="2"/>
        <v>-1.3407550336902161</v>
      </c>
      <c r="K33" s="226">
        <f t="shared" si="3"/>
        <v>-0.27467830822007305</v>
      </c>
      <c r="L33" s="226">
        <f t="shared" si="4"/>
        <v>0.47535838993336565</v>
      </c>
      <c r="M33" s="231">
        <f t="shared" si="8"/>
        <v>5.5941464799184899E-3</v>
      </c>
      <c r="N33" s="226">
        <f t="shared" si="5"/>
        <v>1.5365906910392876E-3</v>
      </c>
      <c r="O33" s="226">
        <f t="shared" si="6"/>
        <v>5.3184489274909165E-3</v>
      </c>
      <c r="Q33" s="229"/>
      <c r="R33" s="223"/>
      <c r="S33" s="223"/>
    </row>
    <row r="34" spans="1:19">
      <c r="A34" s="107" t="s">
        <v>194</v>
      </c>
      <c r="B34" s="225">
        <v>6</v>
      </c>
      <c r="C34" s="225">
        <v>11</v>
      </c>
      <c r="D34" s="226">
        <f t="shared" si="0"/>
        <v>0.30718317935423933</v>
      </c>
      <c r="E34" s="230">
        <f t="shared" si="7"/>
        <v>0.25710003569310003</v>
      </c>
      <c r="I34" s="226">
        <f t="shared" si="1"/>
        <v>0.8584457221042705</v>
      </c>
      <c r="J34" s="226">
        <f t="shared" si="2"/>
        <v>-1.2265281200366105</v>
      </c>
      <c r="K34" s="226">
        <f t="shared" si="3"/>
        <v>-0.17654053518215254</v>
      </c>
      <c r="L34" s="226">
        <f t="shared" si="4"/>
        <v>0.47962232416939371</v>
      </c>
      <c r="M34" s="231">
        <f t="shared" si="8"/>
        <v>5.5941464799184899E-3</v>
      </c>
      <c r="N34" s="226">
        <f t="shared" si="5"/>
        <v>9.8759361345216487E-4</v>
      </c>
      <c r="O34" s="226">
        <f t="shared" si="6"/>
        <v>5.3661550728850774E-3</v>
      </c>
      <c r="Q34" s="229"/>
      <c r="R34" s="223"/>
      <c r="S34" s="223"/>
    </row>
    <row r="35" spans="1:19">
      <c r="A35" s="107" t="s">
        <v>195</v>
      </c>
      <c r="B35" s="225">
        <v>5</v>
      </c>
      <c r="C35" s="225">
        <v>13</v>
      </c>
      <c r="D35" s="226">
        <f t="shared" si="0"/>
        <v>0.29979543594062302</v>
      </c>
      <c r="E35" s="230">
        <f t="shared" si="7"/>
        <v>0.25710003569310003</v>
      </c>
      <c r="I35" s="226">
        <f t="shared" si="1"/>
        <v>0.96696649789860523</v>
      </c>
      <c r="J35" s="226">
        <f t="shared" si="2"/>
        <v>-1.1263911290388013</v>
      </c>
      <c r="K35" s="226">
        <f t="shared" si="3"/>
        <v>-7.615737946001859E-2</v>
      </c>
      <c r="L35" s="226">
        <f t="shared" si="4"/>
        <v>0.47770146253653056</v>
      </c>
      <c r="M35" s="231">
        <f t="shared" si="8"/>
        <v>5.5941464799184899E-3</v>
      </c>
      <c r="N35" s="226">
        <f t="shared" si="5"/>
        <v>4.2603553622607972E-4</v>
      </c>
      <c r="O35" s="226">
        <f t="shared" si="6"/>
        <v>5.344663910201294E-3</v>
      </c>
      <c r="Q35" s="229"/>
      <c r="R35" s="223"/>
      <c r="S35" s="223"/>
    </row>
    <row r="36" spans="1:19">
      <c r="A36" s="107" t="s">
        <v>196</v>
      </c>
      <c r="B36" s="225">
        <v>4</v>
      </c>
      <c r="C36" s="225">
        <v>11</v>
      </c>
      <c r="D36" s="226">
        <f t="shared" si="0"/>
        <v>0.29048879813385958</v>
      </c>
      <c r="E36" s="230">
        <f t="shared" si="7"/>
        <v>0.25710003569310003</v>
      </c>
      <c r="I36" s="226">
        <f t="shared" si="1"/>
        <v>1.0907159663262593</v>
      </c>
      <c r="J36" s="226">
        <f t="shared" si="2"/>
        <v>-1.2265281200366105</v>
      </c>
      <c r="K36" s="226">
        <f t="shared" si="3"/>
        <v>-5.8609343102703076E-2</v>
      </c>
      <c r="L36" s="226">
        <f t="shared" si="4"/>
        <v>0.43154711490475439</v>
      </c>
      <c r="M36" s="231">
        <f t="shared" si="8"/>
        <v>5.5941464799184899E-3</v>
      </c>
      <c r="N36" s="226">
        <f t="shared" si="5"/>
        <v>3.2786925040832141E-4</v>
      </c>
      <c r="O36" s="226">
        <f t="shared" si="6"/>
        <v>4.8282755475268233E-3</v>
      </c>
      <c r="Q36" s="229"/>
      <c r="R36" s="223"/>
      <c r="S36" s="223"/>
    </row>
    <row r="37" spans="1:19">
      <c r="A37" s="107" t="s">
        <v>197</v>
      </c>
      <c r="B37" s="225">
        <v>3</v>
      </c>
      <c r="C37" s="225">
        <v>14</v>
      </c>
      <c r="D37" s="226">
        <f t="shared" si="0"/>
        <v>0.28301515072706163</v>
      </c>
      <c r="E37" s="230">
        <f t="shared" si="7"/>
        <v>0.25710003569310003</v>
      </c>
      <c r="I37" s="226">
        <f t="shared" si="1"/>
        <v>1.2480772069306914</v>
      </c>
      <c r="J37" s="226">
        <f t="shared" si="2"/>
        <v>-1.0803193408149565</v>
      </c>
      <c r="K37" s="226">
        <f t="shared" si="3"/>
        <v>7.2048666400127553E-2</v>
      </c>
      <c r="L37" s="226">
        <f t="shared" si="4"/>
        <v>0.42948010765958206</v>
      </c>
      <c r="M37" s="231">
        <f t="shared" si="8"/>
        <v>5.5941464799184899E-3</v>
      </c>
      <c r="N37" s="226">
        <f t="shared" si="5"/>
        <v>-4.0305079352509515E-4</v>
      </c>
      <c r="O37" s="226">
        <f t="shared" si="6"/>
        <v>4.80514926491773E-3</v>
      </c>
      <c r="Q37" s="229"/>
      <c r="R37" s="223"/>
      <c r="S37" s="223"/>
    </row>
    <row r="38" spans="1:19">
      <c r="A38" s="107" t="s">
        <v>198</v>
      </c>
      <c r="B38" s="225">
        <v>4</v>
      </c>
      <c r="C38" s="225">
        <v>23</v>
      </c>
      <c r="D38" s="226">
        <f t="shared" si="0"/>
        <v>0.29569224163112079</v>
      </c>
      <c r="E38" s="230">
        <f t="shared" si="7"/>
        <v>0.25710003569310003</v>
      </c>
      <c r="I38" s="226">
        <f t="shared" si="1"/>
        <v>1.1017932414797666</v>
      </c>
      <c r="J38" s="226">
        <f t="shared" si="2"/>
        <v>-0.73884684918521393</v>
      </c>
      <c r="K38" s="226">
        <f t="shared" si="3"/>
        <v>0.19718487831232048</v>
      </c>
      <c r="L38" s="226">
        <f t="shared" si="4"/>
        <v>0.54328926392053278</v>
      </c>
      <c r="M38" s="231">
        <f t="shared" si="8"/>
        <v>5.5941464799184899E-3</v>
      </c>
      <c r="N38" s="226">
        <f t="shared" si="5"/>
        <v>-1.1030810929040233E-3</v>
      </c>
      <c r="O38" s="226">
        <f t="shared" si="6"/>
        <v>6.0784794466771114E-3</v>
      </c>
      <c r="Q38" s="229"/>
      <c r="R38" s="223"/>
      <c r="S38" s="223"/>
    </row>
    <row r="39" spans="1:19">
      <c r="A39" s="107" t="s">
        <v>199</v>
      </c>
      <c r="B39" s="225">
        <v>4</v>
      </c>
      <c r="C39" s="225">
        <v>23</v>
      </c>
      <c r="D39" s="226">
        <f t="shared" si="0"/>
        <v>0.29569224163112079</v>
      </c>
      <c r="E39" s="230">
        <f t="shared" si="7"/>
        <v>0.25710003569310003</v>
      </c>
      <c r="I39" s="226">
        <f t="shared" si="1"/>
        <v>1.1017932414797666</v>
      </c>
      <c r="J39" s="226">
        <f t="shared" si="2"/>
        <v>-0.73884684918521393</v>
      </c>
      <c r="K39" s="226">
        <f t="shared" si="3"/>
        <v>0.19718487831232048</v>
      </c>
      <c r="L39" s="226">
        <f t="shared" si="4"/>
        <v>0.54328926392053278</v>
      </c>
      <c r="M39" s="231">
        <f t="shared" si="8"/>
        <v>5.5941464799184899E-3</v>
      </c>
      <c r="N39" s="226">
        <f t="shared" si="5"/>
        <v>-1.1030810929040233E-3</v>
      </c>
      <c r="O39" s="226">
        <f t="shared" si="6"/>
        <v>6.0784794466771114E-3</v>
      </c>
      <c r="Q39" s="229"/>
      <c r="R39" s="223"/>
      <c r="S39" s="223"/>
    </row>
    <row r="40" spans="1:19">
      <c r="A40" s="107" t="s">
        <v>200</v>
      </c>
      <c r="B40" s="225">
        <v>4</v>
      </c>
      <c r="C40" s="225">
        <v>19</v>
      </c>
      <c r="D40" s="226">
        <f t="shared" si="0"/>
        <v>0.29378645368356421</v>
      </c>
      <c r="E40" s="230">
        <f t="shared" si="7"/>
        <v>0.25710003569310003</v>
      </c>
      <c r="I40" s="226">
        <f t="shared" si="1"/>
        <v>1.0977661113637123</v>
      </c>
      <c r="J40" s="226">
        <f t="shared" si="2"/>
        <v>-0.87789629505122846</v>
      </c>
      <c r="K40" s="226">
        <f t="shared" si="3"/>
        <v>0.11128916337050826</v>
      </c>
      <c r="L40" s="226">
        <f t="shared" si="4"/>
        <v>0.50615935027817394</v>
      </c>
      <c r="M40" s="231">
        <f t="shared" si="8"/>
        <v>5.5941464799184899E-3</v>
      </c>
      <c r="N40" s="226">
        <f t="shared" si="5"/>
        <v>-6.2256788152220254E-4</v>
      </c>
      <c r="O40" s="226">
        <f t="shared" si="6"/>
        <v>5.6630590952729534E-3</v>
      </c>
      <c r="Q40" s="229"/>
      <c r="R40" s="223"/>
      <c r="S40" s="223"/>
    </row>
    <row r="41" spans="1:19">
      <c r="A41" s="107" t="s">
        <v>201</v>
      </c>
      <c r="B41" s="225">
        <v>4</v>
      </c>
      <c r="C41" s="225">
        <v>20</v>
      </c>
      <c r="D41" s="226">
        <f t="shared" si="0"/>
        <v>0.29424503390844503</v>
      </c>
      <c r="E41" s="230">
        <f t="shared" si="7"/>
        <v>0.25710003569310003</v>
      </c>
      <c r="I41" s="226">
        <f t="shared" si="1"/>
        <v>1.0987382723565398</v>
      </c>
      <c r="J41" s="226">
        <f t="shared" si="2"/>
        <v>-0.84162123357291452</v>
      </c>
      <c r="K41" s="226">
        <f t="shared" si="3"/>
        <v>0.13251000033649088</v>
      </c>
      <c r="L41" s="226">
        <f t="shared" si="4"/>
        <v>0.51536841340181883</v>
      </c>
      <c r="M41" s="231">
        <f t="shared" si="8"/>
        <v>5.5941464799184899E-3</v>
      </c>
      <c r="N41" s="226">
        <f t="shared" si="5"/>
        <v>-7.4128035193637835E-4</v>
      </c>
      <c r="O41" s="226">
        <f t="shared" si="6"/>
        <v>5.7660927913859234E-3</v>
      </c>
      <c r="Q41" s="229"/>
      <c r="R41" s="223"/>
      <c r="S41" s="223"/>
    </row>
    <row r="42" spans="1:19">
      <c r="A42" s="107" t="s">
        <v>202</v>
      </c>
      <c r="B42" s="225">
        <v>5</v>
      </c>
      <c r="C42" s="225">
        <v>21</v>
      </c>
      <c r="D42" s="226">
        <f t="shared" si="0"/>
        <v>0.30411902077581521</v>
      </c>
      <c r="E42" s="230">
        <f t="shared" si="7"/>
        <v>0.25710003569310003</v>
      </c>
      <c r="I42" s="226">
        <f t="shared" si="1"/>
        <v>0.97649619862512671</v>
      </c>
      <c r="J42" s="226">
        <f t="shared" si="2"/>
        <v>-0.80642124701824058</v>
      </c>
      <c r="K42" s="226">
        <f t="shared" si="3"/>
        <v>9.5391377779420639E-2</v>
      </c>
      <c r="L42" s="226">
        <f t="shared" si="4"/>
        <v>0.56087846492474536</v>
      </c>
      <c r="M42" s="231">
        <f t="shared" si="8"/>
        <v>5.5941464799184899E-3</v>
      </c>
      <c r="N42" s="226">
        <f t="shared" si="5"/>
        <v>-5.3363334021932086E-4</v>
      </c>
      <c r="O42" s="226">
        <f t="shared" si="6"/>
        <v>6.2752725804417009E-3</v>
      </c>
      <c r="Q42" s="229"/>
      <c r="R42" s="223"/>
      <c r="S42" s="223"/>
    </row>
    <row r="43" spans="1:19">
      <c r="A43" s="107" t="s">
        <v>203</v>
      </c>
      <c r="B43" s="225">
        <v>6</v>
      </c>
      <c r="C43" s="225">
        <v>21</v>
      </c>
      <c r="D43" s="226">
        <f t="shared" si="0"/>
        <v>0.31352281779235824</v>
      </c>
      <c r="E43" s="230">
        <f t="shared" si="7"/>
        <v>0.25710003569310003</v>
      </c>
      <c r="I43" s="226">
        <f t="shared" si="1"/>
        <v>0.87284556188865303</v>
      </c>
      <c r="J43" s="226">
        <f t="shared" si="2"/>
        <v>-0.80642124701824058</v>
      </c>
      <c r="K43" s="226">
        <f t="shared" si="3"/>
        <v>3.9555545621514941E-2</v>
      </c>
      <c r="L43" s="226">
        <f t="shared" si="4"/>
        <v>0.59549798441555735</v>
      </c>
      <c r="M43" s="231">
        <f t="shared" si="8"/>
        <v>5.5941464799184899E-3</v>
      </c>
      <c r="N43" s="226">
        <f t="shared" si="5"/>
        <v>-2.2127951629985303E-4</v>
      </c>
      <c r="O43" s="226">
        <f t="shared" si="6"/>
        <v>6.662605906633692E-3</v>
      </c>
      <c r="Q43" s="229"/>
      <c r="R43" s="223"/>
      <c r="S43" s="223"/>
    </row>
    <row r="44" spans="1:19">
      <c r="A44" s="107" t="s">
        <v>204</v>
      </c>
      <c r="B44" s="225">
        <v>3</v>
      </c>
      <c r="C44" s="225">
        <v>23</v>
      </c>
      <c r="D44" s="226">
        <f t="shared" si="0"/>
        <v>0.28604419014661558</v>
      </c>
      <c r="E44" s="230">
        <f t="shared" si="7"/>
        <v>0.25710003569310003</v>
      </c>
      <c r="I44" s="226">
        <f t="shared" si="1"/>
        <v>1.2542317027374206</v>
      </c>
      <c r="J44" s="226">
        <f t="shared" si="2"/>
        <v>-0.73884684918521393</v>
      </c>
      <c r="K44" s="226">
        <f t="shared" si="3"/>
        <v>0.25858732615181562</v>
      </c>
      <c r="L44" s="226">
        <f t="shared" si="4"/>
        <v>0.50173637112061864</v>
      </c>
      <c r="M44" s="231">
        <f t="shared" si="8"/>
        <v>5.5941464799184899E-3</v>
      </c>
      <c r="N44" s="226">
        <f t="shared" si="5"/>
        <v>-1.4465753803437138E-3</v>
      </c>
      <c r="O44" s="226">
        <f t="shared" si="6"/>
        <v>5.6135735087029714E-3</v>
      </c>
      <c r="Q44" s="229"/>
      <c r="R44" s="223"/>
      <c r="S44" s="223"/>
    </row>
    <row r="45" spans="1:19">
      <c r="A45" s="107" t="s">
        <v>205</v>
      </c>
      <c r="B45" s="225">
        <v>2</v>
      </c>
      <c r="C45" s="225">
        <v>24</v>
      </c>
      <c r="D45" s="226">
        <f t="shared" si="0"/>
        <v>0.27665003475380789</v>
      </c>
      <c r="E45" s="230">
        <f t="shared" si="7"/>
        <v>0.25710003569310003</v>
      </c>
      <c r="I45" s="226">
        <f t="shared" si="1"/>
        <v>1.4589204453265281</v>
      </c>
      <c r="J45" s="226">
        <f t="shared" si="2"/>
        <v>-0.7063025628400873</v>
      </c>
      <c r="K45" s="226">
        <f t="shared" si="3"/>
        <v>0.3475937026568518</v>
      </c>
      <c r="L45" s="226">
        <f t="shared" si="4"/>
        <v>0.4618461914677055</v>
      </c>
      <c r="M45" s="231">
        <f t="shared" si="8"/>
        <v>5.5941464799184899E-3</v>
      </c>
      <c r="N45" s="226">
        <f t="shared" si="5"/>
        <v>-1.9444900881596618E-3</v>
      </c>
      <c r="O45" s="226">
        <f t="shared" si="6"/>
        <v>5.1672704925256512E-3</v>
      </c>
      <c r="Q45" s="229"/>
      <c r="R45" s="223"/>
      <c r="S45" s="223"/>
    </row>
    <row r="46" spans="1:19">
      <c r="A46" s="107" t="s">
        <v>206</v>
      </c>
      <c r="B46" s="225">
        <v>3</v>
      </c>
      <c r="C46" s="225">
        <v>23</v>
      </c>
      <c r="D46" s="226">
        <f t="shared" si="0"/>
        <v>0.28604419014661558</v>
      </c>
      <c r="E46" s="230">
        <f t="shared" si="7"/>
        <v>0.25710003569310003</v>
      </c>
      <c r="I46" s="226">
        <f t="shared" si="1"/>
        <v>1.2542317027374206</v>
      </c>
      <c r="J46" s="226">
        <f t="shared" si="2"/>
        <v>-0.73884684918521393</v>
      </c>
      <c r="K46" s="226">
        <f t="shared" si="3"/>
        <v>0.25858732615181562</v>
      </c>
      <c r="L46" s="226">
        <f t="shared" si="4"/>
        <v>0.50173637112061864</v>
      </c>
      <c r="M46" s="231">
        <f t="shared" si="8"/>
        <v>5.5941464799184899E-3</v>
      </c>
      <c r="N46" s="226">
        <f t="shared" si="5"/>
        <v>-1.4465753803437138E-3</v>
      </c>
      <c r="O46" s="226">
        <f t="shared" si="6"/>
        <v>5.6135735087029714E-3</v>
      </c>
      <c r="Q46" s="229"/>
      <c r="R46" s="223"/>
      <c r="S46" s="223"/>
    </row>
    <row r="47" spans="1:19">
      <c r="A47" s="107" t="s">
        <v>207</v>
      </c>
      <c r="B47" s="225">
        <v>3</v>
      </c>
      <c r="C47" s="225">
        <v>19</v>
      </c>
      <c r="D47" s="226">
        <f t="shared" si="0"/>
        <v>0.28461484918594815</v>
      </c>
      <c r="E47" s="230">
        <f t="shared" si="7"/>
        <v>0.25710003569310003</v>
      </c>
      <c r="I47" s="226">
        <f t="shared" si="1"/>
        <v>1.2513379441580461</v>
      </c>
      <c r="J47" s="226">
        <f t="shared" si="2"/>
        <v>-0.87789629505122846</v>
      </c>
      <c r="K47" s="226">
        <f t="shared" si="3"/>
        <v>0.17538777191818089</v>
      </c>
      <c r="L47" s="226">
        <f t="shared" si="4"/>
        <v>0.46965241380458272</v>
      </c>
      <c r="M47" s="231">
        <f t="shared" si="8"/>
        <v>5.5941464799184899E-3</v>
      </c>
      <c r="N47" s="226">
        <f t="shared" si="5"/>
        <v>-9.8114488689683851E-4</v>
      </c>
      <c r="O47" s="226">
        <f t="shared" si="6"/>
        <v>5.2546087949402569E-3</v>
      </c>
      <c r="Q47" s="229"/>
      <c r="R47" s="223"/>
      <c r="S47" s="223"/>
    </row>
    <row r="48" spans="1:19">
      <c r="A48" s="107" t="s">
        <v>208</v>
      </c>
      <c r="B48" s="225">
        <v>4</v>
      </c>
      <c r="C48" s="225">
        <v>15</v>
      </c>
      <c r="D48" s="226">
        <f t="shared" si="0"/>
        <v>0.29206003401342473</v>
      </c>
      <c r="E48" s="230">
        <f t="shared" si="7"/>
        <v>0.25710003569310003</v>
      </c>
      <c r="I48" s="226">
        <f t="shared" si="1"/>
        <v>1.094088223975253</v>
      </c>
      <c r="J48" s="226">
        <f t="shared" si="2"/>
        <v>-1.0364333894937898</v>
      </c>
      <c r="K48" s="226">
        <f t="shared" si="3"/>
        <v>2.7061370378489654E-2</v>
      </c>
      <c r="L48" s="226">
        <f t="shared" si="4"/>
        <v>0.46936862488418518</v>
      </c>
      <c r="M48" s="231">
        <f t="shared" si="8"/>
        <v>5.5941464799184899E-3</v>
      </c>
      <c r="N48" s="226">
        <f t="shared" si="5"/>
        <v>-1.5138526984459838E-4</v>
      </c>
      <c r="O48" s="226">
        <f t="shared" si="6"/>
        <v>5.2514336813600931E-3</v>
      </c>
      <c r="Q48" s="229"/>
      <c r="R48" s="223"/>
      <c r="S48" s="223"/>
    </row>
    <row r="49" spans="1:19">
      <c r="A49" s="107" t="s">
        <v>209</v>
      </c>
      <c r="B49" s="225">
        <v>4</v>
      </c>
      <c r="C49" s="225">
        <v>16</v>
      </c>
      <c r="D49" s="226">
        <f t="shared" si="0"/>
        <v>0.29247622446961907</v>
      </c>
      <c r="E49" s="230">
        <f t="shared" si="7"/>
        <v>0.25710003569310003</v>
      </c>
      <c r="I49" s="226">
        <f t="shared" si="1"/>
        <v>1.0949774705535347</v>
      </c>
      <c r="J49" s="226">
        <f t="shared" si="2"/>
        <v>-0.9944578832097497</v>
      </c>
      <c r="K49" s="226">
        <f t="shared" si="3"/>
        <v>4.8108493599832616E-2</v>
      </c>
      <c r="L49" s="226">
        <f t="shared" si="4"/>
        <v>0.47859820032187111</v>
      </c>
      <c r="M49" s="231">
        <f t="shared" si="8"/>
        <v>5.5941464799184899E-3</v>
      </c>
      <c r="N49" s="226">
        <f t="shared" si="5"/>
        <v>-2.6912596012568484E-4</v>
      </c>
      <c r="O49" s="226">
        <f t="shared" si="6"/>
        <v>5.3546968752518388E-3</v>
      </c>
      <c r="Q49" s="229"/>
      <c r="R49" s="223"/>
      <c r="S49" s="223"/>
    </row>
    <row r="50" spans="1:19">
      <c r="A50" s="107" t="s">
        <v>210</v>
      </c>
      <c r="B50" s="225">
        <v>4</v>
      </c>
      <c r="C50" s="225">
        <v>15</v>
      </c>
      <c r="D50" s="226">
        <f t="shared" si="0"/>
        <v>0.29206003401342473</v>
      </c>
      <c r="E50" s="230">
        <f t="shared" si="7"/>
        <v>0.25710003569310003</v>
      </c>
      <c r="I50" s="226">
        <f t="shared" si="1"/>
        <v>1.094088223975253</v>
      </c>
      <c r="J50" s="226">
        <f t="shared" si="2"/>
        <v>-1.0364333894937898</v>
      </c>
      <c r="K50" s="226">
        <f t="shared" si="3"/>
        <v>2.7061370378489654E-2</v>
      </c>
      <c r="L50" s="226">
        <f t="shared" si="4"/>
        <v>0.46936862488418518</v>
      </c>
      <c r="M50" s="231">
        <f t="shared" si="8"/>
        <v>5.5941464799184899E-3</v>
      </c>
      <c r="N50" s="226">
        <f t="shared" si="5"/>
        <v>-1.5138526984459838E-4</v>
      </c>
      <c r="O50" s="226">
        <f t="shared" si="6"/>
        <v>5.2514336813600931E-3</v>
      </c>
      <c r="Q50" s="229"/>
      <c r="R50" s="223"/>
      <c r="S50" s="223"/>
    </row>
    <row r="51" spans="1:19">
      <c r="A51" s="107" t="s">
        <v>211</v>
      </c>
      <c r="B51" s="225">
        <v>7</v>
      </c>
      <c r="C51" s="225">
        <v>18</v>
      </c>
      <c r="D51" s="226">
        <f t="shared" si="0"/>
        <v>0.32051832532905489</v>
      </c>
      <c r="E51" s="230">
        <f t="shared" si="7"/>
        <v>0.25710003569310003</v>
      </c>
      <c r="I51" s="226">
        <f t="shared" si="1"/>
        <v>0.77762096459686203</v>
      </c>
      <c r="J51" s="226">
        <f t="shared" si="2"/>
        <v>-0.91536508784281501</v>
      </c>
      <c r="K51" s="226">
        <f t="shared" si="3"/>
        <v>-8.136164089920106E-2</v>
      </c>
      <c r="L51" s="226">
        <f t="shared" si="4"/>
        <v>0.59067232040036621</v>
      </c>
      <c r="M51" s="231">
        <f t="shared" si="8"/>
        <v>5.5941464799184899E-3</v>
      </c>
      <c r="N51" s="226">
        <f t="shared" si="5"/>
        <v>4.5514893703665785E-4</v>
      </c>
      <c r="O51" s="226">
        <f t="shared" si="6"/>
        <v>6.6086149639059902E-3</v>
      </c>
      <c r="Q51" s="229"/>
      <c r="R51" s="223"/>
      <c r="S51" s="223"/>
    </row>
    <row r="52" spans="1:19">
      <c r="A52" s="107" t="s">
        <v>212</v>
      </c>
      <c r="B52" s="225">
        <v>5</v>
      </c>
      <c r="C52" s="225">
        <v>15</v>
      </c>
      <c r="D52" s="226">
        <f t="shared" si="0"/>
        <v>0.30080003359350593</v>
      </c>
      <c r="E52" s="230">
        <f t="shared" si="7"/>
        <v>0.25710003569310003</v>
      </c>
      <c r="I52" s="226">
        <f t="shared" si="1"/>
        <v>0.96919727310107295</v>
      </c>
      <c r="J52" s="226">
        <f t="shared" si="2"/>
        <v>-1.0364333894937898</v>
      </c>
      <c r="K52" s="226">
        <f t="shared" si="3"/>
        <v>-3.3523677936658357E-2</v>
      </c>
      <c r="L52" s="226">
        <f t="shared" si="4"/>
        <v>0.49859628627047969</v>
      </c>
      <c r="M52" s="231">
        <f t="shared" si="8"/>
        <v>5.5941464799184899E-3</v>
      </c>
      <c r="N52" s="226">
        <f t="shared" si="5"/>
        <v>1.875363649232785E-4</v>
      </c>
      <c r="O52" s="226">
        <f t="shared" si="6"/>
        <v>5.5784413194808714E-3</v>
      </c>
      <c r="Q52" s="229"/>
      <c r="R52" s="223"/>
      <c r="S52" s="223"/>
    </row>
    <row r="53" spans="1:19">
      <c r="A53" s="107" t="s">
        <v>213</v>
      </c>
      <c r="B53" s="225">
        <v>3</v>
      </c>
      <c r="C53" s="225">
        <v>19</v>
      </c>
      <c r="D53" s="226">
        <f t="shared" si="0"/>
        <v>0.28461484918594815</v>
      </c>
      <c r="E53" s="230">
        <f t="shared" si="7"/>
        <v>0.25710003569310003</v>
      </c>
      <c r="I53" s="226">
        <f t="shared" si="1"/>
        <v>1.2513379441580461</v>
      </c>
      <c r="J53" s="226">
        <f t="shared" si="2"/>
        <v>-0.87789629505122846</v>
      </c>
      <c r="K53" s="226">
        <f t="shared" si="3"/>
        <v>0.17538777191818089</v>
      </c>
      <c r="L53" s="226">
        <f t="shared" si="4"/>
        <v>0.46965241380458272</v>
      </c>
      <c r="M53" s="231">
        <f t="shared" si="8"/>
        <v>5.5941464799184899E-3</v>
      </c>
      <c r="N53" s="226">
        <f t="shared" si="5"/>
        <v>-9.8114488689683851E-4</v>
      </c>
      <c r="O53" s="226">
        <f t="shared" si="6"/>
        <v>5.2546087949402569E-3</v>
      </c>
      <c r="Q53" s="229"/>
      <c r="R53" s="223"/>
      <c r="S53" s="223"/>
    </row>
    <row r="54" spans="1:19">
      <c r="A54" s="107" t="s">
        <v>214</v>
      </c>
      <c r="B54" s="225">
        <v>2</v>
      </c>
      <c r="C54" s="225">
        <v>23</v>
      </c>
      <c r="D54" s="226">
        <f t="shared" si="0"/>
        <v>0.27639613866211044</v>
      </c>
      <c r="E54" s="230">
        <f t="shared" si="7"/>
        <v>0.25710003569310003</v>
      </c>
      <c r="I54" s="226">
        <f t="shared" si="1"/>
        <v>1.4584381120246801</v>
      </c>
      <c r="J54" s="226">
        <f t="shared" si="2"/>
        <v>-0.73884684918521393</v>
      </c>
      <c r="K54" s="226">
        <f t="shared" si="3"/>
        <v>0.32749109721446262</v>
      </c>
      <c r="L54" s="226">
        <f t="shared" si="4"/>
        <v>0.45510710611215788</v>
      </c>
      <c r="M54" s="231">
        <f t="shared" si="8"/>
        <v>5.5941464799184899E-3</v>
      </c>
      <c r="N54" s="226">
        <f t="shared" si="5"/>
        <v>-1.8320331686869301E-3</v>
      </c>
      <c r="O54" s="226">
        <f t="shared" si="6"/>
        <v>5.0918716312864376E-3</v>
      </c>
      <c r="Q54" s="229"/>
      <c r="R54" s="223"/>
      <c r="S54" s="223"/>
    </row>
    <row r="55" spans="1:19">
      <c r="A55" s="107" t="s">
        <v>215</v>
      </c>
      <c r="B55" s="225">
        <v>2</v>
      </c>
      <c r="C55" s="225">
        <v>26</v>
      </c>
      <c r="D55" s="226">
        <f t="shared" si="0"/>
        <v>0.27717841310680003</v>
      </c>
      <c r="E55" s="230">
        <f t="shared" si="7"/>
        <v>0.25710003569310003</v>
      </c>
      <c r="I55" s="226">
        <f t="shared" si="1"/>
        <v>1.459922471552989</v>
      </c>
      <c r="J55" s="226">
        <f t="shared" si="2"/>
        <v>-0.64334540539291696</v>
      </c>
      <c r="K55" s="226">
        <f t="shared" si="3"/>
        <v>0.38824206612511947</v>
      </c>
      <c r="L55" s="226">
        <f t="shared" si="4"/>
        <v>0.47545061233572916</v>
      </c>
      <c r="M55" s="231">
        <f t="shared" si="8"/>
        <v>5.5941464799184899E-3</v>
      </c>
      <c r="N55" s="226">
        <f t="shared" si="5"/>
        <v>-2.1718829875701185E-3</v>
      </c>
      <c r="O55" s="226">
        <f t="shared" si="6"/>
        <v>5.3194807387460198E-3</v>
      </c>
      <c r="Q55" s="229"/>
      <c r="R55" s="223"/>
      <c r="S55" s="223"/>
    </row>
    <row r="56" spans="1:19">
      <c r="A56" s="107" t="s">
        <v>216</v>
      </c>
      <c r="B56" s="225">
        <v>2</v>
      </c>
      <c r="C56" s="225">
        <v>27</v>
      </c>
      <c r="D56" s="226">
        <f t="shared" si="0"/>
        <v>0.27745345937274113</v>
      </c>
      <c r="E56" s="230">
        <f t="shared" si="7"/>
        <v>0.25710003569310003</v>
      </c>
      <c r="I56" s="226">
        <f t="shared" si="1"/>
        <v>1.460443142215603</v>
      </c>
      <c r="J56" s="226">
        <f t="shared" si="2"/>
        <v>-0.61281299101662734</v>
      </c>
      <c r="K56" s="226">
        <f t="shared" si="3"/>
        <v>0.40884005483563213</v>
      </c>
      <c r="L56" s="226">
        <f t="shared" si="4"/>
        <v>0.48233307210382559</v>
      </c>
      <c r="M56" s="231">
        <f t="shared" si="8"/>
        <v>5.5941464799184899E-3</v>
      </c>
      <c r="N56" s="226">
        <f t="shared" si="5"/>
        <v>-2.2871111536084338E-3</v>
      </c>
      <c r="O56" s="226">
        <f t="shared" si="6"/>
        <v>5.3964837149157738E-3</v>
      </c>
      <c r="Q56" s="229"/>
      <c r="R56" s="223"/>
      <c r="S56" s="223"/>
    </row>
    <row r="57" spans="1:19">
      <c r="A57" s="107" t="s">
        <v>217</v>
      </c>
      <c r="B57" s="225">
        <v>2</v>
      </c>
      <c r="C57" s="225">
        <v>29</v>
      </c>
      <c r="D57" s="226">
        <f t="shared" si="0"/>
        <v>0.27802679525104085</v>
      </c>
      <c r="E57" s="230">
        <f t="shared" si="7"/>
        <v>0.25710003569310003</v>
      </c>
      <c r="I57" s="226">
        <f t="shared" si="1"/>
        <v>1.4615264401718524</v>
      </c>
      <c r="J57" s="226">
        <f t="shared" si="2"/>
        <v>-0.55338471955567303</v>
      </c>
      <c r="K57" s="226">
        <f t="shared" si="3"/>
        <v>0.4507105517937508</v>
      </c>
      <c r="L57" s="226">
        <f t="shared" si="4"/>
        <v>0.49629979722541662</v>
      </c>
      <c r="M57" s="231">
        <f t="shared" si="8"/>
        <v>5.5941464799184899E-3</v>
      </c>
      <c r="N57" s="226">
        <f t="shared" si="5"/>
        <v>-2.5213408467791311E-3</v>
      </c>
      <c r="O57" s="226">
        <f t="shared" si="6"/>
        <v>5.5527475272656489E-3</v>
      </c>
      <c r="Q57" s="229"/>
      <c r="R57" s="223"/>
      <c r="S57" s="223"/>
    </row>
    <row r="58" spans="1:19">
      <c r="A58" s="107" t="s">
        <v>218</v>
      </c>
      <c r="B58" s="225">
        <v>2</v>
      </c>
      <c r="C58" s="225">
        <v>29</v>
      </c>
      <c r="D58" s="226">
        <f t="shared" si="0"/>
        <v>0.27802679525104085</v>
      </c>
      <c r="E58" s="230">
        <f t="shared" si="7"/>
        <v>0.25710003569310003</v>
      </c>
      <c r="I58" s="226">
        <f t="shared" si="1"/>
        <v>1.4615264401718524</v>
      </c>
      <c r="J58" s="226">
        <f t="shared" si="2"/>
        <v>-0.55338471955567303</v>
      </c>
      <c r="K58" s="226">
        <f t="shared" si="3"/>
        <v>0.4507105517937508</v>
      </c>
      <c r="L58" s="226">
        <f t="shared" si="4"/>
        <v>0.49629979722541662</v>
      </c>
      <c r="M58" s="231">
        <f t="shared" si="8"/>
        <v>5.5941464799184899E-3</v>
      </c>
      <c r="N58" s="226">
        <f t="shared" si="5"/>
        <v>-2.5213408467791311E-3</v>
      </c>
      <c r="O58" s="226">
        <f t="shared" si="6"/>
        <v>5.5527475272656489E-3</v>
      </c>
      <c r="Q58" s="229"/>
      <c r="R58" s="223"/>
      <c r="S58" s="223"/>
    </row>
    <row r="59" spans="1:19">
      <c r="A59" s="107" t="s">
        <v>219</v>
      </c>
      <c r="B59" s="225">
        <v>1</v>
      </c>
      <c r="C59" s="225">
        <v>29</v>
      </c>
      <c r="D59" s="226">
        <f t="shared" si="0"/>
        <v>0.26756341547207046</v>
      </c>
      <c r="E59" s="230">
        <f t="shared" si="7"/>
        <v>0.25710003569310003</v>
      </c>
      <c r="I59" s="226">
        <f t="shared" si="1"/>
        <v>1.7820036611917542</v>
      </c>
      <c r="J59" s="226">
        <f t="shared" si="2"/>
        <v>-0.55338471955567303</v>
      </c>
      <c r="K59" s="226">
        <f t="shared" si="3"/>
        <v>0.52608763140410453</v>
      </c>
      <c r="L59" s="226">
        <f t="shared" si="4"/>
        <v>0.42819430303064016</v>
      </c>
      <c r="M59" s="231">
        <f t="shared" si="8"/>
        <v>5.5941464799184899E-3</v>
      </c>
      <c r="N59" s="226">
        <f t="shared" si="5"/>
        <v>-2.9430112713479274E-3</v>
      </c>
      <c r="O59" s="226">
        <f t="shared" si="6"/>
        <v>4.7907633060400136E-3</v>
      </c>
      <c r="Q59" s="229"/>
      <c r="R59" s="223"/>
      <c r="S59" s="223"/>
    </row>
    <row r="60" spans="1:19">
      <c r="A60" s="107" t="s">
        <v>220</v>
      </c>
      <c r="B60" s="225">
        <v>2</v>
      </c>
      <c r="C60" s="225">
        <v>26</v>
      </c>
      <c r="D60" s="226">
        <f t="shared" si="0"/>
        <v>0.27717841310680003</v>
      </c>
      <c r="E60" s="230">
        <f t="shared" si="7"/>
        <v>0.25710003569310003</v>
      </c>
      <c r="I60" s="226">
        <f t="shared" si="1"/>
        <v>1.459922471552989</v>
      </c>
      <c r="J60" s="226">
        <f t="shared" si="2"/>
        <v>-0.64334540539291696</v>
      </c>
      <c r="K60" s="226">
        <f t="shared" si="3"/>
        <v>0.38824206612511947</v>
      </c>
      <c r="L60" s="226">
        <f t="shared" si="4"/>
        <v>0.47545061233572916</v>
      </c>
      <c r="M60" s="231">
        <f t="shared" si="8"/>
        <v>5.5941464799184899E-3</v>
      </c>
      <c r="N60" s="226">
        <f t="shared" si="5"/>
        <v>-2.1718829875701185E-3</v>
      </c>
      <c r="O60" s="226">
        <f t="shared" si="6"/>
        <v>5.3194807387460198E-3</v>
      </c>
      <c r="Q60" s="229"/>
      <c r="R60" s="223"/>
      <c r="S60" s="223"/>
    </row>
    <row r="61" spans="1:19">
      <c r="A61" s="107" t="s">
        <v>221</v>
      </c>
      <c r="B61" s="225">
        <v>4</v>
      </c>
      <c r="C61" s="225">
        <v>25</v>
      </c>
      <c r="D61" s="226">
        <f t="shared" si="0"/>
        <v>0.29672136712280134</v>
      </c>
      <c r="E61" s="230">
        <f t="shared" si="7"/>
        <v>0.25710003569310003</v>
      </c>
      <c r="I61" s="226">
        <f t="shared" si="1"/>
        <v>1.1039537310786478</v>
      </c>
      <c r="J61" s="226">
        <f t="shared" si="2"/>
        <v>-0.67448975019608193</v>
      </c>
      <c r="K61" s="226">
        <f t="shared" si="3"/>
        <v>0.24148306392888025</v>
      </c>
      <c r="L61" s="226">
        <f t="shared" si="4"/>
        <v>0.56228944609655684</v>
      </c>
      <c r="M61" s="231">
        <f t="shared" si="8"/>
        <v>5.5941464799184899E-3</v>
      </c>
      <c r="N61" s="226">
        <f t="shared" si="5"/>
        <v>-1.3508916320376771E-3</v>
      </c>
      <c r="O61" s="226">
        <f t="shared" si="6"/>
        <v>6.2910590511527417E-3</v>
      </c>
      <c r="Q61" s="229"/>
      <c r="R61" s="223"/>
      <c r="S61" s="223"/>
    </row>
    <row r="62" spans="1:19">
      <c r="A62" s="107" t="s">
        <v>222</v>
      </c>
      <c r="B62" s="225">
        <v>4</v>
      </c>
      <c r="C62" s="225">
        <v>25</v>
      </c>
      <c r="D62" s="226">
        <f t="shared" si="0"/>
        <v>0.29672136712280134</v>
      </c>
      <c r="E62" s="230">
        <f t="shared" si="7"/>
        <v>0.25710003569310003</v>
      </c>
      <c r="I62" s="226">
        <f t="shared" si="1"/>
        <v>1.1039537310786478</v>
      </c>
      <c r="J62" s="226">
        <f t="shared" si="2"/>
        <v>-0.67448975019608193</v>
      </c>
      <c r="K62" s="226">
        <f t="shared" si="3"/>
        <v>0.24148306392888025</v>
      </c>
      <c r="L62" s="226">
        <f t="shared" si="4"/>
        <v>0.56228944609655684</v>
      </c>
      <c r="M62" s="231">
        <f t="shared" si="8"/>
        <v>5.5941464799184899E-3</v>
      </c>
      <c r="N62" s="226">
        <f t="shared" si="5"/>
        <v>-1.3508916320376771E-3</v>
      </c>
      <c r="O62" s="226">
        <f t="shared" si="6"/>
        <v>6.2910590511527417E-3</v>
      </c>
      <c r="Q62" s="229"/>
      <c r="R62" s="223"/>
      <c r="S62" s="223"/>
    </row>
    <row r="63" spans="1:19">
      <c r="A63" s="107" t="s">
        <v>223</v>
      </c>
      <c r="B63" s="225">
        <v>4</v>
      </c>
      <c r="C63" s="225">
        <v>25</v>
      </c>
      <c r="D63" s="226">
        <f t="shared" si="0"/>
        <v>0.29672136712280134</v>
      </c>
      <c r="E63" s="230">
        <f t="shared" si="7"/>
        <v>0.25710003569310003</v>
      </c>
      <c r="I63" s="226">
        <f t="shared" si="1"/>
        <v>1.1039537310786478</v>
      </c>
      <c r="J63" s="226">
        <f t="shared" si="2"/>
        <v>-0.67448975019608193</v>
      </c>
      <c r="K63" s="226">
        <f t="shared" si="3"/>
        <v>0.24148306392888025</v>
      </c>
      <c r="L63" s="226">
        <f t="shared" si="4"/>
        <v>0.56228944609655684</v>
      </c>
      <c r="M63" s="231">
        <f t="shared" si="8"/>
        <v>5.5941464799184899E-3</v>
      </c>
      <c r="N63" s="226">
        <f t="shared" si="5"/>
        <v>-1.3508916320376771E-3</v>
      </c>
      <c r="O63" s="226">
        <f t="shared" si="6"/>
        <v>6.2910590511527417E-3</v>
      </c>
      <c r="Q63" s="229"/>
      <c r="R63" s="223"/>
      <c r="S63" s="223"/>
    </row>
    <row r="64" spans="1:19">
      <c r="A64" s="107" t="s">
        <v>224</v>
      </c>
      <c r="B64" s="225">
        <v>3</v>
      </c>
      <c r="C64" s="225">
        <v>24</v>
      </c>
      <c r="D64" s="226">
        <f t="shared" si="0"/>
        <v>0.28642503428416188</v>
      </c>
      <c r="E64" s="230">
        <f t="shared" si="7"/>
        <v>0.25710003569310003</v>
      </c>
      <c r="I64" s="226">
        <f t="shared" si="1"/>
        <v>1.2549996249666497</v>
      </c>
      <c r="J64" s="226">
        <f t="shared" si="2"/>
        <v>-0.7063025628400873</v>
      </c>
      <c r="K64" s="226">
        <f t="shared" si="3"/>
        <v>0.27976161222771756</v>
      </c>
      <c r="L64" s="226">
        <f t="shared" si="4"/>
        <v>0.50986533651821841</v>
      </c>
      <c r="M64" s="231">
        <f t="shared" si="8"/>
        <v>5.5941464799184899E-3</v>
      </c>
      <c r="N64" s="226">
        <f t="shared" si="5"/>
        <v>-1.5650274382600078E-3</v>
      </c>
      <c r="O64" s="226">
        <f t="shared" si="6"/>
        <v>5.7045227550316952E-3</v>
      </c>
      <c r="Q64" s="229"/>
      <c r="R64" s="223"/>
      <c r="S64" s="223"/>
    </row>
    <row r="65" spans="1:19">
      <c r="A65" s="107" t="s">
        <v>225</v>
      </c>
      <c r="B65" s="225">
        <v>4</v>
      </c>
      <c r="C65" s="225">
        <v>23</v>
      </c>
      <c r="D65" s="226">
        <f t="shared" si="0"/>
        <v>0.29569224163112079</v>
      </c>
      <c r="E65" s="230">
        <f t="shared" si="7"/>
        <v>0.25710003569310003</v>
      </c>
      <c r="I65" s="226">
        <f t="shared" si="1"/>
        <v>1.1017932414797666</v>
      </c>
      <c r="J65" s="226">
        <f t="shared" si="2"/>
        <v>-0.73884684918521393</v>
      </c>
      <c r="K65" s="226">
        <f t="shared" si="3"/>
        <v>0.19718487831232048</v>
      </c>
      <c r="L65" s="226">
        <f t="shared" si="4"/>
        <v>0.54328926392053278</v>
      </c>
      <c r="M65" s="231">
        <f t="shared" si="8"/>
        <v>5.5941464799184899E-3</v>
      </c>
      <c r="N65" s="226">
        <f t="shared" si="5"/>
        <v>-1.1030810929040233E-3</v>
      </c>
      <c r="O65" s="226">
        <f t="shared" si="6"/>
        <v>6.0784794466771114E-3</v>
      </c>
      <c r="Q65" s="229"/>
      <c r="R65" s="223"/>
      <c r="S65" s="223"/>
    </row>
    <row r="66" spans="1:19">
      <c r="A66" s="107" t="s">
        <v>226</v>
      </c>
      <c r="B66" s="225">
        <v>3</v>
      </c>
      <c r="C66" s="225">
        <v>26</v>
      </c>
      <c r="D66" s="226">
        <f t="shared" si="0"/>
        <v>0.28721760181365003</v>
      </c>
      <c r="E66" s="230">
        <f t="shared" si="7"/>
        <v>0.25710003569310003</v>
      </c>
      <c r="I66" s="226">
        <f t="shared" si="1"/>
        <v>1.2565935652979632</v>
      </c>
      <c r="J66" s="226">
        <f t="shared" si="2"/>
        <v>-0.64334540539291696</v>
      </c>
      <c r="K66" s="226">
        <f t="shared" si="3"/>
        <v>0.32277255710063624</v>
      </c>
      <c r="L66" s="226">
        <f t="shared" si="4"/>
        <v>0.52633269564251695</v>
      </c>
      <c r="M66" s="231">
        <f t="shared" si="8"/>
        <v>5.5941464799184899E-3</v>
      </c>
      <c r="N66" s="226">
        <f t="shared" si="5"/>
        <v>-1.8056369641188139E-3</v>
      </c>
      <c r="O66" s="226">
        <f t="shared" si="6"/>
        <v>5.8887643931891925E-3</v>
      </c>
      <c r="Q66" s="229"/>
      <c r="R66" s="223"/>
      <c r="S66" s="223"/>
    </row>
    <row r="67" spans="1:19">
      <c r="A67" s="107" t="s">
        <v>227</v>
      </c>
      <c r="B67" s="225">
        <v>2</v>
      </c>
      <c r="C67" s="225">
        <v>32</v>
      </c>
      <c r="D67" s="226">
        <f t="shared" ref="D67:D130" si="9">(1-E67)*(B67/100)/(1-(C67/100))+E67</f>
        <v>0.27895003464330298</v>
      </c>
      <c r="E67" s="230">
        <f t="shared" si="7"/>
        <v>0.25710003569310003</v>
      </c>
      <c r="I67" s="226">
        <f t="shared" ref="I67:I130" si="10">_xlfn.NORM.S.INV(1-(B67/100)/D67)</f>
        <v>1.463265091549055</v>
      </c>
      <c r="J67" s="226">
        <f t="shared" ref="J67:J130" si="11">_xlfn.NORM.S.INV(C67/100)</f>
        <v>-0.46769879911450829</v>
      </c>
      <c r="K67" s="226">
        <f t="shared" ref="K67:K130" si="12">(I67+J67)/(I67-J67)</f>
        <v>0.51557996358617908</v>
      </c>
      <c r="L67" s="226">
        <f t="shared" ref="L67:L130" si="13">1/(I67-J67)</f>
        <v>0.51787607465635022</v>
      </c>
      <c r="M67" s="231">
        <f t="shared" si="8"/>
        <v>5.5941464799184899E-3</v>
      </c>
      <c r="N67" s="226">
        <f t="shared" ref="N67:N130" si="14">-M67*K67</f>
        <v>-2.8842298384121269E-3</v>
      </c>
      <c r="O67" s="226">
        <f t="shared" ref="O67:O130" si="15">2*M67*L67</f>
        <v>5.7941492401456535E-3</v>
      </c>
      <c r="Q67" s="229"/>
      <c r="R67" s="223"/>
      <c r="S67" s="223"/>
    </row>
    <row r="68" spans="1:19">
      <c r="A68" s="107" t="s">
        <v>228</v>
      </c>
      <c r="B68" s="225">
        <v>1</v>
      </c>
      <c r="C68" s="225">
        <v>33</v>
      </c>
      <c r="D68" s="226">
        <f t="shared" si="9"/>
        <v>0.26818809486185974</v>
      </c>
      <c r="E68" s="230">
        <f t="shared" ref="E68:E131" si="16">E67</f>
        <v>0.25710003569310003</v>
      </c>
      <c r="I68" s="226">
        <f t="shared" si="10"/>
        <v>1.7830723556316135</v>
      </c>
      <c r="J68" s="226">
        <f t="shared" si="11"/>
        <v>-0.43991316567323374</v>
      </c>
      <c r="K68" s="226">
        <f t="shared" si="12"/>
        <v>0.60421409725150732</v>
      </c>
      <c r="L68" s="226">
        <f t="shared" si="13"/>
        <v>0.44984548500928623</v>
      </c>
      <c r="M68" s="231">
        <f t="shared" ref="M68:M131" si="17">M67</f>
        <v>5.5941464799184899E-3</v>
      </c>
      <c r="N68" s="226">
        <f t="shared" si="14"/>
        <v>-3.3800621652566479E-3</v>
      </c>
      <c r="O68" s="226">
        <f t="shared" si="15"/>
        <v>5.0330030729438483E-3</v>
      </c>
      <c r="Q68" s="229"/>
      <c r="R68" s="223"/>
      <c r="S68" s="223"/>
    </row>
    <row r="69" spans="1:19">
      <c r="A69" s="107" t="s">
        <v>229</v>
      </c>
      <c r="B69" s="225">
        <v>1</v>
      </c>
      <c r="C69" s="225">
        <v>36</v>
      </c>
      <c r="D69" s="226">
        <f t="shared" si="9"/>
        <v>0.26870784763539535</v>
      </c>
      <c r="E69" s="230">
        <f t="shared" si="16"/>
        <v>0.25710003569310003</v>
      </c>
      <c r="I69" s="226">
        <f t="shared" si="10"/>
        <v>1.7839593007875882</v>
      </c>
      <c r="J69" s="226">
        <f t="shared" si="11"/>
        <v>-0.35845879325119384</v>
      </c>
      <c r="K69" s="226">
        <f t="shared" si="12"/>
        <v>0.66536989745503428</v>
      </c>
      <c r="L69" s="226">
        <f t="shared" si="13"/>
        <v>0.46676230133720009</v>
      </c>
      <c r="M69" s="231">
        <f t="shared" si="17"/>
        <v>5.5941464799184899E-3</v>
      </c>
      <c r="N69" s="226">
        <f t="shared" si="14"/>
        <v>-3.7221766696918066E-3</v>
      </c>
      <c r="O69" s="226">
        <f t="shared" si="15"/>
        <v>5.2222733699683029E-3</v>
      </c>
      <c r="Q69" s="229"/>
      <c r="R69" s="223"/>
      <c r="S69" s="223"/>
    </row>
    <row r="70" spans="1:19">
      <c r="A70" s="107" t="s">
        <v>230</v>
      </c>
      <c r="B70" s="225">
        <v>1</v>
      </c>
      <c r="C70" s="225">
        <v>39</v>
      </c>
      <c r="D70" s="226">
        <f t="shared" si="9"/>
        <v>0.26927872363255739</v>
      </c>
      <c r="E70" s="230">
        <f t="shared" si="16"/>
        <v>0.25710003569310003</v>
      </c>
      <c r="I70" s="226">
        <f t="shared" si="10"/>
        <v>1.7849311508227688</v>
      </c>
      <c r="J70" s="226">
        <f t="shared" si="11"/>
        <v>-0.27931903444745415</v>
      </c>
      <c r="K70" s="226">
        <f t="shared" si="12"/>
        <v>0.7293748243884598</v>
      </c>
      <c r="L70" s="226">
        <f t="shared" si="13"/>
        <v>0.48443740353550885</v>
      </c>
      <c r="M70" s="231">
        <f t="shared" si="17"/>
        <v>5.5941464799184899E-3</v>
      </c>
      <c r="N70" s="226">
        <f t="shared" si="14"/>
        <v>-4.0802296063938695E-3</v>
      </c>
      <c r="O70" s="226">
        <f t="shared" si="15"/>
        <v>5.4200275914580397E-3</v>
      </c>
      <c r="Q70" s="229"/>
      <c r="R70" s="223"/>
      <c r="S70" s="223"/>
    </row>
    <row r="71" spans="1:19">
      <c r="A71" s="107" t="s">
        <v>231</v>
      </c>
      <c r="B71" s="225">
        <v>1</v>
      </c>
      <c r="C71" s="225">
        <v>38</v>
      </c>
      <c r="D71" s="226">
        <f t="shared" si="9"/>
        <v>0.26908229318192101</v>
      </c>
      <c r="E71" s="230">
        <f t="shared" si="16"/>
        <v>0.25710003569310003</v>
      </c>
      <c r="I71" s="226">
        <f t="shared" si="10"/>
        <v>1.784597026047239</v>
      </c>
      <c r="J71" s="226">
        <f t="shared" si="11"/>
        <v>-0.30548078809939727</v>
      </c>
      <c r="K71" s="226">
        <f t="shared" si="12"/>
        <v>0.70768477036428146</v>
      </c>
      <c r="L71" s="226">
        <f t="shared" si="13"/>
        <v>0.47845108599858172</v>
      </c>
      <c r="M71" s="231">
        <f t="shared" si="17"/>
        <v>5.5941464799184899E-3</v>
      </c>
      <c r="N71" s="226">
        <f t="shared" si="14"/>
        <v>-3.9588922670252703E-3</v>
      </c>
      <c r="O71" s="226">
        <f t="shared" si="15"/>
        <v>5.353050917104289E-3</v>
      </c>
      <c r="Q71" s="229"/>
      <c r="R71" s="223"/>
      <c r="S71" s="223"/>
    </row>
    <row r="72" spans="1:19">
      <c r="A72" s="107" t="s">
        <v>232</v>
      </c>
      <c r="B72" s="225">
        <v>2</v>
      </c>
      <c r="C72" s="225">
        <v>34</v>
      </c>
      <c r="D72" s="226">
        <f t="shared" si="9"/>
        <v>0.27961215582361215</v>
      </c>
      <c r="E72" s="230">
        <f t="shared" si="16"/>
        <v>0.25710003569310003</v>
      </c>
      <c r="I72" s="226">
        <f t="shared" si="10"/>
        <v>1.4645076404148654</v>
      </c>
      <c r="J72" s="226">
        <f t="shared" si="11"/>
        <v>-0.41246312944140484</v>
      </c>
      <c r="K72" s="226">
        <f t="shared" si="12"/>
        <v>0.56050127570927544</v>
      </c>
      <c r="L72" s="226">
        <f t="shared" si="13"/>
        <v>0.53277334738493309</v>
      </c>
      <c r="M72" s="231">
        <f t="shared" si="17"/>
        <v>5.5941464799184899E-3</v>
      </c>
      <c r="N72" s="226">
        <f t="shared" si="14"/>
        <v>-3.1355262384988661E-3</v>
      </c>
      <c r="O72" s="226">
        <f t="shared" si="15"/>
        <v>5.9608242917356287E-3</v>
      </c>
      <c r="Q72" s="229"/>
      <c r="R72" s="223"/>
      <c r="S72" s="223"/>
    </row>
    <row r="73" spans="1:19">
      <c r="A73" s="107" t="s">
        <v>233</v>
      </c>
      <c r="B73" s="225">
        <v>2</v>
      </c>
      <c r="C73" s="225">
        <v>34</v>
      </c>
      <c r="D73" s="226">
        <f t="shared" si="9"/>
        <v>0.27961215582361215</v>
      </c>
      <c r="E73" s="230">
        <f t="shared" si="16"/>
        <v>0.25710003569310003</v>
      </c>
      <c r="I73" s="226">
        <f t="shared" si="10"/>
        <v>1.4645076404148654</v>
      </c>
      <c r="J73" s="226">
        <f t="shared" si="11"/>
        <v>-0.41246312944140484</v>
      </c>
      <c r="K73" s="226">
        <f t="shared" si="12"/>
        <v>0.56050127570927544</v>
      </c>
      <c r="L73" s="226">
        <f t="shared" si="13"/>
        <v>0.53277334738493309</v>
      </c>
      <c r="M73" s="231">
        <f t="shared" si="17"/>
        <v>5.5941464799184899E-3</v>
      </c>
      <c r="N73" s="226">
        <f t="shared" si="14"/>
        <v>-3.1355262384988661E-3</v>
      </c>
      <c r="O73" s="226">
        <f t="shared" si="15"/>
        <v>5.9608242917356287E-3</v>
      </c>
      <c r="Q73" s="229"/>
      <c r="R73" s="223"/>
      <c r="S73" s="223"/>
    </row>
    <row r="74" spans="1:19">
      <c r="A74" s="107" t="s">
        <v>234</v>
      </c>
      <c r="B74" s="225">
        <v>2</v>
      </c>
      <c r="C74" s="225">
        <v>35</v>
      </c>
      <c r="D74" s="226">
        <f t="shared" si="9"/>
        <v>0.27995849613331231</v>
      </c>
      <c r="E74" s="230">
        <f t="shared" si="16"/>
        <v>0.25710003569310003</v>
      </c>
      <c r="I74" s="226">
        <f t="shared" si="10"/>
        <v>1.4651561451459663</v>
      </c>
      <c r="J74" s="226">
        <f t="shared" si="11"/>
        <v>-0.38532046640756784</v>
      </c>
      <c r="K74" s="226">
        <f t="shared" si="12"/>
        <v>0.58354462412353436</v>
      </c>
      <c r="L74" s="226">
        <f t="shared" si="13"/>
        <v>0.54040131810175551</v>
      </c>
      <c r="M74" s="231">
        <f t="shared" si="17"/>
        <v>5.5941464799184899E-3</v>
      </c>
      <c r="N74" s="226">
        <f t="shared" si="14"/>
        <v>-3.2644341049160282E-3</v>
      </c>
      <c r="O74" s="226">
        <f t="shared" si="15"/>
        <v>6.0461682628044954E-3</v>
      </c>
      <c r="Q74" s="229"/>
      <c r="R74" s="223"/>
      <c r="S74" s="223"/>
    </row>
    <row r="75" spans="1:19">
      <c r="A75" s="107" t="s">
        <v>235</v>
      </c>
      <c r="B75" s="225">
        <v>4</v>
      </c>
      <c r="C75" s="225">
        <v>34</v>
      </c>
      <c r="D75" s="226">
        <f t="shared" si="9"/>
        <v>0.30212427595412428</v>
      </c>
      <c r="E75" s="230">
        <f t="shared" si="16"/>
        <v>0.25710003569310003</v>
      </c>
      <c r="I75" s="226">
        <f t="shared" si="10"/>
        <v>1.1151370473076412</v>
      </c>
      <c r="J75" s="226">
        <f t="shared" si="11"/>
        <v>-0.41246312944140484</v>
      </c>
      <c r="K75" s="226">
        <f t="shared" si="12"/>
        <v>0.45998549133558492</v>
      </c>
      <c r="L75" s="226">
        <f t="shared" si="13"/>
        <v>0.65462155295644475</v>
      </c>
      <c r="M75" s="231">
        <f t="shared" si="17"/>
        <v>5.5941464799184899E-3</v>
      </c>
      <c r="N75" s="226">
        <f t="shared" si="14"/>
        <v>-2.5732262171685393E-3</v>
      </c>
      <c r="O75" s="226">
        <f t="shared" si="15"/>
        <v>7.3240977123001415E-3</v>
      </c>
      <c r="Q75" s="229"/>
      <c r="R75" s="223"/>
      <c r="S75" s="223"/>
    </row>
    <row r="76" spans="1:19">
      <c r="A76" s="107" t="s">
        <v>236</v>
      </c>
      <c r="B76" s="225">
        <v>2</v>
      </c>
      <c r="C76" s="225">
        <v>33</v>
      </c>
      <c r="D76" s="226">
        <f t="shared" si="9"/>
        <v>0.27927615403061945</v>
      </c>
      <c r="E76" s="230">
        <f t="shared" si="16"/>
        <v>0.25710003569310003</v>
      </c>
      <c r="I76" s="226">
        <f t="shared" si="10"/>
        <v>1.4638775470781156</v>
      </c>
      <c r="J76" s="226">
        <f t="shared" si="11"/>
        <v>-0.43991316567323374</v>
      </c>
      <c r="K76" s="226">
        <f t="shared" si="12"/>
        <v>0.53785553976416522</v>
      </c>
      <c r="L76" s="226">
        <f t="shared" si="13"/>
        <v>0.52526782135353767</v>
      </c>
      <c r="M76" s="231">
        <f t="shared" si="17"/>
        <v>5.5941464799184899E-3</v>
      </c>
      <c r="N76" s="226">
        <f t="shared" si="14"/>
        <v>-3.0088426744763644E-3</v>
      </c>
      <c r="O76" s="226">
        <f t="shared" si="15"/>
        <v>5.8768502676786937E-3</v>
      </c>
      <c r="Q76" s="229"/>
      <c r="R76" s="223"/>
      <c r="S76" s="223"/>
    </row>
    <row r="77" spans="1:19">
      <c r="A77" s="107" t="s">
        <v>237</v>
      </c>
      <c r="B77" s="225">
        <v>3</v>
      </c>
      <c r="C77" s="225">
        <v>29</v>
      </c>
      <c r="D77" s="226">
        <f t="shared" si="9"/>
        <v>0.28849017503001129</v>
      </c>
      <c r="E77" s="230">
        <f t="shared" si="16"/>
        <v>0.25710003569310003</v>
      </c>
      <c r="I77" s="226">
        <f t="shared" si="10"/>
        <v>1.2591411507622277</v>
      </c>
      <c r="J77" s="226">
        <f t="shared" si="11"/>
        <v>-0.55338471955567303</v>
      </c>
      <c r="K77" s="226">
        <f t="shared" si="12"/>
        <v>0.38937730090592931</v>
      </c>
      <c r="L77" s="226">
        <f t="shared" si="13"/>
        <v>0.55171626313096922</v>
      </c>
      <c r="M77" s="231">
        <f t="shared" si="17"/>
        <v>5.5941464799184899E-3</v>
      </c>
      <c r="N77" s="226">
        <f t="shared" si="14"/>
        <v>-2.1782336572230671E-3</v>
      </c>
      <c r="O77" s="226">
        <f t="shared" si="15"/>
        <v>6.1727631826157892E-3</v>
      </c>
      <c r="Q77" s="229"/>
      <c r="R77" s="223"/>
      <c r="S77" s="223"/>
    </row>
    <row r="78" spans="1:19">
      <c r="A78" s="107" t="s">
        <v>238</v>
      </c>
      <c r="B78" s="225">
        <v>3</v>
      </c>
      <c r="C78" s="225">
        <v>29</v>
      </c>
      <c r="D78" s="226">
        <f t="shared" si="9"/>
        <v>0.28849017503001129</v>
      </c>
      <c r="E78" s="230">
        <f t="shared" si="16"/>
        <v>0.25710003569310003</v>
      </c>
      <c r="I78" s="226">
        <f t="shared" si="10"/>
        <v>1.2591411507622277</v>
      </c>
      <c r="J78" s="226">
        <f t="shared" si="11"/>
        <v>-0.55338471955567303</v>
      </c>
      <c r="K78" s="226">
        <f t="shared" si="12"/>
        <v>0.38937730090592931</v>
      </c>
      <c r="L78" s="226">
        <f t="shared" si="13"/>
        <v>0.55171626313096922</v>
      </c>
      <c r="M78" s="231">
        <f t="shared" si="17"/>
        <v>5.5941464799184899E-3</v>
      </c>
      <c r="N78" s="226">
        <f t="shared" si="14"/>
        <v>-2.1782336572230671E-3</v>
      </c>
      <c r="O78" s="226">
        <f t="shared" si="15"/>
        <v>6.1727631826157892E-3</v>
      </c>
      <c r="Q78" s="229"/>
      <c r="R78" s="223"/>
      <c r="S78" s="223"/>
    </row>
    <row r="79" spans="1:19">
      <c r="A79" s="107" t="s">
        <v>239</v>
      </c>
      <c r="B79" s="225">
        <v>5</v>
      </c>
      <c r="C79" s="225">
        <v>32</v>
      </c>
      <c r="D79" s="226">
        <f t="shared" si="9"/>
        <v>0.31172503306860738</v>
      </c>
      <c r="E79" s="230">
        <f t="shared" si="16"/>
        <v>0.25710003569310003</v>
      </c>
      <c r="I79" s="226">
        <f t="shared" si="10"/>
        <v>0.99282439572209602</v>
      </c>
      <c r="J79" s="226">
        <f t="shared" si="11"/>
        <v>-0.46769879911450829</v>
      </c>
      <c r="K79" s="226">
        <f t="shared" si="12"/>
        <v>0.35954622183616602</v>
      </c>
      <c r="L79" s="226">
        <f t="shared" si="13"/>
        <v>0.68468614776903602</v>
      </c>
      <c r="M79" s="231">
        <f t="shared" si="17"/>
        <v>5.5941464799184899E-3</v>
      </c>
      <c r="N79" s="226">
        <f t="shared" si="14"/>
        <v>-2.0113542312527807E-3</v>
      </c>
      <c r="O79" s="226">
        <f t="shared" si="15"/>
        <v>7.6604692067822082E-3</v>
      </c>
      <c r="Q79" s="229"/>
      <c r="R79" s="223"/>
      <c r="S79" s="223"/>
    </row>
    <row r="80" spans="1:19">
      <c r="A80" s="107" t="s">
        <v>240</v>
      </c>
      <c r="B80" s="225">
        <v>6</v>
      </c>
      <c r="C80" s="225">
        <v>28</v>
      </c>
      <c r="D80" s="226">
        <f t="shared" si="9"/>
        <v>0.31900836605200833</v>
      </c>
      <c r="E80" s="230">
        <f t="shared" si="16"/>
        <v>0.25710003569310003</v>
      </c>
      <c r="I80" s="226">
        <f t="shared" si="10"/>
        <v>0.88498321681774939</v>
      </c>
      <c r="J80" s="226">
        <f t="shared" si="11"/>
        <v>-0.58284150727121631</v>
      </c>
      <c r="K80" s="226">
        <f t="shared" si="12"/>
        <v>0.20584318044789937</v>
      </c>
      <c r="L80" s="226">
        <f t="shared" si="13"/>
        <v>0.68128025341763454</v>
      </c>
      <c r="M80" s="231">
        <f t="shared" si="17"/>
        <v>5.5941464799184899E-3</v>
      </c>
      <c r="N80" s="226">
        <f t="shared" si="14"/>
        <v>-1.1515169033178428E-3</v>
      </c>
      <c r="O80" s="226">
        <f t="shared" si="15"/>
        <v>7.6223630629884739E-3</v>
      </c>
      <c r="Q80" s="229"/>
      <c r="R80" s="223"/>
      <c r="S80" s="223"/>
    </row>
    <row r="81" spans="1:19">
      <c r="A81" s="107" t="s">
        <v>241</v>
      </c>
      <c r="B81" s="225">
        <v>6</v>
      </c>
      <c r="C81" s="225">
        <v>27</v>
      </c>
      <c r="D81" s="226">
        <f t="shared" si="9"/>
        <v>0.31816030673202333</v>
      </c>
      <c r="E81" s="230">
        <f t="shared" si="16"/>
        <v>0.25710003569310003</v>
      </c>
      <c r="I81" s="226">
        <f t="shared" si="10"/>
        <v>0.88312570629017628</v>
      </c>
      <c r="J81" s="226">
        <f t="shared" si="11"/>
        <v>-0.61281299101662734</v>
      </c>
      <c r="K81" s="226">
        <f t="shared" si="12"/>
        <v>0.18069772227979888</v>
      </c>
      <c r="L81" s="226">
        <f t="shared" si="13"/>
        <v>0.66847659051827368</v>
      </c>
      <c r="M81" s="231">
        <f t="shared" si="17"/>
        <v>5.5941464799184899E-3</v>
      </c>
      <c r="N81" s="226">
        <f t="shared" si="14"/>
        <v>-1.0108495270208257E-3</v>
      </c>
      <c r="O81" s="226">
        <f t="shared" si="15"/>
        <v>7.4791119315114288E-3</v>
      </c>
      <c r="Q81" s="229"/>
      <c r="R81" s="223"/>
      <c r="S81" s="223"/>
    </row>
    <row r="82" spans="1:19">
      <c r="A82" s="107" t="s">
        <v>242</v>
      </c>
      <c r="B82" s="225">
        <v>6</v>
      </c>
      <c r="C82" s="225">
        <v>26</v>
      </c>
      <c r="D82" s="226">
        <f t="shared" si="9"/>
        <v>0.31733516793420002</v>
      </c>
      <c r="E82" s="230">
        <f t="shared" si="16"/>
        <v>0.25710003569310003</v>
      </c>
      <c r="I82" s="226">
        <f t="shared" si="10"/>
        <v>0.88131181247244994</v>
      </c>
      <c r="J82" s="226">
        <f t="shared" si="11"/>
        <v>-0.64334540539291696</v>
      </c>
      <c r="K82" s="226">
        <f t="shared" si="12"/>
        <v>0.15607862822615537</v>
      </c>
      <c r="L82" s="226">
        <f t="shared" si="13"/>
        <v>0.6558851316101556</v>
      </c>
      <c r="M82" s="231">
        <f t="shared" si="17"/>
        <v>5.5941464799184899E-3</v>
      </c>
      <c r="N82" s="226">
        <f t="shared" si="14"/>
        <v>-8.7312670868185376E-4</v>
      </c>
      <c r="O82" s="226">
        <f t="shared" si="15"/>
        <v>7.3382350004556549E-3</v>
      </c>
      <c r="Q82" s="229"/>
      <c r="R82" s="223"/>
      <c r="S82" s="223"/>
    </row>
    <row r="83" spans="1:19">
      <c r="A83" s="107" t="s">
        <v>243</v>
      </c>
      <c r="B83" s="225">
        <v>6</v>
      </c>
      <c r="C83" s="225">
        <v>26</v>
      </c>
      <c r="D83" s="226">
        <f t="shared" si="9"/>
        <v>0.31733516793420002</v>
      </c>
      <c r="E83" s="230">
        <f t="shared" si="16"/>
        <v>0.25710003569310003</v>
      </c>
      <c r="I83" s="226">
        <f t="shared" si="10"/>
        <v>0.88131181247244994</v>
      </c>
      <c r="J83" s="226">
        <f t="shared" si="11"/>
        <v>-0.64334540539291696</v>
      </c>
      <c r="K83" s="226">
        <f t="shared" si="12"/>
        <v>0.15607862822615537</v>
      </c>
      <c r="L83" s="226">
        <f t="shared" si="13"/>
        <v>0.6558851316101556</v>
      </c>
      <c r="M83" s="231">
        <f t="shared" si="17"/>
        <v>5.5941464799184899E-3</v>
      </c>
      <c r="N83" s="226">
        <f t="shared" si="14"/>
        <v>-8.7312670868185376E-4</v>
      </c>
      <c r="O83" s="226">
        <f t="shared" si="15"/>
        <v>7.3382350004556549E-3</v>
      </c>
      <c r="Q83" s="229"/>
      <c r="R83" s="223"/>
      <c r="S83" s="223"/>
    </row>
    <row r="84" spans="1:19">
      <c r="A84" s="107" t="s">
        <v>244</v>
      </c>
      <c r="B84" s="225">
        <v>5</v>
      </c>
      <c r="C84" s="225">
        <v>25</v>
      </c>
      <c r="D84" s="226">
        <f t="shared" si="9"/>
        <v>0.30662669998022668</v>
      </c>
      <c r="E84" s="230">
        <f t="shared" si="16"/>
        <v>0.25710003569310003</v>
      </c>
      <c r="I84" s="226">
        <f t="shared" si="10"/>
        <v>0.981939895369211</v>
      </c>
      <c r="J84" s="226">
        <f t="shared" si="11"/>
        <v>-0.67448975019608193</v>
      </c>
      <c r="K84" s="226">
        <f t="shared" si="12"/>
        <v>0.18561014408082813</v>
      </c>
      <c r="L84" s="226">
        <f t="shared" si="13"/>
        <v>0.60370810355711069</v>
      </c>
      <c r="M84" s="231">
        <f t="shared" si="17"/>
        <v>5.5941464799184899E-3</v>
      </c>
      <c r="N84" s="226">
        <f t="shared" si="14"/>
        <v>-1.0383303341469283E-3</v>
      </c>
      <c r="O84" s="226">
        <f t="shared" si="15"/>
        <v>6.7544631248245557E-3</v>
      </c>
      <c r="Q84" s="229"/>
      <c r="R84" s="223"/>
      <c r="S84" s="223"/>
    </row>
    <row r="85" spans="1:19">
      <c r="A85" s="107" t="s">
        <v>245</v>
      </c>
      <c r="B85" s="225">
        <v>7</v>
      </c>
      <c r="C85" s="225">
        <v>22</v>
      </c>
      <c r="D85" s="226">
        <f t="shared" si="9"/>
        <v>0.32377054531038596</v>
      </c>
      <c r="E85" s="230">
        <f t="shared" si="16"/>
        <v>0.25710003569310003</v>
      </c>
      <c r="I85" s="226">
        <f t="shared" si="10"/>
        <v>0.78508285413814838</v>
      </c>
      <c r="J85" s="226">
        <f t="shared" si="11"/>
        <v>-0.77219321418868503</v>
      </c>
      <c r="K85" s="226">
        <f t="shared" si="12"/>
        <v>8.277042337979431E-3</v>
      </c>
      <c r="L85" s="226">
        <f t="shared" si="13"/>
        <v>0.64214690017963139</v>
      </c>
      <c r="M85" s="231">
        <f t="shared" si="17"/>
        <v>5.5941464799184899E-3</v>
      </c>
      <c r="N85" s="226">
        <f t="shared" si="14"/>
        <v>-4.6302987259143941E-5</v>
      </c>
      <c r="O85" s="226">
        <f t="shared" si="15"/>
        <v>7.1845276424609096E-3</v>
      </c>
      <c r="Q85" s="229"/>
      <c r="R85" s="223"/>
      <c r="S85" s="223"/>
    </row>
    <row r="86" spans="1:19">
      <c r="A86" s="107" t="s">
        <v>246</v>
      </c>
      <c r="B86" s="225">
        <v>6</v>
      </c>
      <c r="C86" s="225">
        <v>21</v>
      </c>
      <c r="D86" s="226">
        <f t="shared" si="9"/>
        <v>0.31352281779235824</v>
      </c>
      <c r="E86" s="230">
        <f t="shared" si="16"/>
        <v>0.25710003569310003</v>
      </c>
      <c r="I86" s="226">
        <f t="shared" si="10"/>
        <v>0.87284556188865303</v>
      </c>
      <c r="J86" s="226">
        <f t="shared" si="11"/>
        <v>-0.80642124701824058</v>
      </c>
      <c r="K86" s="226">
        <f t="shared" si="12"/>
        <v>3.9555545621514941E-2</v>
      </c>
      <c r="L86" s="226">
        <f t="shared" si="13"/>
        <v>0.59549798441555735</v>
      </c>
      <c r="M86" s="231">
        <f t="shared" si="17"/>
        <v>5.5941464799184899E-3</v>
      </c>
      <c r="N86" s="226">
        <f t="shared" si="14"/>
        <v>-2.2127951629985303E-4</v>
      </c>
      <c r="O86" s="226">
        <f t="shared" si="15"/>
        <v>6.662605906633692E-3</v>
      </c>
      <c r="Q86" s="229"/>
      <c r="R86" s="223"/>
      <c r="S86" s="223"/>
    </row>
    <row r="87" spans="1:19">
      <c r="A87" s="107" t="s">
        <v>247</v>
      </c>
      <c r="B87" s="225">
        <v>8</v>
      </c>
      <c r="C87" s="225">
        <v>20</v>
      </c>
      <c r="D87" s="226">
        <f t="shared" si="9"/>
        <v>0.33139003212379003</v>
      </c>
      <c r="E87" s="230">
        <f t="shared" si="16"/>
        <v>0.25710003569310003</v>
      </c>
      <c r="I87" s="226">
        <f t="shared" si="10"/>
        <v>0.70178258083715095</v>
      </c>
      <c r="J87" s="226">
        <f t="shared" si="11"/>
        <v>-0.84162123357291452</v>
      </c>
      <c r="K87" s="226">
        <f t="shared" si="12"/>
        <v>-9.0604060603034095E-2</v>
      </c>
      <c r="L87" s="226">
        <f t="shared" si="13"/>
        <v>0.64791857494678384</v>
      </c>
      <c r="M87" s="231">
        <f t="shared" si="17"/>
        <v>5.5941464799184899E-3</v>
      </c>
      <c r="N87" s="226">
        <f t="shared" si="14"/>
        <v>5.0685238668878474E-4</v>
      </c>
      <c r="O87" s="226">
        <f t="shared" si="15"/>
        <v>7.24910283062471E-3</v>
      </c>
      <c r="Q87" s="229"/>
      <c r="R87" s="223"/>
      <c r="S87" s="223"/>
    </row>
    <row r="88" spans="1:19">
      <c r="A88" s="107" t="s">
        <v>248</v>
      </c>
      <c r="B88" s="225">
        <v>9</v>
      </c>
      <c r="C88" s="225">
        <v>19</v>
      </c>
      <c r="D88" s="226">
        <f t="shared" si="9"/>
        <v>0.33964447617164445</v>
      </c>
      <c r="E88" s="230">
        <f t="shared" si="16"/>
        <v>0.25710003569310003</v>
      </c>
      <c r="I88" s="226">
        <f t="shared" si="10"/>
        <v>0.62805802671385913</v>
      </c>
      <c r="J88" s="226">
        <f t="shared" si="11"/>
        <v>-0.87789629505122846</v>
      </c>
      <c r="K88" s="226">
        <f t="shared" si="12"/>
        <v>-0.16590029639447548</v>
      </c>
      <c r="L88" s="226">
        <f t="shared" si="13"/>
        <v>0.66403076477640277</v>
      </c>
      <c r="M88" s="231">
        <f t="shared" si="17"/>
        <v>5.5941464799184899E-3</v>
      </c>
      <c r="N88" s="226">
        <f t="shared" si="14"/>
        <v>9.280705590925892E-4</v>
      </c>
      <c r="O88" s="226">
        <f t="shared" si="15"/>
        <v>7.429370730662993E-3</v>
      </c>
      <c r="Q88" s="229"/>
      <c r="R88" s="223"/>
      <c r="S88" s="223"/>
    </row>
    <row r="89" spans="1:19">
      <c r="A89" s="107" t="s">
        <v>249</v>
      </c>
      <c r="B89" s="225">
        <v>10</v>
      </c>
      <c r="C89" s="225">
        <v>17</v>
      </c>
      <c r="D89" s="226">
        <f t="shared" si="9"/>
        <v>0.34660605548911205</v>
      </c>
      <c r="E89" s="230">
        <f t="shared" si="16"/>
        <v>0.25710003569310003</v>
      </c>
      <c r="I89" s="226">
        <f t="shared" si="10"/>
        <v>0.55773703564827759</v>
      </c>
      <c r="J89" s="226">
        <f t="shared" si="11"/>
        <v>-0.95416525314619549</v>
      </c>
      <c r="K89" s="226">
        <f t="shared" si="12"/>
        <v>-0.26220491921737415</v>
      </c>
      <c r="L89" s="226">
        <f t="shared" si="13"/>
        <v>0.66141840475508351</v>
      </c>
      <c r="M89" s="231">
        <f t="shared" si="17"/>
        <v>5.5941464799184899E-3</v>
      </c>
      <c r="N89" s="226">
        <f t="shared" si="14"/>
        <v>1.4668127258571856E-3</v>
      </c>
      <c r="O89" s="226">
        <f t="shared" si="15"/>
        <v>7.4001428814279065E-3</v>
      </c>
      <c r="Q89" s="229"/>
      <c r="R89" s="223"/>
      <c r="S89" s="223"/>
    </row>
    <row r="90" spans="1:19">
      <c r="A90" s="107" t="s">
        <v>250</v>
      </c>
      <c r="B90" s="225">
        <v>8</v>
      </c>
      <c r="C90" s="225">
        <v>18</v>
      </c>
      <c r="D90" s="226">
        <f t="shared" si="9"/>
        <v>0.32957808099133418</v>
      </c>
      <c r="E90" s="230">
        <f t="shared" si="16"/>
        <v>0.25710003569310003</v>
      </c>
      <c r="I90" s="226">
        <f t="shared" si="10"/>
        <v>0.69753318708498568</v>
      </c>
      <c r="J90" s="226">
        <f t="shared" si="11"/>
        <v>-0.91536508784281501</v>
      </c>
      <c r="K90" s="226">
        <f t="shared" si="12"/>
        <v>-0.13505619303088429</v>
      </c>
      <c r="L90" s="226">
        <f t="shared" si="13"/>
        <v>0.62000190312359515</v>
      </c>
      <c r="M90" s="231">
        <f t="shared" si="17"/>
        <v>5.5941464799184899E-3</v>
      </c>
      <c r="N90" s="226">
        <f t="shared" si="14"/>
        <v>7.5552412683491338E-4</v>
      </c>
      <c r="O90" s="226">
        <f t="shared" si="15"/>
        <v>6.9367629278032491E-3</v>
      </c>
      <c r="Q90" s="229"/>
      <c r="R90" s="223"/>
      <c r="S90" s="223"/>
    </row>
    <row r="91" spans="1:19">
      <c r="A91" s="107" t="s">
        <v>251</v>
      </c>
      <c r="B91" s="225">
        <v>9</v>
      </c>
      <c r="C91" s="225">
        <v>18</v>
      </c>
      <c r="D91" s="226">
        <f t="shared" si="9"/>
        <v>0.33863783665361347</v>
      </c>
      <c r="E91" s="230">
        <f t="shared" si="16"/>
        <v>0.25710003569310003</v>
      </c>
      <c r="I91" s="226">
        <f t="shared" si="10"/>
        <v>0.62565491342820634</v>
      </c>
      <c r="J91" s="226">
        <f t="shared" si="11"/>
        <v>-0.91536508784281501</v>
      </c>
      <c r="K91" s="226">
        <f t="shared" si="12"/>
        <v>-0.18799897092552853</v>
      </c>
      <c r="L91" s="226">
        <f t="shared" si="13"/>
        <v>0.6489208441001465</v>
      </c>
      <c r="M91" s="231">
        <f t="shared" si="17"/>
        <v>5.5941464799184899E-3</v>
      </c>
      <c r="N91" s="226">
        <f t="shared" si="14"/>
        <v>1.0516937814313439E-3</v>
      </c>
      <c r="O91" s="226">
        <f t="shared" si="15"/>
        <v>7.2603165115371392E-3</v>
      </c>
      <c r="Q91" s="229"/>
      <c r="R91" s="223"/>
      <c r="S91" s="223"/>
    </row>
    <row r="92" spans="1:19">
      <c r="A92" s="107" t="s">
        <v>252</v>
      </c>
      <c r="B92" s="225">
        <v>10</v>
      </c>
      <c r="C92" s="225">
        <v>18</v>
      </c>
      <c r="D92" s="226">
        <f t="shared" si="9"/>
        <v>0.3476975923158927</v>
      </c>
      <c r="E92" s="230">
        <f t="shared" si="16"/>
        <v>0.25710003569310003</v>
      </c>
      <c r="I92" s="226">
        <f t="shared" si="10"/>
        <v>0.56039140016666666</v>
      </c>
      <c r="J92" s="226">
        <f t="shared" si="11"/>
        <v>-0.91536508784281501</v>
      </c>
      <c r="K92" s="226">
        <f t="shared" si="12"/>
        <v>-0.24053676237259247</v>
      </c>
      <c r="L92" s="226">
        <f t="shared" si="13"/>
        <v>0.67761856927277486</v>
      </c>
      <c r="M92" s="231">
        <f t="shared" si="17"/>
        <v>5.5941464799184899E-3</v>
      </c>
      <c r="N92" s="226">
        <f t="shared" si="14"/>
        <v>1.3455978825176284E-3</v>
      </c>
      <c r="O92" s="226">
        <f t="shared" si="15"/>
        <v>7.5813950680493937E-3</v>
      </c>
      <c r="Q92" s="229"/>
      <c r="R92" s="223"/>
      <c r="S92" s="223"/>
    </row>
    <row r="93" spans="1:19">
      <c r="A93" s="107" t="s">
        <v>253</v>
      </c>
      <c r="B93" s="225">
        <v>10</v>
      </c>
      <c r="C93" s="225">
        <v>18</v>
      </c>
      <c r="D93" s="226">
        <f t="shared" si="9"/>
        <v>0.3476975923158927</v>
      </c>
      <c r="E93" s="230">
        <f t="shared" si="16"/>
        <v>0.25710003569310003</v>
      </c>
      <c r="I93" s="226">
        <f t="shared" si="10"/>
        <v>0.56039140016666666</v>
      </c>
      <c r="J93" s="226">
        <f t="shared" si="11"/>
        <v>-0.91536508784281501</v>
      </c>
      <c r="K93" s="226">
        <f t="shared" si="12"/>
        <v>-0.24053676237259247</v>
      </c>
      <c r="L93" s="226">
        <f t="shared" si="13"/>
        <v>0.67761856927277486</v>
      </c>
      <c r="M93" s="231">
        <f t="shared" si="17"/>
        <v>5.5941464799184899E-3</v>
      </c>
      <c r="N93" s="226">
        <f t="shared" si="14"/>
        <v>1.3455978825176284E-3</v>
      </c>
      <c r="O93" s="226">
        <f t="shared" si="15"/>
        <v>7.5813950680493937E-3</v>
      </c>
      <c r="Q93" s="229"/>
      <c r="R93" s="223"/>
      <c r="S93" s="223"/>
    </row>
    <row r="94" spans="1:19">
      <c r="A94" s="107" t="s">
        <v>254</v>
      </c>
      <c r="B94" s="225">
        <v>14</v>
      </c>
      <c r="C94" s="225">
        <v>18</v>
      </c>
      <c r="D94" s="226">
        <f t="shared" si="9"/>
        <v>0.38393661496500975</v>
      </c>
      <c r="E94" s="230">
        <f t="shared" si="16"/>
        <v>0.25710003569310003</v>
      </c>
      <c r="I94" s="226">
        <f t="shared" si="10"/>
        <v>0.34607407444160637</v>
      </c>
      <c r="J94" s="226">
        <f t="shared" si="11"/>
        <v>-0.91536508784281501</v>
      </c>
      <c r="K94" s="226">
        <f t="shared" si="12"/>
        <v>-0.45130279003724827</v>
      </c>
      <c r="L94" s="226">
        <f t="shared" si="13"/>
        <v>0.79274532605205916</v>
      </c>
      <c r="M94" s="231">
        <f t="shared" si="17"/>
        <v>5.5941464799184899E-3</v>
      </c>
      <c r="N94" s="226">
        <f t="shared" si="14"/>
        <v>2.5246539142642658E-3</v>
      </c>
      <c r="O94" s="226">
        <f t="shared" si="15"/>
        <v>8.869466950411924E-3</v>
      </c>
      <c r="Q94" s="229"/>
      <c r="R94" s="223"/>
      <c r="S94" s="223"/>
    </row>
    <row r="95" spans="1:19">
      <c r="A95" s="107" t="s">
        <v>255</v>
      </c>
      <c r="B95" s="225">
        <v>17</v>
      </c>
      <c r="C95" s="225">
        <v>18</v>
      </c>
      <c r="D95" s="226">
        <f t="shared" si="9"/>
        <v>0.41111588195184756</v>
      </c>
      <c r="E95" s="230">
        <f t="shared" si="16"/>
        <v>0.25710003569310003</v>
      </c>
      <c r="I95" s="226">
        <f t="shared" si="10"/>
        <v>0.21852840420946534</v>
      </c>
      <c r="J95" s="226">
        <f t="shared" si="11"/>
        <v>-0.91536508784281501</v>
      </c>
      <c r="K95" s="226">
        <f t="shared" si="12"/>
        <v>-0.61455215019544429</v>
      </c>
      <c r="L95" s="226">
        <f t="shared" si="13"/>
        <v>0.88191704689129047</v>
      </c>
      <c r="M95" s="231">
        <f t="shared" si="17"/>
        <v>5.5941464799184899E-3</v>
      </c>
      <c r="N95" s="226">
        <f t="shared" si="14"/>
        <v>3.4378947477421836E-3</v>
      </c>
      <c r="O95" s="226">
        <f t="shared" si="15"/>
        <v>9.8671462868940452E-3</v>
      </c>
      <c r="Q95" s="229"/>
      <c r="R95" s="223"/>
      <c r="S95" s="223"/>
    </row>
    <row r="96" spans="1:19">
      <c r="A96" s="107" t="s">
        <v>256</v>
      </c>
      <c r="B96" s="225">
        <v>21</v>
      </c>
      <c r="C96" s="225">
        <v>18</v>
      </c>
      <c r="D96" s="226">
        <f t="shared" si="9"/>
        <v>0.44735490460096461</v>
      </c>
      <c r="E96" s="230">
        <f t="shared" si="16"/>
        <v>0.25710003569310003</v>
      </c>
      <c r="I96" s="226">
        <f t="shared" si="10"/>
        <v>7.6712958945602108E-2</v>
      </c>
      <c r="J96" s="226">
        <f t="shared" si="11"/>
        <v>-0.91536508784281501</v>
      </c>
      <c r="K96" s="226">
        <f t="shared" si="12"/>
        <v>-0.84534894367647895</v>
      </c>
      <c r="L96" s="226">
        <f t="shared" si="13"/>
        <v>1.0079852116849355</v>
      </c>
      <c r="M96" s="231">
        <f t="shared" si="17"/>
        <v>5.5941464799184899E-3</v>
      </c>
      <c r="N96" s="226">
        <f t="shared" si="14"/>
        <v>4.7290058175705882E-3</v>
      </c>
      <c r="O96" s="226">
        <f t="shared" si="15"/>
        <v>1.1277633847514351E-2</v>
      </c>
      <c r="Q96" s="229"/>
      <c r="R96" s="223"/>
      <c r="S96" s="223"/>
    </row>
    <row r="97" spans="1:19">
      <c r="A97" s="107" t="s">
        <v>257</v>
      </c>
      <c r="B97" s="225">
        <v>16</v>
      </c>
      <c r="C97" s="225">
        <v>20</v>
      </c>
      <c r="D97" s="226">
        <f t="shared" si="9"/>
        <v>0.40568002855448004</v>
      </c>
      <c r="E97" s="230">
        <f t="shared" si="16"/>
        <v>0.25710003569310003</v>
      </c>
      <c r="I97" s="226">
        <f t="shared" si="10"/>
        <v>0.267870504918505</v>
      </c>
      <c r="J97" s="226">
        <f t="shared" si="11"/>
        <v>-0.84162123357291452</v>
      </c>
      <c r="K97" s="226">
        <f t="shared" si="12"/>
        <v>-0.51712933837122632</v>
      </c>
      <c r="L97" s="226">
        <f t="shared" si="13"/>
        <v>0.90131360631824453</v>
      </c>
      <c r="M97" s="231">
        <f t="shared" si="17"/>
        <v>5.5941464799184899E-3</v>
      </c>
      <c r="N97" s="226">
        <f t="shared" si="14"/>
        <v>2.8928972679119732E-3</v>
      </c>
      <c r="O97" s="226">
        <f t="shared" si="15"/>
        <v>1.0084160676175694E-2</v>
      </c>
      <c r="Q97" s="229"/>
      <c r="R97" s="223"/>
      <c r="S97" s="223"/>
    </row>
    <row r="98" spans="1:19">
      <c r="A98" s="107" t="s">
        <v>258</v>
      </c>
      <c r="B98" s="225">
        <v>7</v>
      </c>
      <c r="C98" s="225">
        <v>29</v>
      </c>
      <c r="D98" s="226">
        <f t="shared" si="9"/>
        <v>0.33034369414589299</v>
      </c>
      <c r="E98" s="230">
        <f t="shared" si="16"/>
        <v>0.25710003569310003</v>
      </c>
      <c r="I98" s="226">
        <f t="shared" si="10"/>
        <v>0.79984425888334543</v>
      </c>
      <c r="J98" s="226">
        <f t="shared" si="11"/>
        <v>-0.55338471955567303</v>
      </c>
      <c r="K98" s="226">
        <f t="shared" si="12"/>
        <v>0.18212700382160699</v>
      </c>
      <c r="L98" s="226">
        <f t="shared" si="13"/>
        <v>0.73897323803509118</v>
      </c>
      <c r="M98" s="231">
        <f t="shared" si="17"/>
        <v>5.5941464799184899E-3</v>
      </c>
      <c r="N98" s="226">
        <f t="shared" si="14"/>
        <v>-1.0188451373267442E-3</v>
      </c>
      <c r="O98" s="226">
        <f t="shared" si="15"/>
        <v>8.267849076615947E-3</v>
      </c>
      <c r="Q98" s="229"/>
      <c r="R98" s="223"/>
      <c r="S98" s="223"/>
    </row>
    <row r="99" spans="1:19">
      <c r="A99" s="107" t="s">
        <v>259</v>
      </c>
      <c r="B99" s="225">
        <v>3</v>
      </c>
      <c r="C99" s="225">
        <v>37</v>
      </c>
      <c r="D99" s="226">
        <f t="shared" si="9"/>
        <v>0.29247622446961907</v>
      </c>
      <c r="E99" s="230">
        <f t="shared" si="16"/>
        <v>0.25710003569310003</v>
      </c>
      <c r="I99" s="226">
        <f t="shared" si="10"/>
        <v>1.2670291134838767</v>
      </c>
      <c r="J99" s="226">
        <f t="shared" si="11"/>
        <v>-0.33185334643681658</v>
      </c>
      <c r="K99" s="226">
        <f t="shared" si="12"/>
        <v>0.58489338052619966</v>
      </c>
      <c r="L99" s="226">
        <f t="shared" si="13"/>
        <v>0.62543684421280188</v>
      </c>
      <c r="M99" s="231">
        <f t="shared" si="17"/>
        <v>5.5941464799184899E-3</v>
      </c>
      <c r="N99" s="226">
        <f t="shared" si="14"/>
        <v>-3.2719792457982658E-3</v>
      </c>
      <c r="O99" s="226">
        <f t="shared" si="15"/>
        <v>6.9975706409287491E-3</v>
      </c>
      <c r="Q99" s="229"/>
      <c r="R99" s="223"/>
      <c r="S99" s="223"/>
    </row>
    <row r="100" spans="1:19">
      <c r="A100" s="107" t="s">
        <v>260</v>
      </c>
      <c r="B100" s="225">
        <v>3</v>
      </c>
      <c r="C100" s="225">
        <v>32</v>
      </c>
      <c r="D100" s="226">
        <f t="shared" si="9"/>
        <v>0.28987503411840443</v>
      </c>
      <c r="E100" s="230">
        <f t="shared" si="16"/>
        <v>0.25710003569310003</v>
      </c>
      <c r="I100" s="226">
        <f t="shared" si="10"/>
        <v>1.2618972953460175</v>
      </c>
      <c r="J100" s="226">
        <f t="shared" si="11"/>
        <v>-0.46769879911450829</v>
      </c>
      <c r="K100" s="226">
        <f t="shared" si="12"/>
        <v>0.45918148102619633</v>
      </c>
      <c r="L100" s="226">
        <f t="shared" si="13"/>
        <v>0.57816966816862969</v>
      </c>
      <c r="M100" s="231">
        <f t="shared" si="17"/>
        <v>5.5941464799184899E-3</v>
      </c>
      <c r="N100" s="226">
        <f t="shared" si="14"/>
        <v>-2.568728465726455E-3</v>
      </c>
      <c r="O100" s="226">
        <f t="shared" si="15"/>
        <v>6.4687316279623619E-3</v>
      </c>
      <c r="Q100" s="229"/>
      <c r="R100" s="223"/>
      <c r="S100" s="223"/>
    </row>
    <row r="101" spans="1:19">
      <c r="A101" s="107" t="s">
        <v>261</v>
      </c>
      <c r="B101" s="225">
        <v>3</v>
      </c>
      <c r="C101" s="225">
        <v>31</v>
      </c>
      <c r="D101" s="226">
        <f t="shared" si="9"/>
        <v>0.28940003414122611</v>
      </c>
      <c r="E101" s="230">
        <f t="shared" si="16"/>
        <v>0.25710003569310003</v>
      </c>
      <c r="I101" s="226">
        <f t="shared" si="10"/>
        <v>1.2609538453950524</v>
      </c>
      <c r="J101" s="226">
        <f t="shared" si="11"/>
        <v>-0.49585034734745354</v>
      </c>
      <c r="K101" s="226">
        <f t="shared" si="12"/>
        <v>0.435508693119188</v>
      </c>
      <c r="L101" s="226">
        <f t="shared" si="13"/>
        <v>0.56921539926366149</v>
      </c>
      <c r="M101" s="231">
        <f t="shared" si="17"/>
        <v>5.5941464799184899E-3</v>
      </c>
      <c r="N101" s="226">
        <f t="shared" si="14"/>
        <v>-2.4362994225866075E-3</v>
      </c>
      <c r="O101" s="226">
        <f t="shared" si="15"/>
        <v>6.3685486442124194E-3</v>
      </c>
      <c r="Q101" s="229"/>
      <c r="R101" s="223"/>
      <c r="S101" s="223"/>
    </row>
    <row r="102" spans="1:19">
      <c r="A102" s="107" t="s">
        <v>262</v>
      </c>
      <c r="B102" s="225">
        <v>3</v>
      </c>
      <c r="C102" s="225">
        <v>34</v>
      </c>
      <c r="D102" s="226">
        <f t="shared" si="9"/>
        <v>0.29086821588886819</v>
      </c>
      <c r="E102" s="230">
        <f t="shared" si="16"/>
        <v>0.25710003569310003</v>
      </c>
      <c r="I102" s="226">
        <f t="shared" si="10"/>
        <v>1.2638636134823269</v>
      </c>
      <c r="J102" s="226">
        <f t="shared" si="11"/>
        <v>-0.41246312944140484</v>
      </c>
      <c r="K102" s="226">
        <f t="shared" si="12"/>
        <v>0.50789649907748224</v>
      </c>
      <c r="L102" s="226">
        <f t="shared" si="13"/>
        <v>0.59654241288059984</v>
      </c>
      <c r="M102" s="231">
        <f t="shared" si="17"/>
        <v>5.5941464799184899E-3</v>
      </c>
      <c r="N102" s="226">
        <f t="shared" si="14"/>
        <v>-2.841247412477222E-3</v>
      </c>
      <c r="O102" s="226">
        <f t="shared" si="15"/>
        <v>6.6742912782761796E-3</v>
      </c>
      <c r="Q102" s="229"/>
      <c r="R102" s="223"/>
      <c r="S102" s="223"/>
    </row>
    <row r="103" spans="1:19">
      <c r="A103" s="107" t="s">
        <v>263</v>
      </c>
      <c r="B103" s="225">
        <v>4</v>
      </c>
      <c r="C103" s="225">
        <v>33</v>
      </c>
      <c r="D103" s="226">
        <f t="shared" si="9"/>
        <v>0.30145227236813882</v>
      </c>
      <c r="E103" s="230">
        <f t="shared" si="16"/>
        <v>0.25710003569310003</v>
      </c>
      <c r="I103" s="226">
        <f t="shared" si="10"/>
        <v>1.1137604296817509</v>
      </c>
      <c r="J103" s="226">
        <f t="shared" si="11"/>
        <v>-0.43991316567323374</v>
      </c>
      <c r="K103" s="226">
        <f t="shared" si="12"/>
        <v>0.43371224562425281</v>
      </c>
      <c r="L103" s="226">
        <f t="shared" si="13"/>
        <v>0.64363583380041878</v>
      </c>
      <c r="M103" s="231">
        <f t="shared" si="17"/>
        <v>5.5941464799184899E-3</v>
      </c>
      <c r="N103" s="226">
        <f t="shared" si="14"/>
        <v>-2.4262498321564571E-3</v>
      </c>
      <c r="O103" s="226">
        <f t="shared" si="15"/>
        <v>7.2011862680080299E-3</v>
      </c>
      <c r="Q103" s="229"/>
      <c r="R103" s="223"/>
      <c r="S103" s="223"/>
    </row>
    <row r="104" spans="1:19">
      <c r="A104" s="107" t="s">
        <v>264</v>
      </c>
      <c r="B104" s="225">
        <v>4</v>
      </c>
      <c r="C104" s="225">
        <v>29</v>
      </c>
      <c r="D104" s="226">
        <f t="shared" si="9"/>
        <v>0.29895355480898173</v>
      </c>
      <c r="E104" s="230">
        <f t="shared" si="16"/>
        <v>0.25710003569310003</v>
      </c>
      <c r="I104" s="226">
        <f t="shared" si="10"/>
        <v>1.10860621436135</v>
      </c>
      <c r="J104" s="226">
        <f t="shared" si="11"/>
        <v>-0.55338471955567303</v>
      </c>
      <c r="K104" s="226">
        <f t="shared" si="12"/>
        <v>0.33407011041697837</v>
      </c>
      <c r="L104" s="226">
        <f t="shared" si="13"/>
        <v>0.60168799937023376</v>
      </c>
      <c r="M104" s="231">
        <f t="shared" si="17"/>
        <v>5.5941464799184899E-3</v>
      </c>
      <c r="N104" s="226">
        <f t="shared" si="14"/>
        <v>-1.8688371322351208E-3</v>
      </c>
      <c r="O104" s="226">
        <f t="shared" si="15"/>
        <v>6.7318616073723837E-3</v>
      </c>
      <c r="Q104" s="229"/>
      <c r="R104" s="223"/>
      <c r="S104" s="223"/>
    </row>
    <row r="105" spans="1:19">
      <c r="A105" s="107" t="s">
        <v>265</v>
      </c>
      <c r="B105" s="225">
        <v>2</v>
      </c>
      <c r="C105" s="225">
        <v>30</v>
      </c>
      <c r="D105" s="226">
        <f t="shared" si="9"/>
        <v>0.27832574895901147</v>
      </c>
      <c r="E105" s="230">
        <f t="shared" si="16"/>
        <v>0.25710003569310003</v>
      </c>
      <c r="I105" s="226">
        <f t="shared" si="10"/>
        <v>1.462090210482454</v>
      </c>
      <c r="J105" s="226">
        <f t="shared" si="11"/>
        <v>-0.52440051270804089</v>
      </c>
      <c r="K105" s="226">
        <f t="shared" si="12"/>
        <v>0.47203326289306474</v>
      </c>
      <c r="L105" s="226">
        <f t="shared" si="13"/>
        <v>0.50340028691093208</v>
      </c>
      <c r="M105" s="231">
        <f t="shared" si="17"/>
        <v>5.5941464799184899E-3</v>
      </c>
      <c r="N105" s="226">
        <f t="shared" si="14"/>
        <v>-2.6406232160176772E-3</v>
      </c>
      <c r="O105" s="226">
        <f t="shared" si="15"/>
        <v>5.632189886025497E-3</v>
      </c>
      <c r="Q105" s="229"/>
      <c r="R105" s="223"/>
      <c r="S105" s="223"/>
    </row>
    <row r="106" spans="1:19">
      <c r="A106" s="107" t="s">
        <v>266</v>
      </c>
      <c r="B106" s="225">
        <v>3</v>
      </c>
      <c r="C106" s="225">
        <v>28</v>
      </c>
      <c r="D106" s="226">
        <f t="shared" si="9"/>
        <v>0.28805420087255418</v>
      </c>
      <c r="E106" s="230">
        <f t="shared" si="16"/>
        <v>0.25710003569310003</v>
      </c>
      <c r="I106" s="226">
        <f t="shared" si="10"/>
        <v>1.2582699832262518</v>
      </c>
      <c r="J106" s="226">
        <f t="shared" si="11"/>
        <v>-0.58284150727121631</v>
      </c>
      <c r="K106" s="226">
        <f t="shared" si="12"/>
        <v>0.36685908454817956</v>
      </c>
      <c r="L106" s="226">
        <f t="shared" si="13"/>
        <v>0.54315015965154834</v>
      </c>
      <c r="M106" s="231">
        <f t="shared" si="17"/>
        <v>5.5941464799184899E-3</v>
      </c>
      <c r="N106" s="226">
        <f t="shared" si="14"/>
        <v>-2.0522634564513185E-3</v>
      </c>
      <c r="O106" s="226">
        <f t="shared" si="15"/>
        <v>6.0769231073637495E-3</v>
      </c>
      <c r="Q106" s="229"/>
      <c r="R106" s="223"/>
      <c r="S106" s="223"/>
    </row>
    <row r="107" spans="1:19">
      <c r="A107" s="107" t="s">
        <v>267</v>
      </c>
      <c r="B107" s="225">
        <v>8</v>
      </c>
      <c r="C107" s="225">
        <v>25</v>
      </c>
      <c r="D107" s="226">
        <f t="shared" si="9"/>
        <v>0.33634269855250271</v>
      </c>
      <c r="E107" s="230">
        <f t="shared" si="16"/>
        <v>0.25710003569310003</v>
      </c>
      <c r="I107" s="226">
        <f t="shared" si="10"/>
        <v>0.71322702282173145</v>
      </c>
      <c r="J107" s="226">
        <f t="shared" si="11"/>
        <v>-0.67448975019608193</v>
      </c>
      <c r="K107" s="226">
        <f t="shared" si="12"/>
        <v>2.7914393901436449E-2</v>
      </c>
      <c r="L107" s="226">
        <f t="shared" si="13"/>
        <v>0.72060813808954627</v>
      </c>
      <c r="M107" s="231">
        <f t="shared" si="17"/>
        <v>5.5941464799184899E-3</v>
      </c>
      <c r="N107" s="226">
        <f t="shared" si="14"/>
        <v>-1.5615720838277886E-4</v>
      </c>
      <c r="O107" s="226">
        <f t="shared" si="15"/>
        <v>8.0623749581885049E-3</v>
      </c>
      <c r="Q107" s="229"/>
      <c r="R107" s="223"/>
      <c r="S107" s="223"/>
    </row>
    <row r="108" spans="1:19">
      <c r="A108" s="107" t="s">
        <v>268</v>
      </c>
      <c r="B108" s="225">
        <v>7</v>
      </c>
      <c r="C108" s="225">
        <v>24</v>
      </c>
      <c r="D108" s="226">
        <f t="shared" si="9"/>
        <v>0.32552503240557767</v>
      </c>
      <c r="E108" s="230">
        <f t="shared" si="16"/>
        <v>0.25710003569310003</v>
      </c>
      <c r="I108" s="226">
        <f t="shared" si="10"/>
        <v>0.78906425535559022</v>
      </c>
      <c r="J108" s="226">
        <f t="shared" si="11"/>
        <v>-0.7063025628400873</v>
      </c>
      <c r="K108" s="226">
        <f t="shared" si="12"/>
        <v>5.5345411913956928E-2</v>
      </c>
      <c r="L108" s="226">
        <f t="shared" si="13"/>
        <v>0.66873223869351905</v>
      </c>
      <c r="M108" s="231">
        <f t="shared" si="17"/>
        <v>5.5941464799184899E-3</v>
      </c>
      <c r="N108" s="226">
        <f t="shared" si="14"/>
        <v>-3.0961034123810102E-4</v>
      </c>
      <c r="O108" s="226">
        <f t="shared" si="15"/>
        <v>7.4819721981907216E-3</v>
      </c>
      <c r="Q108" s="229"/>
      <c r="R108" s="223"/>
      <c r="S108" s="223"/>
    </row>
    <row r="109" spans="1:19">
      <c r="A109" s="107" t="s">
        <v>269</v>
      </c>
      <c r="B109" s="225">
        <v>5</v>
      </c>
      <c r="C109" s="225">
        <v>23</v>
      </c>
      <c r="D109" s="226">
        <f t="shared" si="9"/>
        <v>0.30534029311562599</v>
      </c>
      <c r="E109" s="230">
        <f t="shared" si="16"/>
        <v>0.25710003569310003</v>
      </c>
      <c r="I109" s="226">
        <f t="shared" si="10"/>
        <v>0.9791548937195077</v>
      </c>
      <c r="J109" s="226">
        <f t="shared" si="11"/>
        <v>-0.73884684918521393</v>
      </c>
      <c r="K109" s="226">
        <f t="shared" si="12"/>
        <v>0.13987648471647737</v>
      </c>
      <c r="L109" s="226">
        <f t="shared" si="13"/>
        <v>0.58207158644044454</v>
      </c>
      <c r="M109" s="231">
        <f t="shared" si="17"/>
        <v>5.5941464799184899E-3</v>
      </c>
      <c r="N109" s="226">
        <f t="shared" si="14"/>
        <v>-7.8248954460005433E-4</v>
      </c>
      <c r="O109" s="226">
        <f t="shared" si="15"/>
        <v>6.5123874326927676E-3</v>
      </c>
    </row>
    <row r="110" spans="1:19">
      <c r="A110" s="107" t="s">
        <v>270</v>
      </c>
      <c r="B110" s="225">
        <v>4</v>
      </c>
      <c r="C110" s="225">
        <v>23</v>
      </c>
      <c r="D110" s="226">
        <f t="shared" si="9"/>
        <v>0.29569224163112079</v>
      </c>
      <c r="E110" s="230">
        <f t="shared" si="16"/>
        <v>0.25710003569310003</v>
      </c>
      <c r="I110" s="226">
        <f t="shared" si="10"/>
        <v>1.1017932414797666</v>
      </c>
      <c r="J110" s="226">
        <f t="shared" si="11"/>
        <v>-0.73884684918521393</v>
      </c>
      <c r="K110" s="226">
        <f t="shared" si="12"/>
        <v>0.19718487831232048</v>
      </c>
      <c r="L110" s="226">
        <f t="shared" si="13"/>
        <v>0.54328926392053278</v>
      </c>
      <c r="M110" s="231">
        <f t="shared" si="17"/>
        <v>5.5941464799184899E-3</v>
      </c>
      <c r="N110" s="226">
        <f t="shared" si="14"/>
        <v>-1.1030810929040233E-3</v>
      </c>
      <c r="O110" s="226">
        <f t="shared" si="15"/>
        <v>6.0784794466771114E-3</v>
      </c>
    </row>
    <row r="111" spans="1:19">
      <c r="A111" s="107" t="s">
        <v>271</v>
      </c>
      <c r="B111" s="225">
        <v>6</v>
      </c>
      <c r="C111" s="225">
        <v>22</v>
      </c>
      <c r="D111" s="226">
        <f t="shared" si="9"/>
        <v>0.31424618679363081</v>
      </c>
      <c r="E111" s="230">
        <f t="shared" si="16"/>
        <v>0.25710003569310003</v>
      </c>
      <c r="I111" s="226">
        <f t="shared" si="10"/>
        <v>0.87446291284240119</v>
      </c>
      <c r="J111" s="226">
        <f t="shared" si="11"/>
        <v>-0.77219321418868503</v>
      </c>
      <c r="K111" s="226">
        <f t="shared" si="12"/>
        <v>6.2107501970133844E-2</v>
      </c>
      <c r="L111" s="226">
        <f t="shared" si="13"/>
        <v>0.60729133641460142</v>
      </c>
      <c r="M111" s="231">
        <f t="shared" si="17"/>
        <v>5.5941464799184899E-3</v>
      </c>
      <c r="N111" s="226">
        <f t="shared" si="14"/>
        <v>-3.4743846352275489E-4</v>
      </c>
      <c r="O111" s="226">
        <f t="shared" si="15"/>
        <v>6.794553383777476E-3</v>
      </c>
    </row>
    <row r="112" spans="1:19">
      <c r="A112" s="107" t="s">
        <v>272</v>
      </c>
      <c r="B112" s="225">
        <v>4</v>
      </c>
      <c r="C112" s="225">
        <v>21</v>
      </c>
      <c r="D112" s="226">
        <f t="shared" si="9"/>
        <v>0.29471522375927217</v>
      </c>
      <c r="E112" s="230">
        <f t="shared" si="16"/>
        <v>0.25710003569310003</v>
      </c>
      <c r="I112" s="226">
        <f t="shared" si="10"/>
        <v>1.0997329780150837</v>
      </c>
      <c r="J112" s="226">
        <f t="shared" si="11"/>
        <v>-0.80642124701824058</v>
      </c>
      <c r="K112" s="226">
        <f t="shared" si="12"/>
        <v>0.15387618018773655</v>
      </c>
      <c r="L112" s="226">
        <f t="shared" si="13"/>
        <v>0.52461652203536546</v>
      </c>
      <c r="M112" s="231">
        <f t="shared" si="17"/>
        <v>5.5941464799184899E-3</v>
      </c>
      <c r="N112" s="226">
        <f t="shared" si="14"/>
        <v>-8.6080589174052969E-4</v>
      </c>
      <c r="O112" s="226">
        <f t="shared" si="15"/>
        <v>5.8695633401024414E-3</v>
      </c>
    </row>
    <row r="113" spans="1:15">
      <c r="A113" s="107" t="s">
        <v>273</v>
      </c>
      <c r="B113" s="225">
        <v>4</v>
      </c>
      <c r="C113" s="225">
        <v>20</v>
      </c>
      <c r="D113" s="226">
        <f t="shared" si="9"/>
        <v>0.29424503390844503</v>
      </c>
      <c r="E113" s="230">
        <f t="shared" si="16"/>
        <v>0.25710003569310003</v>
      </c>
      <c r="I113" s="226">
        <f t="shared" si="10"/>
        <v>1.0987382723565398</v>
      </c>
      <c r="J113" s="226">
        <f t="shared" si="11"/>
        <v>-0.84162123357291452</v>
      </c>
      <c r="K113" s="226">
        <f t="shared" si="12"/>
        <v>0.13251000033649088</v>
      </c>
      <c r="L113" s="226">
        <f t="shared" si="13"/>
        <v>0.51536841340181883</v>
      </c>
      <c r="M113" s="231">
        <f t="shared" si="17"/>
        <v>5.5941464799184899E-3</v>
      </c>
      <c r="N113" s="226">
        <f t="shared" si="14"/>
        <v>-7.4128035193637835E-4</v>
      </c>
      <c r="O113" s="226">
        <f t="shared" si="15"/>
        <v>5.7660927913859234E-3</v>
      </c>
    </row>
    <row r="114" spans="1:15">
      <c r="A114" s="107" t="s">
        <v>274</v>
      </c>
      <c r="B114" s="225">
        <v>3</v>
      </c>
      <c r="C114" s="225">
        <v>21</v>
      </c>
      <c r="D114" s="226">
        <f t="shared" si="9"/>
        <v>0.28531142674272914</v>
      </c>
      <c r="E114" s="230">
        <f t="shared" si="16"/>
        <v>0.25710003569310003</v>
      </c>
      <c r="I114" s="226">
        <f t="shared" si="10"/>
        <v>1.2527505049306202</v>
      </c>
      <c r="J114" s="226">
        <f t="shared" si="11"/>
        <v>-0.80642124701824058</v>
      </c>
      <c r="K114" s="226">
        <f t="shared" si="12"/>
        <v>0.21675183601851597</v>
      </c>
      <c r="L114" s="226">
        <f t="shared" si="13"/>
        <v>0.4856321475144415</v>
      </c>
      <c r="M114" s="231">
        <f t="shared" si="17"/>
        <v>5.5941464799184899E-3</v>
      </c>
      <c r="N114" s="226">
        <f t="shared" si="14"/>
        <v>-1.2125415204788509E-3</v>
      </c>
      <c r="O114" s="226">
        <f t="shared" si="15"/>
        <v>5.4333947371063398E-3</v>
      </c>
    </row>
    <row r="115" spans="1:15">
      <c r="A115" s="107" t="s">
        <v>275</v>
      </c>
      <c r="B115" s="225">
        <v>9</v>
      </c>
      <c r="C115" s="225">
        <v>17</v>
      </c>
      <c r="D115" s="226">
        <f t="shared" si="9"/>
        <v>0.33765545350951087</v>
      </c>
      <c r="E115" s="230">
        <f t="shared" si="16"/>
        <v>0.25710003569310003</v>
      </c>
      <c r="I115" s="226">
        <f t="shared" si="10"/>
        <v>0.62329940078023438</v>
      </c>
      <c r="J115" s="226">
        <f t="shared" si="11"/>
        <v>-0.95416525314619549</v>
      </c>
      <c r="K115" s="226">
        <f t="shared" si="12"/>
        <v>-0.20974533504913137</v>
      </c>
      <c r="L115" s="226">
        <f t="shared" si="13"/>
        <v>0.63392862560243346</v>
      </c>
      <c r="M115" s="231">
        <f t="shared" si="17"/>
        <v>5.5941464799184899E-3</v>
      </c>
      <c r="N115" s="226">
        <f t="shared" si="14"/>
        <v>1.1733461277444225E-3</v>
      </c>
      <c r="O115" s="226">
        <f t="shared" si="15"/>
        <v>7.0925791788668388E-3</v>
      </c>
    </row>
    <row r="116" spans="1:15">
      <c r="A116" s="107" t="s">
        <v>276</v>
      </c>
      <c r="B116" s="225">
        <v>10</v>
      </c>
      <c r="C116" s="225">
        <v>14</v>
      </c>
      <c r="D116" s="226">
        <f t="shared" si="9"/>
        <v>0.34348375247297214</v>
      </c>
      <c r="E116" s="230">
        <f t="shared" si="16"/>
        <v>0.25710003569310003</v>
      </c>
      <c r="I116" s="226">
        <f t="shared" si="10"/>
        <v>0.55007319422269363</v>
      </c>
      <c r="J116" s="226">
        <f t="shared" si="11"/>
        <v>-1.0803193408149565</v>
      </c>
      <c r="K116" s="226">
        <f t="shared" si="12"/>
        <v>-0.32522606378347901</v>
      </c>
      <c r="L116" s="226">
        <f t="shared" si="13"/>
        <v>0.61334922634254285</v>
      </c>
      <c r="M116" s="231">
        <f t="shared" si="17"/>
        <v>5.5941464799184899E-3</v>
      </c>
      <c r="N116" s="226">
        <f t="shared" si="14"/>
        <v>1.8193622398920955E-3</v>
      </c>
      <c r="O116" s="226">
        <f t="shared" si="15"/>
        <v>6.8623308310097305E-3</v>
      </c>
    </row>
    <row r="117" spans="1:15">
      <c r="A117" s="107" t="s">
        <v>277</v>
      </c>
      <c r="B117" s="225">
        <v>11</v>
      </c>
      <c r="C117" s="225">
        <v>13</v>
      </c>
      <c r="D117" s="226">
        <f t="shared" si="9"/>
        <v>0.35102991623765062</v>
      </c>
      <c r="E117" s="230">
        <f t="shared" si="16"/>
        <v>0.25710003569310003</v>
      </c>
      <c r="I117" s="226">
        <f t="shared" si="10"/>
        <v>0.48633846723972241</v>
      </c>
      <c r="J117" s="226">
        <f t="shared" si="11"/>
        <v>-1.1263911290388013</v>
      </c>
      <c r="K117" s="226">
        <f t="shared" si="12"/>
        <v>-0.3968753740714136</v>
      </c>
      <c r="L117" s="226">
        <f t="shared" si="13"/>
        <v>0.62006675037623393</v>
      </c>
      <c r="M117" s="231">
        <f t="shared" si="17"/>
        <v>5.5941464799184899E-3</v>
      </c>
      <c r="N117" s="226">
        <f t="shared" si="14"/>
        <v>2.2201789768279321E-3</v>
      </c>
      <c r="O117" s="226">
        <f t="shared" si="15"/>
        <v>6.9374884578634116E-3</v>
      </c>
    </row>
    <row r="118" spans="1:15">
      <c r="A118" s="107" t="s">
        <v>278</v>
      </c>
      <c r="B118" s="225">
        <v>12</v>
      </c>
      <c r="C118" s="225">
        <v>13</v>
      </c>
      <c r="D118" s="226">
        <f t="shared" si="9"/>
        <v>0.35956899628715522</v>
      </c>
      <c r="E118" s="230">
        <f t="shared" si="16"/>
        <v>0.25710003569310003</v>
      </c>
      <c r="I118" s="226">
        <f t="shared" si="10"/>
        <v>0.42962866983534126</v>
      </c>
      <c r="J118" s="226">
        <f t="shared" si="11"/>
        <v>-1.1263911290388013</v>
      </c>
      <c r="K118" s="226">
        <f t="shared" si="12"/>
        <v>-0.447785085837341</v>
      </c>
      <c r="L118" s="226">
        <f t="shared" si="13"/>
        <v>0.64266534444070023</v>
      </c>
      <c r="M118" s="231">
        <f t="shared" si="17"/>
        <v>5.5941464799184899E-3</v>
      </c>
      <c r="N118" s="226">
        <f t="shared" si="14"/>
        <v>2.5049753616969601E-3</v>
      </c>
      <c r="O118" s="226">
        <f t="shared" si="15"/>
        <v>7.190328148737094E-3</v>
      </c>
    </row>
    <row r="119" spans="1:15">
      <c r="A119" s="107" t="s">
        <v>279</v>
      </c>
      <c r="B119" s="225">
        <v>16</v>
      </c>
      <c r="C119" s="225">
        <v>12</v>
      </c>
      <c r="D119" s="226">
        <f t="shared" si="9"/>
        <v>0.39217275647617278</v>
      </c>
      <c r="E119" s="230">
        <f t="shared" si="16"/>
        <v>0.25710003569310003</v>
      </c>
      <c r="I119" s="226">
        <f t="shared" si="10"/>
        <v>0.23273533434713148</v>
      </c>
      <c r="J119" s="226">
        <f t="shared" si="11"/>
        <v>-1.1749867920660904</v>
      </c>
      <c r="K119" s="226">
        <f t="shared" si="12"/>
        <v>-0.66934478050703816</v>
      </c>
      <c r="L119" s="226">
        <f t="shared" si="13"/>
        <v>0.71036746616175628</v>
      </c>
      <c r="M119" s="231">
        <f t="shared" si="17"/>
        <v>5.5941464799184899E-3</v>
      </c>
      <c r="N119" s="226">
        <f t="shared" si="14"/>
        <v>3.7444127477252618E-3</v>
      </c>
      <c r="O119" s="226">
        <f t="shared" si="15"/>
        <v>7.947799320554812E-3</v>
      </c>
    </row>
    <row r="120" spans="1:15">
      <c r="A120" s="107" t="s">
        <v>280</v>
      </c>
      <c r="B120" s="225">
        <v>14</v>
      </c>
      <c r="C120" s="225">
        <v>9</v>
      </c>
      <c r="D120" s="226">
        <f t="shared" si="9"/>
        <v>0.37139233789416159</v>
      </c>
      <c r="E120" s="230">
        <f t="shared" si="16"/>
        <v>0.25710003569310003</v>
      </c>
      <c r="I120" s="226">
        <f t="shared" si="10"/>
        <v>0.31347514646878955</v>
      </c>
      <c r="J120" s="226">
        <f t="shared" si="11"/>
        <v>-1.3407550336902161</v>
      </c>
      <c r="K120" s="226">
        <f t="shared" si="12"/>
        <v>-0.62100178049144517</v>
      </c>
      <c r="L120" s="226">
        <f t="shared" si="13"/>
        <v>0.60451079420149345</v>
      </c>
      <c r="M120" s="231">
        <f t="shared" si="17"/>
        <v>5.5941464799184899E-3</v>
      </c>
      <c r="N120" s="226">
        <f t="shared" si="14"/>
        <v>3.4739749243593329E-3</v>
      </c>
      <c r="O120" s="226">
        <f t="shared" si="15"/>
        <v>6.7634438629100308E-3</v>
      </c>
    </row>
    <row r="121" spans="1:15">
      <c r="A121" s="107" t="s">
        <v>281</v>
      </c>
      <c r="B121" s="225">
        <v>13</v>
      </c>
      <c r="C121" s="225">
        <v>10</v>
      </c>
      <c r="D121" s="226">
        <f t="shared" si="9"/>
        <v>0.3644078083152078</v>
      </c>
      <c r="E121" s="230">
        <f t="shared" si="16"/>
        <v>0.25710003569310003</v>
      </c>
      <c r="I121" s="226">
        <f t="shared" si="10"/>
        <v>0.36717785304321637</v>
      </c>
      <c r="J121" s="226">
        <f t="shared" si="11"/>
        <v>-1.2815515655446006</v>
      </c>
      <c r="K121" s="226">
        <f t="shared" si="12"/>
        <v>-0.55459295030022027</v>
      </c>
      <c r="L121" s="226">
        <f t="shared" si="13"/>
        <v>0.60652766228707689</v>
      </c>
      <c r="M121" s="231">
        <f t="shared" si="17"/>
        <v>5.5941464799184899E-3</v>
      </c>
      <c r="N121" s="226">
        <f t="shared" si="14"/>
        <v>3.102474200709587E-3</v>
      </c>
      <c r="O121" s="226">
        <f t="shared" si="15"/>
        <v>6.7860091739128832E-3</v>
      </c>
    </row>
    <row r="122" spans="1:15">
      <c r="A122" s="107" t="s">
        <v>282</v>
      </c>
      <c r="B122" s="225">
        <v>13</v>
      </c>
      <c r="C122" s="225">
        <v>10</v>
      </c>
      <c r="D122" s="226">
        <f t="shared" si="9"/>
        <v>0.3644078083152078</v>
      </c>
      <c r="E122" s="230">
        <f t="shared" si="16"/>
        <v>0.25710003569310003</v>
      </c>
      <c r="I122" s="226">
        <f t="shared" si="10"/>
        <v>0.36717785304321637</v>
      </c>
      <c r="J122" s="226">
        <f t="shared" si="11"/>
        <v>-1.2815515655446006</v>
      </c>
      <c r="K122" s="226">
        <f t="shared" si="12"/>
        <v>-0.55459295030022027</v>
      </c>
      <c r="L122" s="226">
        <f t="shared" si="13"/>
        <v>0.60652766228707689</v>
      </c>
      <c r="M122" s="231">
        <f t="shared" si="17"/>
        <v>5.5941464799184899E-3</v>
      </c>
      <c r="N122" s="226">
        <f t="shared" si="14"/>
        <v>3.102474200709587E-3</v>
      </c>
      <c r="O122" s="226">
        <f t="shared" si="15"/>
        <v>6.7860091739128832E-3</v>
      </c>
    </row>
    <row r="123" spans="1:15">
      <c r="A123" s="107" t="s">
        <v>283</v>
      </c>
      <c r="B123" s="225">
        <v>13</v>
      </c>
      <c r="C123" s="225">
        <v>11</v>
      </c>
      <c r="D123" s="226">
        <f t="shared" si="9"/>
        <v>0.3656135136255686</v>
      </c>
      <c r="E123" s="230">
        <f t="shared" si="16"/>
        <v>0.25710003569310003</v>
      </c>
      <c r="I123" s="226">
        <f t="shared" si="10"/>
        <v>0.37033425720481805</v>
      </c>
      <c r="J123" s="226">
        <f t="shared" si="11"/>
        <v>-1.2265281200366105</v>
      </c>
      <c r="K123" s="226">
        <f t="shared" si="12"/>
        <v>-0.53617260637755326</v>
      </c>
      <c r="L123" s="226">
        <f t="shared" si="13"/>
        <v>0.62622804209808913</v>
      </c>
      <c r="M123" s="231">
        <f t="shared" si="17"/>
        <v>5.5941464799184899E-3</v>
      </c>
      <c r="N123" s="226">
        <f t="shared" si="14"/>
        <v>2.9994280985957116E-3</v>
      </c>
      <c r="O123" s="226">
        <f t="shared" si="15"/>
        <v>7.0064227946585464E-3</v>
      </c>
    </row>
    <row r="124" spans="1:15">
      <c r="A124" s="107" t="s">
        <v>284</v>
      </c>
      <c r="B124" s="225">
        <v>13</v>
      </c>
      <c r="C124" s="225">
        <v>11</v>
      </c>
      <c r="D124" s="226">
        <f t="shared" si="9"/>
        <v>0.3656135136255686</v>
      </c>
      <c r="E124" s="230">
        <f t="shared" si="16"/>
        <v>0.25710003569310003</v>
      </c>
      <c r="I124" s="226">
        <f t="shared" si="10"/>
        <v>0.37033425720481805</v>
      </c>
      <c r="J124" s="226">
        <f t="shared" si="11"/>
        <v>-1.2265281200366105</v>
      </c>
      <c r="K124" s="226">
        <f t="shared" si="12"/>
        <v>-0.53617260637755326</v>
      </c>
      <c r="L124" s="226">
        <f t="shared" si="13"/>
        <v>0.62622804209808913</v>
      </c>
      <c r="M124" s="231">
        <f t="shared" si="17"/>
        <v>5.5941464799184899E-3</v>
      </c>
      <c r="N124" s="226">
        <f t="shared" si="14"/>
        <v>2.9994280985957116E-3</v>
      </c>
      <c r="O124" s="226">
        <f t="shared" si="15"/>
        <v>7.0064227946585464E-3</v>
      </c>
    </row>
    <row r="125" spans="1:15">
      <c r="A125" s="107" t="s">
        <v>285</v>
      </c>
      <c r="B125" s="225">
        <v>10</v>
      </c>
      <c r="C125" s="225">
        <v>11</v>
      </c>
      <c r="D125" s="226">
        <f t="shared" si="9"/>
        <v>0.34057194179499889</v>
      </c>
      <c r="E125" s="230">
        <f t="shared" si="16"/>
        <v>0.25710003569310003</v>
      </c>
      <c r="I125" s="226">
        <f t="shared" si="10"/>
        <v>0.54282915545205712</v>
      </c>
      <c r="J125" s="226">
        <f t="shared" si="11"/>
        <v>-1.2265281200366105</v>
      </c>
      <c r="K125" s="226">
        <f t="shared" si="12"/>
        <v>-0.38641091545274642</v>
      </c>
      <c r="L125" s="226">
        <f t="shared" si="13"/>
        <v>0.56517697915126619</v>
      </c>
      <c r="M125" s="231">
        <f t="shared" si="17"/>
        <v>5.5941464799184899E-3</v>
      </c>
      <c r="N125" s="226">
        <f t="shared" si="14"/>
        <v>2.1616392624820625E-3</v>
      </c>
      <c r="O125" s="226">
        <f t="shared" si="15"/>
        <v>6.3233656169000433E-3</v>
      </c>
    </row>
    <row r="126" spans="1:15">
      <c r="A126" s="107" t="s">
        <v>286</v>
      </c>
      <c r="B126" s="225">
        <v>9</v>
      </c>
      <c r="C126" s="225">
        <v>11</v>
      </c>
      <c r="D126" s="226">
        <f t="shared" si="9"/>
        <v>0.33222475118480899</v>
      </c>
      <c r="E126" s="230">
        <f t="shared" si="16"/>
        <v>0.25710003569310003</v>
      </c>
      <c r="I126" s="226">
        <f t="shared" si="10"/>
        <v>0.61009044510023214</v>
      </c>
      <c r="J126" s="226">
        <f t="shared" si="11"/>
        <v>-1.2265281200366105</v>
      </c>
      <c r="K126" s="226">
        <f t="shared" si="12"/>
        <v>-0.33563728835031614</v>
      </c>
      <c r="L126" s="226">
        <f t="shared" si="13"/>
        <v>0.54447886947363622</v>
      </c>
      <c r="M126" s="231">
        <f t="shared" si="17"/>
        <v>5.5941464799184899E-3</v>
      </c>
      <c r="N126" s="226">
        <f t="shared" si="14"/>
        <v>1.8776041551543082E-3</v>
      </c>
      <c r="O126" s="226">
        <f t="shared" si="15"/>
        <v>6.0917891021118817E-3</v>
      </c>
    </row>
    <row r="127" spans="1:15">
      <c r="A127" s="107" t="s">
        <v>287</v>
      </c>
      <c r="B127" s="225">
        <v>8</v>
      </c>
      <c r="C127" s="225">
        <v>12</v>
      </c>
      <c r="D127" s="226">
        <f t="shared" si="9"/>
        <v>0.3246363960846364</v>
      </c>
      <c r="E127" s="230">
        <f t="shared" si="16"/>
        <v>0.25710003569310003</v>
      </c>
      <c r="I127" s="226">
        <f t="shared" si="10"/>
        <v>0.6857685146046395</v>
      </c>
      <c r="J127" s="226">
        <f t="shared" si="11"/>
        <v>-1.1749867920660904</v>
      </c>
      <c r="K127" s="226">
        <f t="shared" si="12"/>
        <v>-0.26291381553911136</v>
      </c>
      <c r="L127" s="226">
        <f t="shared" si="13"/>
        <v>0.53741617525691954</v>
      </c>
      <c r="M127" s="231">
        <f t="shared" si="17"/>
        <v>5.5941464799184899E-3</v>
      </c>
      <c r="N127" s="226">
        <f t="shared" si="14"/>
        <v>1.470778395720059E-3</v>
      </c>
      <c r="O127" s="226">
        <f t="shared" si="15"/>
        <v>6.0127696101295097E-3</v>
      </c>
    </row>
    <row r="128" spans="1:15">
      <c r="A128" s="107" t="s">
        <v>288</v>
      </c>
      <c r="B128" s="225">
        <v>7</v>
      </c>
      <c r="C128" s="225">
        <v>12</v>
      </c>
      <c r="D128" s="226">
        <f t="shared" si="9"/>
        <v>0.31619435103569438</v>
      </c>
      <c r="E128" s="230">
        <f t="shared" si="16"/>
        <v>0.25710003569310003</v>
      </c>
      <c r="I128" s="226">
        <f t="shared" si="10"/>
        <v>0.76753135472721901</v>
      </c>
      <c r="J128" s="226">
        <f t="shared" si="11"/>
        <v>-1.1749867920660904</v>
      </c>
      <c r="K128" s="226">
        <f t="shared" si="12"/>
        <v>-0.20975630936137971</v>
      </c>
      <c r="L128" s="226">
        <f t="shared" si="13"/>
        <v>0.51479570559008192</v>
      </c>
      <c r="M128" s="231">
        <f t="shared" si="17"/>
        <v>5.5941464799184899E-3</v>
      </c>
      <c r="N128" s="226">
        <f t="shared" si="14"/>
        <v>1.1734075196546561E-3</v>
      </c>
      <c r="O128" s="226">
        <f t="shared" si="15"/>
        <v>5.7596851686078244E-3</v>
      </c>
    </row>
    <row r="129" spans="1:15">
      <c r="A129" s="107" t="s">
        <v>289</v>
      </c>
      <c r="B129" s="225">
        <v>6</v>
      </c>
      <c r="C129" s="225">
        <v>12</v>
      </c>
      <c r="D129" s="226">
        <f t="shared" si="9"/>
        <v>0.30775230598675229</v>
      </c>
      <c r="E129" s="230">
        <f t="shared" si="16"/>
        <v>0.25710003569310003</v>
      </c>
      <c r="I129" s="226">
        <f t="shared" si="10"/>
        <v>0.85975525878974113</v>
      </c>
      <c r="J129" s="226">
        <f t="shared" si="11"/>
        <v>-1.1749867920660904</v>
      </c>
      <c r="K129" s="226">
        <f t="shared" si="12"/>
        <v>-0.15492456802755902</v>
      </c>
      <c r="L129" s="226">
        <f t="shared" si="13"/>
        <v>0.49146278742280408</v>
      </c>
      <c r="M129" s="231">
        <f t="shared" si="17"/>
        <v>5.5941464799184899E-3</v>
      </c>
      <c r="N129" s="226">
        <f t="shared" si="14"/>
        <v>8.6667072688426192E-4</v>
      </c>
      <c r="O129" s="226">
        <f t="shared" si="15"/>
        <v>5.4986296445444166E-3</v>
      </c>
    </row>
    <row r="130" spans="1:15">
      <c r="A130" s="107" t="s">
        <v>290</v>
      </c>
      <c r="B130" s="225">
        <v>7</v>
      </c>
      <c r="C130" s="225">
        <v>11</v>
      </c>
      <c r="D130" s="226">
        <f t="shared" si="9"/>
        <v>0.31553036996442924</v>
      </c>
      <c r="E130" s="230">
        <f t="shared" si="16"/>
        <v>0.25710003569310003</v>
      </c>
      <c r="I130" s="226">
        <f t="shared" si="10"/>
        <v>0.76596456826717874</v>
      </c>
      <c r="J130" s="226">
        <f t="shared" si="11"/>
        <v>-1.2265281200366105</v>
      </c>
      <c r="K130" s="226">
        <f t="shared" si="12"/>
        <v>-0.23114943129929871</v>
      </c>
      <c r="L130" s="226">
        <f t="shared" si="13"/>
        <v>0.5018838994341811</v>
      </c>
      <c r="M130" s="231">
        <f t="shared" si="17"/>
        <v>5.5941464799184899E-3</v>
      </c>
      <c r="N130" s="226">
        <f t="shared" si="14"/>
        <v>1.2930837774381327E-3</v>
      </c>
      <c r="O130" s="226">
        <f t="shared" si="15"/>
        <v>5.6152240986949795E-3</v>
      </c>
    </row>
    <row r="131" spans="1:15">
      <c r="A131" s="107" t="s">
        <v>291</v>
      </c>
      <c r="B131" s="225">
        <v>9</v>
      </c>
      <c r="C131" s="225">
        <v>10</v>
      </c>
      <c r="D131" s="226">
        <f t="shared" ref="D131:D152" si="18">(1-E131)*(B131/100)/(1-(C131/100))+E131</f>
        <v>0.33139003212379003</v>
      </c>
      <c r="E131" s="230">
        <f t="shared" si="16"/>
        <v>0.25710003569310003</v>
      </c>
      <c r="I131" s="226">
        <f t="shared" ref="I131:I152" si="19">_xlfn.NORM.S.INV(1-(B131/100)/D131)</f>
        <v>0.60803145952337623</v>
      </c>
      <c r="J131" s="226">
        <f t="shared" ref="J131:J152" si="20">_xlfn.NORM.S.INV(C131/100)</f>
        <v>-1.2815515655446006</v>
      </c>
      <c r="K131" s="226">
        <f t="shared" ref="K131:K152" si="21">(I131+J131)/(I131-J131)</f>
        <v>-0.35643848250435822</v>
      </c>
      <c r="L131" s="226">
        <f t="shared" ref="L131:L152" si="22">1/(I131-J131)</f>
        <v>0.52921728589513839</v>
      </c>
      <c r="M131" s="231">
        <f t="shared" si="17"/>
        <v>5.5941464799184899E-3</v>
      </c>
      <c r="N131" s="226">
        <f t="shared" ref="N131:N152" si="23">-M131*K131</f>
        <v>1.9939690822092437E-3</v>
      </c>
      <c r="O131" s="226">
        <f t="shared" ref="O131:O152" si="24">2*M131*L131</f>
        <v>5.9210380340046108E-3</v>
      </c>
    </row>
    <row r="132" spans="1:15">
      <c r="A132" s="107" t="s">
        <v>292</v>
      </c>
      <c r="B132" s="225">
        <v>9</v>
      </c>
      <c r="C132" s="225">
        <v>10</v>
      </c>
      <c r="D132" s="226">
        <f t="shared" si="18"/>
        <v>0.33139003212379003</v>
      </c>
      <c r="E132" s="230">
        <f t="shared" ref="E132:E152" si="25">E131</f>
        <v>0.25710003569310003</v>
      </c>
      <c r="I132" s="226">
        <f t="shared" si="19"/>
        <v>0.60803145952337623</v>
      </c>
      <c r="J132" s="226">
        <f t="shared" si="20"/>
        <v>-1.2815515655446006</v>
      </c>
      <c r="K132" s="226">
        <f t="shared" si="21"/>
        <v>-0.35643848250435822</v>
      </c>
      <c r="L132" s="226">
        <f t="shared" si="22"/>
        <v>0.52921728589513839</v>
      </c>
      <c r="M132" s="231">
        <f t="shared" ref="M132:M152" si="26">M131</f>
        <v>5.5941464799184899E-3</v>
      </c>
      <c r="N132" s="226">
        <f t="shared" si="23"/>
        <v>1.9939690822092437E-3</v>
      </c>
      <c r="O132" s="226">
        <f t="shared" si="24"/>
        <v>5.9210380340046108E-3</v>
      </c>
    </row>
    <row r="133" spans="1:15">
      <c r="A133" s="107" t="s">
        <v>293</v>
      </c>
      <c r="B133" s="225">
        <v>9</v>
      </c>
      <c r="C133" s="225">
        <v>10</v>
      </c>
      <c r="D133" s="226">
        <f t="shared" si="18"/>
        <v>0.33139003212379003</v>
      </c>
      <c r="E133" s="230">
        <f t="shared" si="25"/>
        <v>0.25710003569310003</v>
      </c>
      <c r="I133" s="226">
        <f t="shared" si="19"/>
        <v>0.60803145952337623</v>
      </c>
      <c r="J133" s="226">
        <f t="shared" si="20"/>
        <v>-1.2815515655446006</v>
      </c>
      <c r="K133" s="226">
        <f t="shared" si="21"/>
        <v>-0.35643848250435822</v>
      </c>
      <c r="L133" s="226">
        <f t="shared" si="22"/>
        <v>0.52921728589513839</v>
      </c>
      <c r="M133" s="231">
        <f t="shared" si="26"/>
        <v>5.5941464799184899E-3</v>
      </c>
      <c r="N133" s="226">
        <f t="shared" si="23"/>
        <v>1.9939690822092437E-3</v>
      </c>
      <c r="O133" s="226">
        <f t="shared" si="24"/>
        <v>5.9210380340046108E-3</v>
      </c>
    </row>
    <row r="134" spans="1:15">
      <c r="A134" s="107" t="s">
        <v>294</v>
      </c>
      <c r="B134" s="225">
        <v>11</v>
      </c>
      <c r="C134" s="225">
        <v>9</v>
      </c>
      <c r="D134" s="226">
        <f t="shared" si="18"/>
        <v>0.34690113027964836</v>
      </c>
      <c r="E134" s="230">
        <f t="shared" si="25"/>
        <v>0.25710003569310003</v>
      </c>
      <c r="I134" s="226">
        <f t="shared" si="19"/>
        <v>0.47584268044307299</v>
      </c>
      <c r="J134" s="226">
        <f t="shared" si="20"/>
        <v>-1.3407550336902161</v>
      </c>
      <c r="K134" s="226">
        <f t="shared" si="21"/>
        <v>-0.47611661432690866</v>
      </c>
      <c r="L134" s="226">
        <f t="shared" si="22"/>
        <v>0.55047960933778151</v>
      </c>
      <c r="M134" s="231">
        <f t="shared" si="26"/>
        <v>5.5941464799184899E-3</v>
      </c>
      <c r="N134" s="226">
        <f t="shared" si="23"/>
        <v>2.6634660820675851E-3</v>
      </c>
      <c r="O134" s="226">
        <f t="shared" si="24"/>
        <v>6.1589271376877117E-3</v>
      </c>
    </row>
    <row r="135" spans="1:15">
      <c r="A135" s="107" t="s">
        <v>295</v>
      </c>
      <c r="B135" s="225">
        <v>12</v>
      </c>
      <c r="C135" s="225">
        <v>9</v>
      </c>
      <c r="D135" s="226">
        <f t="shared" si="18"/>
        <v>0.35506486615115274</v>
      </c>
      <c r="E135" s="230">
        <f t="shared" si="25"/>
        <v>0.25710003569310003</v>
      </c>
      <c r="I135" s="226">
        <f t="shared" si="19"/>
        <v>0.41801954043714412</v>
      </c>
      <c r="J135" s="226">
        <f t="shared" si="20"/>
        <v>-1.3407550336902161</v>
      </c>
      <c r="K135" s="226">
        <f t="shared" si="21"/>
        <v>-0.52464682332066337</v>
      </c>
      <c r="L135" s="226">
        <f t="shared" si="22"/>
        <v>0.56857769876288067</v>
      </c>
      <c r="M135" s="231">
        <f t="shared" si="26"/>
        <v>5.5941464799184899E-3</v>
      </c>
      <c r="N135" s="226">
        <f t="shared" si="23"/>
        <v>2.9349511798797069E-3</v>
      </c>
      <c r="O135" s="226">
        <f t="shared" si="24"/>
        <v>6.3614138641890491E-3</v>
      </c>
    </row>
    <row r="136" spans="1:15">
      <c r="A136" s="107" t="s">
        <v>296</v>
      </c>
      <c r="B136" s="225">
        <v>12</v>
      </c>
      <c r="C136" s="225">
        <v>9</v>
      </c>
      <c r="D136" s="226">
        <f t="shared" si="18"/>
        <v>0.35506486615115274</v>
      </c>
      <c r="E136" s="230">
        <f t="shared" si="25"/>
        <v>0.25710003569310003</v>
      </c>
      <c r="I136" s="226">
        <f t="shared" si="19"/>
        <v>0.41801954043714412</v>
      </c>
      <c r="J136" s="226">
        <f t="shared" si="20"/>
        <v>-1.3407550336902161</v>
      </c>
      <c r="K136" s="226">
        <f t="shared" si="21"/>
        <v>-0.52464682332066337</v>
      </c>
      <c r="L136" s="226">
        <f t="shared" si="22"/>
        <v>0.56857769876288067</v>
      </c>
      <c r="M136" s="231">
        <f t="shared" si="26"/>
        <v>5.5941464799184899E-3</v>
      </c>
      <c r="N136" s="226">
        <f t="shared" si="23"/>
        <v>2.9349511798797069E-3</v>
      </c>
      <c r="O136" s="226">
        <f t="shared" si="24"/>
        <v>6.3614138641890491E-3</v>
      </c>
    </row>
    <row r="137" spans="1:15">
      <c r="A137" s="107" t="s">
        <v>297</v>
      </c>
      <c r="B137" s="225">
        <v>12</v>
      </c>
      <c r="C137" s="225">
        <v>8</v>
      </c>
      <c r="D137" s="226">
        <f t="shared" si="18"/>
        <v>0.35400003103747829</v>
      </c>
      <c r="E137" s="230">
        <f t="shared" si="25"/>
        <v>0.25710003569310003</v>
      </c>
      <c r="I137" s="226">
        <f t="shared" si="19"/>
        <v>0.41524024203289706</v>
      </c>
      <c r="J137" s="226">
        <f t="shared" si="20"/>
        <v>-1.4050715603096353</v>
      </c>
      <c r="K137" s="226">
        <f t="shared" si="21"/>
        <v>-0.54377020299650802</v>
      </c>
      <c r="L137" s="226">
        <f t="shared" si="22"/>
        <v>0.54935643372367016</v>
      </c>
      <c r="M137" s="231">
        <f t="shared" si="26"/>
        <v>5.5941464799184899E-3</v>
      </c>
      <c r="N137" s="226">
        <f t="shared" si="23"/>
        <v>3.0419301669774778E-3</v>
      </c>
      <c r="O137" s="226">
        <f t="shared" si="24"/>
        <v>6.1463607198716892E-3</v>
      </c>
    </row>
    <row r="138" spans="1:15">
      <c r="A138" s="107" t="s">
        <v>298</v>
      </c>
      <c r="B138" s="225">
        <v>12</v>
      </c>
      <c r="C138" s="225">
        <v>8</v>
      </c>
      <c r="D138" s="226">
        <f t="shared" si="18"/>
        <v>0.35400003103747829</v>
      </c>
      <c r="E138" s="230">
        <f t="shared" si="25"/>
        <v>0.25710003569310003</v>
      </c>
      <c r="I138" s="226">
        <f t="shared" si="19"/>
        <v>0.41524024203289706</v>
      </c>
      <c r="J138" s="226">
        <f t="shared" si="20"/>
        <v>-1.4050715603096353</v>
      </c>
      <c r="K138" s="226">
        <f t="shared" si="21"/>
        <v>-0.54377020299650802</v>
      </c>
      <c r="L138" s="226">
        <f t="shared" si="22"/>
        <v>0.54935643372367016</v>
      </c>
      <c r="M138" s="231">
        <f t="shared" si="26"/>
        <v>5.5941464799184899E-3</v>
      </c>
      <c r="N138" s="226">
        <f t="shared" si="23"/>
        <v>3.0419301669774778E-3</v>
      </c>
      <c r="O138" s="226">
        <f t="shared" si="24"/>
        <v>6.1463607198716892E-3</v>
      </c>
    </row>
    <row r="139" spans="1:15">
      <c r="A139" s="107" t="s">
        <v>299</v>
      </c>
      <c r="B139" s="225">
        <v>14</v>
      </c>
      <c r="C139" s="225">
        <v>8</v>
      </c>
      <c r="D139" s="226">
        <f t="shared" si="18"/>
        <v>0.37015003026154136</v>
      </c>
      <c r="E139" s="230">
        <f t="shared" si="25"/>
        <v>0.25710003569310003</v>
      </c>
      <c r="I139" s="226">
        <f t="shared" si="19"/>
        <v>0.31014587745486077</v>
      </c>
      <c r="J139" s="226">
        <f t="shared" si="20"/>
        <v>-1.4050715603096353</v>
      </c>
      <c r="K139" s="226">
        <f t="shared" si="21"/>
        <v>-0.63835969641366863</v>
      </c>
      <c r="L139" s="226">
        <f t="shared" si="22"/>
        <v>0.58301646076041269</v>
      </c>
      <c r="M139" s="231">
        <f t="shared" si="26"/>
        <v>5.5941464799184899E-3</v>
      </c>
      <c r="N139" s="226">
        <f t="shared" si="23"/>
        <v>3.5710776486143603E-3</v>
      </c>
      <c r="O139" s="226">
        <f t="shared" si="24"/>
        <v>6.5229589633947977E-3</v>
      </c>
    </row>
    <row r="140" spans="1:15">
      <c r="A140" s="107" t="s">
        <v>300</v>
      </c>
      <c r="B140" s="225">
        <v>13</v>
      </c>
      <c r="C140" s="225">
        <v>9</v>
      </c>
      <c r="D140" s="226">
        <f t="shared" si="18"/>
        <v>0.36322860202265717</v>
      </c>
      <c r="E140" s="230">
        <f t="shared" si="25"/>
        <v>0.25710003569310003</v>
      </c>
      <c r="I140" s="226">
        <f t="shared" si="19"/>
        <v>0.36407412065487188</v>
      </c>
      <c r="J140" s="226">
        <f t="shared" si="20"/>
        <v>-1.3407550336902161</v>
      </c>
      <c r="K140" s="226">
        <f t="shared" si="21"/>
        <v>-0.5728907853001477</v>
      </c>
      <c r="L140" s="226">
        <f t="shared" si="22"/>
        <v>0.58656903974882524</v>
      </c>
      <c r="M140" s="231">
        <f t="shared" si="26"/>
        <v>5.5941464799184899E-3</v>
      </c>
      <c r="N140" s="226">
        <f t="shared" si="23"/>
        <v>3.2048349699645606E-3</v>
      </c>
      <c r="O140" s="226">
        <f t="shared" si="24"/>
        <v>6.5627062578801189E-3</v>
      </c>
    </row>
    <row r="141" spans="1:15">
      <c r="A141" s="107" t="s">
        <v>301</v>
      </c>
      <c r="B141" s="225">
        <v>12</v>
      </c>
      <c r="C141" s="225">
        <v>9</v>
      </c>
      <c r="D141" s="226">
        <f t="shared" si="18"/>
        <v>0.35506486615115274</v>
      </c>
      <c r="E141" s="230">
        <f t="shared" si="25"/>
        <v>0.25710003569310003</v>
      </c>
      <c r="I141" s="226">
        <f t="shared" si="19"/>
        <v>0.41801954043714412</v>
      </c>
      <c r="J141" s="226">
        <f t="shared" si="20"/>
        <v>-1.3407550336902161</v>
      </c>
      <c r="K141" s="226">
        <f t="shared" si="21"/>
        <v>-0.52464682332066337</v>
      </c>
      <c r="L141" s="226">
        <f t="shared" si="22"/>
        <v>0.56857769876288067</v>
      </c>
      <c r="M141" s="231">
        <f t="shared" si="26"/>
        <v>5.5941464799184899E-3</v>
      </c>
      <c r="N141" s="226">
        <f t="shared" si="23"/>
        <v>2.9349511798797069E-3</v>
      </c>
      <c r="O141" s="226">
        <f t="shared" si="24"/>
        <v>6.3614138641890491E-3</v>
      </c>
    </row>
    <row r="142" spans="1:15">
      <c r="A142" s="107" t="s">
        <v>302</v>
      </c>
      <c r="B142" s="225">
        <v>11</v>
      </c>
      <c r="C142" s="225">
        <v>9</v>
      </c>
      <c r="D142" s="226">
        <f t="shared" si="18"/>
        <v>0.34690113027964836</v>
      </c>
      <c r="E142" s="230">
        <f t="shared" si="25"/>
        <v>0.25710003569310003</v>
      </c>
      <c r="I142" s="226">
        <f t="shared" si="19"/>
        <v>0.47584268044307299</v>
      </c>
      <c r="J142" s="226">
        <f t="shared" si="20"/>
        <v>-1.3407550336902161</v>
      </c>
      <c r="K142" s="226">
        <f t="shared" si="21"/>
        <v>-0.47611661432690866</v>
      </c>
      <c r="L142" s="226">
        <f t="shared" si="22"/>
        <v>0.55047960933778151</v>
      </c>
      <c r="M142" s="231">
        <f t="shared" si="26"/>
        <v>5.5941464799184899E-3</v>
      </c>
      <c r="N142" s="226">
        <f t="shared" si="23"/>
        <v>2.6634660820675851E-3</v>
      </c>
      <c r="O142" s="226">
        <f t="shared" si="24"/>
        <v>6.1589271376877117E-3</v>
      </c>
    </row>
    <row r="143" spans="1:15">
      <c r="A143" s="107" t="s">
        <v>303</v>
      </c>
      <c r="B143" s="225">
        <v>9</v>
      </c>
      <c r="C143" s="225">
        <v>12</v>
      </c>
      <c r="D143" s="226">
        <f t="shared" si="18"/>
        <v>0.33307844113357843</v>
      </c>
      <c r="E143" s="230">
        <f t="shared" si="25"/>
        <v>0.25710003569310003</v>
      </c>
      <c r="I143" s="226">
        <f t="shared" si="19"/>
        <v>0.61218820970719068</v>
      </c>
      <c r="J143" s="226">
        <f t="shared" si="20"/>
        <v>-1.1749867920660904</v>
      </c>
      <c r="K143" s="226">
        <f t="shared" si="21"/>
        <v>-0.31490960974749338</v>
      </c>
      <c r="L143" s="226">
        <f t="shared" si="22"/>
        <v>0.55954229384798593</v>
      </c>
      <c r="M143" s="231">
        <f t="shared" si="26"/>
        <v>5.5941464799184899E-3</v>
      </c>
      <c r="N143" s="226">
        <f t="shared" si="23"/>
        <v>1.7616504848614455E-3</v>
      </c>
      <c r="O143" s="226">
        <f t="shared" si="24"/>
        <v>6.2603231069904555E-3</v>
      </c>
    </row>
    <row r="144" spans="1:15">
      <c r="A144" s="107" t="s">
        <v>304</v>
      </c>
      <c r="B144" s="225">
        <v>7</v>
      </c>
      <c r="C144" s="225">
        <v>15</v>
      </c>
      <c r="D144" s="226">
        <f t="shared" si="18"/>
        <v>0.31828003275366828</v>
      </c>
      <c r="E144" s="230">
        <f t="shared" si="25"/>
        <v>0.25710003569310003</v>
      </c>
      <c r="I144" s="226">
        <f t="shared" si="19"/>
        <v>0.77242251134549056</v>
      </c>
      <c r="J144" s="226">
        <f t="shared" si="20"/>
        <v>-1.0364333894937898</v>
      </c>
      <c r="K144" s="226">
        <f t="shared" si="21"/>
        <v>-0.14595462138570708</v>
      </c>
      <c r="L144" s="226">
        <f t="shared" si="22"/>
        <v>0.5528356346882114</v>
      </c>
      <c r="M144" s="231">
        <f t="shared" si="26"/>
        <v>5.5941464799184899E-3</v>
      </c>
      <c r="N144" s="226">
        <f t="shared" si="23"/>
        <v>8.1649153145268917E-4</v>
      </c>
      <c r="O144" s="226">
        <f t="shared" si="24"/>
        <v>6.1852870395291241E-3</v>
      </c>
    </row>
    <row r="145" spans="1:15">
      <c r="A145" s="107" t="s">
        <v>305</v>
      </c>
      <c r="B145" s="225">
        <v>6</v>
      </c>
      <c r="C145" s="225">
        <v>13</v>
      </c>
      <c r="D145" s="226">
        <f t="shared" si="18"/>
        <v>0.30833451599012762</v>
      </c>
      <c r="E145" s="230">
        <f t="shared" si="25"/>
        <v>0.25710003569310003</v>
      </c>
      <c r="I145" s="226">
        <f t="shared" si="19"/>
        <v>0.86109141627352026</v>
      </c>
      <c r="J145" s="226">
        <f t="shared" si="20"/>
        <v>-1.1263911290388013</v>
      </c>
      <c r="K145" s="226">
        <f t="shared" si="21"/>
        <v>-0.13348530450796525</v>
      </c>
      <c r="L145" s="226">
        <f t="shared" si="22"/>
        <v>0.50314907286033839</v>
      </c>
      <c r="M145" s="231">
        <f t="shared" si="26"/>
        <v>5.5941464799184899E-3</v>
      </c>
      <c r="N145" s="226">
        <f t="shared" si="23"/>
        <v>7.4673634633408155E-4</v>
      </c>
      <c r="O145" s="226">
        <f t="shared" si="24"/>
        <v>5.6293792296318278E-3</v>
      </c>
    </row>
    <row r="146" spans="1:15">
      <c r="A146" s="107" t="s">
        <v>306</v>
      </c>
      <c r="B146" s="225">
        <v>6</v>
      </c>
      <c r="C146" s="225">
        <v>12</v>
      </c>
      <c r="D146" s="226">
        <f t="shared" si="18"/>
        <v>0.30775230598675229</v>
      </c>
      <c r="E146" s="230">
        <f t="shared" si="25"/>
        <v>0.25710003569310003</v>
      </c>
      <c r="I146" s="226">
        <f t="shared" si="19"/>
        <v>0.85975525878974113</v>
      </c>
      <c r="J146" s="226">
        <f t="shared" si="20"/>
        <v>-1.1749867920660904</v>
      </c>
      <c r="K146" s="226">
        <f t="shared" si="21"/>
        <v>-0.15492456802755902</v>
      </c>
      <c r="L146" s="226">
        <f t="shared" si="22"/>
        <v>0.49146278742280408</v>
      </c>
      <c r="M146" s="231">
        <f t="shared" si="26"/>
        <v>5.5941464799184899E-3</v>
      </c>
      <c r="N146" s="226">
        <f t="shared" si="23"/>
        <v>8.6667072688426192E-4</v>
      </c>
      <c r="O146" s="226">
        <f t="shared" si="24"/>
        <v>5.4986296445444166E-3</v>
      </c>
    </row>
    <row r="147" spans="1:15">
      <c r="A147" s="107" t="s">
        <v>307</v>
      </c>
      <c r="B147" s="225">
        <v>9</v>
      </c>
      <c r="C147" s="225">
        <v>11</v>
      </c>
      <c r="D147" s="226">
        <f t="shared" si="18"/>
        <v>0.33222475118480899</v>
      </c>
      <c r="E147" s="230">
        <f t="shared" si="25"/>
        <v>0.25710003569310003</v>
      </c>
      <c r="I147" s="226">
        <f t="shared" si="19"/>
        <v>0.61009044510023214</v>
      </c>
      <c r="J147" s="226">
        <f t="shared" si="20"/>
        <v>-1.2265281200366105</v>
      </c>
      <c r="K147" s="226">
        <f t="shared" si="21"/>
        <v>-0.33563728835031614</v>
      </c>
      <c r="L147" s="226">
        <f t="shared" si="22"/>
        <v>0.54447886947363622</v>
      </c>
      <c r="M147" s="231">
        <f t="shared" si="26"/>
        <v>5.5941464799184899E-3</v>
      </c>
      <c r="N147" s="226">
        <f t="shared" si="23"/>
        <v>1.8776041551543082E-3</v>
      </c>
      <c r="O147" s="226">
        <f t="shared" si="24"/>
        <v>6.0917891021118817E-3</v>
      </c>
    </row>
    <row r="148" spans="1:15">
      <c r="A148" s="107" t="s">
        <v>308</v>
      </c>
      <c r="B148" s="225">
        <v>10</v>
      </c>
      <c r="C148" s="225">
        <v>10</v>
      </c>
      <c r="D148" s="226">
        <f t="shared" si="18"/>
        <v>0.33964447617164445</v>
      </c>
      <c r="E148" s="230">
        <f t="shared" si="25"/>
        <v>0.25710003569310003</v>
      </c>
      <c r="I148" s="226">
        <f t="shared" si="19"/>
        <v>0.54050178387821379</v>
      </c>
      <c r="J148" s="226">
        <f t="shared" si="20"/>
        <v>-1.2815515655446006</v>
      </c>
      <c r="K148" s="226">
        <f t="shared" si="21"/>
        <v>-0.4067113522779861</v>
      </c>
      <c r="L148" s="226">
        <f t="shared" si="22"/>
        <v>0.54883135025479768</v>
      </c>
      <c r="M148" s="231">
        <f t="shared" si="26"/>
        <v>5.5941464799184899E-3</v>
      </c>
      <c r="N148" s="226">
        <f t="shared" si="23"/>
        <v>2.275202879688785E-3</v>
      </c>
      <c r="O148" s="226">
        <f t="shared" si="24"/>
        <v>6.140485932193576E-3</v>
      </c>
    </row>
    <row r="149" spans="1:15">
      <c r="A149" s="107" t="s">
        <v>309</v>
      </c>
      <c r="B149" s="225">
        <v>12</v>
      </c>
      <c r="C149" s="225">
        <v>9</v>
      </c>
      <c r="D149" s="226">
        <f t="shared" si="18"/>
        <v>0.35506486615115274</v>
      </c>
      <c r="E149" s="230">
        <f t="shared" si="25"/>
        <v>0.25710003569310003</v>
      </c>
      <c r="I149" s="226">
        <f t="shared" si="19"/>
        <v>0.41801954043714412</v>
      </c>
      <c r="J149" s="226">
        <f t="shared" si="20"/>
        <v>-1.3407550336902161</v>
      </c>
      <c r="K149" s="226">
        <f t="shared" si="21"/>
        <v>-0.52464682332066337</v>
      </c>
      <c r="L149" s="226">
        <f t="shared" si="22"/>
        <v>0.56857769876288067</v>
      </c>
      <c r="M149" s="231">
        <f t="shared" si="26"/>
        <v>5.5941464799184899E-3</v>
      </c>
      <c r="N149" s="226">
        <f t="shared" si="23"/>
        <v>2.9349511798797069E-3</v>
      </c>
      <c r="O149" s="226">
        <f t="shared" si="24"/>
        <v>6.3614138641890491E-3</v>
      </c>
    </row>
    <row r="150" spans="1:15">
      <c r="A150" s="107" t="s">
        <v>310</v>
      </c>
      <c r="B150" s="225">
        <v>17</v>
      </c>
      <c r="C150" s="225">
        <v>8</v>
      </c>
      <c r="D150" s="226">
        <f t="shared" si="18"/>
        <v>0.39437502909763589</v>
      </c>
      <c r="E150" s="230">
        <f t="shared" si="25"/>
        <v>0.25710003569310003</v>
      </c>
      <c r="I150" s="226">
        <f t="shared" si="19"/>
        <v>0.17367161083962024</v>
      </c>
      <c r="J150" s="226">
        <f t="shared" si="20"/>
        <v>-1.4050715603096353</v>
      </c>
      <c r="K150" s="226">
        <f t="shared" si="21"/>
        <v>-0.77998750650088977</v>
      </c>
      <c r="L150" s="226">
        <f t="shared" si="22"/>
        <v>0.63341524972174168</v>
      </c>
      <c r="M150" s="231">
        <f t="shared" si="26"/>
        <v>5.5941464799184899E-3</v>
      </c>
      <c r="N150" s="226">
        <f t="shared" si="23"/>
        <v>4.363364363872353E-3</v>
      </c>
      <c r="O150" s="226">
        <f t="shared" si="24"/>
        <v>7.0868353791151452E-3</v>
      </c>
    </row>
    <row r="151" spans="1:15">
      <c r="A151" s="107" t="s">
        <v>311</v>
      </c>
      <c r="B151" s="225">
        <v>25</v>
      </c>
      <c r="C151" s="225">
        <v>7</v>
      </c>
      <c r="D151" s="226">
        <f t="shared" si="18"/>
        <v>0.45680432717344949</v>
      </c>
      <c r="E151" s="230">
        <f t="shared" si="25"/>
        <v>0.25710003569310003</v>
      </c>
      <c r="I151" s="226">
        <f t="shared" si="19"/>
        <v>-0.1187928917691389</v>
      </c>
      <c r="J151" s="226">
        <f t="shared" si="20"/>
        <v>-1.4757910281791702</v>
      </c>
      <c r="K151" s="226">
        <f t="shared" si="21"/>
        <v>-1.1750818790118729</v>
      </c>
      <c r="L151" s="226">
        <f t="shared" si="22"/>
        <v>0.7369206877803991</v>
      </c>
      <c r="M151" s="231">
        <f t="shared" si="26"/>
        <v>5.5941464799184899E-3</v>
      </c>
      <c r="N151" s="226">
        <f t="shared" si="23"/>
        <v>6.5735801570902738E-3</v>
      </c>
      <c r="O151" s="226">
        <f t="shared" si="24"/>
        <v>8.2448845430516636E-3</v>
      </c>
    </row>
    <row r="152" spans="1:15">
      <c r="A152" s="107" t="s">
        <v>339</v>
      </c>
      <c r="B152" s="225">
        <v>31</v>
      </c>
      <c r="C152" s="225">
        <v>6</v>
      </c>
      <c r="D152" s="226">
        <f t="shared" si="18"/>
        <v>0.50209896009218413</v>
      </c>
      <c r="E152" s="230">
        <f t="shared" si="25"/>
        <v>0.25710003569310003</v>
      </c>
      <c r="I152" s="226">
        <f t="shared" si="19"/>
        <v>-0.29868073139662438</v>
      </c>
      <c r="J152" s="226">
        <f t="shared" si="20"/>
        <v>-1.554773594596853</v>
      </c>
      <c r="K152" s="226">
        <f t="shared" si="21"/>
        <v>-1.475571098518395</v>
      </c>
      <c r="L152" s="226">
        <f t="shared" si="22"/>
        <v>0.7961194823225376</v>
      </c>
      <c r="M152" s="231">
        <f t="shared" si="26"/>
        <v>5.5941464799184899E-3</v>
      </c>
      <c r="N152" s="226">
        <f t="shared" si="23"/>
        <v>8.2545608666461379E-3</v>
      </c>
      <c r="O152" s="226">
        <f t="shared" si="24"/>
        <v>8.9072179992583083E-3</v>
      </c>
    </row>
  </sheetData>
  <phoneticPr fontId="4"/>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E3593-BB38-4C1C-9583-367079EFF023}">
  <dimension ref="A1:AQ31"/>
  <sheetViews>
    <sheetView zoomScale="55" zoomScaleNormal="55" workbookViewId="0">
      <selection activeCell="V73" sqref="V73"/>
    </sheetView>
  </sheetViews>
  <sheetFormatPr defaultColWidth="9.1171875" defaultRowHeight="23.15"/>
  <cols>
    <col min="1" max="1" width="38.703125" style="15" customWidth="1"/>
    <col min="2" max="42" width="9.46875" style="15" customWidth="1"/>
    <col min="43" max="16384" width="9.1171875" style="3"/>
  </cols>
  <sheetData>
    <row r="1" spans="1:43" ht="25.3">
      <c r="A1" s="1" t="s">
        <v>0</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row>
    <row r="2" spans="1:43" ht="25.3">
      <c r="A2" s="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row>
    <row r="3" spans="1:43" ht="25.3">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row>
    <row r="4" spans="1:43" ht="25.3">
      <c r="A4" s="1"/>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row>
    <row r="5" spans="1:43">
      <c r="A5" s="4" t="s">
        <v>1</v>
      </c>
      <c r="B5" s="5">
        <v>1980</v>
      </c>
      <c r="C5" s="5">
        <v>1981</v>
      </c>
      <c r="D5" s="5">
        <v>1982</v>
      </c>
      <c r="E5" s="5">
        <v>1983</v>
      </c>
      <c r="F5" s="5">
        <v>1984</v>
      </c>
      <c r="G5" s="5">
        <v>1985</v>
      </c>
      <c r="H5" s="5">
        <v>1986</v>
      </c>
      <c r="I5" s="5">
        <v>1987</v>
      </c>
      <c r="J5" s="5">
        <v>1988</v>
      </c>
      <c r="K5" s="5">
        <v>1989</v>
      </c>
      <c r="L5" s="5">
        <v>1990</v>
      </c>
      <c r="M5" s="5">
        <v>1991</v>
      </c>
      <c r="N5" s="5">
        <v>1992</v>
      </c>
      <c r="O5" s="5">
        <v>1993</v>
      </c>
      <c r="P5" s="5">
        <v>1994</v>
      </c>
      <c r="Q5" s="5">
        <v>1995</v>
      </c>
      <c r="R5" s="5">
        <v>1996</v>
      </c>
      <c r="S5" s="5">
        <v>1997</v>
      </c>
      <c r="T5" s="5">
        <v>1998</v>
      </c>
      <c r="U5" s="5">
        <v>1999</v>
      </c>
      <c r="V5" s="5">
        <v>2000</v>
      </c>
      <c r="W5" s="5">
        <v>2001</v>
      </c>
      <c r="X5" s="5">
        <v>2002</v>
      </c>
      <c r="Y5" s="5">
        <v>2003</v>
      </c>
      <c r="Z5" s="5">
        <v>2004</v>
      </c>
      <c r="AA5" s="5">
        <v>2005</v>
      </c>
      <c r="AB5" s="5">
        <v>2006</v>
      </c>
      <c r="AC5" s="5">
        <v>2007</v>
      </c>
      <c r="AD5" s="5">
        <v>2008</v>
      </c>
      <c r="AE5" s="5">
        <v>2009</v>
      </c>
      <c r="AF5" s="5">
        <v>2010</v>
      </c>
      <c r="AG5" s="5">
        <v>2011</v>
      </c>
      <c r="AH5" s="5">
        <v>2012</v>
      </c>
      <c r="AI5" s="5">
        <v>2013</v>
      </c>
      <c r="AJ5" s="5">
        <v>2014</v>
      </c>
      <c r="AK5" s="5">
        <v>2015</v>
      </c>
      <c r="AL5" s="5">
        <v>2016</v>
      </c>
      <c r="AM5" s="5">
        <v>2017</v>
      </c>
      <c r="AN5" s="5">
        <v>2018</v>
      </c>
      <c r="AO5" s="5">
        <v>2019</v>
      </c>
      <c r="AP5" s="5">
        <v>2020</v>
      </c>
      <c r="AQ5" s="4">
        <v>2021</v>
      </c>
    </row>
    <row r="6" spans="1:43">
      <c r="A6" s="6"/>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row>
    <row r="7" spans="1:43" ht="16.5" customHeight="1">
      <c r="A7" s="8"/>
      <c r="B7" s="275" t="s">
        <v>319</v>
      </c>
      <c r="C7" s="275" t="s">
        <v>319</v>
      </c>
      <c r="D7" s="275" t="s">
        <v>319</v>
      </c>
      <c r="E7" s="275" t="s">
        <v>319</v>
      </c>
      <c r="F7" s="275" t="s">
        <v>319</v>
      </c>
      <c r="G7" s="275" t="s">
        <v>319</v>
      </c>
      <c r="H7" s="275" t="s">
        <v>319</v>
      </c>
      <c r="I7" s="275" t="s">
        <v>319</v>
      </c>
      <c r="J7" s="275" t="s">
        <v>319</v>
      </c>
      <c r="K7" s="275" t="s">
        <v>319</v>
      </c>
      <c r="L7" s="275" t="s">
        <v>319</v>
      </c>
      <c r="M7" s="275" t="s">
        <v>319</v>
      </c>
      <c r="N7" s="275" t="s">
        <v>319</v>
      </c>
      <c r="O7" s="275" t="s">
        <v>319</v>
      </c>
      <c r="P7" s="275" t="s">
        <v>319</v>
      </c>
      <c r="Q7" s="275" t="s">
        <v>319</v>
      </c>
      <c r="R7" s="275" t="s">
        <v>319</v>
      </c>
      <c r="S7" s="275" t="s">
        <v>319</v>
      </c>
      <c r="T7" s="275" t="s">
        <v>319</v>
      </c>
      <c r="U7" s="275" t="s">
        <v>319</v>
      </c>
      <c r="V7" s="275" t="s">
        <v>319</v>
      </c>
      <c r="W7" s="275" t="s">
        <v>319</v>
      </c>
      <c r="X7" s="275" t="s">
        <v>319</v>
      </c>
      <c r="Y7" s="275" t="s">
        <v>319</v>
      </c>
      <c r="Z7" s="275" t="s">
        <v>319</v>
      </c>
      <c r="AA7" s="275" t="s">
        <v>319</v>
      </c>
      <c r="AB7" s="275" t="s">
        <v>319</v>
      </c>
      <c r="AC7" s="275" t="s">
        <v>319</v>
      </c>
      <c r="AD7" s="275" t="s">
        <v>319</v>
      </c>
      <c r="AE7" s="275" t="s">
        <v>319</v>
      </c>
      <c r="AF7" s="275" t="s">
        <v>319</v>
      </c>
      <c r="AG7" s="275" t="s">
        <v>319</v>
      </c>
      <c r="AH7" s="275" t="s">
        <v>319</v>
      </c>
      <c r="AI7" s="275" t="s">
        <v>319</v>
      </c>
      <c r="AJ7" s="277" t="s">
        <v>320</v>
      </c>
      <c r="AK7" s="277" t="s">
        <v>320</v>
      </c>
      <c r="AL7" s="277" t="s">
        <v>320</v>
      </c>
      <c r="AM7" s="277" t="s">
        <v>320</v>
      </c>
      <c r="AN7" s="277" t="s">
        <v>320</v>
      </c>
      <c r="AO7" s="277" t="s">
        <v>320</v>
      </c>
      <c r="AP7" s="275" t="s">
        <v>319</v>
      </c>
      <c r="AQ7" s="275" t="s">
        <v>319</v>
      </c>
    </row>
    <row r="8" spans="1:43">
      <c r="A8" s="9" t="s">
        <v>2</v>
      </c>
      <c r="B8" s="276"/>
      <c r="C8" s="276"/>
      <c r="D8" s="276"/>
      <c r="E8" s="276"/>
      <c r="F8" s="276"/>
      <c r="G8" s="276"/>
      <c r="H8" s="276"/>
      <c r="I8" s="276"/>
      <c r="J8" s="276"/>
      <c r="K8" s="276"/>
      <c r="L8" s="276"/>
      <c r="M8" s="276"/>
      <c r="N8" s="276"/>
      <c r="O8" s="276"/>
      <c r="P8" s="276"/>
      <c r="Q8" s="276"/>
      <c r="R8" s="276"/>
      <c r="S8" s="276"/>
      <c r="T8" s="276"/>
      <c r="U8" s="276"/>
      <c r="V8" s="276"/>
      <c r="W8" s="276"/>
      <c r="X8" s="276"/>
      <c r="Y8" s="276"/>
      <c r="Z8" s="276"/>
      <c r="AA8" s="276"/>
      <c r="AB8" s="276"/>
      <c r="AC8" s="276"/>
      <c r="AD8" s="276"/>
      <c r="AE8" s="276"/>
      <c r="AF8" s="276"/>
      <c r="AG8" s="276"/>
      <c r="AH8" s="276"/>
      <c r="AI8" s="276"/>
      <c r="AJ8" s="276"/>
      <c r="AK8" s="276"/>
      <c r="AL8" s="276"/>
      <c r="AM8" s="276"/>
      <c r="AN8" s="276"/>
      <c r="AO8" s="276"/>
      <c r="AP8" s="276"/>
      <c r="AQ8" s="276"/>
    </row>
    <row r="9" spans="1:43">
      <c r="A9" s="6" t="s">
        <v>3</v>
      </c>
      <c r="B9" s="10">
        <v>0</v>
      </c>
      <c r="C9" s="10">
        <v>0</v>
      </c>
      <c r="D9" s="10">
        <v>0</v>
      </c>
      <c r="E9" s="10">
        <v>0</v>
      </c>
      <c r="F9" s="10">
        <v>0</v>
      </c>
      <c r="G9" s="10">
        <v>0</v>
      </c>
      <c r="H9" s="10">
        <v>0</v>
      </c>
      <c r="I9" s="10">
        <v>0</v>
      </c>
      <c r="J9" s="10">
        <v>0</v>
      </c>
      <c r="K9" s="10">
        <v>0</v>
      </c>
      <c r="L9" s="10">
        <v>0</v>
      </c>
      <c r="M9" s="10">
        <v>0</v>
      </c>
      <c r="N9" s="10">
        <v>0</v>
      </c>
      <c r="O9" s="10">
        <v>0</v>
      </c>
      <c r="P9" s="10">
        <v>0</v>
      </c>
      <c r="Q9" s="10">
        <v>0</v>
      </c>
      <c r="R9" s="10">
        <v>0</v>
      </c>
      <c r="S9" s="10">
        <v>0</v>
      </c>
      <c r="T9" s="10">
        <v>0</v>
      </c>
      <c r="U9" s="10">
        <v>0</v>
      </c>
      <c r="V9" s="10">
        <v>0</v>
      </c>
      <c r="W9" s="10">
        <v>0</v>
      </c>
      <c r="X9" s="10">
        <v>0</v>
      </c>
      <c r="Y9" s="10">
        <v>0</v>
      </c>
      <c r="Z9" s="10">
        <v>0</v>
      </c>
      <c r="AA9" s="10">
        <v>0</v>
      </c>
      <c r="AB9" s="10">
        <v>0</v>
      </c>
      <c r="AC9" s="10">
        <v>0</v>
      </c>
      <c r="AD9" s="10">
        <v>0</v>
      </c>
      <c r="AE9" s="10">
        <v>0</v>
      </c>
      <c r="AF9" s="10">
        <v>0</v>
      </c>
      <c r="AG9" s="10">
        <v>0</v>
      </c>
      <c r="AH9" s="10">
        <v>0</v>
      </c>
      <c r="AI9" s="10">
        <v>0</v>
      </c>
      <c r="AJ9" s="10">
        <v>0</v>
      </c>
      <c r="AK9" s="10">
        <v>0</v>
      </c>
      <c r="AL9" s="10">
        <v>0</v>
      </c>
      <c r="AM9" s="10">
        <v>0</v>
      </c>
      <c r="AN9" s="10">
        <v>0</v>
      </c>
      <c r="AO9" s="10">
        <v>0</v>
      </c>
      <c r="AP9" s="10">
        <v>0</v>
      </c>
      <c r="AQ9" s="10">
        <v>0</v>
      </c>
    </row>
    <row r="10" spans="1:43">
      <c r="A10" s="11" t="s">
        <v>4</v>
      </c>
      <c r="B10" s="12">
        <v>592.70000000000005</v>
      </c>
      <c r="C10" s="12">
        <v>570</v>
      </c>
      <c r="D10" s="12">
        <v>479.8</v>
      </c>
      <c r="E10" s="12">
        <v>296.2</v>
      </c>
      <c r="F10" s="12">
        <v>313.2</v>
      </c>
      <c r="G10" s="12">
        <v>281</v>
      </c>
      <c r="H10" s="12">
        <v>521.20000000000005</v>
      </c>
      <c r="I10" s="12">
        <v>683.4</v>
      </c>
      <c r="J10" s="12">
        <v>784.7</v>
      </c>
      <c r="K10" s="12">
        <v>1160.2</v>
      </c>
      <c r="L10" s="12">
        <v>1772.7</v>
      </c>
      <c r="M10" s="12">
        <v>1973.8</v>
      </c>
      <c r="N10" s="12">
        <v>1774.5</v>
      </c>
      <c r="O10" s="12">
        <v>1383.6</v>
      </c>
      <c r="P10" s="12">
        <v>1074.2</v>
      </c>
      <c r="Q10" s="12">
        <v>997.5</v>
      </c>
      <c r="R10" s="12">
        <v>695.8</v>
      </c>
      <c r="S10" s="12">
        <v>674.7</v>
      </c>
      <c r="T10" s="12">
        <v>664.2</v>
      </c>
      <c r="U10" s="12">
        <v>513</v>
      </c>
      <c r="V10" s="12">
        <v>537.20000000000005</v>
      </c>
      <c r="W10" s="12">
        <v>465.5</v>
      </c>
      <c r="X10" s="12">
        <v>465.6</v>
      </c>
      <c r="Y10" s="12">
        <v>365.5</v>
      </c>
      <c r="Z10" s="12">
        <v>382.8</v>
      </c>
      <c r="AA10" s="12">
        <v>404</v>
      </c>
      <c r="AB10" s="12">
        <v>381.5</v>
      </c>
      <c r="AC10" s="12">
        <v>513</v>
      </c>
      <c r="AD10" s="12">
        <v>341.1</v>
      </c>
      <c r="AE10" s="12">
        <v>318.60000000000002</v>
      </c>
      <c r="AF10" s="12">
        <v>325.8</v>
      </c>
      <c r="AG10" s="12">
        <v>321.3</v>
      </c>
      <c r="AH10" s="12">
        <v>264.60000000000002</v>
      </c>
      <c r="AI10" s="12">
        <v>372.4</v>
      </c>
      <c r="AJ10" s="12">
        <v>324.39999999999998</v>
      </c>
      <c r="AK10" s="12">
        <v>356</v>
      </c>
      <c r="AL10" s="12">
        <v>385</v>
      </c>
      <c r="AM10" s="12">
        <v>479.2</v>
      </c>
      <c r="AN10" s="12">
        <v>439.7</v>
      </c>
      <c r="AO10" s="12">
        <v>415</v>
      </c>
      <c r="AP10" s="12">
        <v>460.9</v>
      </c>
      <c r="AQ10" s="12">
        <v>551.29999999999995</v>
      </c>
    </row>
    <row r="11" spans="1:43">
      <c r="A11" s="11" t="s">
        <v>5</v>
      </c>
      <c r="B11" s="12">
        <v>213.3</v>
      </c>
      <c r="C11" s="12">
        <v>223.5</v>
      </c>
      <c r="D11" s="12">
        <v>237.9</v>
      </c>
      <c r="E11" s="12">
        <v>239</v>
      </c>
      <c r="F11" s="12">
        <v>270.7</v>
      </c>
      <c r="G11" s="12">
        <v>250.6</v>
      </c>
      <c r="H11" s="12">
        <v>408.5</v>
      </c>
      <c r="I11" s="12">
        <v>492.4</v>
      </c>
      <c r="J11" s="12">
        <v>641</v>
      </c>
      <c r="K11" s="12">
        <v>827.4</v>
      </c>
      <c r="L11" s="12">
        <v>1275.8</v>
      </c>
      <c r="M11" s="12">
        <v>1370.8</v>
      </c>
      <c r="N11" s="12">
        <v>1273.3</v>
      </c>
      <c r="O11" s="12">
        <v>949.5</v>
      </c>
      <c r="P11" s="12">
        <v>832.5</v>
      </c>
      <c r="Q11" s="12">
        <v>740</v>
      </c>
      <c r="R11" s="12">
        <v>608.70000000000005</v>
      </c>
      <c r="S11" s="12">
        <v>562.6</v>
      </c>
      <c r="T11" s="12">
        <v>547.1</v>
      </c>
      <c r="U11" s="12">
        <v>484.9</v>
      </c>
      <c r="V11" s="12">
        <v>511.1</v>
      </c>
      <c r="W11" s="12">
        <v>439.1</v>
      </c>
      <c r="X11" s="12">
        <v>431.8</v>
      </c>
      <c r="Y11" s="12">
        <v>334.2</v>
      </c>
      <c r="Z11" s="12">
        <v>315.39999999999998</v>
      </c>
      <c r="AA11" s="12">
        <v>312.7</v>
      </c>
      <c r="AB11" s="12">
        <v>322</v>
      </c>
      <c r="AC11" s="12">
        <v>471.2</v>
      </c>
      <c r="AD11" s="12">
        <v>311.7</v>
      </c>
      <c r="AE11" s="12">
        <v>284.3</v>
      </c>
      <c r="AF11" s="12">
        <v>278.5</v>
      </c>
      <c r="AG11" s="12">
        <v>252.4</v>
      </c>
      <c r="AH11" s="12">
        <v>240.4</v>
      </c>
      <c r="AI11" s="12">
        <v>319.5</v>
      </c>
      <c r="AJ11" s="12">
        <v>277.10000000000002</v>
      </c>
      <c r="AK11" s="12">
        <v>280.39999999999998</v>
      </c>
      <c r="AL11" s="12">
        <v>307.8</v>
      </c>
      <c r="AM11" s="12">
        <v>393.9</v>
      </c>
      <c r="AN11" s="12">
        <v>370.1</v>
      </c>
      <c r="AO11" s="12">
        <v>346.1</v>
      </c>
      <c r="AP11" s="12">
        <v>381</v>
      </c>
      <c r="AQ11" s="12">
        <v>467.2</v>
      </c>
    </row>
    <row r="12" spans="1:43">
      <c r="A12" s="11" t="s">
        <v>6</v>
      </c>
      <c r="B12" s="12">
        <v>379.4</v>
      </c>
      <c r="C12" s="12">
        <v>346.6</v>
      </c>
      <c r="D12" s="12">
        <v>241.8</v>
      </c>
      <c r="E12" s="12">
        <v>57.1</v>
      </c>
      <c r="F12" s="12">
        <v>42.5</v>
      </c>
      <c r="G12" s="12">
        <v>30.3</v>
      </c>
      <c r="H12" s="12">
        <v>112.7</v>
      </c>
      <c r="I12" s="12">
        <v>191</v>
      </c>
      <c r="J12" s="12">
        <v>143.69999999999999</v>
      </c>
      <c r="K12" s="12">
        <v>332.8</v>
      </c>
      <c r="L12" s="12">
        <v>496.9</v>
      </c>
      <c r="M12" s="12">
        <v>603</v>
      </c>
      <c r="N12" s="12">
        <v>501.1</v>
      </c>
      <c r="O12" s="12">
        <v>434.1</v>
      </c>
      <c r="P12" s="12">
        <v>241.7</v>
      </c>
      <c r="Q12" s="12">
        <v>257.60000000000002</v>
      </c>
      <c r="R12" s="12">
        <v>87.1</v>
      </c>
      <c r="S12" s="12">
        <v>112.1</v>
      </c>
      <c r="T12" s="12">
        <v>117.2</v>
      </c>
      <c r="U12" s="12">
        <v>28.1</v>
      </c>
      <c r="V12" s="12">
        <v>26.1</v>
      </c>
      <c r="W12" s="12">
        <v>26.3</v>
      </c>
      <c r="X12" s="12">
        <v>33.799999999999997</v>
      </c>
      <c r="Y12" s="12">
        <v>31.2</v>
      </c>
      <c r="Z12" s="12">
        <v>67.400000000000006</v>
      </c>
      <c r="AA12" s="12">
        <v>91.3</v>
      </c>
      <c r="AB12" s="12">
        <v>59.6</v>
      </c>
      <c r="AC12" s="12">
        <v>41.7</v>
      </c>
      <c r="AD12" s="12">
        <v>29.3</v>
      </c>
      <c r="AE12" s="12">
        <v>34.299999999999997</v>
      </c>
      <c r="AF12" s="12">
        <v>47.2</v>
      </c>
      <c r="AG12" s="12">
        <v>68.900000000000006</v>
      </c>
      <c r="AH12" s="12">
        <v>24.2</v>
      </c>
      <c r="AI12" s="12">
        <v>53</v>
      </c>
      <c r="AJ12" s="12">
        <v>47.3</v>
      </c>
      <c r="AK12" s="12">
        <v>75.599999999999994</v>
      </c>
      <c r="AL12" s="12">
        <v>77.2</v>
      </c>
      <c r="AM12" s="12">
        <v>85.3</v>
      </c>
      <c r="AN12" s="12">
        <v>69.599999999999994</v>
      </c>
      <c r="AO12" s="12">
        <v>68.900000000000006</v>
      </c>
      <c r="AP12" s="12">
        <v>79.900000000000006</v>
      </c>
      <c r="AQ12" s="12">
        <v>84</v>
      </c>
    </row>
    <row r="13" spans="1:43">
      <c r="A13" s="11" t="s">
        <v>7</v>
      </c>
      <c r="B13" s="12">
        <v>0</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c r="AD13" s="12">
        <v>0</v>
      </c>
      <c r="AE13" s="12">
        <v>0</v>
      </c>
      <c r="AF13" s="12">
        <v>0</v>
      </c>
      <c r="AG13" s="12">
        <v>0</v>
      </c>
      <c r="AH13" s="12">
        <v>0</v>
      </c>
      <c r="AI13" s="12">
        <v>0</v>
      </c>
      <c r="AJ13" s="12">
        <v>0</v>
      </c>
      <c r="AK13" s="12">
        <v>0</v>
      </c>
      <c r="AL13" s="12">
        <v>0</v>
      </c>
      <c r="AM13" s="12">
        <v>0</v>
      </c>
      <c r="AN13" s="12">
        <v>0</v>
      </c>
      <c r="AO13" s="12">
        <v>0</v>
      </c>
      <c r="AP13" s="12">
        <v>0</v>
      </c>
      <c r="AQ13" s="12">
        <v>0</v>
      </c>
    </row>
    <row r="14" spans="1:43">
      <c r="A14" s="11" t="s">
        <v>8</v>
      </c>
      <c r="B14" s="12">
        <v>1711.5</v>
      </c>
      <c r="C14" s="12">
        <v>1709.1</v>
      </c>
      <c r="D14" s="12">
        <v>1791.8</v>
      </c>
      <c r="E14" s="12">
        <v>1800.6</v>
      </c>
      <c r="F14" s="12">
        <v>1966.1</v>
      </c>
      <c r="G14" s="12">
        <v>1608</v>
      </c>
      <c r="H14" s="12">
        <v>1782.1</v>
      </c>
      <c r="I14" s="12">
        <v>1929.3</v>
      </c>
      <c r="J14" s="12">
        <v>2374.6</v>
      </c>
      <c r="K14" s="12">
        <v>2407.6</v>
      </c>
      <c r="L14" s="12">
        <v>3092.6</v>
      </c>
      <c r="M14" s="12">
        <v>3188.6</v>
      </c>
      <c r="N14" s="12">
        <v>3044.1</v>
      </c>
      <c r="O14" s="12">
        <v>2996.2</v>
      </c>
      <c r="P14" s="12">
        <v>3040.4</v>
      </c>
      <c r="Q14" s="12">
        <v>3181.9</v>
      </c>
      <c r="R14" s="12">
        <v>2861.3</v>
      </c>
      <c r="S14" s="12">
        <v>2514.1</v>
      </c>
      <c r="T14" s="12">
        <v>2198.6</v>
      </c>
      <c r="U14" s="12">
        <v>2231.1999999999998</v>
      </c>
      <c r="V14" s="12">
        <v>2487.6</v>
      </c>
      <c r="W14" s="12">
        <v>2126.1</v>
      </c>
      <c r="X14" s="12">
        <v>1848.6</v>
      </c>
      <c r="Y14" s="12">
        <v>1402.3</v>
      </c>
      <c r="Z14" s="12">
        <v>1385.7</v>
      </c>
      <c r="AA14" s="12">
        <v>1371.3</v>
      </c>
      <c r="AB14" s="12">
        <v>1340.8</v>
      </c>
      <c r="AC14" s="12">
        <v>2019.4</v>
      </c>
      <c r="AD14" s="12">
        <v>1553.7</v>
      </c>
      <c r="AE14" s="12">
        <v>1277.5</v>
      </c>
      <c r="AF14" s="12">
        <v>1648.8</v>
      </c>
      <c r="AG14" s="12">
        <v>1593</v>
      </c>
      <c r="AH14" s="12">
        <v>1699.7</v>
      </c>
      <c r="AI14" s="12">
        <v>2100.3000000000002</v>
      </c>
      <c r="AJ14" s="12">
        <v>2237.9</v>
      </c>
      <c r="AK14" s="12">
        <v>2178.3000000000002</v>
      </c>
      <c r="AL14" s="12">
        <v>2043.9</v>
      </c>
      <c r="AM14" s="12">
        <v>2495.1</v>
      </c>
      <c r="AN14" s="12">
        <v>2346.8000000000002</v>
      </c>
      <c r="AO14" s="12">
        <v>2412.6999999999998</v>
      </c>
      <c r="AP14" s="12">
        <v>2588.9</v>
      </c>
      <c r="AQ14" s="12">
        <v>2842</v>
      </c>
    </row>
    <row r="15" spans="1:43">
      <c r="A15" s="11" t="s">
        <v>9</v>
      </c>
      <c r="B15" s="12">
        <v>622.4</v>
      </c>
      <c r="C15" s="12">
        <v>685.5</v>
      </c>
      <c r="D15" s="12">
        <v>729.1</v>
      </c>
      <c r="E15" s="12">
        <v>831.9</v>
      </c>
      <c r="F15" s="12">
        <v>922.6</v>
      </c>
      <c r="G15" s="12">
        <v>675.4</v>
      </c>
      <c r="H15" s="12">
        <v>846.4</v>
      </c>
      <c r="I15" s="12">
        <v>1056.9000000000001</v>
      </c>
      <c r="J15" s="12">
        <v>1346.6</v>
      </c>
      <c r="K15" s="12">
        <v>1394.4</v>
      </c>
      <c r="L15" s="12">
        <v>1604.5</v>
      </c>
      <c r="M15" s="12">
        <v>1585.4</v>
      </c>
      <c r="N15" s="12">
        <v>1421.7</v>
      </c>
      <c r="O15" s="12">
        <v>1354.1</v>
      </c>
      <c r="P15" s="12">
        <v>1280.5</v>
      </c>
      <c r="Q15" s="12">
        <v>1248.7</v>
      </c>
      <c r="R15" s="12">
        <v>1040.9000000000001</v>
      </c>
      <c r="S15" s="12">
        <v>861.9</v>
      </c>
      <c r="T15" s="12">
        <v>719</v>
      </c>
      <c r="U15" s="12">
        <v>737.4</v>
      </c>
      <c r="V15" s="12">
        <v>862.9</v>
      </c>
      <c r="W15" s="12">
        <v>788.2</v>
      </c>
      <c r="X15" s="12">
        <v>755.6</v>
      </c>
      <c r="Y15" s="12">
        <v>614.20000000000005</v>
      </c>
      <c r="Z15" s="12">
        <v>617.9</v>
      </c>
      <c r="AA15" s="12">
        <v>665</v>
      </c>
      <c r="AB15" s="12">
        <v>633.70000000000005</v>
      </c>
      <c r="AC15" s="12">
        <v>887.8</v>
      </c>
      <c r="AD15" s="12">
        <v>629</v>
      </c>
      <c r="AE15" s="12">
        <v>518.5</v>
      </c>
      <c r="AF15" s="12">
        <v>689.4</v>
      </c>
      <c r="AG15" s="12">
        <v>590.5</v>
      </c>
      <c r="AH15" s="12">
        <v>726.6</v>
      </c>
      <c r="AI15" s="12">
        <v>947.9</v>
      </c>
      <c r="AJ15" s="12">
        <v>1032.9000000000001</v>
      </c>
      <c r="AK15" s="12">
        <v>1019.4</v>
      </c>
      <c r="AL15" s="12">
        <v>1009.8</v>
      </c>
      <c r="AM15" s="12">
        <v>1228.7</v>
      </c>
      <c r="AN15" s="12">
        <v>1188.0999999999999</v>
      </c>
      <c r="AO15" s="12">
        <v>1188.3</v>
      </c>
      <c r="AP15" s="12">
        <v>1205.5999999999999</v>
      </c>
      <c r="AQ15" s="12">
        <v>1278.4000000000001</v>
      </c>
    </row>
    <row r="16" spans="1:43">
      <c r="A16" s="11" t="s">
        <v>10</v>
      </c>
      <c r="B16" s="12">
        <v>43.4</v>
      </c>
      <c r="C16" s="12">
        <v>57.3</v>
      </c>
      <c r="D16" s="12">
        <v>70.599999999999994</v>
      </c>
      <c r="E16" s="12">
        <v>95.4</v>
      </c>
      <c r="F16" s="12">
        <v>121.9</v>
      </c>
      <c r="G16" s="12">
        <v>137.6</v>
      </c>
      <c r="H16" s="12">
        <v>205.5</v>
      </c>
      <c r="I16" s="12">
        <v>231.4</v>
      </c>
      <c r="J16" s="12">
        <v>292.7</v>
      </c>
      <c r="K16" s="12">
        <v>348.3</v>
      </c>
      <c r="L16" s="12">
        <v>593</v>
      </c>
      <c r="M16" s="12">
        <v>628.1</v>
      </c>
      <c r="N16" s="12">
        <v>584.20000000000005</v>
      </c>
      <c r="O16" s="12">
        <v>572.79999999999995</v>
      </c>
      <c r="P16" s="12">
        <v>610.6</v>
      </c>
      <c r="Q16" s="12">
        <v>705.7</v>
      </c>
      <c r="R16" s="12">
        <v>697.5</v>
      </c>
      <c r="S16" s="12">
        <v>613.9</v>
      </c>
      <c r="T16" s="12">
        <v>509.9</v>
      </c>
      <c r="U16" s="12">
        <v>506.2</v>
      </c>
      <c r="V16" s="12">
        <v>527</v>
      </c>
      <c r="W16" s="12">
        <v>414.5</v>
      </c>
      <c r="X16" s="12">
        <v>295.89999999999998</v>
      </c>
      <c r="Y16" s="12">
        <v>205.7</v>
      </c>
      <c r="Z16" s="12">
        <v>185</v>
      </c>
      <c r="AA16" s="12">
        <v>139.69999999999999</v>
      </c>
      <c r="AB16" s="12">
        <v>106</v>
      </c>
      <c r="AC16" s="12">
        <v>189.5</v>
      </c>
      <c r="AD16" s="12">
        <v>127.5</v>
      </c>
      <c r="AE16" s="12">
        <v>103.8</v>
      </c>
      <c r="AF16" s="12">
        <v>134.5</v>
      </c>
      <c r="AG16" s="12">
        <v>115</v>
      </c>
      <c r="AH16" s="12">
        <v>75.3</v>
      </c>
      <c r="AI16" s="12">
        <v>111.1</v>
      </c>
      <c r="AJ16" s="12">
        <v>123.1</v>
      </c>
      <c r="AK16" s="12">
        <v>113</v>
      </c>
      <c r="AL16" s="12">
        <v>89</v>
      </c>
      <c r="AM16" s="12">
        <v>125.4</v>
      </c>
      <c r="AN16" s="12">
        <v>114</v>
      </c>
      <c r="AO16" s="12">
        <v>130.19999999999999</v>
      </c>
      <c r="AP16" s="12">
        <v>168.8</v>
      </c>
      <c r="AQ16" s="12">
        <v>172.1</v>
      </c>
    </row>
    <row r="17" spans="1:43">
      <c r="A17" s="11" t="s">
        <v>11</v>
      </c>
      <c r="B17" s="12">
        <v>1045.7</v>
      </c>
      <c r="C17" s="12">
        <v>966.3</v>
      </c>
      <c r="D17" s="12">
        <v>992.1</v>
      </c>
      <c r="E17" s="12">
        <v>873.4</v>
      </c>
      <c r="F17" s="12">
        <v>921.6</v>
      </c>
      <c r="G17" s="12">
        <v>795</v>
      </c>
      <c r="H17" s="12">
        <v>730.2</v>
      </c>
      <c r="I17" s="12">
        <v>641</v>
      </c>
      <c r="J17" s="12">
        <v>735.3</v>
      </c>
      <c r="K17" s="12">
        <v>664.9</v>
      </c>
      <c r="L17" s="12">
        <v>895.1</v>
      </c>
      <c r="M17" s="12">
        <v>975.2</v>
      </c>
      <c r="N17" s="12">
        <v>1038.2</v>
      </c>
      <c r="O17" s="12">
        <v>1069.3</v>
      </c>
      <c r="P17" s="12">
        <v>1149.3</v>
      </c>
      <c r="Q17" s="12">
        <v>1227.5</v>
      </c>
      <c r="R17" s="12">
        <v>1122.9000000000001</v>
      </c>
      <c r="S17" s="12">
        <v>1038.3</v>
      </c>
      <c r="T17" s="12">
        <v>969.7</v>
      </c>
      <c r="U17" s="12">
        <v>987.6</v>
      </c>
      <c r="V17" s="12">
        <v>1097.8</v>
      </c>
      <c r="W17" s="12">
        <v>923.4</v>
      </c>
      <c r="X17" s="12">
        <v>797.1</v>
      </c>
      <c r="Y17" s="12">
        <v>582.4</v>
      </c>
      <c r="Z17" s="12">
        <v>582.79999999999995</v>
      </c>
      <c r="AA17" s="12">
        <v>566.5</v>
      </c>
      <c r="AB17" s="12">
        <v>601.1</v>
      </c>
      <c r="AC17" s="12">
        <v>942.1</v>
      </c>
      <c r="AD17" s="12">
        <v>797.2</v>
      </c>
      <c r="AE17" s="12">
        <v>655.20000000000005</v>
      </c>
      <c r="AF17" s="12">
        <v>824.9</v>
      </c>
      <c r="AG17" s="12">
        <v>887.5</v>
      </c>
      <c r="AH17" s="12">
        <v>897.7</v>
      </c>
      <c r="AI17" s="12">
        <v>1041.4000000000001</v>
      </c>
      <c r="AJ17" s="12">
        <v>1081.9000000000001</v>
      </c>
      <c r="AK17" s="12">
        <v>1045.9000000000001</v>
      </c>
      <c r="AL17" s="12">
        <v>945.2</v>
      </c>
      <c r="AM17" s="12">
        <v>1141</v>
      </c>
      <c r="AN17" s="12">
        <v>1044.7</v>
      </c>
      <c r="AO17" s="12">
        <v>1094.0999999999999</v>
      </c>
      <c r="AP17" s="12">
        <v>1214.5</v>
      </c>
      <c r="AQ17" s="12">
        <v>1391.6</v>
      </c>
    </row>
    <row r="18" spans="1:43">
      <c r="A18" s="11" t="s">
        <v>12</v>
      </c>
      <c r="B18" s="12">
        <v>0</v>
      </c>
      <c r="C18" s="12">
        <v>0</v>
      </c>
      <c r="D18" s="12">
        <v>0</v>
      </c>
      <c r="E18" s="12">
        <v>0</v>
      </c>
      <c r="F18" s="12">
        <v>0</v>
      </c>
      <c r="G18" s="12">
        <v>0</v>
      </c>
      <c r="H18" s="12">
        <v>0</v>
      </c>
      <c r="I18" s="12">
        <v>0</v>
      </c>
      <c r="J18" s="12">
        <v>0</v>
      </c>
      <c r="K18" s="12">
        <v>0</v>
      </c>
      <c r="L18" s="12">
        <v>0</v>
      </c>
      <c r="M18" s="12">
        <v>0</v>
      </c>
      <c r="N18" s="12">
        <v>0</v>
      </c>
      <c r="O18" s="12">
        <v>0</v>
      </c>
      <c r="P18" s="12">
        <v>0</v>
      </c>
      <c r="Q18" s="12">
        <v>0</v>
      </c>
      <c r="R18" s="12">
        <v>0</v>
      </c>
      <c r="S18" s="12">
        <v>0</v>
      </c>
      <c r="T18" s="12">
        <v>0</v>
      </c>
      <c r="U18" s="12">
        <v>0</v>
      </c>
      <c r="V18" s="12">
        <v>0</v>
      </c>
      <c r="W18" s="12">
        <v>0</v>
      </c>
      <c r="X18" s="12">
        <v>0</v>
      </c>
      <c r="Y18" s="12">
        <v>0</v>
      </c>
      <c r="Z18" s="12">
        <v>0</v>
      </c>
      <c r="AA18" s="12">
        <v>0</v>
      </c>
      <c r="AB18" s="12">
        <v>0</v>
      </c>
      <c r="AC18" s="12">
        <v>0</v>
      </c>
      <c r="AD18" s="12">
        <v>0</v>
      </c>
      <c r="AE18" s="12">
        <v>0</v>
      </c>
      <c r="AF18" s="12">
        <v>0</v>
      </c>
      <c r="AG18" s="12">
        <v>0</v>
      </c>
      <c r="AH18" s="12">
        <v>0</v>
      </c>
      <c r="AI18" s="12">
        <v>0</v>
      </c>
      <c r="AJ18" s="12">
        <v>0</v>
      </c>
      <c r="AK18" s="12">
        <v>0</v>
      </c>
      <c r="AL18" s="12">
        <v>0</v>
      </c>
      <c r="AM18" s="12">
        <v>0</v>
      </c>
      <c r="AN18" s="12">
        <v>0</v>
      </c>
      <c r="AO18" s="12">
        <v>0</v>
      </c>
      <c r="AP18" s="12">
        <v>0</v>
      </c>
      <c r="AQ18" s="12">
        <v>0</v>
      </c>
    </row>
    <row r="19" spans="1:43">
      <c r="A19" s="11" t="s">
        <v>13</v>
      </c>
      <c r="B19" s="12">
        <v>0</v>
      </c>
      <c r="C19" s="12">
        <v>0</v>
      </c>
      <c r="D19" s="12">
        <v>0</v>
      </c>
      <c r="E19" s="12">
        <v>0</v>
      </c>
      <c r="F19" s="12">
        <v>0</v>
      </c>
      <c r="G19" s="12">
        <v>0</v>
      </c>
      <c r="H19" s="12">
        <v>0</v>
      </c>
      <c r="I19" s="12">
        <v>0</v>
      </c>
      <c r="J19" s="12">
        <v>0</v>
      </c>
      <c r="K19" s="12">
        <v>0</v>
      </c>
      <c r="L19" s="12">
        <v>0</v>
      </c>
      <c r="M19" s="12">
        <v>0</v>
      </c>
      <c r="N19" s="12">
        <v>0</v>
      </c>
      <c r="O19" s="12">
        <v>0</v>
      </c>
      <c r="P19" s="12">
        <v>0</v>
      </c>
      <c r="Q19" s="12">
        <v>0</v>
      </c>
      <c r="R19" s="12">
        <v>0</v>
      </c>
      <c r="S19" s="12">
        <v>0</v>
      </c>
      <c r="T19" s="12">
        <v>0</v>
      </c>
      <c r="U19" s="12">
        <v>0</v>
      </c>
      <c r="V19" s="12">
        <v>0</v>
      </c>
      <c r="W19" s="12">
        <v>0</v>
      </c>
      <c r="X19" s="12">
        <v>0</v>
      </c>
      <c r="Y19" s="12">
        <v>0</v>
      </c>
      <c r="Z19" s="12">
        <v>0</v>
      </c>
      <c r="AA19" s="12">
        <v>0</v>
      </c>
      <c r="AB19" s="12">
        <v>0</v>
      </c>
      <c r="AC19" s="12">
        <v>0</v>
      </c>
      <c r="AD19" s="12">
        <v>0</v>
      </c>
      <c r="AE19" s="12">
        <v>0</v>
      </c>
      <c r="AF19" s="12">
        <v>0</v>
      </c>
      <c r="AG19" s="12">
        <v>0</v>
      </c>
      <c r="AH19" s="12">
        <v>0</v>
      </c>
      <c r="AI19" s="12">
        <v>0</v>
      </c>
      <c r="AJ19" s="12">
        <v>0</v>
      </c>
      <c r="AK19" s="12">
        <v>0</v>
      </c>
      <c r="AL19" s="12">
        <v>0</v>
      </c>
      <c r="AM19" s="12">
        <v>0</v>
      </c>
      <c r="AN19" s="12">
        <v>0</v>
      </c>
      <c r="AO19" s="12">
        <v>0</v>
      </c>
      <c r="AP19" s="12">
        <v>0</v>
      </c>
      <c r="AQ19" s="12">
        <v>0</v>
      </c>
    </row>
    <row r="20" spans="1:43">
      <c r="A20" s="11" t="s">
        <v>14</v>
      </c>
      <c r="B20" s="12">
        <v>83.4</v>
      </c>
      <c r="C20" s="12">
        <v>84.3</v>
      </c>
      <c r="D20" s="12">
        <v>96.1</v>
      </c>
      <c r="E20" s="12">
        <v>121</v>
      </c>
      <c r="F20" s="12">
        <v>139</v>
      </c>
      <c r="G20" s="12">
        <v>137.80000000000001</v>
      </c>
      <c r="H20" s="12">
        <v>156.30000000000001</v>
      </c>
      <c r="I20" s="12">
        <v>166.6</v>
      </c>
      <c r="J20" s="12">
        <v>194.7</v>
      </c>
      <c r="K20" s="12">
        <v>234.2</v>
      </c>
      <c r="L20" s="12">
        <v>259.10000000000002</v>
      </c>
      <c r="M20" s="12">
        <v>260.60000000000002</v>
      </c>
      <c r="N20" s="12">
        <v>316.3</v>
      </c>
      <c r="O20" s="12">
        <v>329.9</v>
      </c>
      <c r="P20" s="12">
        <v>298.60000000000002</v>
      </c>
      <c r="Q20" s="12">
        <v>288.39999999999998</v>
      </c>
      <c r="R20" s="12">
        <v>313.7</v>
      </c>
      <c r="S20" s="12">
        <v>327.3</v>
      </c>
      <c r="T20" s="12">
        <v>303</v>
      </c>
      <c r="U20" s="12">
        <v>309.3</v>
      </c>
      <c r="V20" s="12">
        <v>312.89999999999998</v>
      </c>
      <c r="W20" s="12">
        <v>291.8</v>
      </c>
      <c r="X20" s="12">
        <v>288.5</v>
      </c>
      <c r="Y20" s="12">
        <v>295.3</v>
      </c>
      <c r="Z20" s="12">
        <v>289.2</v>
      </c>
      <c r="AA20" s="12">
        <v>300.7</v>
      </c>
      <c r="AB20" s="12">
        <v>300.7</v>
      </c>
      <c r="AC20" s="12">
        <v>302.2</v>
      </c>
      <c r="AD20" s="12">
        <v>306.8</v>
      </c>
      <c r="AE20" s="12">
        <v>275.8</v>
      </c>
      <c r="AF20" s="12">
        <v>277.5</v>
      </c>
      <c r="AG20" s="12">
        <v>276.10000000000002</v>
      </c>
      <c r="AH20" s="12">
        <v>283.89999999999998</v>
      </c>
      <c r="AI20" s="12">
        <v>284.5</v>
      </c>
      <c r="AJ20" s="12">
        <v>275</v>
      </c>
      <c r="AK20" s="12">
        <v>311</v>
      </c>
      <c r="AL20" s="12">
        <v>328.2</v>
      </c>
      <c r="AM20" s="12">
        <v>329.3</v>
      </c>
      <c r="AN20" s="12">
        <v>341.4</v>
      </c>
      <c r="AO20" s="12">
        <v>356.3</v>
      </c>
      <c r="AP20" s="12">
        <v>355.6</v>
      </c>
      <c r="AQ20" s="12">
        <v>366.5</v>
      </c>
    </row>
    <row r="21" spans="1:43">
      <c r="A21" s="11" t="s">
        <v>15</v>
      </c>
      <c r="B21" s="12">
        <v>76.7</v>
      </c>
      <c r="C21" s="12">
        <v>74.3</v>
      </c>
      <c r="D21" s="12">
        <v>82.2</v>
      </c>
      <c r="E21" s="12">
        <v>102.2</v>
      </c>
      <c r="F21" s="12">
        <v>116.5</v>
      </c>
      <c r="G21" s="12">
        <v>109.4</v>
      </c>
      <c r="H21" s="12">
        <v>121.2</v>
      </c>
      <c r="I21" s="12">
        <v>128.5</v>
      </c>
      <c r="J21" s="12">
        <v>148.6</v>
      </c>
      <c r="K21" s="12">
        <v>182.5</v>
      </c>
      <c r="L21" s="12">
        <v>211.1</v>
      </c>
      <c r="M21" s="12">
        <v>205.8</v>
      </c>
      <c r="N21" s="12">
        <v>255.3</v>
      </c>
      <c r="O21" s="12">
        <v>266.60000000000002</v>
      </c>
      <c r="P21" s="12">
        <v>237.4</v>
      </c>
      <c r="Q21" s="12">
        <v>228.8</v>
      </c>
      <c r="R21" s="12">
        <v>250.6</v>
      </c>
      <c r="S21" s="12">
        <v>254.6</v>
      </c>
      <c r="T21" s="12">
        <v>216.1</v>
      </c>
      <c r="U21" s="12">
        <v>211.9</v>
      </c>
      <c r="V21" s="12">
        <v>204.3</v>
      </c>
      <c r="W21" s="12">
        <v>176</v>
      </c>
      <c r="X21" s="12">
        <v>157.9</v>
      </c>
      <c r="Y21" s="12">
        <v>158.1</v>
      </c>
      <c r="Z21" s="12">
        <v>144.30000000000001</v>
      </c>
      <c r="AA21" s="12">
        <v>142.80000000000001</v>
      </c>
      <c r="AB21" s="12">
        <v>140.1</v>
      </c>
      <c r="AC21" s="12">
        <v>139.19999999999999</v>
      </c>
      <c r="AD21" s="12">
        <v>138.4</v>
      </c>
      <c r="AE21" s="12">
        <v>127.9</v>
      </c>
      <c r="AF21" s="12">
        <v>124.3</v>
      </c>
      <c r="AG21" s="12">
        <v>125.8</v>
      </c>
      <c r="AH21" s="12">
        <v>124.9</v>
      </c>
      <c r="AI21" s="12">
        <v>121.5</v>
      </c>
      <c r="AJ21" s="12">
        <v>112.4</v>
      </c>
      <c r="AK21" s="12">
        <v>123.5</v>
      </c>
      <c r="AL21" s="12">
        <v>140.80000000000001</v>
      </c>
      <c r="AM21" s="12">
        <v>143.69999999999999</v>
      </c>
      <c r="AN21" s="12">
        <v>158.80000000000001</v>
      </c>
      <c r="AO21" s="12">
        <v>165.5</v>
      </c>
      <c r="AP21" s="12">
        <v>173.4</v>
      </c>
      <c r="AQ21" s="12">
        <v>180.1</v>
      </c>
    </row>
    <row r="22" spans="1:43">
      <c r="A22" s="11" t="s">
        <v>16</v>
      </c>
      <c r="B22" s="12">
        <v>0</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2">
        <v>0</v>
      </c>
      <c r="AE22" s="12">
        <v>0</v>
      </c>
      <c r="AF22" s="12">
        <v>0</v>
      </c>
      <c r="AG22" s="12">
        <v>0</v>
      </c>
      <c r="AH22" s="12">
        <v>0</v>
      </c>
      <c r="AI22" s="12">
        <v>0</v>
      </c>
      <c r="AJ22" s="12">
        <v>0</v>
      </c>
      <c r="AK22" s="12">
        <v>0</v>
      </c>
      <c r="AL22" s="12">
        <v>0</v>
      </c>
      <c r="AM22" s="12">
        <v>0</v>
      </c>
      <c r="AN22" s="12">
        <v>0</v>
      </c>
      <c r="AO22" s="12">
        <v>0</v>
      </c>
      <c r="AP22" s="12">
        <v>0</v>
      </c>
      <c r="AQ22" s="12">
        <v>0</v>
      </c>
    </row>
    <row r="23" spans="1:43">
      <c r="A23" s="11" t="s">
        <v>17</v>
      </c>
      <c r="B23" s="12">
        <v>6.6</v>
      </c>
      <c r="C23" s="12">
        <v>10</v>
      </c>
      <c r="D23" s="12">
        <v>14</v>
      </c>
      <c r="E23" s="12">
        <v>18.8</v>
      </c>
      <c r="F23" s="12">
        <v>22.5</v>
      </c>
      <c r="G23" s="12">
        <v>28.4</v>
      </c>
      <c r="H23" s="12">
        <v>35</v>
      </c>
      <c r="I23" s="12">
        <v>38</v>
      </c>
      <c r="J23" s="12">
        <v>46.1</v>
      </c>
      <c r="K23" s="12">
        <v>51.7</v>
      </c>
      <c r="L23" s="12">
        <v>48</v>
      </c>
      <c r="M23" s="12">
        <v>54.8</v>
      </c>
      <c r="N23" s="12">
        <v>61</v>
      </c>
      <c r="O23" s="12">
        <v>63.3</v>
      </c>
      <c r="P23" s="12">
        <v>61.3</v>
      </c>
      <c r="Q23" s="12">
        <v>59.6</v>
      </c>
      <c r="R23" s="12">
        <v>63.1</v>
      </c>
      <c r="S23" s="12">
        <v>72.7</v>
      </c>
      <c r="T23" s="12">
        <v>86.8</v>
      </c>
      <c r="U23" s="12">
        <v>97.4</v>
      </c>
      <c r="V23" s="12">
        <v>108.6</v>
      </c>
      <c r="W23" s="12">
        <v>115.8</v>
      </c>
      <c r="X23" s="12">
        <v>130.6</v>
      </c>
      <c r="Y23" s="12">
        <v>137.19999999999999</v>
      </c>
      <c r="Z23" s="12">
        <v>144.80000000000001</v>
      </c>
      <c r="AA23" s="12">
        <v>157.9</v>
      </c>
      <c r="AB23" s="12">
        <v>160.6</v>
      </c>
      <c r="AC23" s="12">
        <v>163</v>
      </c>
      <c r="AD23" s="12">
        <v>168.4</v>
      </c>
      <c r="AE23" s="12">
        <v>147.9</v>
      </c>
      <c r="AF23" s="12">
        <v>153.19999999999999</v>
      </c>
      <c r="AG23" s="12">
        <v>150.30000000000001</v>
      </c>
      <c r="AH23" s="12">
        <v>159</v>
      </c>
      <c r="AI23" s="12">
        <v>163.1</v>
      </c>
      <c r="AJ23" s="12">
        <v>162.6</v>
      </c>
      <c r="AK23" s="12">
        <v>187.5</v>
      </c>
      <c r="AL23" s="12">
        <v>187.5</v>
      </c>
      <c r="AM23" s="12">
        <v>185.6</v>
      </c>
      <c r="AN23" s="12">
        <v>182.7</v>
      </c>
      <c r="AO23" s="12">
        <v>190.7</v>
      </c>
      <c r="AP23" s="12">
        <v>182.2</v>
      </c>
      <c r="AQ23" s="12">
        <v>186.4</v>
      </c>
    </row>
    <row r="24" spans="1:43">
      <c r="A24" s="11" t="s">
        <v>18</v>
      </c>
      <c r="B24" s="12">
        <v>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c r="AD24" s="12">
        <v>0</v>
      </c>
      <c r="AE24" s="12">
        <v>0</v>
      </c>
      <c r="AF24" s="12">
        <v>0</v>
      </c>
      <c r="AG24" s="12">
        <v>0</v>
      </c>
      <c r="AH24" s="12">
        <v>0</v>
      </c>
      <c r="AI24" s="12">
        <v>0</v>
      </c>
      <c r="AJ24" s="12">
        <v>0</v>
      </c>
      <c r="AK24" s="12">
        <v>0</v>
      </c>
      <c r="AL24" s="12">
        <v>0</v>
      </c>
      <c r="AM24" s="12">
        <v>0</v>
      </c>
      <c r="AN24" s="12">
        <v>0</v>
      </c>
      <c r="AO24" s="12">
        <v>0</v>
      </c>
      <c r="AP24" s="12">
        <v>0</v>
      </c>
      <c r="AQ24" s="12">
        <v>0</v>
      </c>
    </row>
    <row r="25" spans="1:43">
      <c r="A25" s="13" t="s">
        <v>19</v>
      </c>
      <c r="B25" s="14">
        <v>2387.6</v>
      </c>
      <c r="C25" s="14">
        <v>2363.4</v>
      </c>
      <c r="D25" s="14">
        <v>2367.6999999999998</v>
      </c>
      <c r="E25" s="14">
        <v>2217.8000000000002</v>
      </c>
      <c r="F25" s="14">
        <v>2418.3000000000002</v>
      </c>
      <c r="G25" s="14">
        <v>2026.8</v>
      </c>
      <c r="H25" s="14">
        <v>2459.6</v>
      </c>
      <c r="I25" s="14">
        <v>2779.2</v>
      </c>
      <c r="J25" s="14">
        <v>3354.1</v>
      </c>
      <c r="K25" s="14">
        <v>3802</v>
      </c>
      <c r="L25" s="14">
        <v>5124.3999999999996</v>
      </c>
      <c r="M25" s="14">
        <v>5423</v>
      </c>
      <c r="N25" s="14">
        <v>5134.8</v>
      </c>
      <c r="O25" s="14">
        <v>4709.6000000000004</v>
      </c>
      <c r="P25" s="14">
        <v>4413.2</v>
      </c>
      <c r="Q25" s="14">
        <v>4467.8</v>
      </c>
      <c r="R25" s="14">
        <v>3870.8</v>
      </c>
      <c r="S25" s="14">
        <v>3516.1</v>
      </c>
      <c r="T25" s="14">
        <v>3165.8</v>
      </c>
      <c r="U25" s="14">
        <v>3053.5</v>
      </c>
      <c r="V25" s="14">
        <v>3337.7</v>
      </c>
      <c r="W25" s="14">
        <v>2883.3</v>
      </c>
      <c r="X25" s="14">
        <v>2602.8000000000002</v>
      </c>
      <c r="Y25" s="14">
        <v>2063.1</v>
      </c>
      <c r="Z25" s="14">
        <v>2057.6</v>
      </c>
      <c r="AA25" s="14">
        <v>2076</v>
      </c>
      <c r="AB25" s="14">
        <v>2023</v>
      </c>
      <c r="AC25" s="14">
        <v>2834.6</v>
      </c>
      <c r="AD25" s="14">
        <v>2201.6</v>
      </c>
      <c r="AE25" s="14">
        <v>1871.9</v>
      </c>
      <c r="AF25" s="14">
        <v>2252.1</v>
      </c>
      <c r="AG25" s="14">
        <v>2190.4</v>
      </c>
      <c r="AH25" s="14">
        <v>2248.1999999999998</v>
      </c>
      <c r="AI25" s="14">
        <v>2757.3</v>
      </c>
      <c r="AJ25" s="14">
        <v>2837.3</v>
      </c>
      <c r="AK25" s="14">
        <v>2845.3</v>
      </c>
      <c r="AL25" s="14">
        <v>2757.2</v>
      </c>
      <c r="AM25" s="14">
        <v>3303.6</v>
      </c>
      <c r="AN25" s="14">
        <v>3127.9</v>
      </c>
      <c r="AO25" s="14">
        <v>3184</v>
      </c>
      <c r="AP25" s="14">
        <v>3405.4</v>
      </c>
      <c r="AQ25" s="14">
        <v>3759.8</v>
      </c>
    </row>
    <row r="26" spans="1:43" ht="16.399999999999999" customHeight="1"/>
    <row r="27" spans="1:43">
      <c r="A27" s="16" t="s">
        <v>26</v>
      </c>
      <c r="B27" s="17">
        <f>SUM(B10,B14)</f>
        <v>2304.1999999999998</v>
      </c>
      <c r="C27" s="17">
        <f t="shared" ref="C27:AP27" si="0">SUM(C10,C14)</f>
        <v>2279.1</v>
      </c>
      <c r="D27" s="17">
        <f t="shared" si="0"/>
        <v>2271.6</v>
      </c>
      <c r="E27" s="17">
        <f t="shared" si="0"/>
        <v>2096.7999999999997</v>
      </c>
      <c r="F27" s="17">
        <f t="shared" si="0"/>
        <v>2279.2999999999997</v>
      </c>
      <c r="G27" s="17">
        <f t="shared" si="0"/>
        <v>1889</v>
      </c>
      <c r="H27" s="17">
        <f t="shared" si="0"/>
        <v>2303.3000000000002</v>
      </c>
      <c r="I27" s="17">
        <f t="shared" si="0"/>
        <v>2612.6999999999998</v>
      </c>
      <c r="J27" s="17">
        <f t="shared" si="0"/>
        <v>3159.3</v>
      </c>
      <c r="K27" s="17">
        <f t="shared" si="0"/>
        <v>3567.8</v>
      </c>
      <c r="L27" s="17">
        <f t="shared" si="0"/>
        <v>4865.3</v>
      </c>
      <c r="M27" s="17">
        <f t="shared" si="0"/>
        <v>5162.3999999999996</v>
      </c>
      <c r="N27" s="17">
        <f t="shared" si="0"/>
        <v>4818.6000000000004</v>
      </c>
      <c r="O27" s="17">
        <f t="shared" si="0"/>
        <v>4379.7999999999993</v>
      </c>
      <c r="P27" s="17">
        <f t="shared" si="0"/>
        <v>4114.6000000000004</v>
      </c>
      <c r="Q27" s="17">
        <f t="shared" si="0"/>
        <v>4179.3999999999996</v>
      </c>
      <c r="R27" s="17">
        <f t="shared" si="0"/>
        <v>3557.1000000000004</v>
      </c>
      <c r="S27" s="17">
        <f t="shared" si="0"/>
        <v>3188.8</v>
      </c>
      <c r="T27" s="17">
        <f t="shared" si="0"/>
        <v>2862.8</v>
      </c>
      <c r="U27" s="17">
        <f t="shared" si="0"/>
        <v>2744.2</v>
      </c>
      <c r="V27" s="17">
        <f t="shared" si="0"/>
        <v>3024.8</v>
      </c>
      <c r="W27" s="17">
        <f t="shared" si="0"/>
        <v>2591.6</v>
      </c>
      <c r="X27" s="17">
        <f t="shared" si="0"/>
        <v>2314.1999999999998</v>
      </c>
      <c r="Y27" s="17">
        <f t="shared" si="0"/>
        <v>1767.8</v>
      </c>
      <c r="Z27" s="17">
        <f t="shared" si="0"/>
        <v>1768.5</v>
      </c>
      <c r="AA27" s="17">
        <f t="shared" si="0"/>
        <v>1775.3</v>
      </c>
      <c r="AB27" s="17">
        <f t="shared" si="0"/>
        <v>1722.3</v>
      </c>
      <c r="AC27" s="17">
        <f t="shared" si="0"/>
        <v>2532.4</v>
      </c>
      <c r="AD27" s="17">
        <f t="shared" si="0"/>
        <v>1894.8000000000002</v>
      </c>
      <c r="AE27" s="17">
        <f t="shared" si="0"/>
        <v>1596.1</v>
      </c>
      <c r="AF27" s="17">
        <f t="shared" si="0"/>
        <v>1974.6</v>
      </c>
      <c r="AG27" s="17">
        <f t="shared" si="0"/>
        <v>1914.3</v>
      </c>
      <c r="AH27" s="17">
        <f t="shared" si="0"/>
        <v>1964.3000000000002</v>
      </c>
      <c r="AI27" s="17">
        <f t="shared" si="0"/>
        <v>2472.7000000000003</v>
      </c>
      <c r="AJ27" s="17">
        <f t="shared" si="0"/>
        <v>2562.3000000000002</v>
      </c>
      <c r="AK27" s="17">
        <f t="shared" si="0"/>
        <v>2534.3000000000002</v>
      </c>
      <c r="AL27" s="17">
        <f t="shared" si="0"/>
        <v>2428.9</v>
      </c>
      <c r="AM27" s="17">
        <f t="shared" si="0"/>
        <v>2974.2999999999997</v>
      </c>
      <c r="AN27" s="17">
        <f t="shared" si="0"/>
        <v>2786.5</v>
      </c>
      <c r="AO27" s="17">
        <f t="shared" si="0"/>
        <v>2827.7</v>
      </c>
      <c r="AP27" s="17">
        <f t="shared" si="0"/>
        <v>3049.8</v>
      </c>
      <c r="AQ27" s="17">
        <f>SUM(AQ10,AQ14)</f>
        <v>3393.3</v>
      </c>
    </row>
    <row r="28" spans="1:43">
      <c r="A28" s="16" t="s">
        <v>27</v>
      </c>
      <c r="B28" s="17">
        <f>B20</f>
        <v>83.4</v>
      </c>
      <c r="C28" s="17">
        <f t="shared" ref="C28:AP28" si="1">C20</f>
        <v>84.3</v>
      </c>
      <c r="D28" s="17">
        <f t="shared" si="1"/>
        <v>96.1</v>
      </c>
      <c r="E28" s="17">
        <f t="shared" si="1"/>
        <v>121</v>
      </c>
      <c r="F28" s="17">
        <f t="shared" si="1"/>
        <v>139</v>
      </c>
      <c r="G28" s="17">
        <f t="shared" si="1"/>
        <v>137.80000000000001</v>
      </c>
      <c r="H28" s="17">
        <f t="shared" si="1"/>
        <v>156.30000000000001</v>
      </c>
      <c r="I28" s="17">
        <f t="shared" si="1"/>
        <v>166.6</v>
      </c>
      <c r="J28" s="17">
        <f t="shared" si="1"/>
        <v>194.7</v>
      </c>
      <c r="K28" s="17">
        <f t="shared" si="1"/>
        <v>234.2</v>
      </c>
      <c r="L28" s="17">
        <f t="shared" si="1"/>
        <v>259.10000000000002</v>
      </c>
      <c r="M28" s="17">
        <f t="shared" si="1"/>
        <v>260.60000000000002</v>
      </c>
      <c r="N28" s="17">
        <f t="shared" si="1"/>
        <v>316.3</v>
      </c>
      <c r="O28" s="17">
        <f t="shared" si="1"/>
        <v>329.9</v>
      </c>
      <c r="P28" s="17">
        <f t="shared" si="1"/>
        <v>298.60000000000002</v>
      </c>
      <c r="Q28" s="17">
        <f t="shared" si="1"/>
        <v>288.39999999999998</v>
      </c>
      <c r="R28" s="17">
        <f t="shared" si="1"/>
        <v>313.7</v>
      </c>
      <c r="S28" s="17">
        <f t="shared" si="1"/>
        <v>327.3</v>
      </c>
      <c r="T28" s="17">
        <f t="shared" si="1"/>
        <v>303</v>
      </c>
      <c r="U28" s="17">
        <f t="shared" si="1"/>
        <v>309.3</v>
      </c>
      <c r="V28" s="17">
        <f t="shared" si="1"/>
        <v>312.89999999999998</v>
      </c>
      <c r="W28" s="17">
        <f t="shared" si="1"/>
        <v>291.8</v>
      </c>
      <c r="X28" s="17">
        <f t="shared" si="1"/>
        <v>288.5</v>
      </c>
      <c r="Y28" s="17">
        <f t="shared" si="1"/>
        <v>295.3</v>
      </c>
      <c r="Z28" s="17">
        <f t="shared" si="1"/>
        <v>289.2</v>
      </c>
      <c r="AA28" s="17">
        <f t="shared" si="1"/>
        <v>300.7</v>
      </c>
      <c r="AB28" s="17">
        <f t="shared" si="1"/>
        <v>300.7</v>
      </c>
      <c r="AC28" s="17">
        <f t="shared" si="1"/>
        <v>302.2</v>
      </c>
      <c r="AD28" s="17">
        <f t="shared" si="1"/>
        <v>306.8</v>
      </c>
      <c r="AE28" s="17">
        <f t="shared" si="1"/>
        <v>275.8</v>
      </c>
      <c r="AF28" s="17">
        <f t="shared" si="1"/>
        <v>277.5</v>
      </c>
      <c r="AG28" s="17">
        <f t="shared" si="1"/>
        <v>276.10000000000002</v>
      </c>
      <c r="AH28" s="17">
        <f t="shared" si="1"/>
        <v>283.89999999999998</v>
      </c>
      <c r="AI28" s="17">
        <f t="shared" si="1"/>
        <v>284.5</v>
      </c>
      <c r="AJ28" s="17">
        <f t="shared" si="1"/>
        <v>275</v>
      </c>
      <c r="AK28" s="17">
        <f t="shared" si="1"/>
        <v>311</v>
      </c>
      <c r="AL28" s="17">
        <f t="shared" si="1"/>
        <v>328.2</v>
      </c>
      <c r="AM28" s="17">
        <f t="shared" si="1"/>
        <v>329.3</v>
      </c>
      <c r="AN28" s="17">
        <f t="shared" si="1"/>
        <v>341.4</v>
      </c>
      <c r="AO28" s="17">
        <f t="shared" si="1"/>
        <v>356.3</v>
      </c>
      <c r="AP28" s="17">
        <f t="shared" si="1"/>
        <v>355.6</v>
      </c>
      <c r="AQ28" s="17">
        <f>AQ20</f>
        <v>366.5</v>
      </c>
    </row>
    <row r="30" spans="1:43">
      <c r="B30" s="15">
        <v>2304.1999999999998</v>
      </c>
      <c r="C30" s="15">
        <v>2279.1</v>
      </c>
      <c r="D30" s="15">
        <v>2271.6</v>
      </c>
      <c r="E30" s="15">
        <v>2096.7999999999997</v>
      </c>
      <c r="F30" s="15">
        <v>2279.2999999999997</v>
      </c>
      <c r="G30" s="15">
        <v>1889</v>
      </c>
      <c r="H30" s="15">
        <v>2303.3000000000002</v>
      </c>
      <c r="I30" s="15">
        <v>2612.6999999999998</v>
      </c>
      <c r="J30" s="15">
        <v>3159.3</v>
      </c>
      <c r="K30" s="15">
        <v>3567.8</v>
      </c>
      <c r="L30" s="15">
        <v>4865.3</v>
      </c>
      <c r="M30" s="15">
        <v>5162.3999999999996</v>
      </c>
      <c r="N30" s="15">
        <v>4818.6000000000004</v>
      </c>
      <c r="O30" s="15">
        <v>4379.7999999999993</v>
      </c>
      <c r="P30" s="15">
        <v>4114.6000000000004</v>
      </c>
      <c r="Q30" s="15">
        <v>4179.3999999999996</v>
      </c>
      <c r="R30" s="15">
        <v>3557.1000000000004</v>
      </c>
      <c r="S30" s="15">
        <v>3188.8</v>
      </c>
      <c r="T30" s="15">
        <v>2862.8</v>
      </c>
      <c r="U30" s="15">
        <v>2744.2</v>
      </c>
      <c r="V30" s="15">
        <v>3024.8</v>
      </c>
      <c r="W30" s="15">
        <v>2591.6</v>
      </c>
      <c r="X30" s="15">
        <v>2314.1999999999998</v>
      </c>
      <c r="Y30" s="15">
        <v>1767.8</v>
      </c>
      <c r="Z30" s="15">
        <v>1768.5</v>
      </c>
      <c r="AA30" s="15">
        <v>1775.3</v>
      </c>
      <c r="AB30" s="15">
        <v>1722.3</v>
      </c>
      <c r="AC30" s="15">
        <v>2532.4</v>
      </c>
      <c r="AD30" s="15">
        <v>1894.8000000000002</v>
      </c>
      <c r="AE30" s="15">
        <v>1596.1</v>
      </c>
      <c r="AF30" s="15">
        <v>1974.6</v>
      </c>
      <c r="AG30" s="15">
        <v>1914.3</v>
      </c>
      <c r="AH30" s="15">
        <v>1964.3000000000002</v>
      </c>
      <c r="AI30" s="15">
        <v>2472.7000000000003</v>
      </c>
      <c r="AJ30" s="15">
        <v>2562.3000000000002</v>
      </c>
      <c r="AK30" s="15">
        <v>2534.3000000000002</v>
      </c>
      <c r="AL30" s="15">
        <v>2428.9</v>
      </c>
      <c r="AM30" s="15">
        <v>2974.2999999999997</v>
      </c>
      <c r="AN30" s="15">
        <v>2786.5</v>
      </c>
      <c r="AO30" s="15">
        <v>2827.7</v>
      </c>
      <c r="AP30" s="15">
        <v>3049.8</v>
      </c>
      <c r="AQ30" s="3">
        <v>3393.3</v>
      </c>
    </row>
    <row r="31" spans="1:43">
      <c r="B31" s="15">
        <v>83.4</v>
      </c>
      <c r="C31" s="15">
        <v>84.3</v>
      </c>
      <c r="D31" s="15">
        <v>96.1</v>
      </c>
      <c r="E31" s="15">
        <v>121</v>
      </c>
      <c r="F31" s="15">
        <v>139</v>
      </c>
      <c r="G31" s="15">
        <v>137.80000000000001</v>
      </c>
      <c r="H31" s="15">
        <v>156.30000000000001</v>
      </c>
      <c r="I31" s="15">
        <v>166.6</v>
      </c>
      <c r="J31" s="15">
        <v>194.7</v>
      </c>
      <c r="K31" s="15">
        <v>234.2</v>
      </c>
      <c r="L31" s="15">
        <v>259.10000000000002</v>
      </c>
      <c r="M31" s="15">
        <v>260.60000000000002</v>
      </c>
      <c r="N31" s="15">
        <v>316.3</v>
      </c>
      <c r="O31" s="15">
        <v>329.9</v>
      </c>
      <c r="P31" s="15">
        <v>298.60000000000002</v>
      </c>
      <c r="Q31" s="15">
        <v>288.39999999999998</v>
      </c>
      <c r="R31" s="15">
        <v>313.7</v>
      </c>
      <c r="S31" s="15">
        <v>327.3</v>
      </c>
      <c r="T31" s="15">
        <v>303</v>
      </c>
      <c r="U31" s="15">
        <v>309.3</v>
      </c>
      <c r="V31" s="15">
        <v>312.89999999999998</v>
      </c>
      <c r="W31" s="15">
        <v>291.8</v>
      </c>
      <c r="X31" s="15">
        <v>288.5</v>
      </c>
      <c r="Y31" s="15">
        <v>295.3</v>
      </c>
      <c r="Z31" s="15">
        <v>289.2</v>
      </c>
      <c r="AA31" s="15">
        <v>300.7</v>
      </c>
      <c r="AB31" s="15">
        <v>300.7</v>
      </c>
      <c r="AC31" s="15">
        <v>302.2</v>
      </c>
      <c r="AD31" s="15">
        <v>306.8</v>
      </c>
      <c r="AE31" s="15">
        <v>275.8</v>
      </c>
      <c r="AF31" s="15">
        <v>277.5</v>
      </c>
      <c r="AG31" s="15">
        <v>276.10000000000002</v>
      </c>
      <c r="AH31" s="15">
        <v>283.89999999999998</v>
      </c>
      <c r="AI31" s="15">
        <v>284.5</v>
      </c>
      <c r="AJ31" s="15">
        <v>275</v>
      </c>
      <c r="AK31" s="15">
        <v>311</v>
      </c>
      <c r="AL31" s="15">
        <v>328.2</v>
      </c>
      <c r="AM31" s="15">
        <v>329.3</v>
      </c>
      <c r="AN31" s="15">
        <v>341.4</v>
      </c>
      <c r="AO31" s="15">
        <v>356.3</v>
      </c>
      <c r="AP31" s="15">
        <v>355.6</v>
      </c>
      <c r="AQ31" s="3">
        <v>366.5</v>
      </c>
    </row>
  </sheetData>
  <mergeCells count="42">
    <mergeCell ref="AL7:AL8"/>
    <mergeCell ref="AM7:AM8"/>
    <mergeCell ref="AN7:AN8"/>
    <mergeCell ref="AO7:AO8"/>
    <mergeCell ref="AP7:AP8"/>
    <mergeCell ref="U7:U8"/>
    <mergeCell ref="V7:V8"/>
    <mergeCell ref="W7:W8"/>
    <mergeCell ref="X7:X8"/>
    <mergeCell ref="AK7:AK8"/>
    <mergeCell ref="Z7:Z8"/>
    <mergeCell ref="AA7:AA8"/>
    <mergeCell ref="AB7:AB8"/>
    <mergeCell ref="AC7:AC8"/>
    <mergeCell ref="AD7:AD8"/>
    <mergeCell ref="AE7:AE8"/>
    <mergeCell ref="AF7:AF8"/>
    <mergeCell ref="AG7:AG8"/>
    <mergeCell ref="AH7:AH8"/>
    <mergeCell ref="AI7:AI8"/>
    <mergeCell ref="AJ7:AJ8"/>
    <mergeCell ref="P7:P8"/>
    <mergeCell ref="Q7:Q8"/>
    <mergeCell ref="R7:R8"/>
    <mergeCell ref="S7:S8"/>
    <mergeCell ref="T7:T8"/>
    <mergeCell ref="AQ7:AQ8"/>
    <mergeCell ref="M7:M8"/>
    <mergeCell ref="B7:B8"/>
    <mergeCell ref="C7:C8"/>
    <mergeCell ref="D7:D8"/>
    <mergeCell ref="E7:E8"/>
    <mergeCell ref="F7:F8"/>
    <mergeCell ref="G7:G8"/>
    <mergeCell ref="H7:H8"/>
    <mergeCell ref="I7:I8"/>
    <mergeCell ref="J7:J8"/>
    <mergeCell ref="K7:K8"/>
    <mergeCell ref="L7:L8"/>
    <mergeCell ref="Y7:Y8"/>
    <mergeCell ref="N7:N8"/>
    <mergeCell ref="O7:O8"/>
  </mergeCells>
  <phoneticPr fontId="4"/>
  <pageMargins left="0.7" right="0.7" top="0.75" bottom="0.75" header="0.3" footer="0.3"/>
  <pageSetup paperSize="9"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66395-8F0F-4E12-8BBB-0EC48EDE6851}">
  <dimension ref="A1:AQ31"/>
  <sheetViews>
    <sheetView topLeftCell="A10" zoomScale="55" zoomScaleNormal="55" workbookViewId="0">
      <selection activeCell="V73" sqref="V73"/>
    </sheetView>
  </sheetViews>
  <sheetFormatPr defaultColWidth="9.1171875" defaultRowHeight="23.15"/>
  <cols>
    <col min="1" max="1" width="38.87890625" style="15" customWidth="1"/>
    <col min="2" max="42" width="9.46875" style="15" customWidth="1"/>
    <col min="43" max="16384" width="9.1171875" style="3"/>
  </cols>
  <sheetData>
    <row r="1" spans="1:43" ht="25.3">
      <c r="A1" s="1" t="s">
        <v>20</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row>
    <row r="2" spans="1:43" ht="25.3">
      <c r="A2" s="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row>
    <row r="3" spans="1:43" ht="25.3">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row>
    <row r="4" spans="1:43" ht="25.3">
      <c r="A4" s="1"/>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row>
    <row r="5" spans="1:43">
      <c r="A5" s="4" t="s">
        <v>21</v>
      </c>
      <c r="B5" s="5">
        <v>1980</v>
      </c>
      <c r="C5" s="5">
        <v>1981</v>
      </c>
      <c r="D5" s="5">
        <v>1982</v>
      </c>
      <c r="E5" s="5">
        <v>1983</v>
      </c>
      <c r="F5" s="5">
        <v>1984</v>
      </c>
      <c r="G5" s="5">
        <v>1985</v>
      </c>
      <c r="H5" s="5">
        <v>1986</v>
      </c>
      <c r="I5" s="5">
        <v>1987</v>
      </c>
      <c r="J5" s="5">
        <v>1988</v>
      </c>
      <c r="K5" s="5">
        <v>1989</v>
      </c>
      <c r="L5" s="5">
        <v>1990</v>
      </c>
      <c r="M5" s="5">
        <v>1991</v>
      </c>
      <c r="N5" s="5">
        <v>1992</v>
      </c>
      <c r="O5" s="5">
        <v>1993</v>
      </c>
      <c r="P5" s="5">
        <v>1994</v>
      </c>
      <c r="Q5" s="5">
        <v>1995</v>
      </c>
      <c r="R5" s="5">
        <v>1996</v>
      </c>
      <c r="S5" s="5">
        <v>1997</v>
      </c>
      <c r="T5" s="5">
        <v>1998</v>
      </c>
      <c r="U5" s="5">
        <v>1999</v>
      </c>
      <c r="V5" s="5">
        <v>2000</v>
      </c>
      <c r="W5" s="5">
        <v>2001</v>
      </c>
      <c r="X5" s="5">
        <v>2002</v>
      </c>
      <c r="Y5" s="5">
        <v>2003</v>
      </c>
      <c r="Z5" s="5">
        <v>2004</v>
      </c>
      <c r="AA5" s="5">
        <v>2005</v>
      </c>
      <c r="AB5" s="5">
        <v>2006</v>
      </c>
      <c r="AC5" s="5">
        <v>2007</v>
      </c>
      <c r="AD5" s="5">
        <v>2008</v>
      </c>
      <c r="AE5" s="5">
        <v>2009</v>
      </c>
      <c r="AF5" s="5">
        <v>2010</v>
      </c>
      <c r="AG5" s="5">
        <v>2011</v>
      </c>
      <c r="AH5" s="5">
        <v>2012</v>
      </c>
      <c r="AI5" s="5">
        <v>2013</v>
      </c>
      <c r="AJ5" s="5">
        <v>2014</v>
      </c>
      <c r="AK5" s="5">
        <v>2015</v>
      </c>
      <c r="AL5" s="5">
        <v>2016</v>
      </c>
      <c r="AM5" s="5">
        <v>2017</v>
      </c>
      <c r="AN5" s="5">
        <v>2018</v>
      </c>
      <c r="AO5" s="4">
        <v>2019</v>
      </c>
      <c r="AP5" s="4">
        <v>2020</v>
      </c>
      <c r="AQ5" s="4">
        <v>2021</v>
      </c>
    </row>
    <row r="6" spans="1:43">
      <c r="A6" s="6"/>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18"/>
      <c r="AP6" s="18"/>
    </row>
    <row r="7" spans="1:43" ht="16.5" customHeight="1">
      <c r="A7" s="8"/>
      <c r="B7" s="275" t="s">
        <v>319</v>
      </c>
      <c r="C7" s="275" t="s">
        <v>319</v>
      </c>
      <c r="D7" s="275" t="s">
        <v>319</v>
      </c>
      <c r="E7" s="275" t="s">
        <v>319</v>
      </c>
      <c r="F7" s="275" t="s">
        <v>319</v>
      </c>
      <c r="G7" s="275" t="s">
        <v>319</v>
      </c>
      <c r="H7" s="275" t="s">
        <v>319</v>
      </c>
      <c r="I7" s="275" t="s">
        <v>319</v>
      </c>
      <c r="J7" s="275" t="s">
        <v>319</v>
      </c>
      <c r="K7" s="275" t="s">
        <v>319</v>
      </c>
      <c r="L7" s="275" t="s">
        <v>319</v>
      </c>
      <c r="M7" s="275" t="s">
        <v>319</v>
      </c>
      <c r="N7" s="275" t="s">
        <v>319</v>
      </c>
      <c r="O7" s="275" t="s">
        <v>319</v>
      </c>
      <c r="P7" s="275" t="s">
        <v>319</v>
      </c>
      <c r="Q7" s="275" t="s">
        <v>319</v>
      </c>
      <c r="R7" s="275" t="s">
        <v>319</v>
      </c>
      <c r="S7" s="275" t="s">
        <v>319</v>
      </c>
      <c r="T7" s="275" t="s">
        <v>319</v>
      </c>
      <c r="U7" s="275" t="s">
        <v>319</v>
      </c>
      <c r="V7" s="275" t="s">
        <v>319</v>
      </c>
      <c r="W7" s="275" t="s">
        <v>319</v>
      </c>
      <c r="X7" s="275" t="s">
        <v>319</v>
      </c>
      <c r="Y7" s="275" t="s">
        <v>319</v>
      </c>
      <c r="Z7" s="275" t="s">
        <v>319</v>
      </c>
      <c r="AA7" s="275" t="s">
        <v>319</v>
      </c>
      <c r="AB7" s="275" t="s">
        <v>319</v>
      </c>
      <c r="AC7" s="275" t="s">
        <v>319</v>
      </c>
      <c r="AD7" s="275" t="s">
        <v>319</v>
      </c>
      <c r="AE7" s="275" t="s">
        <v>319</v>
      </c>
      <c r="AF7" s="275" t="s">
        <v>319</v>
      </c>
      <c r="AG7" s="275" t="s">
        <v>319</v>
      </c>
      <c r="AH7" s="275" t="s">
        <v>319</v>
      </c>
      <c r="AI7" s="275" t="s">
        <v>319</v>
      </c>
      <c r="AJ7" s="277" t="s">
        <v>320</v>
      </c>
      <c r="AK7" s="277" t="s">
        <v>320</v>
      </c>
      <c r="AL7" s="277" t="s">
        <v>320</v>
      </c>
      <c r="AM7" s="277" t="s">
        <v>320</v>
      </c>
      <c r="AN7" s="277" t="s">
        <v>320</v>
      </c>
      <c r="AO7" s="277" t="s">
        <v>320</v>
      </c>
      <c r="AP7" s="277" t="s">
        <v>320</v>
      </c>
      <c r="AQ7" s="275" t="s">
        <v>319</v>
      </c>
    </row>
    <row r="8" spans="1:43">
      <c r="A8" s="9" t="s">
        <v>2</v>
      </c>
      <c r="B8" s="276"/>
      <c r="C8" s="276"/>
      <c r="D8" s="276"/>
      <c r="E8" s="276"/>
      <c r="F8" s="276"/>
      <c r="G8" s="276"/>
      <c r="H8" s="276"/>
      <c r="I8" s="276"/>
      <c r="J8" s="276"/>
      <c r="K8" s="276"/>
      <c r="L8" s="276"/>
      <c r="M8" s="276"/>
      <c r="N8" s="276"/>
      <c r="O8" s="276"/>
      <c r="P8" s="276"/>
      <c r="Q8" s="276"/>
      <c r="R8" s="276"/>
      <c r="S8" s="276"/>
      <c r="T8" s="276"/>
      <c r="U8" s="276"/>
      <c r="V8" s="276"/>
      <c r="W8" s="276"/>
      <c r="X8" s="276"/>
      <c r="Y8" s="276"/>
      <c r="Z8" s="276"/>
      <c r="AA8" s="276"/>
      <c r="AB8" s="276"/>
      <c r="AC8" s="276"/>
      <c r="AD8" s="276"/>
      <c r="AE8" s="276"/>
      <c r="AF8" s="276"/>
      <c r="AG8" s="276"/>
      <c r="AH8" s="276"/>
      <c r="AI8" s="276"/>
      <c r="AJ8" s="276"/>
      <c r="AK8" s="276"/>
      <c r="AL8" s="276"/>
      <c r="AM8" s="276"/>
      <c r="AN8" s="276"/>
      <c r="AO8" s="276"/>
      <c r="AP8" s="276"/>
      <c r="AQ8" s="276"/>
    </row>
    <row r="9" spans="1:43">
      <c r="A9" s="6" t="s">
        <v>3</v>
      </c>
      <c r="B9" s="10">
        <v>0</v>
      </c>
      <c r="C9" s="10">
        <v>0</v>
      </c>
      <c r="D9" s="10">
        <v>0</v>
      </c>
      <c r="E9" s="10">
        <v>0</v>
      </c>
      <c r="F9" s="10">
        <v>0</v>
      </c>
      <c r="G9" s="10">
        <v>0</v>
      </c>
      <c r="H9" s="10">
        <v>0</v>
      </c>
      <c r="I9" s="10">
        <v>0</v>
      </c>
      <c r="J9" s="10">
        <v>0</v>
      </c>
      <c r="K9" s="10">
        <v>0</v>
      </c>
      <c r="L9" s="10">
        <v>0</v>
      </c>
      <c r="M9" s="10">
        <v>0</v>
      </c>
      <c r="N9" s="10">
        <v>0</v>
      </c>
      <c r="O9" s="10">
        <v>0</v>
      </c>
      <c r="P9" s="10">
        <v>0</v>
      </c>
      <c r="Q9" s="10">
        <v>0</v>
      </c>
      <c r="R9" s="10">
        <v>0</v>
      </c>
      <c r="S9" s="10">
        <v>0</v>
      </c>
      <c r="T9" s="10">
        <v>0</v>
      </c>
      <c r="U9" s="10">
        <v>0</v>
      </c>
      <c r="V9" s="10">
        <v>0</v>
      </c>
      <c r="W9" s="10">
        <v>0</v>
      </c>
      <c r="X9" s="10">
        <v>0</v>
      </c>
      <c r="Y9" s="10">
        <v>0</v>
      </c>
      <c r="Z9" s="10">
        <v>0</v>
      </c>
      <c r="AA9" s="10">
        <v>0</v>
      </c>
      <c r="AB9" s="10">
        <v>0</v>
      </c>
      <c r="AC9" s="10">
        <v>0</v>
      </c>
      <c r="AD9" s="10">
        <v>0</v>
      </c>
      <c r="AE9" s="10">
        <v>0</v>
      </c>
      <c r="AF9" s="10">
        <v>0</v>
      </c>
      <c r="AG9" s="10">
        <v>0</v>
      </c>
      <c r="AH9" s="10">
        <v>0</v>
      </c>
      <c r="AI9" s="10">
        <v>0</v>
      </c>
      <c r="AJ9" s="10">
        <v>0</v>
      </c>
      <c r="AK9" s="10">
        <v>0</v>
      </c>
      <c r="AL9" s="10">
        <v>0</v>
      </c>
      <c r="AM9" s="10">
        <v>0</v>
      </c>
      <c r="AN9" s="10">
        <v>0</v>
      </c>
      <c r="AO9" s="10">
        <v>0</v>
      </c>
      <c r="AP9" s="10">
        <v>0</v>
      </c>
      <c r="AQ9" s="10">
        <v>0</v>
      </c>
    </row>
    <row r="10" spans="1:43">
      <c r="A10" s="11" t="s">
        <v>4</v>
      </c>
      <c r="B10" s="12">
        <v>751.2</v>
      </c>
      <c r="C10" s="12">
        <v>704.3</v>
      </c>
      <c r="D10" s="12">
        <v>579.29999999999995</v>
      </c>
      <c r="E10" s="12">
        <v>358.5</v>
      </c>
      <c r="F10" s="12">
        <v>372.8</v>
      </c>
      <c r="G10" s="12">
        <v>332.1</v>
      </c>
      <c r="H10" s="12">
        <v>624.29999999999995</v>
      </c>
      <c r="I10" s="12">
        <v>818.2</v>
      </c>
      <c r="J10" s="12">
        <v>919.2</v>
      </c>
      <c r="K10" s="12">
        <v>1316.7</v>
      </c>
      <c r="L10" s="12">
        <v>1914.9</v>
      </c>
      <c r="M10" s="12">
        <v>2052.4</v>
      </c>
      <c r="N10" s="12">
        <v>1822.2</v>
      </c>
      <c r="O10" s="12">
        <v>1430.5</v>
      </c>
      <c r="P10" s="12">
        <v>1118.7</v>
      </c>
      <c r="Q10" s="12">
        <v>1044.9000000000001</v>
      </c>
      <c r="R10" s="12">
        <v>725.9</v>
      </c>
      <c r="S10" s="12">
        <v>699.7</v>
      </c>
      <c r="T10" s="12">
        <v>704.3</v>
      </c>
      <c r="U10" s="12">
        <v>554.1</v>
      </c>
      <c r="V10" s="12">
        <v>578.5</v>
      </c>
      <c r="W10" s="12">
        <v>507.3</v>
      </c>
      <c r="X10" s="12">
        <v>513.4</v>
      </c>
      <c r="Y10" s="12">
        <v>402.1</v>
      </c>
      <c r="Z10" s="12">
        <v>418.4</v>
      </c>
      <c r="AA10" s="12">
        <v>434.4</v>
      </c>
      <c r="AB10" s="12">
        <v>403.8</v>
      </c>
      <c r="AC10" s="12">
        <v>535.1</v>
      </c>
      <c r="AD10" s="12">
        <v>344.2</v>
      </c>
      <c r="AE10" s="12">
        <v>329.9</v>
      </c>
      <c r="AF10" s="12">
        <v>339.4</v>
      </c>
      <c r="AG10" s="12">
        <v>332.4</v>
      </c>
      <c r="AH10" s="12">
        <v>274.39999999999998</v>
      </c>
      <c r="AI10" s="12">
        <v>381.6</v>
      </c>
      <c r="AJ10" s="12">
        <v>326.39999999999998</v>
      </c>
      <c r="AK10" s="12">
        <v>356</v>
      </c>
      <c r="AL10" s="12">
        <v>388</v>
      </c>
      <c r="AM10" s="12">
        <v>476.3</v>
      </c>
      <c r="AN10" s="12">
        <v>429.9</v>
      </c>
      <c r="AO10" s="12">
        <v>399.4</v>
      </c>
      <c r="AP10" s="12">
        <v>444.2</v>
      </c>
      <c r="AQ10" s="12">
        <v>514.5</v>
      </c>
    </row>
    <row r="11" spans="1:43">
      <c r="A11" s="11" t="s">
        <v>5</v>
      </c>
      <c r="B11" s="12">
        <v>267</v>
      </c>
      <c r="C11" s="12">
        <v>275</v>
      </c>
      <c r="D11" s="12">
        <v>286.5</v>
      </c>
      <c r="E11" s="12">
        <v>288.5</v>
      </c>
      <c r="F11" s="12">
        <v>321.2</v>
      </c>
      <c r="G11" s="12">
        <v>295.3</v>
      </c>
      <c r="H11" s="12">
        <v>487.8</v>
      </c>
      <c r="I11" s="12">
        <v>587.20000000000005</v>
      </c>
      <c r="J11" s="12">
        <v>747.5</v>
      </c>
      <c r="K11" s="12">
        <v>934.3</v>
      </c>
      <c r="L11" s="12">
        <v>1372.7</v>
      </c>
      <c r="M11" s="12">
        <v>1422.2</v>
      </c>
      <c r="N11" s="12">
        <v>1304.5999999999999</v>
      </c>
      <c r="O11" s="12">
        <v>977.4</v>
      </c>
      <c r="P11" s="12">
        <v>862.2</v>
      </c>
      <c r="Q11" s="12">
        <v>771</v>
      </c>
      <c r="R11" s="12">
        <v>631.4</v>
      </c>
      <c r="S11" s="12">
        <v>580.1</v>
      </c>
      <c r="T11" s="12">
        <v>576.4</v>
      </c>
      <c r="U11" s="12">
        <v>520.20000000000005</v>
      </c>
      <c r="V11" s="12">
        <v>546.6</v>
      </c>
      <c r="W11" s="12">
        <v>475.3</v>
      </c>
      <c r="X11" s="12">
        <v>472.7</v>
      </c>
      <c r="Y11" s="12">
        <v>365.3</v>
      </c>
      <c r="Z11" s="12">
        <v>342.7</v>
      </c>
      <c r="AA11" s="12">
        <v>334.7</v>
      </c>
      <c r="AB11" s="12">
        <v>339.3</v>
      </c>
      <c r="AC11" s="12">
        <v>489.5</v>
      </c>
      <c r="AD11" s="12">
        <v>313.60000000000002</v>
      </c>
      <c r="AE11" s="12">
        <v>293.5</v>
      </c>
      <c r="AF11" s="12">
        <v>289.5</v>
      </c>
      <c r="AG11" s="12">
        <v>260.7</v>
      </c>
      <c r="AH11" s="12">
        <v>249</v>
      </c>
      <c r="AI11" s="12">
        <v>327</v>
      </c>
      <c r="AJ11" s="12">
        <v>278.7</v>
      </c>
      <c r="AK11" s="12">
        <v>280.39999999999998</v>
      </c>
      <c r="AL11" s="12">
        <v>310.2</v>
      </c>
      <c r="AM11" s="12">
        <v>391.5</v>
      </c>
      <c r="AN11" s="12">
        <v>361.9</v>
      </c>
      <c r="AO11" s="12">
        <v>333.3</v>
      </c>
      <c r="AP11" s="12">
        <v>367.4</v>
      </c>
      <c r="AQ11" s="12">
        <v>435.8</v>
      </c>
    </row>
    <row r="12" spans="1:43">
      <c r="A12" s="11" t="s">
        <v>6</v>
      </c>
      <c r="B12" s="12">
        <v>493.1</v>
      </c>
      <c r="C12" s="12">
        <v>436.7</v>
      </c>
      <c r="D12" s="12">
        <v>297.39999999999998</v>
      </c>
      <c r="E12" s="12">
        <v>70.5</v>
      </c>
      <c r="F12" s="12">
        <v>51.6</v>
      </c>
      <c r="G12" s="12">
        <v>36.6</v>
      </c>
      <c r="H12" s="12">
        <v>137.9</v>
      </c>
      <c r="I12" s="12">
        <v>234.2</v>
      </c>
      <c r="J12" s="12">
        <v>172.7</v>
      </c>
      <c r="K12" s="12">
        <v>388.1</v>
      </c>
      <c r="L12" s="12">
        <v>549.79999999999995</v>
      </c>
      <c r="M12" s="12">
        <v>639.9</v>
      </c>
      <c r="N12" s="12">
        <v>525.29999999999995</v>
      </c>
      <c r="O12" s="12">
        <v>460.1</v>
      </c>
      <c r="P12" s="12">
        <v>259</v>
      </c>
      <c r="Q12" s="12">
        <v>277.60000000000002</v>
      </c>
      <c r="R12" s="12">
        <v>93.7</v>
      </c>
      <c r="S12" s="12">
        <v>119.9</v>
      </c>
      <c r="T12" s="12">
        <v>128.5</v>
      </c>
      <c r="U12" s="12">
        <v>31.6</v>
      </c>
      <c r="V12" s="12">
        <v>29.3</v>
      </c>
      <c r="W12" s="12">
        <v>30</v>
      </c>
      <c r="X12" s="12">
        <v>39</v>
      </c>
      <c r="Y12" s="12">
        <v>35.799999999999997</v>
      </c>
      <c r="Z12" s="12">
        <v>76.5</v>
      </c>
      <c r="AA12" s="12">
        <v>101.5</v>
      </c>
      <c r="AB12" s="12">
        <v>65.099999999999994</v>
      </c>
      <c r="AC12" s="12">
        <v>44.9</v>
      </c>
      <c r="AD12" s="12">
        <v>30.1</v>
      </c>
      <c r="AE12" s="12">
        <v>36.200000000000003</v>
      </c>
      <c r="AF12" s="12">
        <v>49.9</v>
      </c>
      <c r="AG12" s="12">
        <v>72.099999999999994</v>
      </c>
      <c r="AH12" s="12">
        <v>25.2</v>
      </c>
      <c r="AI12" s="12">
        <v>54.5</v>
      </c>
      <c r="AJ12" s="12">
        <v>47.7</v>
      </c>
      <c r="AK12" s="12">
        <v>75.599999999999994</v>
      </c>
      <c r="AL12" s="12">
        <v>77.8</v>
      </c>
      <c r="AM12" s="12">
        <v>84.8</v>
      </c>
      <c r="AN12" s="12">
        <v>68</v>
      </c>
      <c r="AO12" s="12">
        <v>66.2</v>
      </c>
      <c r="AP12" s="12">
        <v>76.8</v>
      </c>
      <c r="AQ12" s="12">
        <v>78.7</v>
      </c>
    </row>
    <row r="13" spans="1:43">
      <c r="A13" s="11" t="s">
        <v>7</v>
      </c>
      <c r="B13" s="12">
        <v>0</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c r="AD13" s="12">
        <v>0</v>
      </c>
      <c r="AE13" s="12">
        <v>0</v>
      </c>
      <c r="AF13" s="12">
        <v>0</v>
      </c>
      <c r="AG13" s="12">
        <v>0</v>
      </c>
      <c r="AH13" s="12">
        <v>0</v>
      </c>
      <c r="AI13" s="12">
        <v>0</v>
      </c>
      <c r="AJ13" s="12">
        <v>0</v>
      </c>
      <c r="AK13" s="12">
        <v>0</v>
      </c>
      <c r="AL13" s="12">
        <v>0</v>
      </c>
      <c r="AM13" s="12">
        <v>0</v>
      </c>
      <c r="AN13" s="12">
        <v>0</v>
      </c>
      <c r="AO13" s="12">
        <v>0</v>
      </c>
      <c r="AP13" s="12">
        <v>0</v>
      </c>
      <c r="AQ13" s="12">
        <v>0</v>
      </c>
    </row>
    <row r="14" spans="1:43">
      <c r="A14" s="11" t="s">
        <v>8</v>
      </c>
      <c r="B14" s="12">
        <v>1035.0999999999999</v>
      </c>
      <c r="C14" s="12">
        <v>1015.2</v>
      </c>
      <c r="D14" s="12">
        <v>1068.7</v>
      </c>
      <c r="E14" s="12">
        <v>1080.4000000000001</v>
      </c>
      <c r="F14" s="12">
        <v>1186.4000000000001</v>
      </c>
      <c r="G14" s="12">
        <v>973.9</v>
      </c>
      <c r="H14" s="12">
        <v>1092.2</v>
      </c>
      <c r="I14" s="12">
        <v>1204.0999999999999</v>
      </c>
      <c r="J14" s="12">
        <v>1518.2</v>
      </c>
      <c r="K14" s="12">
        <v>1584.5</v>
      </c>
      <c r="L14" s="12">
        <v>2050.6999999999998</v>
      </c>
      <c r="M14" s="12">
        <v>2131.6</v>
      </c>
      <c r="N14" s="12">
        <v>2030.3</v>
      </c>
      <c r="O14" s="12">
        <v>2023.9</v>
      </c>
      <c r="P14" s="12">
        <v>2085.5</v>
      </c>
      <c r="Q14" s="12">
        <v>2245.8000000000002</v>
      </c>
      <c r="R14" s="12">
        <v>2100.9</v>
      </c>
      <c r="S14" s="12">
        <v>1891.8</v>
      </c>
      <c r="T14" s="12">
        <v>1676.4</v>
      </c>
      <c r="U14" s="12">
        <v>1742.9</v>
      </c>
      <c r="V14" s="12">
        <v>1986.6</v>
      </c>
      <c r="W14" s="12">
        <v>1782.8</v>
      </c>
      <c r="X14" s="12">
        <v>1602.8</v>
      </c>
      <c r="Y14" s="12">
        <v>1269.2</v>
      </c>
      <c r="Z14" s="12">
        <v>1294.5999999999999</v>
      </c>
      <c r="AA14" s="12">
        <v>1305.8</v>
      </c>
      <c r="AB14" s="12">
        <v>1282.7</v>
      </c>
      <c r="AC14" s="12">
        <v>1953.9</v>
      </c>
      <c r="AD14" s="12">
        <v>1502.9</v>
      </c>
      <c r="AE14" s="12">
        <v>1249.9000000000001</v>
      </c>
      <c r="AF14" s="12">
        <v>1637</v>
      </c>
      <c r="AG14" s="12">
        <v>1600.1</v>
      </c>
      <c r="AH14" s="12">
        <v>1711.9</v>
      </c>
      <c r="AI14" s="12">
        <v>2118.6</v>
      </c>
      <c r="AJ14" s="12">
        <v>2247.3000000000002</v>
      </c>
      <c r="AK14" s="12">
        <v>2178.3000000000002</v>
      </c>
      <c r="AL14" s="12">
        <v>2064.6</v>
      </c>
      <c r="AM14" s="12">
        <v>2518.1</v>
      </c>
      <c r="AN14" s="12">
        <v>2368.9</v>
      </c>
      <c r="AO14" s="12">
        <v>2431.4</v>
      </c>
      <c r="AP14" s="12">
        <v>2612</v>
      </c>
      <c r="AQ14" s="12">
        <v>2856</v>
      </c>
    </row>
    <row r="15" spans="1:43">
      <c r="A15" s="11" t="s">
        <v>9</v>
      </c>
      <c r="B15" s="12">
        <v>523.79999999999995</v>
      </c>
      <c r="C15" s="12">
        <v>567.9</v>
      </c>
      <c r="D15" s="12">
        <v>604.1</v>
      </c>
      <c r="E15" s="12">
        <v>690.9</v>
      </c>
      <c r="F15" s="12">
        <v>768.5</v>
      </c>
      <c r="G15" s="12">
        <v>565.9</v>
      </c>
      <c r="H15" s="12">
        <v>711.9</v>
      </c>
      <c r="I15" s="12">
        <v>896.3</v>
      </c>
      <c r="J15" s="12">
        <v>1150</v>
      </c>
      <c r="K15" s="12">
        <v>1237.2</v>
      </c>
      <c r="L15" s="12">
        <v>1442.7</v>
      </c>
      <c r="M15" s="12">
        <v>1445</v>
      </c>
      <c r="N15" s="12">
        <v>1279</v>
      </c>
      <c r="O15" s="12">
        <v>1225.5</v>
      </c>
      <c r="P15" s="12">
        <v>1168.9000000000001</v>
      </c>
      <c r="Q15" s="12">
        <v>1147.0999999999999</v>
      </c>
      <c r="R15" s="12">
        <v>958.7</v>
      </c>
      <c r="S15" s="12">
        <v>799.5</v>
      </c>
      <c r="T15" s="12">
        <v>671</v>
      </c>
      <c r="U15" s="12">
        <v>696.7</v>
      </c>
      <c r="V15" s="12">
        <v>825.1</v>
      </c>
      <c r="W15" s="12">
        <v>766.8</v>
      </c>
      <c r="X15" s="12">
        <v>743.3</v>
      </c>
      <c r="Y15" s="12">
        <v>610.4</v>
      </c>
      <c r="Z15" s="12">
        <v>617.79999999999995</v>
      </c>
      <c r="AA15" s="12">
        <v>669.4</v>
      </c>
      <c r="AB15" s="12">
        <v>641.29999999999995</v>
      </c>
      <c r="AC15" s="12">
        <v>904.3</v>
      </c>
      <c r="AD15" s="12">
        <v>636.6</v>
      </c>
      <c r="AE15" s="12">
        <v>520.1</v>
      </c>
      <c r="AF15" s="12">
        <v>692.4</v>
      </c>
      <c r="AG15" s="12">
        <v>594.29999999999995</v>
      </c>
      <c r="AH15" s="12">
        <v>731.3</v>
      </c>
      <c r="AI15" s="12">
        <v>948.8</v>
      </c>
      <c r="AJ15" s="12">
        <v>1031.8</v>
      </c>
      <c r="AK15" s="12">
        <v>1019.4</v>
      </c>
      <c r="AL15" s="12">
        <v>1014.3</v>
      </c>
      <c r="AM15" s="12">
        <v>1232.8</v>
      </c>
      <c r="AN15" s="12">
        <v>1197.3</v>
      </c>
      <c r="AO15" s="12">
        <v>1200.3</v>
      </c>
      <c r="AP15" s="12">
        <v>1218.0999999999999</v>
      </c>
      <c r="AQ15" s="12">
        <v>1289.8</v>
      </c>
    </row>
    <row r="16" spans="1:43">
      <c r="A16" s="11" t="s">
        <v>10</v>
      </c>
      <c r="B16" s="12">
        <v>2.1</v>
      </c>
      <c r="C16" s="12">
        <v>2.9</v>
      </c>
      <c r="D16" s="12">
        <v>3.8</v>
      </c>
      <c r="E16" s="12">
        <v>5.6</v>
      </c>
      <c r="F16" s="12">
        <v>7.5</v>
      </c>
      <c r="G16" s="12">
        <v>8.6999999999999993</v>
      </c>
      <c r="H16" s="12">
        <v>13.8</v>
      </c>
      <c r="I16" s="12">
        <v>17.100000000000001</v>
      </c>
      <c r="J16" s="12">
        <v>24.2</v>
      </c>
      <c r="K16" s="12">
        <v>30.3</v>
      </c>
      <c r="L16" s="12">
        <v>52.9</v>
      </c>
      <c r="M16" s="12">
        <v>58.4</v>
      </c>
      <c r="N16" s="12">
        <v>56.2</v>
      </c>
      <c r="O16" s="12">
        <v>57.8</v>
      </c>
      <c r="P16" s="12">
        <v>64.400000000000006</v>
      </c>
      <c r="Q16" s="12">
        <v>82.6</v>
      </c>
      <c r="R16" s="12">
        <v>93.8</v>
      </c>
      <c r="S16" s="12">
        <v>90.3</v>
      </c>
      <c r="T16" s="12">
        <v>78.3</v>
      </c>
      <c r="U16" s="12">
        <v>82.5</v>
      </c>
      <c r="V16" s="12">
        <v>91.5</v>
      </c>
      <c r="W16" s="12">
        <v>86.1</v>
      </c>
      <c r="X16" s="12">
        <v>71.400000000000006</v>
      </c>
      <c r="Y16" s="12">
        <v>60.8</v>
      </c>
      <c r="Z16" s="12">
        <v>64.400000000000006</v>
      </c>
      <c r="AA16" s="12">
        <v>57.6</v>
      </c>
      <c r="AB16" s="12">
        <v>48</v>
      </c>
      <c r="AC16" s="12">
        <v>94</v>
      </c>
      <c r="AD16" s="12">
        <v>72.900000000000006</v>
      </c>
      <c r="AE16" s="12">
        <v>70.900000000000006</v>
      </c>
      <c r="AF16" s="12">
        <v>102.5</v>
      </c>
      <c r="AG16" s="12">
        <v>100.2</v>
      </c>
      <c r="AH16" s="12">
        <v>73.3</v>
      </c>
      <c r="AI16" s="12">
        <v>115.4</v>
      </c>
      <c r="AJ16" s="12">
        <v>127.5</v>
      </c>
      <c r="AK16" s="12">
        <v>113</v>
      </c>
      <c r="AL16" s="12">
        <v>94.3</v>
      </c>
      <c r="AM16" s="12">
        <v>133</v>
      </c>
      <c r="AN16" s="12">
        <v>122.3</v>
      </c>
      <c r="AO16" s="12">
        <v>144</v>
      </c>
      <c r="AP16" s="12">
        <v>192.7</v>
      </c>
      <c r="AQ16" s="12">
        <v>195.3</v>
      </c>
    </row>
    <row r="17" spans="1:43">
      <c r="A17" s="11" t="s">
        <v>11</v>
      </c>
      <c r="B17" s="12">
        <v>1048.9000000000001</v>
      </c>
      <c r="C17" s="12">
        <v>945.6</v>
      </c>
      <c r="D17" s="12">
        <v>972.5</v>
      </c>
      <c r="E17" s="12">
        <v>858</v>
      </c>
      <c r="F17" s="12">
        <v>907.7</v>
      </c>
      <c r="G17" s="12">
        <v>779.8</v>
      </c>
      <c r="H17" s="12">
        <v>721.7</v>
      </c>
      <c r="I17" s="12">
        <v>636.70000000000005</v>
      </c>
      <c r="J17" s="12">
        <v>744.1</v>
      </c>
      <c r="K17" s="12">
        <v>669</v>
      </c>
      <c r="L17" s="12">
        <v>885.1</v>
      </c>
      <c r="M17" s="12">
        <v>940</v>
      </c>
      <c r="N17" s="12">
        <v>991.2</v>
      </c>
      <c r="O17" s="12">
        <v>1022.6</v>
      </c>
      <c r="P17" s="12">
        <v>1107.2</v>
      </c>
      <c r="Q17" s="12">
        <v>1188.2</v>
      </c>
      <c r="R17" s="12">
        <v>1094.2</v>
      </c>
      <c r="S17" s="12">
        <v>1009.6</v>
      </c>
      <c r="T17" s="12">
        <v>945.1</v>
      </c>
      <c r="U17" s="12">
        <v>976.5</v>
      </c>
      <c r="V17" s="12">
        <v>1095.2</v>
      </c>
      <c r="W17" s="12">
        <v>931.4</v>
      </c>
      <c r="X17" s="12">
        <v>810.1</v>
      </c>
      <c r="Y17" s="12">
        <v>601.1</v>
      </c>
      <c r="Z17" s="12">
        <v>610.20000000000005</v>
      </c>
      <c r="AA17" s="12">
        <v>589.20000000000005</v>
      </c>
      <c r="AB17" s="12">
        <v>617.29999999999995</v>
      </c>
      <c r="AC17" s="12">
        <v>966.9</v>
      </c>
      <c r="AD17" s="12">
        <v>802.4</v>
      </c>
      <c r="AE17" s="12">
        <v>659.1</v>
      </c>
      <c r="AF17" s="12">
        <v>838.1</v>
      </c>
      <c r="AG17" s="12">
        <v>902.8</v>
      </c>
      <c r="AH17" s="12">
        <v>909</v>
      </c>
      <c r="AI17" s="12">
        <v>1055.4000000000001</v>
      </c>
      <c r="AJ17" s="12">
        <v>1088.8</v>
      </c>
      <c r="AK17" s="12">
        <v>1045.9000000000001</v>
      </c>
      <c r="AL17" s="12">
        <v>956.3</v>
      </c>
      <c r="AM17" s="12">
        <v>1153.5999999999999</v>
      </c>
      <c r="AN17" s="12">
        <v>1049.7</v>
      </c>
      <c r="AO17" s="12">
        <v>1088.3</v>
      </c>
      <c r="AP17" s="12">
        <v>1205.0999999999999</v>
      </c>
      <c r="AQ17" s="12">
        <v>1372</v>
      </c>
    </row>
    <row r="18" spans="1:43">
      <c r="A18" s="11" t="s">
        <v>12</v>
      </c>
      <c r="B18" s="12">
        <v>0</v>
      </c>
      <c r="C18" s="12">
        <v>0</v>
      </c>
      <c r="D18" s="12">
        <v>0</v>
      </c>
      <c r="E18" s="12">
        <v>0</v>
      </c>
      <c r="F18" s="12">
        <v>0</v>
      </c>
      <c r="G18" s="12">
        <v>0</v>
      </c>
      <c r="H18" s="12">
        <v>0</v>
      </c>
      <c r="I18" s="12">
        <v>0</v>
      </c>
      <c r="J18" s="12">
        <v>0</v>
      </c>
      <c r="K18" s="12">
        <v>0</v>
      </c>
      <c r="L18" s="12">
        <v>0</v>
      </c>
      <c r="M18" s="12">
        <v>0</v>
      </c>
      <c r="N18" s="12">
        <v>0</v>
      </c>
      <c r="O18" s="12">
        <v>0</v>
      </c>
      <c r="P18" s="12">
        <v>0</v>
      </c>
      <c r="Q18" s="12">
        <v>0</v>
      </c>
      <c r="R18" s="12">
        <v>0</v>
      </c>
      <c r="S18" s="12">
        <v>0</v>
      </c>
      <c r="T18" s="12">
        <v>0</v>
      </c>
      <c r="U18" s="12">
        <v>0</v>
      </c>
      <c r="V18" s="12">
        <v>0</v>
      </c>
      <c r="W18" s="12">
        <v>0</v>
      </c>
      <c r="X18" s="12">
        <v>0</v>
      </c>
      <c r="Y18" s="12">
        <v>0</v>
      </c>
      <c r="Z18" s="12">
        <v>0</v>
      </c>
      <c r="AA18" s="12">
        <v>0</v>
      </c>
      <c r="AB18" s="12">
        <v>0</v>
      </c>
      <c r="AC18" s="12">
        <v>0</v>
      </c>
      <c r="AD18" s="12">
        <v>0</v>
      </c>
      <c r="AE18" s="12">
        <v>0</v>
      </c>
      <c r="AF18" s="12">
        <v>0</v>
      </c>
      <c r="AG18" s="12">
        <v>0</v>
      </c>
      <c r="AH18" s="12">
        <v>0</v>
      </c>
      <c r="AI18" s="12">
        <v>0</v>
      </c>
      <c r="AJ18" s="12">
        <v>0</v>
      </c>
      <c r="AK18" s="12">
        <v>0</v>
      </c>
      <c r="AL18" s="12">
        <v>0</v>
      </c>
      <c r="AM18" s="12">
        <v>0</v>
      </c>
      <c r="AN18" s="12">
        <v>0</v>
      </c>
      <c r="AO18" s="12">
        <v>0</v>
      </c>
      <c r="AP18" s="12">
        <v>0</v>
      </c>
      <c r="AQ18" s="12">
        <v>0</v>
      </c>
    </row>
    <row r="19" spans="1:43">
      <c r="A19" s="11" t="s">
        <v>13</v>
      </c>
      <c r="B19" s="12">
        <v>0</v>
      </c>
      <c r="C19" s="12">
        <v>0</v>
      </c>
      <c r="D19" s="12">
        <v>0</v>
      </c>
      <c r="E19" s="12">
        <v>0</v>
      </c>
      <c r="F19" s="12">
        <v>0</v>
      </c>
      <c r="G19" s="12">
        <v>0</v>
      </c>
      <c r="H19" s="12">
        <v>0</v>
      </c>
      <c r="I19" s="12">
        <v>0</v>
      </c>
      <c r="J19" s="12">
        <v>0</v>
      </c>
      <c r="K19" s="12">
        <v>0</v>
      </c>
      <c r="L19" s="12">
        <v>0</v>
      </c>
      <c r="M19" s="12">
        <v>0</v>
      </c>
      <c r="N19" s="12">
        <v>0</v>
      </c>
      <c r="O19" s="12">
        <v>0</v>
      </c>
      <c r="P19" s="12">
        <v>0</v>
      </c>
      <c r="Q19" s="12">
        <v>0</v>
      </c>
      <c r="R19" s="12">
        <v>0</v>
      </c>
      <c r="S19" s="12">
        <v>0</v>
      </c>
      <c r="T19" s="12">
        <v>0</v>
      </c>
      <c r="U19" s="12">
        <v>0</v>
      </c>
      <c r="V19" s="12">
        <v>0</v>
      </c>
      <c r="W19" s="12">
        <v>0</v>
      </c>
      <c r="X19" s="12">
        <v>0</v>
      </c>
      <c r="Y19" s="12">
        <v>0</v>
      </c>
      <c r="Z19" s="12">
        <v>0</v>
      </c>
      <c r="AA19" s="12">
        <v>0</v>
      </c>
      <c r="AB19" s="12">
        <v>0</v>
      </c>
      <c r="AC19" s="12">
        <v>0</v>
      </c>
      <c r="AD19" s="12">
        <v>0</v>
      </c>
      <c r="AE19" s="12">
        <v>0</v>
      </c>
      <c r="AF19" s="12">
        <v>0</v>
      </c>
      <c r="AG19" s="12">
        <v>0</v>
      </c>
      <c r="AH19" s="12">
        <v>0</v>
      </c>
      <c r="AI19" s="12">
        <v>0</v>
      </c>
      <c r="AJ19" s="12">
        <v>0</v>
      </c>
      <c r="AK19" s="12">
        <v>0</v>
      </c>
      <c r="AL19" s="12">
        <v>0</v>
      </c>
      <c r="AM19" s="12">
        <v>0</v>
      </c>
      <c r="AN19" s="12">
        <v>0</v>
      </c>
      <c r="AO19" s="12">
        <v>0</v>
      </c>
      <c r="AP19" s="12">
        <v>0</v>
      </c>
      <c r="AQ19" s="12">
        <v>0</v>
      </c>
    </row>
    <row r="20" spans="1:43">
      <c r="A20" s="11" t="s">
        <v>14</v>
      </c>
      <c r="B20" s="12">
        <v>107.1</v>
      </c>
      <c r="C20" s="12">
        <v>102.9</v>
      </c>
      <c r="D20" s="12">
        <v>113.1</v>
      </c>
      <c r="E20" s="12">
        <v>139.19999999999999</v>
      </c>
      <c r="F20" s="12">
        <v>155.30000000000001</v>
      </c>
      <c r="G20" s="12">
        <v>152.19999999999999</v>
      </c>
      <c r="H20" s="12">
        <v>171.1</v>
      </c>
      <c r="I20" s="12">
        <v>180.1</v>
      </c>
      <c r="J20" s="12">
        <v>205</v>
      </c>
      <c r="K20" s="12">
        <v>241.2</v>
      </c>
      <c r="L20" s="12">
        <v>257.60000000000002</v>
      </c>
      <c r="M20" s="12">
        <v>251.2</v>
      </c>
      <c r="N20" s="12">
        <v>302.3</v>
      </c>
      <c r="O20" s="12">
        <v>315.8</v>
      </c>
      <c r="P20" s="12">
        <v>288</v>
      </c>
      <c r="Q20" s="12">
        <v>280.2</v>
      </c>
      <c r="R20" s="12">
        <v>303.89999999999998</v>
      </c>
      <c r="S20" s="12">
        <v>313.60000000000002</v>
      </c>
      <c r="T20" s="12">
        <v>290.3</v>
      </c>
      <c r="U20" s="12">
        <v>297.39999999999998</v>
      </c>
      <c r="V20" s="12">
        <v>300.39999999999998</v>
      </c>
      <c r="W20" s="12">
        <v>283.3</v>
      </c>
      <c r="X20" s="12">
        <v>283</v>
      </c>
      <c r="Y20" s="12">
        <v>294.60000000000002</v>
      </c>
      <c r="Z20" s="12">
        <v>289.3</v>
      </c>
      <c r="AA20" s="12">
        <v>300.39999999999998</v>
      </c>
      <c r="AB20" s="12">
        <v>297.10000000000002</v>
      </c>
      <c r="AC20" s="12">
        <v>297.39999999999998</v>
      </c>
      <c r="AD20" s="12">
        <v>298.10000000000002</v>
      </c>
      <c r="AE20" s="12">
        <v>277.8</v>
      </c>
      <c r="AF20" s="12">
        <v>279.10000000000002</v>
      </c>
      <c r="AG20" s="12">
        <v>278.5</v>
      </c>
      <c r="AH20" s="12">
        <v>287.10000000000002</v>
      </c>
      <c r="AI20" s="12">
        <v>288.8</v>
      </c>
      <c r="AJ20" s="12">
        <v>275.7</v>
      </c>
      <c r="AK20" s="12">
        <v>311</v>
      </c>
      <c r="AL20" s="12">
        <v>326.5</v>
      </c>
      <c r="AM20" s="12">
        <v>324.60000000000002</v>
      </c>
      <c r="AN20" s="12">
        <v>331.7</v>
      </c>
      <c r="AO20" s="12">
        <v>344.2</v>
      </c>
      <c r="AP20" s="12">
        <v>343.2</v>
      </c>
      <c r="AQ20" s="12">
        <v>347.3</v>
      </c>
    </row>
    <row r="21" spans="1:43">
      <c r="A21" s="11" t="s">
        <v>15</v>
      </c>
      <c r="B21" s="12">
        <v>100.5</v>
      </c>
      <c r="C21" s="12">
        <v>92.5</v>
      </c>
      <c r="D21" s="12">
        <v>98.3</v>
      </c>
      <c r="E21" s="12">
        <v>119.9</v>
      </c>
      <c r="F21" s="12">
        <v>132.69999999999999</v>
      </c>
      <c r="G21" s="12">
        <v>121.7</v>
      </c>
      <c r="H21" s="12">
        <v>134.6</v>
      </c>
      <c r="I21" s="12">
        <v>142.4</v>
      </c>
      <c r="J21" s="12">
        <v>161.5</v>
      </c>
      <c r="K21" s="12">
        <v>195.8</v>
      </c>
      <c r="L21" s="12">
        <v>220.5</v>
      </c>
      <c r="M21" s="12">
        <v>208.7</v>
      </c>
      <c r="N21" s="12">
        <v>256.60000000000002</v>
      </c>
      <c r="O21" s="12">
        <v>267.3</v>
      </c>
      <c r="P21" s="12">
        <v>237.1</v>
      </c>
      <c r="Q21" s="12">
        <v>228.6</v>
      </c>
      <c r="R21" s="12">
        <v>249.1</v>
      </c>
      <c r="S21" s="12">
        <v>251.1</v>
      </c>
      <c r="T21" s="12">
        <v>214.9</v>
      </c>
      <c r="U21" s="12">
        <v>212.3</v>
      </c>
      <c r="V21" s="12">
        <v>204.4</v>
      </c>
      <c r="W21" s="12">
        <v>177.7</v>
      </c>
      <c r="X21" s="12">
        <v>160.19999999999999</v>
      </c>
      <c r="Y21" s="12">
        <v>159.69999999999999</v>
      </c>
      <c r="Z21" s="12">
        <v>145.6</v>
      </c>
      <c r="AA21" s="12">
        <v>143.6</v>
      </c>
      <c r="AB21" s="12">
        <v>139.19999999999999</v>
      </c>
      <c r="AC21" s="12">
        <v>138.1</v>
      </c>
      <c r="AD21" s="12">
        <v>135.4</v>
      </c>
      <c r="AE21" s="12">
        <v>131</v>
      </c>
      <c r="AF21" s="12">
        <v>125.3</v>
      </c>
      <c r="AG21" s="12">
        <v>126.3</v>
      </c>
      <c r="AH21" s="12">
        <v>125.4</v>
      </c>
      <c r="AI21" s="12">
        <v>122.2</v>
      </c>
      <c r="AJ21" s="12">
        <v>112.2</v>
      </c>
      <c r="AK21" s="12">
        <v>123.5</v>
      </c>
      <c r="AL21" s="12">
        <v>142</v>
      </c>
      <c r="AM21" s="12">
        <v>143.5</v>
      </c>
      <c r="AN21" s="12">
        <v>156.4</v>
      </c>
      <c r="AO21" s="12">
        <v>163</v>
      </c>
      <c r="AP21" s="12">
        <v>172.6</v>
      </c>
      <c r="AQ21" s="12">
        <v>173.9</v>
      </c>
    </row>
    <row r="22" spans="1:43">
      <c r="A22" s="11" t="s">
        <v>16</v>
      </c>
      <c r="B22" s="12">
        <v>0</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2">
        <v>0</v>
      </c>
      <c r="AE22" s="12">
        <v>0</v>
      </c>
      <c r="AF22" s="12">
        <v>0</v>
      </c>
      <c r="AG22" s="12">
        <v>0</v>
      </c>
      <c r="AH22" s="12">
        <v>0</v>
      </c>
      <c r="AI22" s="12">
        <v>0</v>
      </c>
      <c r="AJ22" s="12">
        <v>0</v>
      </c>
      <c r="AK22" s="12">
        <v>0</v>
      </c>
      <c r="AL22" s="12">
        <v>0</v>
      </c>
      <c r="AM22" s="12">
        <v>0</v>
      </c>
      <c r="AN22" s="12">
        <v>0</v>
      </c>
      <c r="AO22" s="12">
        <v>0</v>
      </c>
      <c r="AP22" s="12">
        <v>0</v>
      </c>
      <c r="AQ22" s="12">
        <v>0</v>
      </c>
    </row>
    <row r="23" spans="1:43">
      <c r="A23" s="11" t="s">
        <v>17</v>
      </c>
      <c r="B23" s="12">
        <v>8.6</v>
      </c>
      <c r="C23" s="12">
        <v>12.3</v>
      </c>
      <c r="D23" s="12">
        <v>16.899999999999999</v>
      </c>
      <c r="E23" s="12">
        <v>21.9</v>
      </c>
      <c r="F23" s="12">
        <v>25.5</v>
      </c>
      <c r="G23" s="12">
        <v>33.299999999999997</v>
      </c>
      <c r="H23" s="12">
        <v>39.9</v>
      </c>
      <c r="I23" s="12">
        <v>41.2</v>
      </c>
      <c r="J23" s="12">
        <v>47.4</v>
      </c>
      <c r="K23" s="12">
        <v>50.4</v>
      </c>
      <c r="L23" s="12">
        <v>43.3</v>
      </c>
      <c r="M23" s="12">
        <v>47.8</v>
      </c>
      <c r="N23" s="12">
        <v>52.8</v>
      </c>
      <c r="O23" s="12">
        <v>55.8</v>
      </c>
      <c r="P23" s="12">
        <v>56.8</v>
      </c>
      <c r="Q23" s="12">
        <v>57.2</v>
      </c>
      <c r="R23" s="12">
        <v>60.8</v>
      </c>
      <c r="S23" s="12">
        <v>68.599999999999994</v>
      </c>
      <c r="T23" s="12">
        <v>80.3</v>
      </c>
      <c r="U23" s="12">
        <v>89.5</v>
      </c>
      <c r="V23" s="12">
        <v>99.7</v>
      </c>
      <c r="W23" s="12">
        <v>107.8</v>
      </c>
      <c r="X23" s="12">
        <v>123.6</v>
      </c>
      <c r="Y23" s="12">
        <v>135.30000000000001</v>
      </c>
      <c r="Z23" s="12">
        <v>143.80000000000001</v>
      </c>
      <c r="AA23" s="12">
        <v>156.9</v>
      </c>
      <c r="AB23" s="12">
        <v>157.9</v>
      </c>
      <c r="AC23" s="12">
        <v>159.30000000000001</v>
      </c>
      <c r="AD23" s="12">
        <v>162.6</v>
      </c>
      <c r="AE23" s="12">
        <v>146.80000000000001</v>
      </c>
      <c r="AF23" s="12">
        <v>153.69999999999999</v>
      </c>
      <c r="AG23" s="12">
        <v>152</v>
      </c>
      <c r="AH23" s="12">
        <v>161.6</v>
      </c>
      <c r="AI23" s="12">
        <v>166.5</v>
      </c>
      <c r="AJ23" s="12">
        <v>163.4</v>
      </c>
      <c r="AK23" s="12">
        <v>187.5</v>
      </c>
      <c r="AL23" s="12">
        <v>184.4</v>
      </c>
      <c r="AM23" s="12">
        <v>181.1</v>
      </c>
      <c r="AN23" s="12">
        <v>175.6</v>
      </c>
      <c r="AO23" s="12">
        <v>181.6</v>
      </c>
      <c r="AP23" s="12">
        <v>171.2</v>
      </c>
      <c r="AQ23" s="12">
        <v>174</v>
      </c>
    </row>
    <row r="24" spans="1:43">
      <c r="A24" s="11" t="s">
        <v>18</v>
      </c>
      <c r="B24" s="12">
        <v>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c r="AD24" s="12">
        <v>0</v>
      </c>
      <c r="AE24" s="12">
        <v>0</v>
      </c>
      <c r="AF24" s="12">
        <v>0</v>
      </c>
      <c r="AG24" s="12">
        <v>0</v>
      </c>
      <c r="AH24" s="12">
        <v>0</v>
      </c>
      <c r="AI24" s="12">
        <v>0</v>
      </c>
      <c r="AJ24" s="12">
        <v>0</v>
      </c>
      <c r="AK24" s="12">
        <v>0</v>
      </c>
      <c r="AL24" s="12">
        <v>0</v>
      </c>
      <c r="AM24" s="12">
        <v>0</v>
      </c>
      <c r="AN24" s="12">
        <v>0</v>
      </c>
      <c r="AO24" s="12">
        <v>0</v>
      </c>
      <c r="AP24" s="12">
        <v>0</v>
      </c>
      <c r="AQ24" s="12">
        <v>0</v>
      </c>
    </row>
    <row r="25" spans="1:43">
      <c r="A25" s="13" t="s">
        <v>19</v>
      </c>
      <c r="B25" s="14">
        <v>1797.8</v>
      </c>
      <c r="C25" s="14">
        <v>1742.7</v>
      </c>
      <c r="D25" s="14">
        <v>1740.5</v>
      </c>
      <c r="E25" s="14">
        <v>1636.8</v>
      </c>
      <c r="F25" s="14">
        <v>1786.2</v>
      </c>
      <c r="G25" s="14">
        <v>1498.7</v>
      </c>
      <c r="H25" s="14">
        <v>1838.7</v>
      </c>
      <c r="I25" s="14">
        <v>2102.1</v>
      </c>
      <c r="J25" s="14">
        <v>2563.4</v>
      </c>
      <c r="K25" s="14">
        <v>2927.6</v>
      </c>
      <c r="L25" s="14">
        <v>3889.9</v>
      </c>
      <c r="M25" s="14">
        <v>4073.3</v>
      </c>
      <c r="N25" s="14">
        <v>3832.8</v>
      </c>
      <c r="O25" s="14">
        <v>3551.4</v>
      </c>
      <c r="P25" s="14">
        <v>3370.7</v>
      </c>
      <c r="Q25" s="14">
        <v>3488.7</v>
      </c>
      <c r="R25" s="14">
        <v>3109.3</v>
      </c>
      <c r="S25" s="14">
        <v>2868.4</v>
      </c>
      <c r="T25" s="14">
        <v>2618.6</v>
      </c>
      <c r="U25" s="14">
        <v>2579.6</v>
      </c>
      <c r="V25" s="14">
        <v>2864.6</v>
      </c>
      <c r="W25" s="14">
        <v>2573.4</v>
      </c>
      <c r="X25" s="14">
        <v>2386.4</v>
      </c>
      <c r="Y25" s="14">
        <v>1951.9</v>
      </c>
      <c r="Z25" s="14">
        <v>1987.6</v>
      </c>
      <c r="AA25" s="14">
        <v>2024.2</v>
      </c>
      <c r="AB25" s="14">
        <v>1969.7</v>
      </c>
      <c r="AC25" s="14">
        <v>2774.2</v>
      </c>
      <c r="AD25" s="14">
        <v>2140.1</v>
      </c>
      <c r="AE25" s="14">
        <v>1851.6</v>
      </c>
      <c r="AF25" s="14">
        <v>2253.4</v>
      </c>
      <c r="AG25" s="14">
        <v>2209</v>
      </c>
      <c r="AH25" s="14">
        <v>2273.3000000000002</v>
      </c>
      <c r="AI25" s="14">
        <v>2787.8</v>
      </c>
      <c r="AJ25" s="14">
        <v>2849.3</v>
      </c>
      <c r="AK25" s="14">
        <v>2845.3</v>
      </c>
      <c r="AL25" s="14">
        <v>2779.1</v>
      </c>
      <c r="AM25" s="14">
        <v>3318.2</v>
      </c>
      <c r="AN25" s="14">
        <v>3130.2</v>
      </c>
      <c r="AO25" s="14">
        <v>3174.1</v>
      </c>
      <c r="AP25" s="14">
        <v>3397.9</v>
      </c>
      <c r="AQ25" s="14">
        <v>3716.4</v>
      </c>
    </row>
    <row r="27" spans="1:43">
      <c r="A27" s="16" t="s">
        <v>26</v>
      </c>
      <c r="B27" s="17">
        <f>SUM(B10,B14)</f>
        <v>1786.3</v>
      </c>
      <c r="C27" s="17">
        <f t="shared" ref="C27:AP27" si="0">SUM(C10,C14)</f>
        <v>1719.5</v>
      </c>
      <c r="D27" s="17">
        <f t="shared" si="0"/>
        <v>1648</v>
      </c>
      <c r="E27" s="17">
        <f t="shared" si="0"/>
        <v>1438.9</v>
      </c>
      <c r="F27" s="17">
        <f t="shared" si="0"/>
        <v>1559.2</v>
      </c>
      <c r="G27" s="17">
        <f t="shared" si="0"/>
        <v>1306</v>
      </c>
      <c r="H27" s="17">
        <f t="shared" si="0"/>
        <v>1716.5</v>
      </c>
      <c r="I27" s="17">
        <f t="shared" si="0"/>
        <v>2022.3</v>
      </c>
      <c r="J27" s="17">
        <f t="shared" si="0"/>
        <v>2437.4</v>
      </c>
      <c r="K27" s="17">
        <f t="shared" si="0"/>
        <v>2901.2</v>
      </c>
      <c r="L27" s="17">
        <f t="shared" si="0"/>
        <v>3965.6</v>
      </c>
      <c r="M27" s="17">
        <f t="shared" si="0"/>
        <v>4184</v>
      </c>
      <c r="N27" s="17">
        <f t="shared" si="0"/>
        <v>3852.5</v>
      </c>
      <c r="O27" s="17">
        <f t="shared" si="0"/>
        <v>3454.4</v>
      </c>
      <c r="P27" s="17">
        <f t="shared" si="0"/>
        <v>3204.2</v>
      </c>
      <c r="Q27" s="17">
        <f t="shared" si="0"/>
        <v>3290.7000000000003</v>
      </c>
      <c r="R27" s="17">
        <f t="shared" si="0"/>
        <v>2826.8</v>
      </c>
      <c r="S27" s="17">
        <f t="shared" si="0"/>
        <v>2591.5</v>
      </c>
      <c r="T27" s="17">
        <f t="shared" si="0"/>
        <v>2380.6999999999998</v>
      </c>
      <c r="U27" s="17">
        <f t="shared" si="0"/>
        <v>2297</v>
      </c>
      <c r="V27" s="17">
        <f t="shared" si="0"/>
        <v>2565.1</v>
      </c>
      <c r="W27" s="17">
        <f t="shared" si="0"/>
        <v>2290.1</v>
      </c>
      <c r="X27" s="17">
        <f t="shared" si="0"/>
        <v>2116.1999999999998</v>
      </c>
      <c r="Y27" s="17">
        <f t="shared" si="0"/>
        <v>1671.3000000000002</v>
      </c>
      <c r="Z27" s="17">
        <f t="shared" si="0"/>
        <v>1713</v>
      </c>
      <c r="AA27" s="17">
        <f t="shared" si="0"/>
        <v>1740.1999999999998</v>
      </c>
      <c r="AB27" s="17">
        <f t="shared" si="0"/>
        <v>1686.5</v>
      </c>
      <c r="AC27" s="17">
        <f t="shared" si="0"/>
        <v>2489</v>
      </c>
      <c r="AD27" s="17">
        <f t="shared" si="0"/>
        <v>1847.1000000000001</v>
      </c>
      <c r="AE27" s="17">
        <f t="shared" si="0"/>
        <v>1579.8000000000002</v>
      </c>
      <c r="AF27" s="17">
        <f t="shared" si="0"/>
        <v>1976.4</v>
      </c>
      <c r="AG27" s="17">
        <f t="shared" si="0"/>
        <v>1932.5</v>
      </c>
      <c r="AH27" s="17">
        <f t="shared" si="0"/>
        <v>1986.3000000000002</v>
      </c>
      <c r="AI27" s="17">
        <f t="shared" si="0"/>
        <v>2500.1999999999998</v>
      </c>
      <c r="AJ27" s="17">
        <f t="shared" si="0"/>
        <v>2573.7000000000003</v>
      </c>
      <c r="AK27" s="17">
        <f t="shared" si="0"/>
        <v>2534.3000000000002</v>
      </c>
      <c r="AL27" s="17">
        <f t="shared" si="0"/>
        <v>2452.6</v>
      </c>
      <c r="AM27" s="17">
        <f t="shared" si="0"/>
        <v>2994.4</v>
      </c>
      <c r="AN27" s="17">
        <f t="shared" si="0"/>
        <v>2798.8</v>
      </c>
      <c r="AO27" s="17">
        <f t="shared" si="0"/>
        <v>2830.8</v>
      </c>
      <c r="AP27" s="17">
        <f t="shared" si="0"/>
        <v>3056.2</v>
      </c>
      <c r="AQ27" s="17">
        <f>SUM(AQ10,AQ14)</f>
        <v>3370.5</v>
      </c>
    </row>
    <row r="28" spans="1:43">
      <c r="A28" s="16" t="s">
        <v>27</v>
      </c>
      <c r="B28" s="17">
        <f>B20</f>
        <v>107.1</v>
      </c>
      <c r="C28" s="17">
        <f t="shared" ref="C28:AP28" si="1">C20</f>
        <v>102.9</v>
      </c>
      <c r="D28" s="17">
        <f t="shared" si="1"/>
        <v>113.1</v>
      </c>
      <c r="E28" s="17">
        <f t="shared" si="1"/>
        <v>139.19999999999999</v>
      </c>
      <c r="F28" s="17">
        <f t="shared" si="1"/>
        <v>155.30000000000001</v>
      </c>
      <c r="G28" s="17">
        <f t="shared" si="1"/>
        <v>152.19999999999999</v>
      </c>
      <c r="H28" s="17">
        <f t="shared" si="1"/>
        <v>171.1</v>
      </c>
      <c r="I28" s="17">
        <f t="shared" si="1"/>
        <v>180.1</v>
      </c>
      <c r="J28" s="17">
        <f t="shared" si="1"/>
        <v>205</v>
      </c>
      <c r="K28" s="17">
        <f t="shared" si="1"/>
        <v>241.2</v>
      </c>
      <c r="L28" s="17">
        <f t="shared" si="1"/>
        <v>257.60000000000002</v>
      </c>
      <c r="M28" s="17">
        <f t="shared" si="1"/>
        <v>251.2</v>
      </c>
      <c r="N28" s="17">
        <f t="shared" si="1"/>
        <v>302.3</v>
      </c>
      <c r="O28" s="17">
        <f t="shared" si="1"/>
        <v>315.8</v>
      </c>
      <c r="P28" s="17">
        <f t="shared" si="1"/>
        <v>288</v>
      </c>
      <c r="Q28" s="17">
        <f t="shared" si="1"/>
        <v>280.2</v>
      </c>
      <c r="R28" s="17">
        <f t="shared" si="1"/>
        <v>303.89999999999998</v>
      </c>
      <c r="S28" s="17">
        <f t="shared" si="1"/>
        <v>313.60000000000002</v>
      </c>
      <c r="T28" s="17">
        <f t="shared" si="1"/>
        <v>290.3</v>
      </c>
      <c r="U28" s="17">
        <f t="shared" si="1"/>
        <v>297.39999999999998</v>
      </c>
      <c r="V28" s="17">
        <f t="shared" si="1"/>
        <v>300.39999999999998</v>
      </c>
      <c r="W28" s="17">
        <f t="shared" si="1"/>
        <v>283.3</v>
      </c>
      <c r="X28" s="17">
        <f t="shared" si="1"/>
        <v>283</v>
      </c>
      <c r="Y28" s="17">
        <f t="shared" si="1"/>
        <v>294.60000000000002</v>
      </c>
      <c r="Z28" s="17">
        <f t="shared" si="1"/>
        <v>289.3</v>
      </c>
      <c r="AA28" s="17">
        <f t="shared" si="1"/>
        <v>300.39999999999998</v>
      </c>
      <c r="AB28" s="17">
        <f t="shared" si="1"/>
        <v>297.10000000000002</v>
      </c>
      <c r="AC28" s="17">
        <f t="shared" si="1"/>
        <v>297.39999999999998</v>
      </c>
      <c r="AD28" s="17">
        <f t="shared" si="1"/>
        <v>298.10000000000002</v>
      </c>
      <c r="AE28" s="17">
        <f t="shared" si="1"/>
        <v>277.8</v>
      </c>
      <c r="AF28" s="17">
        <f t="shared" si="1"/>
        <v>279.10000000000002</v>
      </c>
      <c r="AG28" s="17">
        <f t="shared" si="1"/>
        <v>278.5</v>
      </c>
      <c r="AH28" s="17">
        <f t="shared" si="1"/>
        <v>287.10000000000002</v>
      </c>
      <c r="AI28" s="17">
        <f t="shared" si="1"/>
        <v>288.8</v>
      </c>
      <c r="AJ28" s="17">
        <f t="shared" si="1"/>
        <v>275.7</v>
      </c>
      <c r="AK28" s="17">
        <f t="shared" si="1"/>
        <v>311</v>
      </c>
      <c r="AL28" s="17">
        <f t="shared" si="1"/>
        <v>326.5</v>
      </c>
      <c r="AM28" s="17">
        <f t="shared" si="1"/>
        <v>324.60000000000002</v>
      </c>
      <c r="AN28" s="17">
        <f t="shared" si="1"/>
        <v>331.7</v>
      </c>
      <c r="AO28" s="17">
        <f t="shared" si="1"/>
        <v>344.2</v>
      </c>
      <c r="AP28" s="17">
        <f t="shared" si="1"/>
        <v>343.2</v>
      </c>
      <c r="AQ28" s="17">
        <f>AQ20</f>
        <v>347.3</v>
      </c>
    </row>
    <row r="30" spans="1:43">
      <c r="B30" s="15">
        <v>1786.3</v>
      </c>
      <c r="C30" s="15">
        <v>1719.5</v>
      </c>
      <c r="D30" s="15">
        <v>1648</v>
      </c>
      <c r="E30" s="15">
        <v>1438.9</v>
      </c>
      <c r="F30" s="15">
        <v>1559.2</v>
      </c>
      <c r="G30" s="15">
        <v>1306</v>
      </c>
      <c r="H30" s="15">
        <v>1716.5</v>
      </c>
      <c r="I30" s="15">
        <v>2022.3</v>
      </c>
      <c r="J30" s="15">
        <v>2437.4</v>
      </c>
      <c r="K30" s="15">
        <v>2901.2</v>
      </c>
      <c r="L30" s="15">
        <v>3965.6</v>
      </c>
      <c r="M30" s="15">
        <v>4184</v>
      </c>
      <c r="N30" s="15">
        <v>3852.5</v>
      </c>
      <c r="O30" s="15">
        <v>3454.4</v>
      </c>
      <c r="P30" s="15">
        <v>3204.2</v>
      </c>
      <c r="Q30" s="15">
        <v>3290.7000000000003</v>
      </c>
      <c r="R30" s="15">
        <v>2826.8</v>
      </c>
      <c r="S30" s="15">
        <v>2591.5</v>
      </c>
      <c r="T30" s="15">
        <v>2380.6999999999998</v>
      </c>
      <c r="U30" s="15">
        <v>2297</v>
      </c>
      <c r="V30" s="15">
        <v>2565.1</v>
      </c>
      <c r="W30" s="15">
        <v>2290.1</v>
      </c>
      <c r="X30" s="15">
        <v>2116.1999999999998</v>
      </c>
      <c r="Y30" s="15">
        <v>1671.3000000000002</v>
      </c>
      <c r="Z30" s="15">
        <v>1713</v>
      </c>
      <c r="AA30" s="15">
        <v>1740.1999999999998</v>
      </c>
      <c r="AB30" s="15">
        <v>1686.5</v>
      </c>
      <c r="AC30" s="15">
        <v>2489</v>
      </c>
      <c r="AD30" s="15">
        <v>1847.1000000000001</v>
      </c>
      <c r="AE30" s="15">
        <v>1579.8000000000002</v>
      </c>
      <c r="AF30" s="15">
        <v>1976.4</v>
      </c>
      <c r="AG30" s="15">
        <v>1932.5</v>
      </c>
      <c r="AH30" s="15">
        <v>1986.3000000000002</v>
      </c>
      <c r="AI30" s="15">
        <v>2500.1999999999998</v>
      </c>
      <c r="AJ30" s="15">
        <v>2573.7000000000003</v>
      </c>
      <c r="AK30" s="15">
        <v>2534.3000000000002</v>
      </c>
      <c r="AL30" s="15">
        <v>2452.6</v>
      </c>
      <c r="AM30" s="15">
        <v>2994.4</v>
      </c>
      <c r="AN30" s="15">
        <v>2798.8</v>
      </c>
      <c r="AO30" s="15">
        <v>2830.8</v>
      </c>
      <c r="AP30" s="15">
        <v>3056.2</v>
      </c>
      <c r="AQ30" s="3">
        <v>3370.5</v>
      </c>
    </row>
    <row r="31" spans="1:43">
      <c r="B31" s="15">
        <v>107.1</v>
      </c>
      <c r="C31" s="15">
        <v>102.9</v>
      </c>
      <c r="D31" s="15">
        <v>113.1</v>
      </c>
      <c r="E31" s="15">
        <v>139.19999999999999</v>
      </c>
      <c r="F31" s="15">
        <v>155.30000000000001</v>
      </c>
      <c r="G31" s="15">
        <v>152.19999999999999</v>
      </c>
      <c r="H31" s="15">
        <v>171.1</v>
      </c>
      <c r="I31" s="15">
        <v>180.1</v>
      </c>
      <c r="J31" s="15">
        <v>205</v>
      </c>
      <c r="K31" s="15">
        <v>241.2</v>
      </c>
      <c r="L31" s="15">
        <v>257.60000000000002</v>
      </c>
      <c r="M31" s="15">
        <v>251.2</v>
      </c>
      <c r="N31" s="15">
        <v>302.3</v>
      </c>
      <c r="O31" s="15">
        <v>315.8</v>
      </c>
      <c r="P31" s="15">
        <v>288</v>
      </c>
      <c r="Q31" s="15">
        <v>280.2</v>
      </c>
      <c r="R31" s="15">
        <v>303.89999999999998</v>
      </c>
      <c r="S31" s="15">
        <v>313.60000000000002</v>
      </c>
      <c r="T31" s="15">
        <v>290.3</v>
      </c>
      <c r="U31" s="15">
        <v>297.39999999999998</v>
      </c>
      <c r="V31" s="15">
        <v>300.39999999999998</v>
      </c>
      <c r="W31" s="15">
        <v>283.3</v>
      </c>
      <c r="X31" s="15">
        <v>283</v>
      </c>
      <c r="Y31" s="15">
        <v>294.60000000000002</v>
      </c>
      <c r="Z31" s="15">
        <v>289.3</v>
      </c>
      <c r="AA31" s="15">
        <v>300.39999999999998</v>
      </c>
      <c r="AB31" s="15">
        <v>297.10000000000002</v>
      </c>
      <c r="AC31" s="15">
        <v>297.39999999999998</v>
      </c>
      <c r="AD31" s="15">
        <v>298.10000000000002</v>
      </c>
      <c r="AE31" s="15">
        <v>277.8</v>
      </c>
      <c r="AF31" s="15">
        <v>279.10000000000002</v>
      </c>
      <c r="AG31" s="15">
        <v>278.5</v>
      </c>
      <c r="AH31" s="15">
        <v>287.10000000000002</v>
      </c>
      <c r="AI31" s="15">
        <v>288.8</v>
      </c>
      <c r="AJ31" s="15">
        <v>275.7</v>
      </c>
      <c r="AK31" s="15">
        <v>311</v>
      </c>
      <c r="AL31" s="15">
        <v>326.5</v>
      </c>
      <c r="AM31" s="15">
        <v>324.60000000000002</v>
      </c>
      <c r="AN31" s="15">
        <v>331.7</v>
      </c>
      <c r="AO31" s="15">
        <v>344.2</v>
      </c>
      <c r="AP31" s="15">
        <v>343.2</v>
      </c>
      <c r="AQ31" s="3">
        <v>347.3</v>
      </c>
    </row>
  </sheetData>
  <mergeCells count="42">
    <mergeCell ref="AL7:AL8"/>
    <mergeCell ref="AM7:AM8"/>
    <mergeCell ref="AN7:AN8"/>
    <mergeCell ref="AO7:AO8"/>
    <mergeCell ref="AP7:AP8"/>
    <mergeCell ref="U7:U8"/>
    <mergeCell ref="V7:V8"/>
    <mergeCell ref="W7:W8"/>
    <mergeCell ref="X7:X8"/>
    <mergeCell ref="AK7:AK8"/>
    <mergeCell ref="Z7:Z8"/>
    <mergeCell ref="AA7:AA8"/>
    <mergeCell ref="AB7:AB8"/>
    <mergeCell ref="AC7:AC8"/>
    <mergeCell ref="AD7:AD8"/>
    <mergeCell ref="AE7:AE8"/>
    <mergeCell ref="AF7:AF8"/>
    <mergeCell ref="AG7:AG8"/>
    <mergeCell ref="AH7:AH8"/>
    <mergeCell ref="AI7:AI8"/>
    <mergeCell ref="AJ7:AJ8"/>
    <mergeCell ref="P7:P8"/>
    <mergeCell ref="Q7:Q8"/>
    <mergeCell ref="R7:R8"/>
    <mergeCell ref="S7:S8"/>
    <mergeCell ref="T7:T8"/>
    <mergeCell ref="AQ7:AQ8"/>
    <mergeCell ref="M7:M8"/>
    <mergeCell ref="B7:B8"/>
    <mergeCell ref="C7:C8"/>
    <mergeCell ref="D7:D8"/>
    <mergeCell ref="E7:E8"/>
    <mergeCell ref="F7:F8"/>
    <mergeCell ref="G7:G8"/>
    <mergeCell ref="H7:H8"/>
    <mergeCell ref="I7:I8"/>
    <mergeCell ref="J7:J8"/>
    <mergeCell ref="K7:K8"/>
    <mergeCell ref="L7:L8"/>
    <mergeCell ref="Y7:Y8"/>
    <mergeCell ref="N7:N8"/>
    <mergeCell ref="O7:O8"/>
  </mergeCells>
  <phoneticPr fontId="4"/>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6A639-DF94-46C1-BDC8-6D6537CA24C1}">
  <dimension ref="A1:AQ31"/>
  <sheetViews>
    <sheetView topLeftCell="A13" zoomScale="55" zoomScaleNormal="55" workbookViewId="0">
      <selection activeCell="V73" sqref="V73"/>
    </sheetView>
  </sheetViews>
  <sheetFormatPr defaultColWidth="9.1171875" defaultRowHeight="23.15"/>
  <cols>
    <col min="1" max="1" width="38.9375" style="15" customWidth="1"/>
    <col min="2" max="42" width="9.5859375" style="15" customWidth="1"/>
    <col min="43" max="16384" width="9.1171875" style="3"/>
  </cols>
  <sheetData>
    <row r="1" spans="1:43" ht="25.3">
      <c r="A1" s="1" t="s">
        <v>22</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row>
    <row r="2" spans="1:43" ht="25.3">
      <c r="A2" s="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row>
    <row r="3" spans="1:43" ht="25.3">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row>
    <row r="4" spans="1:43" ht="25.3">
      <c r="A4" s="1"/>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row>
    <row r="5" spans="1:43">
      <c r="A5" s="4" t="s">
        <v>21</v>
      </c>
      <c r="B5" s="15">
        <v>1980</v>
      </c>
      <c r="C5" s="15">
        <v>1981</v>
      </c>
      <c r="D5" s="15">
        <v>1982</v>
      </c>
      <c r="E5" s="15">
        <v>1983</v>
      </c>
      <c r="F5" s="15">
        <v>1984</v>
      </c>
      <c r="G5" s="15">
        <v>1985</v>
      </c>
      <c r="H5" s="15">
        <v>1986</v>
      </c>
      <c r="I5" s="15">
        <v>1987</v>
      </c>
      <c r="J5" s="15">
        <v>1988</v>
      </c>
      <c r="K5" s="15">
        <v>1989</v>
      </c>
      <c r="L5" s="15">
        <v>1990</v>
      </c>
      <c r="M5" s="15">
        <v>1991</v>
      </c>
      <c r="N5" s="15">
        <v>1992</v>
      </c>
      <c r="O5" s="15">
        <v>1993</v>
      </c>
      <c r="P5" s="15">
        <v>1994</v>
      </c>
      <c r="Q5" s="15">
        <v>1995</v>
      </c>
      <c r="R5" s="15">
        <v>1996</v>
      </c>
      <c r="S5" s="15">
        <v>1997</v>
      </c>
      <c r="T5" s="15">
        <v>1998</v>
      </c>
      <c r="U5" s="15">
        <v>1999</v>
      </c>
      <c r="V5" s="15">
        <v>2000</v>
      </c>
      <c r="W5" s="15">
        <v>2001</v>
      </c>
      <c r="X5" s="15">
        <v>2002</v>
      </c>
      <c r="Y5" s="15">
        <v>2003</v>
      </c>
      <c r="Z5" s="15">
        <v>2004</v>
      </c>
      <c r="AA5" s="15">
        <v>2005</v>
      </c>
      <c r="AB5" s="15">
        <v>2006</v>
      </c>
      <c r="AC5" s="15">
        <v>2007</v>
      </c>
      <c r="AD5" s="15">
        <v>2008</v>
      </c>
      <c r="AE5" s="15">
        <v>2009</v>
      </c>
      <c r="AF5" s="15">
        <v>2010</v>
      </c>
      <c r="AG5" s="15">
        <v>2011</v>
      </c>
      <c r="AH5" s="15">
        <v>2012</v>
      </c>
      <c r="AI5" s="15">
        <v>2013</v>
      </c>
      <c r="AJ5" s="15">
        <v>2014</v>
      </c>
      <c r="AK5" s="15">
        <v>2015</v>
      </c>
      <c r="AL5" s="15">
        <v>2016</v>
      </c>
      <c r="AM5" s="15">
        <v>2017</v>
      </c>
      <c r="AN5" s="15">
        <v>2018</v>
      </c>
      <c r="AO5" s="18">
        <v>2019</v>
      </c>
      <c r="AP5" s="18">
        <v>2020</v>
      </c>
      <c r="AQ5" s="18">
        <v>2021</v>
      </c>
    </row>
    <row r="6" spans="1:43">
      <c r="A6" s="6"/>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18"/>
      <c r="AP6" s="18"/>
    </row>
    <row r="7" spans="1:43" ht="16.5" customHeight="1">
      <c r="A7" s="8"/>
      <c r="B7" s="275" t="s">
        <v>319</v>
      </c>
      <c r="C7" s="275" t="s">
        <v>319</v>
      </c>
      <c r="D7" s="275" t="s">
        <v>319</v>
      </c>
      <c r="E7" s="275" t="s">
        <v>319</v>
      </c>
      <c r="F7" s="275" t="s">
        <v>319</v>
      </c>
      <c r="G7" s="275" t="s">
        <v>319</v>
      </c>
      <c r="H7" s="275" t="s">
        <v>319</v>
      </c>
      <c r="I7" s="275" t="s">
        <v>319</v>
      </c>
      <c r="J7" s="275" t="s">
        <v>319</v>
      </c>
      <c r="K7" s="275" t="s">
        <v>319</v>
      </c>
      <c r="L7" s="275" t="s">
        <v>319</v>
      </c>
      <c r="M7" s="275" t="s">
        <v>319</v>
      </c>
      <c r="N7" s="275" t="s">
        <v>319</v>
      </c>
      <c r="O7" s="275" t="s">
        <v>319</v>
      </c>
      <c r="P7" s="275" t="s">
        <v>319</v>
      </c>
      <c r="Q7" s="275" t="s">
        <v>319</v>
      </c>
      <c r="R7" s="275" t="s">
        <v>319</v>
      </c>
      <c r="S7" s="275" t="s">
        <v>319</v>
      </c>
      <c r="T7" s="275" t="s">
        <v>319</v>
      </c>
      <c r="U7" s="275" t="s">
        <v>319</v>
      </c>
      <c r="V7" s="275" t="s">
        <v>319</v>
      </c>
      <c r="W7" s="275" t="s">
        <v>319</v>
      </c>
      <c r="X7" s="275" t="s">
        <v>319</v>
      </c>
      <c r="Y7" s="275" t="s">
        <v>319</v>
      </c>
      <c r="Z7" s="275" t="s">
        <v>319</v>
      </c>
      <c r="AA7" s="275" t="s">
        <v>319</v>
      </c>
      <c r="AB7" s="275" t="s">
        <v>319</v>
      </c>
      <c r="AC7" s="275" t="s">
        <v>319</v>
      </c>
      <c r="AD7" s="275" t="s">
        <v>319</v>
      </c>
      <c r="AE7" s="275" t="s">
        <v>319</v>
      </c>
      <c r="AF7" s="275" t="s">
        <v>319</v>
      </c>
      <c r="AG7" s="275" t="s">
        <v>319</v>
      </c>
      <c r="AH7" s="277" t="s">
        <v>320</v>
      </c>
      <c r="AI7" s="277" t="s">
        <v>320</v>
      </c>
      <c r="AJ7" s="277" t="s">
        <v>320</v>
      </c>
      <c r="AK7" s="277" t="s">
        <v>320</v>
      </c>
      <c r="AL7" s="277" t="s">
        <v>320</v>
      </c>
      <c r="AM7" s="277" t="s">
        <v>320</v>
      </c>
      <c r="AN7" s="277" t="s">
        <v>320</v>
      </c>
      <c r="AO7" s="277" t="s">
        <v>320</v>
      </c>
      <c r="AP7" s="277" t="s">
        <v>320</v>
      </c>
      <c r="AQ7" s="275" t="s">
        <v>319</v>
      </c>
    </row>
    <row r="8" spans="1:43">
      <c r="A8" s="9" t="s">
        <v>2</v>
      </c>
      <c r="B8" s="276"/>
      <c r="C8" s="276"/>
      <c r="D8" s="276"/>
      <c r="E8" s="276"/>
      <c r="F8" s="276"/>
      <c r="G8" s="276"/>
      <c r="H8" s="276"/>
      <c r="I8" s="276"/>
      <c r="J8" s="276"/>
      <c r="K8" s="276"/>
      <c r="L8" s="276"/>
      <c r="M8" s="276"/>
      <c r="N8" s="276"/>
      <c r="O8" s="276"/>
      <c r="P8" s="276"/>
      <c r="Q8" s="276"/>
      <c r="R8" s="276"/>
      <c r="S8" s="276"/>
      <c r="T8" s="276"/>
      <c r="U8" s="276"/>
      <c r="V8" s="276"/>
      <c r="W8" s="276"/>
      <c r="X8" s="276"/>
      <c r="Y8" s="276"/>
      <c r="Z8" s="276"/>
      <c r="AA8" s="276"/>
      <c r="AB8" s="276"/>
      <c r="AC8" s="276"/>
      <c r="AD8" s="276"/>
      <c r="AE8" s="276"/>
      <c r="AF8" s="276"/>
      <c r="AG8" s="276"/>
      <c r="AH8" s="276"/>
      <c r="AI8" s="276"/>
      <c r="AJ8" s="276"/>
      <c r="AK8" s="276"/>
      <c r="AL8" s="276"/>
      <c r="AM8" s="276"/>
      <c r="AN8" s="276"/>
      <c r="AO8" s="276"/>
      <c r="AP8" s="276"/>
      <c r="AQ8" s="276"/>
    </row>
    <row r="9" spans="1:43">
      <c r="A9" s="6" t="s">
        <v>3</v>
      </c>
      <c r="B9" s="19">
        <v>0</v>
      </c>
      <c r="C9" s="19">
        <v>0</v>
      </c>
      <c r="D9" s="19">
        <v>0</v>
      </c>
      <c r="E9" s="19">
        <v>0</v>
      </c>
      <c r="F9" s="19">
        <v>0</v>
      </c>
      <c r="G9" s="19">
        <v>0</v>
      </c>
      <c r="H9" s="19">
        <v>0</v>
      </c>
      <c r="I9" s="19">
        <v>0</v>
      </c>
      <c r="J9" s="19">
        <v>0</v>
      </c>
      <c r="K9" s="19">
        <v>0</v>
      </c>
      <c r="L9" s="19">
        <v>0</v>
      </c>
      <c r="M9" s="19">
        <v>0</v>
      </c>
      <c r="N9" s="19">
        <v>0</v>
      </c>
      <c r="O9" s="19">
        <v>0</v>
      </c>
      <c r="P9" s="19">
        <v>0</v>
      </c>
      <c r="Q9" s="20">
        <v>0</v>
      </c>
      <c r="R9" s="20">
        <v>0</v>
      </c>
      <c r="S9" s="20">
        <v>0</v>
      </c>
      <c r="T9" s="20">
        <v>0</v>
      </c>
      <c r="U9" s="20">
        <v>0</v>
      </c>
      <c r="V9" s="20">
        <v>0</v>
      </c>
      <c r="W9" s="20">
        <v>0</v>
      </c>
      <c r="X9" s="20">
        <v>0</v>
      </c>
      <c r="Y9" s="20">
        <v>0</v>
      </c>
      <c r="Z9" s="20">
        <v>0</v>
      </c>
      <c r="AA9" s="20">
        <v>0</v>
      </c>
      <c r="AB9" s="20">
        <v>0</v>
      </c>
      <c r="AC9" s="20">
        <v>0</v>
      </c>
      <c r="AD9" s="20">
        <v>0</v>
      </c>
      <c r="AE9" s="20">
        <v>0</v>
      </c>
      <c r="AF9" s="20">
        <v>0</v>
      </c>
      <c r="AG9" s="20">
        <v>0</v>
      </c>
      <c r="AH9" s="20">
        <v>0</v>
      </c>
      <c r="AI9" s="20">
        <v>0</v>
      </c>
      <c r="AJ9" s="20">
        <v>0</v>
      </c>
      <c r="AK9" s="20">
        <v>0</v>
      </c>
      <c r="AL9" s="20">
        <v>0</v>
      </c>
      <c r="AM9" s="20">
        <v>0</v>
      </c>
      <c r="AN9" s="20">
        <v>0</v>
      </c>
      <c r="AO9" s="20">
        <v>0</v>
      </c>
      <c r="AP9" s="20">
        <v>0</v>
      </c>
      <c r="AQ9" s="20">
        <v>0</v>
      </c>
    </row>
    <row r="10" spans="1:43">
      <c r="A10" s="11" t="s">
        <v>4</v>
      </c>
      <c r="B10" s="21">
        <v>4511.7</v>
      </c>
      <c r="C10" s="21">
        <v>4939.5</v>
      </c>
      <c r="D10" s="21">
        <v>5277.3</v>
      </c>
      <c r="E10" s="21">
        <v>5296</v>
      </c>
      <c r="F10" s="21">
        <v>5436.8</v>
      </c>
      <c r="G10" s="21">
        <v>5451.1</v>
      </c>
      <c r="H10" s="21">
        <v>5590.5</v>
      </c>
      <c r="I10" s="21">
        <v>6094.4</v>
      </c>
      <c r="J10" s="21">
        <v>6666.1</v>
      </c>
      <c r="K10" s="21">
        <v>7722.6</v>
      </c>
      <c r="L10" s="21">
        <v>9584.7999999999993</v>
      </c>
      <c r="M10" s="21">
        <v>11301.1</v>
      </c>
      <c r="N10" s="21">
        <v>12433.7</v>
      </c>
      <c r="O10" s="21">
        <v>13004</v>
      </c>
      <c r="P10" s="21">
        <v>13318.1</v>
      </c>
      <c r="Q10" s="22">
        <v>13459</v>
      </c>
      <c r="R10" s="22">
        <v>13567.5</v>
      </c>
      <c r="S10" s="22">
        <v>13297.1</v>
      </c>
      <c r="T10" s="22">
        <v>12925.8</v>
      </c>
      <c r="U10" s="22">
        <v>12506.7</v>
      </c>
      <c r="V10" s="22">
        <v>12357.5</v>
      </c>
      <c r="W10" s="22">
        <v>11900.3</v>
      </c>
      <c r="X10" s="22">
        <v>11579.5</v>
      </c>
      <c r="Y10" s="22">
        <v>11355.2</v>
      </c>
      <c r="Z10" s="22">
        <v>11199.7</v>
      </c>
      <c r="AA10" s="22">
        <v>11098.7</v>
      </c>
      <c r="AB10" s="22">
        <v>11007.6</v>
      </c>
      <c r="AC10" s="22">
        <v>11064.3</v>
      </c>
      <c r="AD10" s="22">
        <v>10984.8</v>
      </c>
      <c r="AE10" s="22">
        <v>10305.700000000001</v>
      </c>
      <c r="AF10" s="22">
        <v>10112</v>
      </c>
      <c r="AG10" s="22">
        <v>9895.6</v>
      </c>
      <c r="AH10" s="22">
        <v>9548.5</v>
      </c>
      <c r="AI10" s="22">
        <v>9608.5</v>
      </c>
      <c r="AJ10" s="22">
        <v>9453.7999999999993</v>
      </c>
      <c r="AK10" s="22">
        <v>9341.4</v>
      </c>
      <c r="AL10" s="22">
        <v>9184.7999999999993</v>
      </c>
      <c r="AM10" s="22">
        <v>9268.2000000000007</v>
      </c>
      <c r="AN10" s="22">
        <v>9309.4</v>
      </c>
      <c r="AO10" s="22">
        <v>9318.1</v>
      </c>
      <c r="AP10" s="22">
        <v>9177.9</v>
      </c>
      <c r="AQ10" s="22">
        <v>9630.2999999999993</v>
      </c>
    </row>
    <row r="11" spans="1:43">
      <c r="A11" s="11" t="s">
        <v>5</v>
      </c>
      <c r="B11" s="21">
        <v>2114.1</v>
      </c>
      <c r="C11" s="21">
        <v>2196.5</v>
      </c>
      <c r="D11" s="21">
        <v>2304.8000000000002</v>
      </c>
      <c r="E11" s="21">
        <v>2352.3000000000002</v>
      </c>
      <c r="F11" s="21">
        <v>2476.5</v>
      </c>
      <c r="G11" s="21">
        <v>2532.8000000000002</v>
      </c>
      <c r="H11" s="21">
        <v>2693.3</v>
      </c>
      <c r="I11" s="21">
        <v>3034.4</v>
      </c>
      <c r="J11" s="21">
        <v>3489.6</v>
      </c>
      <c r="K11" s="21">
        <v>4184.3999999999996</v>
      </c>
      <c r="L11" s="21">
        <v>5394.9</v>
      </c>
      <c r="M11" s="21">
        <v>6497.1</v>
      </c>
      <c r="N11" s="21">
        <v>7274.5</v>
      </c>
      <c r="O11" s="21">
        <v>7618.9</v>
      </c>
      <c r="P11" s="21">
        <v>7850.3</v>
      </c>
      <c r="Q11" s="22">
        <v>7923.5</v>
      </c>
      <c r="R11" s="22">
        <v>8032</v>
      </c>
      <c r="S11" s="22">
        <v>7873.2</v>
      </c>
      <c r="T11" s="22">
        <v>7659.4</v>
      </c>
      <c r="U11" s="22">
        <v>7449.6</v>
      </c>
      <c r="V11" s="22">
        <v>7394</v>
      </c>
      <c r="W11" s="22">
        <v>7140.8</v>
      </c>
      <c r="X11" s="22">
        <v>6947.2</v>
      </c>
      <c r="Y11" s="22">
        <v>6768</v>
      </c>
      <c r="Z11" s="22">
        <v>6599.4</v>
      </c>
      <c r="AA11" s="22">
        <v>6455.9</v>
      </c>
      <c r="AB11" s="22">
        <v>6363.4</v>
      </c>
      <c r="AC11" s="22">
        <v>6410.4</v>
      </c>
      <c r="AD11" s="22">
        <v>6292.4</v>
      </c>
      <c r="AE11" s="22">
        <v>5872.7</v>
      </c>
      <c r="AF11" s="22">
        <v>5709.8</v>
      </c>
      <c r="AG11" s="22">
        <v>5499.6</v>
      </c>
      <c r="AH11" s="22">
        <v>5264.9</v>
      </c>
      <c r="AI11" s="22">
        <v>5278.7</v>
      </c>
      <c r="AJ11" s="22">
        <v>5154.8999999999996</v>
      </c>
      <c r="AK11" s="22">
        <v>5045.3</v>
      </c>
      <c r="AL11" s="22">
        <v>4935.6000000000004</v>
      </c>
      <c r="AM11" s="22">
        <v>4994.8</v>
      </c>
      <c r="AN11" s="22">
        <v>5017</v>
      </c>
      <c r="AO11" s="22">
        <v>5009.6000000000004</v>
      </c>
      <c r="AP11" s="22">
        <v>4944</v>
      </c>
      <c r="AQ11" s="22">
        <v>5253.7</v>
      </c>
    </row>
    <row r="12" spans="1:43">
      <c r="A12" s="11" t="s">
        <v>6</v>
      </c>
      <c r="B12" s="21">
        <v>2397.6</v>
      </c>
      <c r="C12" s="21">
        <v>2743</v>
      </c>
      <c r="D12" s="21">
        <v>2972.5</v>
      </c>
      <c r="E12" s="21">
        <v>2943.7</v>
      </c>
      <c r="F12" s="21">
        <v>2960.3</v>
      </c>
      <c r="G12" s="21">
        <v>2918.3</v>
      </c>
      <c r="H12" s="21">
        <v>2897.2</v>
      </c>
      <c r="I12" s="21">
        <v>3060</v>
      </c>
      <c r="J12" s="21">
        <v>3176.5</v>
      </c>
      <c r="K12" s="21">
        <v>3538.2</v>
      </c>
      <c r="L12" s="21">
        <v>4189.8</v>
      </c>
      <c r="M12" s="21">
        <v>4804</v>
      </c>
      <c r="N12" s="21">
        <v>5159.2</v>
      </c>
      <c r="O12" s="21">
        <v>5385.2</v>
      </c>
      <c r="P12" s="21">
        <v>5467.8</v>
      </c>
      <c r="Q12" s="22">
        <v>5535.5</v>
      </c>
      <c r="R12" s="22">
        <v>5535.5</v>
      </c>
      <c r="S12" s="22">
        <v>5423.9</v>
      </c>
      <c r="T12" s="22">
        <v>5266.3</v>
      </c>
      <c r="U12" s="22">
        <v>5057.1000000000004</v>
      </c>
      <c r="V12" s="22">
        <v>4963.5</v>
      </c>
      <c r="W12" s="22">
        <v>4759.3999999999996</v>
      </c>
      <c r="X12" s="22">
        <v>4632.3</v>
      </c>
      <c r="Y12" s="22">
        <v>4587.2</v>
      </c>
      <c r="Z12" s="22">
        <v>4600.3</v>
      </c>
      <c r="AA12" s="22">
        <v>4642.8</v>
      </c>
      <c r="AB12" s="22">
        <v>4644.2</v>
      </c>
      <c r="AC12" s="22">
        <v>4653.8999999999996</v>
      </c>
      <c r="AD12" s="22">
        <v>4692.3</v>
      </c>
      <c r="AE12" s="22">
        <v>4433</v>
      </c>
      <c r="AF12" s="22">
        <v>4402.2</v>
      </c>
      <c r="AG12" s="22">
        <v>4396</v>
      </c>
      <c r="AH12" s="22">
        <v>4283.6000000000004</v>
      </c>
      <c r="AI12" s="22">
        <v>4329.8</v>
      </c>
      <c r="AJ12" s="22">
        <v>4298.8999999999996</v>
      </c>
      <c r="AK12" s="22">
        <v>4296.1000000000004</v>
      </c>
      <c r="AL12" s="22">
        <v>4249.2</v>
      </c>
      <c r="AM12" s="22">
        <v>4273.3999999999996</v>
      </c>
      <c r="AN12" s="22">
        <v>4292.3999999999996</v>
      </c>
      <c r="AO12" s="22">
        <v>4308.5</v>
      </c>
      <c r="AP12" s="22">
        <v>4234</v>
      </c>
      <c r="AQ12" s="22">
        <v>4376.7</v>
      </c>
    </row>
    <row r="13" spans="1:43">
      <c r="A13" s="11" t="s">
        <v>7</v>
      </c>
      <c r="B13" s="21">
        <v>0</v>
      </c>
      <c r="C13" s="21">
        <v>0</v>
      </c>
      <c r="D13" s="21">
        <v>0</v>
      </c>
      <c r="E13" s="21">
        <v>0</v>
      </c>
      <c r="F13" s="21">
        <v>0</v>
      </c>
      <c r="G13" s="21">
        <v>0</v>
      </c>
      <c r="H13" s="21">
        <v>0</v>
      </c>
      <c r="I13" s="21">
        <v>0</v>
      </c>
      <c r="J13" s="21">
        <v>0</v>
      </c>
      <c r="K13" s="21">
        <v>0</v>
      </c>
      <c r="L13" s="21">
        <v>0</v>
      </c>
      <c r="M13" s="21">
        <v>0</v>
      </c>
      <c r="N13" s="21">
        <v>0</v>
      </c>
      <c r="O13" s="21">
        <v>0</v>
      </c>
      <c r="P13" s="21">
        <v>0</v>
      </c>
      <c r="Q13" s="22">
        <v>0</v>
      </c>
      <c r="R13" s="22">
        <v>0</v>
      </c>
      <c r="S13" s="22">
        <v>0</v>
      </c>
      <c r="T13" s="22">
        <v>0</v>
      </c>
      <c r="U13" s="22">
        <v>0</v>
      </c>
      <c r="V13" s="22">
        <v>0</v>
      </c>
      <c r="W13" s="22">
        <v>0</v>
      </c>
      <c r="X13" s="22">
        <v>0</v>
      </c>
      <c r="Y13" s="22">
        <v>0</v>
      </c>
      <c r="Z13" s="22">
        <v>0</v>
      </c>
      <c r="AA13" s="22">
        <v>0</v>
      </c>
      <c r="AB13" s="22">
        <v>0</v>
      </c>
      <c r="AC13" s="22">
        <v>0</v>
      </c>
      <c r="AD13" s="22">
        <v>0</v>
      </c>
      <c r="AE13" s="22">
        <v>0</v>
      </c>
      <c r="AF13" s="22">
        <v>0</v>
      </c>
      <c r="AG13" s="22">
        <v>0</v>
      </c>
      <c r="AH13" s="22">
        <v>0</v>
      </c>
      <c r="AI13" s="22">
        <v>0</v>
      </c>
      <c r="AJ13" s="22">
        <v>0</v>
      </c>
      <c r="AK13" s="22">
        <v>0</v>
      </c>
      <c r="AL13" s="22">
        <v>0</v>
      </c>
      <c r="AM13" s="22">
        <v>0</v>
      </c>
      <c r="AN13" s="22">
        <v>0</v>
      </c>
      <c r="AO13" s="22">
        <v>0</v>
      </c>
      <c r="AP13" s="22">
        <v>0</v>
      </c>
      <c r="AQ13" s="22">
        <v>0</v>
      </c>
    </row>
    <row r="14" spans="1:43">
      <c r="A14" s="11" t="s">
        <v>8</v>
      </c>
      <c r="B14" s="21">
        <v>6546.7</v>
      </c>
      <c r="C14" s="21">
        <v>6928</v>
      </c>
      <c r="D14" s="21">
        <v>7324.4</v>
      </c>
      <c r="E14" s="21">
        <v>7612.2</v>
      </c>
      <c r="F14" s="21">
        <v>8015.1</v>
      </c>
      <c r="G14" s="21">
        <v>7964.1</v>
      </c>
      <c r="H14" s="21">
        <v>8059.5</v>
      </c>
      <c r="I14" s="21">
        <v>8245.2000000000007</v>
      </c>
      <c r="J14" s="21">
        <v>8814.6</v>
      </c>
      <c r="K14" s="21">
        <v>9270.6</v>
      </c>
      <c r="L14" s="21">
        <v>10334.6</v>
      </c>
      <c r="M14" s="21">
        <v>11274.9</v>
      </c>
      <c r="N14" s="21">
        <v>11759.2</v>
      </c>
      <c r="O14" s="21">
        <v>12015.9</v>
      </c>
      <c r="P14" s="21">
        <v>12240.9</v>
      </c>
      <c r="Q14" s="22">
        <v>12552</v>
      </c>
      <c r="R14" s="22">
        <v>12494.3</v>
      </c>
      <c r="S14" s="22">
        <v>12312.6</v>
      </c>
      <c r="T14" s="22">
        <v>11786</v>
      </c>
      <c r="U14" s="22">
        <v>11408.5</v>
      </c>
      <c r="V14" s="22">
        <v>11324.6</v>
      </c>
      <c r="W14" s="22">
        <v>10954.2</v>
      </c>
      <c r="X14" s="22">
        <v>10447.9</v>
      </c>
      <c r="Y14" s="22">
        <v>9654.2000000000007</v>
      </c>
      <c r="Z14" s="22">
        <v>9066.6</v>
      </c>
      <c r="AA14" s="22">
        <v>8812.5</v>
      </c>
      <c r="AB14" s="22">
        <v>8594.2999999999993</v>
      </c>
      <c r="AC14" s="22">
        <v>9055.5</v>
      </c>
      <c r="AD14" s="22">
        <v>9096.6</v>
      </c>
      <c r="AE14" s="22">
        <v>8641</v>
      </c>
      <c r="AF14" s="22">
        <v>8651.1</v>
      </c>
      <c r="AG14" s="22">
        <v>8557.4</v>
      </c>
      <c r="AH14" s="22">
        <v>8752</v>
      </c>
      <c r="AI14" s="22">
        <v>9312.7000000000007</v>
      </c>
      <c r="AJ14" s="22">
        <v>9969.2999999999993</v>
      </c>
      <c r="AK14" s="22">
        <v>10345.6</v>
      </c>
      <c r="AL14" s="22">
        <v>10456.799999999999</v>
      </c>
      <c r="AM14" s="22">
        <v>11068.1</v>
      </c>
      <c r="AN14" s="22">
        <v>11399.5</v>
      </c>
      <c r="AO14" s="22">
        <v>11698.2</v>
      </c>
      <c r="AP14" s="22">
        <v>12078.8</v>
      </c>
      <c r="AQ14" s="22">
        <v>12776.3</v>
      </c>
    </row>
    <row r="15" spans="1:43">
      <c r="A15" s="11" t="s">
        <v>9</v>
      </c>
      <c r="B15" s="21">
        <v>1697.1</v>
      </c>
      <c r="C15" s="21">
        <v>1858</v>
      </c>
      <c r="D15" s="21">
        <v>2001.4</v>
      </c>
      <c r="E15" s="21">
        <v>2222.4</v>
      </c>
      <c r="F15" s="21">
        <v>2460.1</v>
      </c>
      <c r="G15" s="21">
        <v>2403.1</v>
      </c>
      <c r="H15" s="21">
        <v>2524.3000000000002</v>
      </c>
      <c r="I15" s="21">
        <v>2826.1</v>
      </c>
      <c r="J15" s="21">
        <v>3336.9</v>
      </c>
      <c r="K15" s="21">
        <v>3689.6</v>
      </c>
      <c r="L15" s="21">
        <v>4248.5</v>
      </c>
      <c r="M15" s="21">
        <v>4681.3</v>
      </c>
      <c r="N15" s="21">
        <v>4829.6000000000004</v>
      </c>
      <c r="O15" s="21">
        <v>4861.2</v>
      </c>
      <c r="P15" s="21">
        <v>4824.8</v>
      </c>
      <c r="Q15" s="22">
        <v>4806.3</v>
      </c>
      <c r="R15" s="22">
        <v>4591.6000000000004</v>
      </c>
      <c r="S15" s="22">
        <v>4291.3</v>
      </c>
      <c r="T15" s="22">
        <v>3928.7</v>
      </c>
      <c r="U15" s="22">
        <v>3682.7</v>
      </c>
      <c r="V15" s="22">
        <v>3640.3</v>
      </c>
      <c r="W15" s="22">
        <v>3558</v>
      </c>
      <c r="X15" s="22">
        <v>3493.3</v>
      </c>
      <c r="Y15" s="22">
        <v>3324.5</v>
      </c>
      <c r="Z15" s="22">
        <v>3207.6</v>
      </c>
      <c r="AA15" s="22">
        <v>3189.8</v>
      </c>
      <c r="AB15" s="22">
        <v>3162.3</v>
      </c>
      <c r="AC15" s="22">
        <v>3391.3</v>
      </c>
      <c r="AD15" s="22">
        <v>3392.3</v>
      </c>
      <c r="AE15" s="22">
        <v>3212</v>
      </c>
      <c r="AF15" s="22">
        <v>3222.5</v>
      </c>
      <c r="AG15" s="22">
        <v>3087</v>
      </c>
      <c r="AH15" s="22">
        <v>3178.2</v>
      </c>
      <c r="AI15" s="22">
        <v>3471.2</v>
      </c>
      <c r="AJ15" s="22">
        <v>3784.1</v>
      </c>
      <c r="AK15" s="22">
        <v>4011</v>
      </c>
      <c r="AL15" s="22">
        <v>4162.3</v>
      </c>
      <c r="AM15" s="22">
        <v>4515.8</v>
      </c>
      <c r="AN15" s="22">
        <v>4722.3</v>
      </c>
      <c r="AO15" s="22">
        <v>4893.6000000000004</v>
      </c>
      <c r="AP15" s="22">
        <v>5028</v>
      </c>
      <c r="AQ15" s="22">
        <v>5248.2</v>
      </c>
    </row>
    <row r="16" spans="1:43">
      <c r="A16" s="11" t="s">
        <v>10</v>
      </c>
      <c r="B16" s="21">
        <v>191.5</v>
      </c>
      <c r="C16" s="21">
        <v>198.3</v>
      </c>
      <c r="D16" s="21">
        <v>217.2</v>
      </c>
      <c r="E16" s="21">
        <v>249.7</v>
      </c>
      <c r="F16" s="21">
        <v>310.8</v>
      </c>
      <c r="G16" s="21">
        <v>353</v>
      </c>
      <c r="H16" s="21">
        <v>450.8</v>
      </c>
      <c r="I16" s="21">
        <v>524.20000000000005</v>
      </c>
      <c r="J16" s="21">
        <v>645.70000000000005</v>
      </c>
      <c r="K16" s="21">
        <v>796.9</v>
      </c>
      <c r="L16" s="21">
        <v>1144.4000000000001</v>
      </c>
      <c r="M16" s="21">
        <v>1404.3</v>
      </c>
      <c r="N16" s="21">
        <v>1558.5</v>
      </c>
      <c r="O16" s="21">
        <v>1634.1</v>
      </c>
      <c r="P16" s="21">
        <v>1680.5</v>
      </c>
      <c r="Q16" s="22">
        <v>1768.6</v>
      </c>
      <c r="R16" s="22">
        <v>1780.8</v>
      </c>
      <c r="S16" s="22">
        <v>1819.6</v>
      </c>
      <c r="T16" s="22">
        <v>1718</v>
      </c>
      <c r="U16" s="22">
        <v>1656.1</v>
      </c>
      <c r="V16" s="22">
        <v>1534.5</v>
      </c>
      <c r="W16" s="22">
        <v>1359.7</v>
      </c>
      <c r="X16" s="22">
        <v>1125.4000000000001</v>
      </c>
      <c r="Y16" s="22">
        <v>914.5</v>
      </c>
      <c r="Z16" s="22">
        <v>743.2</v>
      </c>
      <c r="AA16" s="22">
        <v>638.70000000000005</v>
      </c>
      <c r="AB16" s="22">
        <v>534.1</v>
      </c>
      <c r="AC16" s="22">
        <v>534.5</v>
      </c>
      <c r="AD16" s="22">
        <v>450.7</v>
      </c>
      <c r="AE16" s="22">
        <v>391.8</v>
      </c>
      <c r="AF16" s="22">
        <v>381.5</v>
      </c>
      <c r="AG16" s="22">
        <v>356.9</v>
      </c>
      <c r="AH16" s="22">
        <v>304.10000000000002</v>
      </c>
      <c r="AI16" s="22">
        <v>337.2</v>
      </c>
      <c r="AJ16" s="22">
        <v>374.3</v>
      </c>
      <c r="AK16" s="22">
        <v>381.3</v>
      </c>
      <c r="AL16" s="22">
        <v>350.5</v>
      </c>
      <c r="AM16" s="22">
        <v>376.3</v>
      </c>
      <c r="AN16" s="22">
        <v>378.1</v>
      </c>
      <c r="AO16" s="22">
        <v>385.2</v>
      </c>
      <c r="AP16" s="22">
        <v>434.9</v>
      </c>
      <c r="AQ16" s="22">
        <v>506.7</v>
      </c>
    </row>
    <row r="17" spans="1:43">
      <c r="A17" s="11" t="s">
        <v>11</v>
      </c>
      <c r="B17" s="21">
        <v>4658</v>
      </c>
      <c r="C17" s="21">
        <v>4871.7</v>
      </c>
      <c r="D17" s="21">
        <v>5105.8</v>
      </c>
      <c r="E17" s="21">
        <v>5140.2</v>
      </c>
      <c r="F17" s="21">
        <v>5244.2</v>
      </c>
      <c r="G17" s="21">
        <v>5207.8999999999996</v>
      </c>
      <c r="H17" s="21">
        <v>5084.3999999999996</v>
      </c>
      <c r="I17" s="21">
        <v>4895</v>
      </c>
      <c r="J17" s="21">
        <v>4832</v>
      </c>
      <c r="K17" s="21">
        <v>4784.1000000000004</v>
      </c>
      <c r="L17" s="21">
        <v>4941.6000000000004</v>
      </c>
      <c r="M17" s="21">
        <v>5189.3</v>
      </c>
      <c r="N17" s="21">
        <v>5371.1</v>
      </c>
      <c r="O17" s="21">
        <v>5520.7</v>
      </c>
      <c r="P17" s="21">
        <v>5735.6</v>
      </c>
      <c r="Q17" s="22">
        <v>5977.2</v>
      </c>
      <c r="R17" s="22">
        <v>6121.9</v>
      </c>
      <c r="S17" s="22">
        <v>6201.7</v>
      </c>
      <c r="T17" s="22">
        <v>6139.3</v>
      </c>
      <c r="U17" s="22">
        <v>6069.7</v>
      </c>
      <c r="V17" s="22">
        <v>6149.8</v>
      </c>
      <c r="W17" s="22">
        <v>6036.5</v>
      </c>
      <c r="X17" s="22">
        <v>5829.2</v>
      </c>
      <c r="Y17" s="22">
        <v>5415.2</v>
      </c>
      <c r="Z17" s="22">
        <v>5115.8</v>
      </c>
      <c r="AA17" s="22">
        <v>4984</v>
      </c>
      <c r="AB17" s="22">
        <v>4897.8999999999996</v>
      </c>
      <c r="AC17" s="22">
        <v>5129.7</v>
      </c>
      <c r="AD17" s="22">
        <v>5253.6</v>
      </c>
      <c r="AE17" s="22">
        <v>5037.3</v>
      </c>
      <c r="AF17" s="22">
        <v>5047.1000000000004</v>
      </c>
      <c r="AG17" s="22">
        <v>5113.6000000000004</v>
      </c>
      <c r="AH17" s="22">
        <v>5269.6</v>
      </c>
      <c r="AI17" s="22">
        <v>5504.3</v>
      </c>
      <c r="AJ17" s="22">
        <v>5810.9</v>
      </c>
      <c r="AK17" s="22">
        <v>5953.3</v>
      </c>
      <c r="AL17" s="22">
        <v>5943.9</v>
      </c>
      <c r="AM17" s="22">
        <v>6176.1</v>
      </c>
      <c r="AN17" s="22">
        <v>6299.2</v>
      </c>
      <c r="AO17" s="22">
        <v>6419.3</v>
      </c>
      <c r="AP17" s="22">
        <v>6615.9</v>
      </c>
      <c r="AQ17" s="22">
        <v>7021.4</v>
      </c>
    </row>
    <row r="18" spans="1:43">
      <c r="A18" s="11" t="s">
        <v>12</v>
      </c>
      <c r="B18" s="21">
        <v>0</v>
      </c>
      <c r="C18" s="21">
        <v>0</v>
      </c>
      <c r="D18" s="21">
        <v>0</v>
      </c>
      <c r="E18" s="21">
        <v>0</v>
      </c>
      <c r="F18" s="21">
        <v>0</v>
      </c>
      <c r="G18" s="21">
        <v>0</v>
      </c>
      <c r="H18" s="21">
        <v>0</v>
      </c>
      <c r="I18" s="21">
        <v>0</v>
      </c>
      <c r="J18" s="21">
        <v>0</v>
      </c>
      <c r="K18" s="21">
        <v>0</v>
      </c>
      <c r="L18" s="21">
        <v>0</v>
      </c>
      <c r="M18" s="21">
        <v>0</v>
      </c>
      <c r="N18" s="21">
        <v>0</v>
      </c>
      <c r="O18" s="21">
        <v>0</v>
      </c>
      <c r="P18" s="21">
        <v>0</v>
      </c>
      <c r="Q18" s="22">
        <v>0</v>
      </c>
      <c r="R18" s="22">
        <v>0</v>
      </c>
      <c r="S18" s="22">
        <v>0</v>
      </c>
      <c r="T18" s="22">
        <v>0</v>
      </c>
      <c r="U18" s="22">
        <v>0</v>
      </c>
      <c r="V18" s="22">
        <v>0</v>
      </c>
      <c r="W18" s="22">
        <v>0</v>
      </c>
      <c r="X18" s="22">
        <v>0</v>
      </c>
      <c r="Y18" s="22">
        <v>0</v>
      </c>
      <c r="Z18" s="22">
        <v>0</v>
      </c>
      <c r="AA18" s="22">
        <v>0</v>
      </c>
      <c r="AB18" s="22">
        <v>0</v>
      </c>
      <c r="AC18" s="22">
        <v>0</v>
      </c>
      <c r="AD18" s="22">
        <v>0</v>
      </c>
      <c r="AE18" s="22">
        <v>0</v>
      </c>
      <c r="AF18" s="22">
        <v>0</v>
      </c>
      <c r="AG18" s="22">
        <v>0</v>
      </c>
      <c r="AH18" s="22">
        <v>0</v>
      </c>
      <c r="AI18" s="22">
        <v>0</v>
      </c>
      <c r="AJ18" s="22">
        <v>0</v>
      </c>
      <c r="AK18" s="22">
        <v>0</v>
      </c>
      <c r="AL18" s="22">
        <v>0</v>
      </c>
      <c r="AM18" s="22">
        <v>0</v>
      </c>
      <c r="AN18" s="22">
        <v>0</v>
      </c>
      <c r="AO18" s="22">
        <v>0</v>
      </c>
      <c r="AP18" s="22">
        <v>0</v>
      </c>
      <c r="AQ18" s="22">
        <v>0</v>
      </c>
    </row>
    <row r="19" spans="1:43">
      <c r="A19" s="11" t="s">
        <v>13</v>
      </c>
      <c r="B19" s="21">
        <v>0</v>
      </c>
      <c r="C19" s="21">
        <v>0</v>
      </c>
      <c r="D19" s="21">
        <v>0</v>
      </c>
      <c r="E19" s="21">
        <v>0</v>
      </c>
      <c r="F19" s="21">
        <v>0</v>
      </c>
      <c r="G19" s="21">
        <v>0</v>
      </c>
      <c r="H19" s="21">
        <v>0</v>
      </c>
      <c r="I19" s="21">
        <v>0</v>
      </c>
      <c r="J19" s="21">
        <v>0</v>
      </c>
      <c r="K19" s="21">
        <v>0</v>
      </c>
      <c r="L19" s="21">
        <v>0</v>
      </c>
      <c r="M19" s="21">
        <v>0</v>
      </c>
      <c r="N19" s="21">
        <v>0</v>
      </c>
      <c r="O19" s="21">
        <v>0</v>
      </c>
      <c r="P19" s="21">
        <v>0</v>
      </c>
      <c r="Q19" s="22">
        <v>0</v>
      </c>
      <c r="R19" s="22">
        <v>0</v>
      </c>
      <c r="S19" s="22">
        <v>0</v>
      </c>
      <c r="T19" s="22">
        <v>0</v>
      </c>
      <c r="U19" s="22">
        <v>0</v>
      </c>
      <c r="V19" s="22">
        <v>0</v>
      </c>
      <c r="W19" s="22">
        <v>0</v>
      </c>
      <c r="X19" s="22">
        <v>0</v>
      </c>
      <c r="Y19" s="22">
        <v>0</v>
      </c>
      <c r="Z19" s="22">
        <v>0</v>
      </c>
      <c r="AA19" s="22">
        <v>0</v>
      </c>
      <c r="AB19" s="22">
        <v>0</v>
      </c>
      <c r="AC19" s="22">
        <v>0</v>
      </c>
      <c r="AD19" s="22">
        <v>0</v>
      </c>
      <c r="AE19" s="22">
        <v>0</v>
      </c>
      <c r="AF19" s="22">
        <v>0</v>
      </c>
      <c r="AG19" s="22">
        <v>0</v>
      </c>
      <c r="AH19" s="22">
        <v>0</v>
      </c>
      <c r="AI19" s="22">
        <v>0</v>
      </c>
      <c r="AJ19" s="22">
        <v>0</v>
      </c>
      <c r="AK19" s="22">
        <v>0</v>
      </c>
      <c r="AL19" s="22">
        <v>0</v>
      </c>
      <c r="AM19" s="22">
        <v>0</v>
      </c>
      <c r="AN19" s="22">
        <v>0</v>
      </c>
      <c r="AO19" s="22">
        <v>0</v>
      </c>
      <c r="AP19" s="22">
        <v>0</v>
      </c>
      <c r="AQ19" s="22">
        <v>0</v>
      </c>
    </row>
    <row r="20" spans="1:43">
      <c r="A20" s="11" t="s">
        <v>14</v>
      </c>
      <c r="B20" s="21">
        <v>411.3</v>
      </c>
      <c r="C20" s="21">
        <v>444.4</v>
      </c>
      <c r="D20" s="21">
        <v>480.3</v>
      </c>
      <c r="E20" s="21">
        <v>528.5</v>
      </c>
      <c r="F20" s="21">
        <v>590.1</v>
      </c>
      <c r="G20" s="21">
        <v>636.4</v>
      </c>
      <c r="H20" s="21">
        <v>687.2</v>
      </c>
      <c r="I20" s="21">
        <v>741.6</v>
      </c>
      <c r="J20" s="21">
        <v>821.2</v>
      </c>
      <c r="K20" s="21">
        <v>921.4</v>
      </c>
      <c r="L20" s="21">
        <v>1046</v>
      </c>
      <c r="M20" s="21">
        <v>1147.2</v>
      </c>
      <c r="N20" s="21">
        <v>1262.8</v>
      </c>
      <c r="O20" s="21">
        <v>1362.2</v>
      </c>
      <c r="P20" s="21">
        <v>1412.3</v>
      </c>
      <c r="Q20" s="22">
        <v>1448</v>
      </c>
      <c r="R20" s="22">
        <v>1507.2</v>
      </c>
      <c r="S20" s="22">
        <v>1569.3</v>
      </c>
      <c r="T20" s="22">
        <v>1574.7</v>
      </c>
      <c r="U20" s="22">
        <v>1589</v>
      </c>
      <c r="V20" s="22">
        <v>1595.4</v>
      </c>
      <c r="W20" s="22">
        <v>1555.2</v>
      </c>
      <c r="X20" s="22">
        <v>1538.4</v>
      </c>
      <c r="Y20" s="22">
        <v>1520.9</v>
      </c>
      <c r="Z20" s="22">
        <v>1497.3</v>
      </c>
      <c r="AA20" s="22">
        <v>1501.8</v>
      </c>
      <c r="AB20" s="22">
        <v>1493.4</v>
      </c>
      <c r="AC20" s="22">
        <v>1500.7</v>
      </c>
      <c r="AD20" s="22">
        <v>1445.6</v>
      </c>
      <c r="AE20" s="22">
        <v>1390.8</v>
      </c>
      <c r="AF20" s="22">
        <v>1368</v>
      </c>
      <c r="AG20" s="22">
        <v>1348.4</v>
      </c>
      <c r="AH20" s="22">
        <v>1321.9</v>
      </c>
      <c r="AI20" s="22">
        <v>1319.2</v>
      </c>
      <c r="AJ20" s="22">
        <v>1307.0999999999999</v>
      </c>
      <c r="AK20" s="22">
        <v>1321</v>
      </c>
      <c r="AL20" s="22">
        <v>1354.9</v>
      </c>
      <c r="AM20" s="22">
        <v>1383.2</v>
      </c>
      <c r="AN20" s="22">
        <v>1417.1</v>
      </c>
      <c r="AO20" s="22">
        <v>1456.4</v>
      </c>
      <c r="AP20" s="22">
        <v>1479.5</v>
      </c>
      <c r="AQ20" s="22">
        <v>1537.5</v>
      </c>
    </row>
    <row r="21" spans="1:43">
      <c r="A21" s="11" t="s">
        <v>15</v>
      </c>
      <c r="B21" s="21">
        <v>386.4</v>
      </c>
      <c r="C21" s="21">
        <v>413.9</v>
      </c>
      <c r="D21" s="21">
        <v>441.8</v>
      </c>
      <c r="E21" s="21">
        <v>478.5</v>
      </c>
      <c r="F21" s="21">
        <v>528.1</v>
      </c>
      <c r="G21" s="21">
        <v>561</v>
      </c>
      <c r="H21" s="21">
        <v>590.6</v>
      </c>
      <c r="I21" s="21">
        <v>623</v>
      </c>
      <c r="J21" s="21">
        <v>679.1</v>
      </c>
      <c r="K21" s="21">
        <v>752.6</v>
      </c>
      <c r="L21" s="21">
        <v>859.9</v>
      </c>
      <c r="M21" s="21">
        <v>945.6</v>
      </c>
      <c r="N21" s="21">
        <v>1052.2</v>
      </c>
      <c r="O21" s="21">
        <v>1147.3</v>
      </c>
      <c r="P21" s="21">
        <v>1203</v>
      </c>
      <c r="Q21" s="22">
        <v>1237.3</v>
      </c>
      <c r="R21" s="22">
        <v>1290.8</v>
      </c>
      <c r="S21" s="22">
        <v>1336.1</v>
      </c>
      <c r="T21" s="22">
        <v>1318.7</v>
      </c>
      <c r="U21" s="22">
        <v>1311.5</v>
      </c>
      <c r="V21" s="22">
        <v>1293.7</v>
      </c>
      <c r="W21" s="22">
        <v>1240</v>
      </c>
      <c r="X21" s="22">
        <v>1198.7</v>
      </c>
      <c r="Y21" s="22">
        <v>1163.7</v>
      </c>
      <c r="Z21" s="22">
        <v>1113</v>
      </c>
      <c r="AA21" s="22">
        <v>1083.2</v>
      </c>
      <c r="AB21" s="22">
        <v>1050.5</v>
      </c>
      <c r="AC21" s="22">
        <v>1027.8</v>
      </c>
      <c r="AD21" s="22">
        <v>968.7</v>
      </c>
      <c r="AE21" s="22">
        <v>930.2</v>
      </c>
      <c r="AF21" s="22">
        <v>908.6</v>
      </c>
      <c r="AG21" s="22">
        <v>892.2</v>
      </c>
      <c r="AH21" s="22">
        <v>860.3</v>
      </c>
      <c r="AI21" s="22">
        <v>846.4</v>
      </c>
      <c r="AJ21" s="22">
        <v>822.5</v>
      </c>
      <c r="AK21" s="22">
        <v>806.5</v>
      </c>
      <c r="AL21" s="22">
        <v>816.4</v>
      </c>
      <c r="AM21" s="22">
        <v>832.7</v>
      </c>
      <c r="AN21" s="22">
        <v>862</v>
      </c>
      <c r="AO21" s="22">
        <v>883.2</v>
      </c>
      <c r="AP21" s="22">
        <v>909</v>
      </c>
      <c r="AQ21" s="22">
        <v>969</v>
      </c>
    </row>
    <row r="22" spans="1:43">
      <c r="A22" s="11" t="s">
        <v>16</v>
      </c>
      <c r="B22" s="21">
        <v>0</v>
      </c>
      <c r="C22" s="21">
        <v>0</v>
      </c>
      <c r="D22" s="21">
        <v>0</v>
      </c>
      <c r="E22" s="21">
        <v>0</v>
      </c>
      <c r="F22" s="21">
        <v>0</v>
      </c>
      <c r="G22" s="21">
        <v>0</v>
      </c>
      <c r="H22" s="21">
        <v>0</v>
      </c>
      <c r="I22" s="21">
        <v>0</v>
      </c>
      <c r="J22" s="21">
        <v>0</v>
      </c>
      <c r="K22" s="21">
        <v>0</v>
      </c>
      <c r="L22" s="21">
        <v>0</v>
      </c>
      <c r="M22" s="21">
        <v>0</v>
      </c>
      <c r="N22" s="21">
        <v>0</v>
      </c>
      <c r="O22" s="21">
        <v>0</v>
      </c>
      <c r="P22" s="21">
        <v>0</v>
      </c>
      <c r="Q22" s="22">
        <v>0</v>
      </c>
      <c r="R22" s="22">
        <v>0</v>
      </c>
      <c r="S22" s="22">
        <v>0</v>
      </c>
      <c r="T22" s="22">
        <v>0</v>
      </c>
      <c r="U22" s="22">
        <v>0</v>
      </c>
      <c r="V22" s="22">
        <v>0</v>
      </c>
      <c r="W22" s="22">
        <v>0</v>
      </c>
      <c r="X22" s="22">
        <v>0</v>
      </c>
      <c r="Y22" s="22">
        <v>0</v>
      </c>
      <c r="Z22" s="22">
        <v>0</v>
      </c>
      <c r="AA22" s="22">
        <v>0</v>
      </c>
      <c r="AB22" s="22">
        <v>0</v>
      </c>
      <c r="AC22" s="22">
        <v>0</v>
      </c>
      <c r="AD22" s="22">
        <v>0</v>
      </c>
      <c r="AE22" s="22">
        <v>0</v>
      </c>
      <c r="AF22" s="22">
        <v>0</v>
      </c>
      <c r="AG22" s="22">
        <v>0</v>
      </c>
      <c r="AH22" s="22">
        <v>0</v>
      </c>
      <c r="AI22" s="22">
        <v>0</v>
      </c>
      <c r="AJ22" s="22">
        <v>0</v>
      </c>
      <c r="AK22" s="22">
        <v>0</v>
      </c>
      <c r="AL22" s="22">
        <v>0</v>
      </c>
      <c r="AM22" s="22">
        <v>0</v>
      </c>
      <c r="AN22" s="22">
        <v>0</v>
      </c>
      <c r="AO22" s="22">
        <v>0</v>
      </c>
      <c r="AP22" s="22">
        <v>0</v>
      </c>
      <c r="AQ22" s="22">
        <v>0</v>
      </c>
    </row>
    <row r="23" spans="1:43">
      <c r="A23" s="11" t="s">
        <v>23</v>
      </c>
      <c r="B23" s="21">
        <v>24.9</v>
      </c>
      <c r="C23" s="21">
        <v>30.5</v>
      </c>
      <c r="D23" s="21">
        <v>38.5</v>
      </c>
      <c r="E23" s="21">
        <v>50</v>
      </c>
      <c r="F23" s="21">
        <v>62</v>
      </c>
      <c r="G23" s="21">
        <v>75.400000000000006</v>
      </c>
      <c r="H23" s="21">
        <v>96.5</v>
      </c>
      <c r="I23" s="21">
        <v>118.6</v>
      </c>
      <c r="J23" s="21">
        <v>142.1</v>
      </c>
      <c r="K23" s="21">
        <v>168.8</v>
      </c>
      <c r="L23" s="21">
        <v>186.1</v>
      </c>
      <c r="M23" s="21">
        <v>201.6</v>
      </c>
      <c r="N23" s="21">
        <v>210.6</v>
      </c>
      <c r="O23" s="21">
        <v>214.9</v>
      </c>
      <c r="P23" s="21">
        <v>209.3</v>
      </c>
      <c r="Q23" s="22">
        <v>210.7</v>
      </c>
      <c r="R23" s="22">
        <v>216.4</v>
      </c>
      <c r="S23" s="22">
        <v>233.2</v>
      </c>
      <c r="T23" s="22">
        <v>256</v>
      </c>
      <c r="U23" s="22">
        <v>277.39999999999998</v>
      </c>
      <c r="V23" s="22">
        <v>301.7</v>
      </c>
      <c r="W23" s="22">
        <v>315.2</v>
      </c>
      <c r="X23" s="22">
        <v>339.7</v>
      </c>
      <c r="Y23" s="22">
        <v>357.3</v>
      </c>
      <c r="Z23" s="22">
        <v>384.3</v>
      </c>
      <c r="AA23" s="22">
        <v>418.6</v>
      </c>
      <c r="AB23" s="22">
        <v>442.8</v>
      </c>
      <c r="AC23" s="22">
        <v>472.9</v>
      </c>
      <c r="AD23" s="22">
        <v>476.9</v>
      </c>
      <c r="AE23" s="22">
        <v>460.6</v>
      </c>
      <c r="AF23" s="22">
        <v>459.4</v>
      </c>
      <c r="AG23" s="22">
        <v>456.2</v>
      </c>
      <c r="AH23" s="22">
        <v>461.5</v>
      </c>
      <c r="AI23" s="22">
        <v>472.8</v>
      </c>
      <c r="AJ23" s="22">
        <v>484.6</v>
      </c>
      <c r="AK23" s="22">
        <v>514.4</v>
      </c>
      <c r="AL23" s="22">
        <v>538.5</v>
      </c>
      <c r="AM23" s="22">
        <v>550.5</v>
      </c>
      <c r="AN23" s="22">
        <v>555.1</v>
      </c>
      <c r="AO23" s="22">
        <v>573.1</v>
      </c>
      <c r="AP23" s="22">
        <v>570.5</v>
      </c>
      <c r="AQ23" s="22">
        <v>568.5</v>
      </c>
    </row>
    <row r="24" spans="1:43">
      <c r="A24" s="11" t="s">
        <v>18</v>
      </c>
      <c r="B24" s="21">
        <v>0</v>
      </c>
      <c r="C24" s="21">
        <v>0</v>
      </c>
      <c r="D24" s="21">
        <v>0</v>
      </c>
      <c r="E24" s="21">
        <v>0</v>
      </c>
      <c r="F24" s="21">
        <v>0</v>
      </c>
      <c r="G24" s="21">
        <v>0</v>
      </c>
      <c r="H24" s="21">
        <v>0</v>
      </c>
      <c r="I24" s="21">
        <v>0</v>
      </c>
      <c r="J24" s="21">
        <v>0</v>
      </c>
      <c r="K24" s="21">
        <v>0</v>
      </c>
      <c r="L24" s="21">
        <v>0</v>
      </c>
      <c r="M24" s="21">
        <v>0</v>
      </c>
      <c r="N24" s="21">
        <v>0</v>
      </c>
      <c r="O24" s="21">
        <v>0</v>
      </c>
      <c r="P24" s="21">
        <v>0</v>
      </c>
      <c r="Q24" s="22">
        <v>0</v>
      </c>
      <c r="R24" s="22">
        <v>0</v>
      </c>
      <c r="S24" s="22">
        <v>0</v>
      </c>
      <c r="T24" s="22">
        <v>0</v>
      </c>
      <c r="U24" s="22">
        <v>0</v>
      </c>
      <c r="V24" s="22">
        <v>0</v>
      </c>
      <c r="W24" s="22">
        <v>0</v>
      </c>
      <c r="X24" s="22">
        <v>0</v>
      </c>
      <c r="Y24" s="22">
        <v>0</v>
      </c>
      <c r="Z24" s="22">
        <v>0</v>
      </c>
      <c r="AA24" s="22">
        <v>0</v>
      </c>
      <c r="AB24" s="22">
        <v>0</v>
      </c>
      <c r="AC24" s="22">
        <v>0</v>
      </c>
      <c r="AD24" s="22">
        <v>0</v>
      </c>
      <c r="AE24" s="22">
        <v>0</v>
      </c>
      <c r="AF24" s="22">
        <v>0</v>
      </c>
      <c r="AG24" s="22">
        <v>0</v>
      </c>
      <c r="AH24" s="22">
        <v>0</v>
      </c>
      <c r="AI24" s="22">
        <v>0</v>
      </c>
      <c r="AJ24" s="22">
        <v>0</v>
      </c>
      <c r="AK24" s="22">
        <v>0</v>
      </c>
      <c r="AL24" s="22">
        <v>0</v>
      </c>
      <c r="AM24" s="22">
        <v>0</v>
      </c>
      <c r="AN24" s="22">
        <v>0</v>
      </c>
      <c r="AO24" s="22">
        <v>0</v>
      </c>
      <c r="AP24" s="22">
        <v>0</v>
      </c>
      <c r="AQ24" s="22">
        <v>0</v>
      </c>
    </row>
    <row r="25" spans="1:43">
      <c r="A25" s="13" t="s">
        <v>24</v>
      </c>
      <c r="B25" s="23">
        <v>11469.6</v>
      </c>
      <c r="C25" s="23">
        <v>12311.9</v>
      </c>
      <c r="D25" s="23">
        <v>13082.1</v>
      </c>
      <c r="E25" s="23">
        <v>13436.7</v>
      </c>
      <c r="F25" s="23">
        <v>14042</v>
      </c>
      <c r="G25" s="23">
        <v>14051.6</v>
      </c>
      <c r="H25" s="23">
        <v>14337.2</v>
      </c>
      <c r="I25" s="23">
        <v>15081.2</v>
      </c>
      <c r="J25" s="23">
        <v>16301.9</v>
      </c>
      <c r="K25" s="23">
        <v>17914.599999999999</v>
      </c>
      <c r="L25" s="23">
        <v>20965.3</v>
      </c>
      <c r="M25" s="23">
        <v>23723.200000000001</v>
      </c>
      <c r="N25" s="23">
        <v>25455.8</v>
      </c>
      <c r="O25" s="23">
        <v>26382.2</v>
      </c>
      <c r="P25" s="23">
        <v>26971.3</v>
      </c>
      <c r="Q25" s="24">
        <v>27459.1</v>
      </c>
      <c r="R25" s="24">
        <v>27569.1</v>
      </c>
      <c r="S25" s="24">
        <v>27179</v>
      </c>
      <c r="T25" s="24">
        <v>26286.5</v>
      </c>
      <c r="U25" s="24">
        <v>25504.2</v>
      </c>
      <c r="V25" s="24">
        <v>25277.5</v>
      </c>
      <c r="W25" s="24">
        <v>24409.7</v>
      </c>
      <c r="X25" s="24">
        <v>23565.8</v>
      </c>
      <c r="Y25" s="24">
        <v>22530.3</v>
      </c>
      <c r="Z25" s="24">
        <v>21763.599999999999</v>
      </c>
      <c r="AA25" s="24">
        <v>21413</v>
      </c>
      <c r="AB25" s="24">
        <v>21095.3</v>
      </c>
      <c r="AC25" s="24">
        <v>21620.5</v>
      </c>
      <c r="AD25" s="24">
        <v>21526.9</v>
      </c>
      <c r="AE25" s="24">
        <v>20337.5</v>
      </c>
      <c r="AF25" s="24">
        <v>20131.099999999999</v>
      </c>
      <c r="AG25" s="24">
        <v>19801.400000000001</v>
      </c>
      <c r="AH25" s="24">
        <v>19622.400000000001</v>
      </c>
      <c r="AI25" s="24">
        <v>20240.400000000001</v>
      </c>
      <c r="AJ25" s="24">
        <v>20730.2</v>
      </c>
      <c r="AK25" s="24">
        <v>21008</v>
      </c>
      <c r="AL25" s="24">
        <v>20996.400000000001</v>
      </c>
      <c r="AM25" s="24">
        <v>21719.5</v>
      </c>
      <c r="AN25" s="24">
        <v>22126.1</v>
      </c>
      <c r="AO25" s="24">
        <v>22472.6</v>
      </c>
      <c r="AP25" s="24">
        <v>22736.2</v>
      </c>
      <c r="AQ25" s="24">
        <v>23944.1</v>
      </c>
    </row>
    <row r="27" spans="1:43">
      <c r="A27" s="16" t="s">
        <v>26</v>
      </c>
      <c r="B27" s="17">
        <f>SUM(B10,B14)</f>
        <v>11058.4</v>
      </c>
      <c r="C27" s="17">
        <f t="shared" ref="C27:AP27" si="0">SUM(C10,C14)</f>
        <v>11867.5</v>
      </c>
      <c r="D27" s="17">
        <f t="shared" si="0"/>
        <v>12601.7</v>
      </c>
      <c r="E27" s="17">
        <f t="shared" si="0"/>
        <v>12908.2</v>
      </c>
      <c r="F27" s="17">
        <f t="shared" si="0"/>
        <v>13451.900000000001</v>
      </c>
      <c r="G27" s="17">
        <f t="shared" si="0"/>
        <v>13415.2</v>
      </c>
      <c r="H27" s="17">
        <f t="shared" si="0"/>
        <v>13650</v>
      </c>
      <c r="I27" s="17">
        <f t="shared" si="0"/>
        <v>14339.6</v>
      </c>
      <c r="J27" s="17">
        <f t="shared" si="0"/>
        <v>15480.7</v>
      </c>
      <c r="K27" s="17">
        <f t="shared" si="0"/>
        <v>16993.2</v>
      </c>
      <c r="L27" s="17">
        <f t="shared" si="0"/>
        <v>19919.400000000001</v>
      </c>
      <c r="M27" s="17">
        <f t="shared" si="0"/>
        <v>22576</v>
      </c>
      <c r="N27" s="17">
        <f t="shared" si="0"/>
        <v>24192.9</v>
      </c>
      <c r="O27" s="17">
        <f t="shared" si="0"/>
        <v>25019.9</v>
      </c>
      <c r="P27" s="17">
        <f t="shared" si="0"/>
        <v>25559</v>
      </c>
      <c r="Q27" s="17">
        <f t="shared" si="0"/>
        <v>26011</v>
      </c>
      <c r="R27" s="17">
        <f t="shared" si="0"/>
        <v>26061.8</v>
      </c>
      <c r="S27" s="17">
        <f t="shared" si="0"/>
        <v>25609.7</v>
      </c>
      <c r="T27" s="17">
        <f t="shared" si="0"/>
        <v>24711.8</v>
      </c>
      <c r="U27" s="17">
        <f t="shared" si="0"/>
        <v>23915.200000000001</v>
      </c>
      <c r="V27" s="17">
        <f t="shared" si="0"/>
        <v>23682.1</v>
      </c>
      <c r="W27" s="17">
        <f t="shared" si="0"/>
        <v>22854.5</v>
      </c>
      <c r="X27" s="17">
        <f t="shared" si="0"/>
        <v>22027.4</v>
      </c>
      <c r="Y27" s="17">
        <f t="shared" si="0"/>
        <v>21009.4</v>
      </c>
      <c r="Z27" s="17">
        <f t="shared" si="0"/>
        <v>20266.300000000003</v>
      </c>
      <c r="AA27" s="17">
        <f t="shared" si="0"/>
        <v>19911.2</v>
      </c>
      <c r="AB27" s="17">
        <f t="shared" si="0"/>
        <v>19601.900000000001</v>
      </c>
      <c r="AC27" s="17">
        <f t="shared" si="0"/>
        <v>20119.8</v>
      </c>
      <c r="AD27" s="17">
        <f t="shared" si="0"/>
        <v>20081.400000000001</v>
      </c>
      <c r="AE27" s="17">
        <f t="shared" si="0"/>
        <v>18946.7</v>
      </c>
      <c r="AF27" s="17">
        <f t="shared" si="0"/>
        <v>18763.099999999999</v>
      </c>
      <c r="AG27" s="17">
        <f t="shared" si="0"/>
        <v>18453</v>
      </c>
      <c r="AH27" s="17">
        <f t="shared" si="0"/>
        <v>18300.5</v>
      </c>
      <c r="AI27" s="17">
        <f t="shared" si="0"/>
        <v>18921.2</v>
      </c>
      <c r="AJ27" s="17">
        <f t="shared" si="0"/>
        <v>19423.099999999999</v>
      </c>
      <c r="AK27" s="17">
        <f t="shared" si="0"/>
        <v>19687</v>
      </c>
      <c r="AL27" s="17">
        <f t="shared" si="0"/>
        <v>19641.599999999999</v>
      </c>
      <c r="AM27" s="17">
        <f t="shared" si="0"/>
        <v>20336.300000000003</v>
      </c>
      <c r="AN27" s="17">
        <f t="shared" si="0"/>
        <v>20708.900000000001</v>
      </c>
      <c r="AO27" s="17">
        <f t="shared" si="0"/>
        <v>21016.300000000003</v>
      </c>
      <c r="AP27" s="17">
        <f t="shared" si="0"/>
        <v>21256.699999999997</v>
      </c>
      <c r="AQ27" s="17">
        <f t="shared" ref="AQ27" si="1">SUM(AQ10,AQ14)</f>
        <v>22406.6</v>
      </c>
    </row>
    <row r="28" spans="1:43">
      <c r="A28" s="16" t="s">
        <v>27</v>
      </c>
      <c r="B28" s="17">
        <f>B20</f>
        <v>411.3</v>
      </c>
      <c r="C28" s="17">
        <f t="shared" ref="C28:AP28" si="2">C20</f>
        <v>444.4</v>
      </c>
      <c r="D28" s="17">
        <f t="shared" si="2"/>
        <v>480.3</v>
      </c>
      <c r="E28" s="17">
        <f t="shared" si="2"/>
        <v>528.5</v>
      </c>
      <c r="F28" s="17">
        <f t="shared" si="2"/>
        <v>590.1</v>
      </c>
      <c r="G28" s="17">
        <f t="shared" si="2"/>
        <v>636.4</v>
      </c>
      <c r="H28" s="17">
        <f t="shared" si="2"/>
        <v>687.2</v>
      </c>
      <c r="I28" s="17">
        <f t="shared" si="2"/>
        <v>741.6</v>
      </c>
      <c r="J28" s="17">
        <f t="shared" si="2"/>
        <v>821.2</v>
      </c>
      <c r="K28" s="17">
        <f t="shared" si="2"/>
        <v>921.4</v>
      </c>
      <c r="L28" s="17">
        <f t="shared" si="2"/>
        <v>1046</v>
      </c>
      <c r="M28" s="17">
        <f t="shared" si="2"/>
        <v>1147.2</v>
      </c>
      <c r="N28" s="17">
        <f t="shared" si="2"/>
        <v>1262.8</v>
      </c>
      <c r="O28" s="17">
        <f t="shared" si="2"/>
        <v>1362.2</v>
      </c>
      <c r="P28" s="17">
        <f t="shared" si="2"/>
        <v>1412.3</v>
      </c>
      <c r="Q28" s="17">
        <f t="shared" si="2"/>
        <v>1448</v>
      </c>
      <c r="R28" s="17">
        <f t="shared" si="2"/>
        <v>1507.2</v>
      </c>
      <c r="S28" s="17">
        <f t="shared" si="2"/>
        <v>1569.3</v>
      </c>
      <c r="T28" s="17">
        <f t="shared" si="2"/>
        <v>1574.7</v>
      </c>
      <c r="U28" s="17">
        <f t="shared" si="2"/>
        <v>1589</v>
      </c>
      <c r="V28" s="17">
        <f t="shared" si="2"/>
        <v>1595.4</v>
      </c>
      <c r="W28" s="17">
        <f t="shared" si="2"/>
        <v>1555.2</v>
      </c>
      <c r="X28" s="17">
        <f t="shared" si="2"/>
        <v>1538.4</v>
      </c>
      <c r="Y28" s="17">
        <f t="shared" si="2"/>
        <v>1520.9</v>
      </c>
      <c r="Z28" s="17">
        <f t="shared" si="2"/>
        <v>1497.3</v>
      </c>
      <c r="AA28" s="17">
        <f t="shared" si="2"/>
        <v>1501.8</v>
      </c>
      <c r="AB28" s="17">
        <f t="shared" si="2"/>
        <v>1493.4</v>
      </c>
      <c r="AC28" s="17">
        <f t="shared" si="2"/>
        <v>1500.7</v>
      </c>
      <c r="AD28" s="17">
        <f t="shared" si="2"/>
        <v>1445.6</v>
      </c>
      <c r="AE28" s="17">
        <f t="shared" si="2"/>
        <v>1390.8</v>
      </c>
      <c r="AF28" s="17">
        <f t="shared" si="2"/>
        <v>1368</v>
      </c>
      <c r="AG28" s="17">
        <f t="shared" si="2"/>
        <v>1348.4</v>
      </c>
      <c r="AH28" s="17">
        <f t="shared" si="2"/>
        <v>1321.9</v>
      </c>
      <c r="AI28" s="17">
        <f t="shared" si="2"/>
        <v>1319.2</v>
      </c>
      <c r="AJ28" s="17">
        <f t="shared" si="2"/>
        <v>1307.0999999999999</v>
      </c>
      <c r="AK28" s="17">
        <f t="shared" si="2"/>
        <v>1321</v>
      </c>
      <c r="AL28" s="17">
        <f t="shared" si="2"/>
        <v>1354.9</v>
      </c>
      <c r="AM28" s="17">
        <f t="shared" si="2"/>
        <v>1383.2</v>
      </c>
      <c r="AN28" s="17">
        <f t="shared" si="2"/>
        <v>1417.1</v>
      </c>
      <c r="AO28" s="17">
        <f t="shared" si="2"/>
        <v>1456.4</v>
      </c>
      <c r="AP28" s="17">
        <f t="shared" si="2"/>
        <v>1479.5</v>
      </c>
      <c r="AQ28" s="17">
        <f t="shared" ref="AQ28" si="3">AQ20</f>
        <v>1537.5</v>
      </c>
    </row>
    <row r="30" spans="1:43">
      <c r="B30" s="15">
        <v>11058.4</v>
      </c>
      <c r="C30" s="15">
        <v>11867.5</v>
      </c>
      <c r="D30" s="15">
        <v>12601.7</v>
      </c>
      <c r="E30" s="15">
        <v>12908.2</v>
      </c>
      <c r="F30" s="15">
        <v>13451.900000000001</v>
      </c>
      <c r="G30" s="15">
        <v>13415.2</v>
      </c>
      <c r="H30" s="15">
        <v>13650</v>
      </c>
      <c r="I30" s="15">
        <v>14339.6</v>
      </c>
      <c r="J30" s="15">
        <v>15480.7</v>
      </c>
      <c r="K30" s="15">
        <v>16993.2</v>
      </c>
      <c r="L30" s="15">
        <v>19919.400000000001</v>
      </c>
      <c r="M30" s="15">
        <v>22576</v>
      </c>
      <c r="N30" s="15">
        <v>24192.9</v>
      </c>
      <c r="O30" s="15">
        <v>25019.9</v>
      </c>
      <c r="P30" s="15">
        <v>25559</v>
      </c>
      <c r="Q30" s="15">
        <v>26011</v>
      </c>
      <c r="R30" s="15">
        <v>26061.8</v>
      </c>
      <c r="S30" s="15">
        <v>25609.7</v>
      </c>
      <c r="T30" s="15">
        <v>24711.8</v>
      </c>
      <c r="U30" s="15">
        <v>23915.200000000001</v>
      </c>
      <c r="V30" s="15">
        <v>23682.1</v>
      </c>
      <c r="W30" s="15">
        <v>22854.5</v>
      </c>
      <c r="X30" s="15">
        <v>22027.4</v>
      </c>
      <c r="Y30" s="15">
        <v>21009.4</v>
      </c>
      <c r="Z30" s="15">
        <v>20266.300000000003</v>
      </c>
      <c r="AA30" s="15">
        <v>19911.2</v>
      </c>
      <c r="AB30" s="15">
        <v>19601.900000000001</v>
      </c>
      <c r="AC30" s="15">
        <v>20119.8</v>
      </c>
      <c r="AD30" s="15">
        <v>20081.400000000001</v>
      </c>
      <c r="AE30" s="15">
        <v>18946.7</v>
      </c>
      <c r="AF30" s="15">
        <v>18763.099999999999</v>
      </c>
      <c r="AG30" s="15">
        <v>18453</v>
      </c>
      <c r="AH30" s="15">
        <v>18300.5</v>
      </c>
      <c r="AI30" s="15">
        <v>18921.2</v>
      </c>
      <c r="AJ30" s="15">
        <v>19423.099999999999</v>
      </c>
      <c r="AK30" s="15">
        <v>19687</v>
      </c>
      <c r="AL30" s="15">
        <v>19641.599999999999</v>
      </c>
      <c r="AM30" s="15">
        <v>20336.300000000003</v>
      </c>
      <c r="AN30" s="15">
        <v>20708.900000000001</v>
      </c>
      <c r="AO30" s="15">
        <v>21016.300000000003</v>
      </c>
      <c r="AP30" s="15">
        <v>21256.699999999997</v>
      </c>
      <c r="AQ30" s="3">
        <v>22406.6</v>
      </c>
    </row>
    <row r="31" spans="1:43">
      <c r="B31" s="15">
        <v>411.3</v>
      </c>
      <c r="C31" s="15">
        <v>444.4</v>
      </c>
      <c r="D31" s="15">
        <v>480.3</v>
      </c>
      <c r="E31" s="15">
        <v>528.5</v>
      </c>
      <c r="F31" s="15">
        <v>590.1</v>
      </c>
      <c r="G31" s="15">
        <v>636.4</v>
      </c>
      <c r="H31" s="15">
        <v>687.2</v>
      </c>
      <c r="I31" s="15">
        <v>741.6</v>
      </c>
      <c r="J31" s="15">
        <v>821.2</v>
      </c>
      <c r="K31" s="15">
        <v>921.4</v>
      </c>
      <c r="L31" s="15">
        <v>1046</v>
      </c>
      <c r="M31" s="15">
        <v>1147.2</v>
      </c>
      <c r="N31" s="15">
        <v>1262.8</v>
      </c>
      <c r="O31" s="15">
        <v>1362.2</v>
      </c>
      <c r="P31" s="15">
        <v>1412.3</v>
      </c>
      <c r="Q31" s="15">
        <v>1448</v>
      </c>
      <c r="R31" s="15">
        <v>1507.2</v>
      </c>
      <c r="S31" s="15">
        <v>1569.3</v>
      </c>
      <c r="T31" s="15">
        <v>1574.7</v>
      </c>
      <c r="U31" s="15">
        <v>1589</v>
      </c>
      <c r="V31" s="15">
        <v>1595.4</v>
      </c>
      <c r="W31" s="15">
        <v>1555.2</v>
      </c>
      <c r="X31" s="15">
        <v>1538.4</v>
      </c>
      <c r="Y31" s="15">
        <v>1520.9</v>
      </c>
      <c r="Z31" s="15">
        <v>1497.3</v>
      </c>
      <c r="AA31" s="15">
        <v>1501.8</v>
      </c>
      <c r="AB31" s="15">
        <v>1493.4</v>
      </c>
      <c r="AC31" s="15">
        <v>1500.7</v>
      </c>
      <c r="AD31" s="15">
        <v>1445.6</v>
      </c>
      <c r="AE31" s="15">
        <v>1390.8</v>
      </c>
      <c r="AF31" s="15">
        <v>1368</v>
      </c>
      <c r="AG31" s="15">
        <v>1348.4</v>
      </c>
      <c r="AH31" s="15">
        <v>1321.9</v>
      </c>
      <c r="AI31" s="15">
        <v>1319.2</v>
      </c>
      <c r="AJ31" s="15">
        <v>1307.0999999999999</v>
      </c>
      <c r="AK31" s="15">
        <v>1321</v>
      </c>
      <c r="AL31" s="15">
        <v>1354.9</v>
      </c>
      <c r="AM31" s="15">
        <v>1383.2</v>
      </c>
      <c r="AN31" s="15">
        <v>1417.1</v>
      </c>
      <c r="AO31" s="15">
        <v>1456.4</v>
      </c>
      <c r="AP31" s="15">
        <v>1479.5</v>
      </c>
      <c r="AQ31" s="3">
        <v>1537.5</v>
      </c>
    </row>
  </sheetData>
  <mergeCells count="42">
    <mergeCell ref="AL7:AL8"/>
    <mergeCell ref="AM7:AM8"/>
    <mergeCell ref="AN7:AN8"/>
    <mergeCell ref="AO7:AO8"/>
    <mergeCell ref="AP7:AP8"/>
    <mergeCell ref="U7:U8"/>
    <mergeCell ref="V7:V8"/>
    <mergeCell ref="W7:W8"/>
    <mergeCell ref="X7:X8"/>
    <mergeCell ref="AK7:AK8"/>
    <mergeCell ref="Z7:Z8"/>
    <mergeCell ref="AA7:AA8"/>
    <mergeCell ref="AB7:AB8"/>
    <mergeCell ref="AC7:AC8"/>
    <mergeCell ref="AD7:AD8"/>
    <mergeCell ref="AE7:AE8"/>
    <mergeCell ref="AF7:AF8"/>
    <mergeCell ref="AG7:AG8"/>
    <mergeCell ref="AH7:AH8"/>
    <mergeCell ref="AI7:AI8"/>
    <mergeCell ref="AJ7:AJ8"/>
    <mergeCell ref="P7:P8"/>
    <mergeCell ref="Q7:Q8"/>
    <mergeCell ref="R7:R8"/>
    <mergeCell ref="S7:S8"/>
    <mergeCell ref="T7:T8"/>
    <mergeCell ref="AQ7:AQ8"/>
    <mergeCell ref="M7:M8"/>
    <mergeCell ref="B7:B8"/>
    <mergeCell ref="C7:C8"/>
    <mergeCell ref="D7:D8"/>
    <mergeCell ref="E7:E8"/>
    <mergeCell ref="F7:F8"/>
    <mergeCell ref="G7:G8"/>
    <mergeCell ref="H7:H8"/>
    <mergeCell ref="I7:I8"/>
    <mergeCell ref="J7:J8"/>
    <mergeCell ref="K7:K8"/>
    <mergeCell ref="L7:L8"/>
    <mergeCell ref="Y7:Y8"/>
    <mergeCell ref="N7:N8"/>
    <mergeCell ref="O7:O8"/>
  </mergeCells>
  <phoneticPr fontId="4"/>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E6DCA8-B6DE-4E98-9120-DCEAEC438661}">
  <dimension ref="A1:AQ31"/>
  <sheetViews>
    <sheetView zoomScale="70" zoomScaleNormal="70" workbookViewId="0">
      <selection activeCell="V73" sqref="V73"/>
    </sheetView>
  </sheetViews>
  <sheetFormatPr defaultColWidth="9.1171875" defaultRowHeight="23.15"/>
  <cols>
    <col min="1" max="1" width="38.87890625" style="15" customWidth="1"/>
    <col min="2" max="42" width="9.5859375" style="15" customWidth="1"/>
    <col min="43" max="43" width="9.5859375" style="3" customWidth="1"/>
    <col min="44" max="16384" width="9.1171875" style="3"/>
  </cols>
  <sheetData>
    <row r="1" spans="1:43" ht="25.3">
      <c r="A1" s="1" t="s">
        <v>25</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row>
    <row r="2" spans="1:43" ht="25.3">
      <c r="A2" s="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row>
    <row r="3" spans="1:43" ht="25.3">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row>
    <row r="4" spans="1:43" ht="25.3">
      <c r="A4" s="1"/>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row>
    <row r="5" spans="1:43">
      <c r="A5" s="4" t="s">
        <v>21</v>
      </c>
      <c r="B5" s="15">
        <v>1980</v>
      </c>
      <c r="C5" s="15">
        <v>1981</v>
      </c>
      <c r="D5" s="15">
        <v>1982</v>
      </c>
      <c r="E5" s="15">
        <v>1983</v>
      </c>
      <c r="F5" s="15">
        <v>1984</v>
      </c>
      <c r="G5" s="15">
        <v>1985</v>
      </c>
      <c r="H5" s="15">
        <v>1986</v>
      </c>
      <c r="I5" s="15">
        <v>1987</v>
      </c>
      <c r="J5" s="15">
        <v>1988</v>
      </c>
      <c r="K5" s="15">
        <v>1989</v>
      </c>
      <c r="L5" s="15">
        <v>1990</v>
      </c>
      <c r="M5" s="15">
        <v>1991</v>
      </c>
      <c r="N5" s="15">
        <v>1992</v>
      </c>
      <c r="O5" s="15">
        <v>1993</v>
      </c>
      <c r="P5" s="15">
        <v>1994</v>
      </c>
      <c r="Q5" s="15">
        <v>1995</v>
      </c>
      <c r="R5" s="15">
        <v>1996</v>
      </c>
      <c r="S5" s="15">
        <v>1997</v>
      </c>
      <c r="T5" s="15">
        <v>1998</v>
      </c>
      <c r="U5" s="15">
        <v>1999</v>
      </c>
      <c r="V5" s="15">
        <v>2000</v>
      </c>
      <c r="W5" s="15">
        <v>2001</v>
      </c>
      <c r="X5" s="15">
        <v>2002</v>
      </c>
      <c r="Y5" s="15">
        <v>2003</v>
      </c>
      <c r="Z5" s="15">
        <v>2004</v>
      </c>
      <c r="AA5" s="15">
        <v>2005</v>
      </c>
      <c r="AB5" s="15">
        <v>2006</v>
      </c>
      <c r="AC5" s="15">
        <v>2007</v>
      </c>
      <c r="AD5" s="15">
        <v>2008</v>
      </c>
      <c r="AE5" s="15">
        <v>2009</v>
      </c>
      <c r="AF5" s="15">
        <v>2010</v>
      </c>
      <c r="AG5" s="15">
        <v>2011</v>
      </c>
      <c r="AH5" s="15">
        <v>2012</v>
      </c>
      <c r="AI5" s="15">
        <v>2013</v>
      </c>
      <c r="AJ5" s="15">
        <v>2014</v>
      </c>
      <c r="AK5" s="15">
        <v>2015</v>
      </c>
      <c r="AL5" s="15">
        <v>2016</v>
      </c>
      <c r="AM5" s="15">
        <v>2017</v>
      </c>
      <c r="AN5" s="15">
        <v>2018</v>
      </c>
      <c r="AO5" s="15">
        <v>2019</v>
      </c>
      <c r="AP5" s="18">
        <v>2020</v>
      </c>
      <c r="AQ5" s="18">
        <v>2021</v>
      </c>
    </row>
    <row r="6" spans="1:43">
      <c r="A6" s="6"/>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18"/>
    </row>
    <row r="7" spans="1:43" ht="16.5" customHeight="1">
      <c r="A7" s="8"/>
      <c r="B7" s="275" t="s">
        <v>319</v>
      </c>
      <c r="C7" s="275" t="s">
        <v>319</v>
      </c>
      <c r="D7" s="275" t="s">
        <v>319</v>
      </c>
      <c r="E7" s="275" t="s">
        <v>319</v>
      </c>
      <c r="F7" s="275" t="s">
        <v>319</v>
      </c>
      <c r="G7" s="275" t="s">
        <v>319</v>
      </c>
      <c r="H7" s="275" t="s">
        <v>319</v>
      </c>
      <c r="I7" s="275" t="s">
        <v>319</v>
      </c>
      <c r="J7" s="275" t="s">
        <v>319</v>
      </c>
      <c r="K7" s="275" t="s">
        <v>319</v>
      </c>
      <c r="L7" s="275" t="s">
        <v>319</v>
      </c>
      <c r="M7" s="275" t="s">
        <v>319</v>
      </c>
      <c r="N7" s="275" t="s">
        <v>319</v>
      </c>
      <c r="O7" s="275" t="s">
        <v>319</v>
      </c>
      <c r="P7" s="275" t="s">
        <v>319</v>
      </c>
      <c r="Q7" s="275" t="s">
        <v>319</v>
      </c>
      <c r="R7" s="275" t="s">
        <v>319</v>
      </c>
      <c r="S7" s="275" t="s">
        <v>319</v>
      </c>
      <c r="T7" s="275" t="s">
        <v>319</v>
      </c>
      <c r="U7" s="275" t="s">
        <v>319</v>
      </c>
      <c r="V7" s="275" t="s">
        <v>319</v>
      </c>
      <c r="W7" s="275" t="s">
        <v>319</v>
      </c>
      <c r="X7" s="275" t="s">
        <v>319</v>
      </c>
      <c r="Y7" s="275" t="s">
        <v>319</v>
      </c>
      <c r="Z7" s="275" t="s">
        <v>319</v>
      </c>
      <c r="AA7" s="275" t="s">
        <v>319</v>
      </c>
      <c r="AB7" s="275" t="s">
        <v>319</v>
      </c>
      <c r="AC7" s="275" t="s">
        <v>319</v>
      </c>
      <c r="AD7" s="275" t="s">
        <v>319</v>
      </c>
      <c r="AE7" s="275" t="s">
        <v>319</v>
      </c>
      <c r="AF7" s="275" t="s">
        <v>319</v>
      </c>
      <c r="AG7" s="275" t="s">
        <v>319</v>
      </c>
      <c r="AH7" s="275" t="s">
        <v>319</v>
      </c>
      <c r="AI7" s="275" t="s">
        <v>319</v>
      </c>
      <c r="AJ7" s="275" t="s">
        <v>319</v>
      </c>
      <c r="AK7" s="275" t="s">
        <v>319</v>
      </c>
      <c r="AL7" s="277" t="s">
        <v>320</v>
      </c>
      <c r="AM7" s="277" t="s">
        <v>320</v>
      </c>
      <c r="AN7" s="277" t="s">
        <v>320</v>
      </c>
      <c r="AO7" s="277" t="s">
        <v>320</v>
      </c>
      <c r="AP7" s="277" t="s">
        <v>320</v>
      </c>
      <c r="AQ7" s="275" t="s">
        <v>319</v>
      </c>
    </row>
    <row r="8" spans="1:43">
      <c r="A8" s="9" t="s">
        <v>2</v>
      </c>
      <c r="B8" s="276"/>
      <c r="C8" s="276"/>
      <c r="D8" s="276"/>
      <c r="E8" s="276"/>
      <c r="F8" s="276"/>
      <c r="G8" s="276"/>
      <c r="H8" s="276"/>
      <c r="I8" s="276"/>
      <c r="J8" s="276"/>
      <c r="K8" s="276"/>
      <c r="L8" s="276"/>
      <c r="M8" s="276"/>
      <c r="N8" s="276"/>
      <c r="O8" s="276"/>
      <c r="P8" s="276"/>
      <c r="Q8" s="276"/>
      <c r="R8" s="276"/>
      <c r="S8" s="276"/>
      <c r="T8" s="276"/>
      <c r="U8" s="276"/>
      <c r="V8" s="276"/>
      <c r="W8" s="276"/>
      <c r="X8" s="276"/>
      <c r="Y8" s="276"/>
      <c r="Z8" s="276"/>
      <c r="AA8" s="276"/>
      <c r="AB8" s="276"/>
      <c r="AC8" s="276"/>
      <c r="AD8" s="276"/>
      <c r="AE8" s="276"/>
      <c r="AF8" s="276"/>
      <c r="AG8" s="276"/>
      <c r="AH8" s="276"/>
      <c r="AI8" s="276"/>
      <c r="AJ8" s="276"/>
      <c r="AK8" s="276"/>
      <c r="AL8" s="276"/>
      <c r="AM8" s="276"/>
      <c r="AN8" s="276"/>
      <c r="AO8" s="276"/>
      <c r="AP8" s="276"/>
      <c r="AQ8" s="276"/>
    </row>
    <row r="9" spans="1:43">
      <c r="A9" s="6" t="s">
        <v>3</v>
      </c>
      <c r="B9" s="20">
        <v>0</v>
      </c>
      <c r="C9" s="20">
        <v>0</v>
      </c>
      <c r="D9" s="20">
        <v>0</v>
      </c>
      <c r="E9" s="20">
        <v>0</v>
      </c>
      <c r="F9" s="20">
        <v>0</v>
      </c>
      <c r="G9" s="20">
        <v>0</v>
      </c>
      <c r="H9" s="20">
        <v>0</v>
      </c>
      <c r="I9" s="20">
        <v>0</v>
      </c>
      <c r="J9" s="20">
        <v>0</v>
      </c>
      <c r="K9" s="20">
        <v>0</v>
      </c>
      <c r="L9" s="20">
        <v>0</v>
      </c>
      <c r="M9" s="20">
        <v>0</v>
      </c>
      <c r="N9" s="20">
        <v>0</v>
      </c>
      <c r="O9" s="20">
        <v>0</v>
      </c>
      <c r="P9" s="20">
        <v>0</v>
      </c>
      <c r="Q9" s="20">
        <v>0</v>
      </c>
      <c r="R9" s="20">
        <v>0</v>
      </c>
      <c r="S9" s="20">
        <v>0</v>
      </c>
      <c r="T9" s="20">
        <v>0</v>
      </c>
      <c r="U9" s="20">
        <v>0</v>
      </c>
      <c r="V9" s="20">
        <v>0</v>
      </c>
      <c r="W9" s="20">
        <v>0</v>
      </c>
      <c r="X9" s="20">
        <v>0</v>
      </c>
      <c r="Y9" s="20">
        <v>0</v>
      </c>
      <c r="Z9" s="20">
        <v>0</v>
      </c>
      <c r="AA9" s="20">
        <v>0</v>
      </c>
      <c r="AB9" s="20">
        <v>0</v>
      </c>
      <c r="AC9" s="20">
        <v>0</v>
      </c>
      <c r="AD9" s="20">
        <v>0</v>
      </c>
      <c r="AE9" s="20">
        <v>0</v>
      </c>
      <c r="AF9" s="20">
        <v>0</v>
      </c>
      <c r="AG9" s="20">
        <v>0</v>
      </c>
      <c r="AH9" s="20">
        <v>0</v>
      </c>
      <c r="AI9" s="20">
        <v>0</v>
      </c>
      <c r="AJ9" s="20">
        <v>0</v>
      </c>
      <c r="AK9" s="20">
        <v>0</v>
      </c>
      <c r="AL9" s="20">
        <v>0</v>
      </c>
      <c r="AM9" s="20">
        <v>0</v>
      </c>
      <c r="AN9" s="20">
        <v>0</v>
      </c>
      <c r="AO9" s="20">
        <v>0</v>
      </c>
      <c r="AP9" s="20">
        <v>0</v>
      </c>
      <c r="AQ9" s="20">
        <v>0</v>
      </c>
    </row>
    <row r="10" spans="1:43">
      <c r="A10" s="11" t="s">
        <v>4</v>
      </c>
      <c r="B10" s="22">
        <v>5587.3</v>
      </c>
      <c r="C10" s="22">
        <v>6003.8</v>
      </c>
      <c r="D10" s="22">
        <v>6281.8</v>
      </c>
      <c r="E10" s="22">
        <v>6327</v>
      </c>
      <c r="F10" s="22">
        <v>6382.6</v>
      </c>
      <c r="G10" s="22">
        <v>6390.8</v>
      </c>
      <c r="H10" s="22">
        <v>6692</v>
      </c>
      <c r="I10" s="22">
        <v>7169.1</v>
      </c>
      <c r="J10" s="22">
        <v>7720.3</v>
      </c>
      <c r="K10" s="22">
        <v>8638.2999999999993</v>
      </c>
      <c r="L10" s="22">
        <v>10108.5</v>
      </c>
      <c r="M10" s="22">
        <v>11628.3</v>
      </c>
      <c r="N10" s="22">
        <v>12824.4</v>
      </c>
      <c r="O10" s="22">
        <v>13549.9</v>
      </c>
      <c r="P10" s="22">
        <v>13917.6</v>
      </c>
      <c r="Q10" s="22">
        <v>14129.2</v>
      </c>
      <c r="R10" s="22">
        <v>14060</v>
      </c>
      <c r="S10" s="22">
        <v>13964</v>
      </c>
      <c r="T10" s="22">
        <v>13875.8</v>
      </c>
      <c r="U10" s="22">
        <v>13637.9</v>
      </c>
      <c r="V10" s="22">
        <v>13434.8</v>
      </c>
      <c r="W10" s="22">
        <v>13165.3</v>
      </c>
      <c r="X10" s="22">
        <v>12914.7</v>
      </c>
      <c r="Y10" s="22">
        <v>12561.7</v>
      </c>
      <c r="Z10" s="22">
        <v>12246.7</v>
      </c>
      <c r="AA10" s="22">
        <v>11968.8</v>
      </c>
      <c r="AB10" s="22">
        <v>11679.2</v>
      </c>
      <c r="AC10" s="22">
        <v>11541.7</v>
      </c>
      <c r="AD10" s="22">
        <v>11214.4</v>
      </c>
      <c r="AE10" s="22">
        <v>10893.4</v>
      </c>
      <c r="AF10" s="22">
        <v>10602.5</v>
      </c>
      <c r="AG10" s="22">
        <v>10266.299999999999</v>
      </c>
      <c r="AH10" s="22">
        <v>9951</v>
      </c>
      <c r="AI10" s="22">
        <v>9763.2999999999993</v>
      </c>
      <c r="AJ10" s="22">
        <v>9530.2999999999993</v>
      </c>
      <c r="AK10" s="22">
        <v>9341.4</v>
      </c>
      <c r="AL10" s="22">
        <v>9197</v>
      </c>
      <c r="AM10" s="22">
        <v>9149.6</v>
      </c>
      <c r="AN10" s="22">
        <v>9056.2999999999993</v>
      </c>
      <c r="AO10" s="22">
        <v>8937.2000000000007</v>
      </c>
      <c r="AP10" s="22">
        <v>8869.6</v>
      </c>
      <c r="AQ10" s="22">
        <v>8875.6</v>
      </c>
    </row>
    <row r="11" spans="1:43">
      <c r="A11" s="11" t="s">
        <v>5</v>
      </c>
      <c r="B11" s="22">
        <v>2573.3000000000002</v>
      </c>
      <c r="C11" s="22">
        <v>2636</v>
      </c>
      <c r="D11" s="22">
        <v>2706.2</v>
      </c>
      <c r="E11" s="22">
        <v>2773.4</v>
      </c>
      <c r="F11" s="22">
        <v>2868.9</v>
      </c>
      <c r="G11" s="22">
        <v>2931.1</v>
      </c>
      <c r="H11" s="22">
        <v>3182.3</v>
      </c>
      <c r="I11" s="22">
        <v>3514.7</v>
      </c>
      <c r="J11" s="22">
        <v>3983</v>
      </c>
      <c r="K11" s="22">
        <v>4606</v>
      </c>
      <c r="L11" s="22">
        <v>5622.8</v>
      </c>
      <c r="M11" s="22">
        <v>6614.8</v>
      </c>
      <c r="N11" s="22">
        <v>7413.5</v>
      </c>
      <c r="O11" s="22">
        <v>7821.5</v>
      </c>
      <c r="P11" s="22">
        <v>8081.2</v>
      </c>
      <c r="Q11" s="22">
        <v>8193.1</v>
      </c>
      <c r="R11" s="22">
        <v>8188.9</v>
      </c>
      <c r="S11" s="22">
        <v>8131.3</v>
      </c>
      <c r="T11" s="22">
        <v>8072.1</v>
      </c>
      <c r="U11" s="22">
        <v>7958.9</v>
      </c>
      <c r="V11" s="22">
        <v>7878.6</v>
      </c>
      <c r="W11" s="22">
        <v>7729.4</v>
      </c>
      <c r="X11" s="22">
        <v>7587</v>
      </c>
      <c r="Y11" s="22">
        <v>7344.6</v>
      </c>
      <c r="Z11" s="22">
        <v>7097.5</v>
      </c>
      <c r="AA11" s="22">
        <v>6860.7</v>
      </c>
      <c r="AB11" s="22">
        <v>6646.5</v>
      </c>
      <c r="AC11" s="22">
        <v>6599.9</v>
      </c>
      <c r="AD11" s="22">
        <v>6378.3</v>
      </c>
      <c r="AE11" s="22">
        <v>6153.6</v>
      </c>
      <c r="AF11" s="22">
        <v>5942.9</v>
      </c>
      <c r="AG11" s="22">
        <v>5686.2</v>
      </c>
      <c r="AH11" s="22">
        <v>5471.1</v>
      </c>
      <c r="AI11" s="22">
        <v>5351.2</v>
      </c>
      <c r="AJ11" s="22">
        <v>5191.3</v>
      </c>
      <c r="AK11" s="22">
        <v>5045.3</v>
      </c>
      <c r="AL11" s="22">
        <v>4940.5</v>
      </c>
      <c r="AM11" s="22">
        <v>4924.5</v>
      </c>
      <c r="AN11" s="22">
        <v>4878.8999999999996</v>
      </c>
      <c r="AO11" s="22">
        <v>4808.1000000000004</v>
      </c>
      <c r="AP11" s="22">
        <v>4776.8999999999996</v>
      </c>
      <c r="AQ11" s="22">
        <v>4816.3999999999996</v>
      </c>
    </row>
    <row r="12" spans="1:43">
      <c r="A12" s="11" t="s">
        <v>6</v>
      </c>
      <c r="B12" s="22">
        <v>3030.7</v>
      </c>
      <c r="C12" s="22">
        <v>3390.7</v>
      </c>
      <c r="D12" s="22">
        <v>3601.1</v>
      </c>
      <c r="E12" s="22">
        <v>3577.7</v>
      </c>
      <c r="F12" s="22">
        <v>3535.9</v>
      </c>
      <c r="G12" s="22">
        <v>3480.1</v>
      </c>
      <c r="H12" s="22">
        <v>3527.5</v>
      </c>
      <c r="I12" s="22">
        <v>3670.3</v>
      </c>
      <c r="J12" s="22">
        <v>3747.4</v>
      </c>
      <c r="K12" s="22">
        <v>4038.6</v>
      </c>
      <c r="L12" s="22">
        <v>4484.3999999999996</v>
      </c>
      <c r="M12" s="22">
        <v>5008.2</v>
      </c>
      <c r="N12" s="22">
        <v>5402.2</v>
      </c>
      <c r="O12" s="22">
        <v>5719.5</v>
      </c>
      <c r="P12" s="22">
        <v>5825.6</v>
      </c>
      <c r="Q12" s="22">
        <v>5925.5</v>
      </c>
      <c r="R12" s="22">
        <v>5859.3</v>
      </c>
      <c r="S12" s="22">
        <v>5821.1</v>
      </c>
      <c r="T12" s="22">
        <v>5792.4</v>
      </c>
      <c r="U12" s="22">
        <v>5666.9</v>
      </c>
      <c r="V12" s="22">
        <v>5542.4</v>
      </c>
      <c r="W12" s="22">
        <v>5421.9</v>
      </c>
      <c r="X12" s="22">
        <v>5313.7</v>
      </c>
      <c r="Y12" s="22">
        <v>5205.3</v>
      </c>
      <c r="Z12" s="22">
        <v>5140.5</v>
      </c>
      <c r="AA12" s="22">
        <v>5102.6000000000004</v>
      </c>
      <c r="AB12" s="22">
        <v>5028.8999999999996</v>
      </c>
      <c r="AC12" s="22">
        <v>4936.8999999999996</v>
      </c>
      <c r="AD12" s="22">
        <v>4832.3999999999996</v>
      </c>
      <c r="AE12" s="22">
        <v>4736.8999999999996</v>
      </c>
      <c r="AF12" s="22">
        <v>4657.7</v>
      </c>
      <c r="AG12" s="22">
        <v>4579.3999999999996</v>
      </c>
      <c r="AH12" s="22">
        <v>4479.5</v>
      </c>
      <c r="AI12" s="22">
        <v>4411.8</v>
      </c>
      <c r="AJ12" s="22">
        <v>4339</v>
      </c>
      <c r="AK12" s="22">
        <v>4296.1000000000004</v>
      </c>
      <c r="AL12" s="22">
        <v>4256.5</v>
      </c>
      <c r="AM12" s="22">
        <v>4225</v>
      </c>
      <c r="AN12" s="22">
        <v>4177.3999999999996</v>
      </c>
      <c r="AO12" s="22">
        <v>4129.1000000000004</v>
      </c>
      <c r="AP12" s="22">
        <v>4092.7</v>
      </c>
      <c r="AQ12" s="22">
        <v>4059.2</v>
      </c>
    </row>
    <row r="13" spans="1:43">
      <c r="A13" s="11" t="s">
        <v>7</v>
      </c>
      <c r="B13" s="22">
        <v>0</v>
      </c>
      <c r="C13" s="22">
        <v>0</v>
      </c>
      <c r="D13" s="22">
        <v>0</v>
      </c>
      <c r="E13" s="22">
        <v>0</v>
      </c>
      <c r="F13" s="22">
        <v>0</v>
      </c>
      <c r="G13" s="22">
        <v>0</v>
      </c>
      <c r="H13" s="22">
        <v>0</v>
      </c>
      <c r="I13" s="22">
        <v>0</v>
      </c>
      <c r="J13" s="22">
        <v>0</v>
      </c>
      <c r="K13" s="22">
        <v>0</v>
      </c>
      <c r="L13" s="22">
        <v>0</v>
      </c>
      <c r="M13" s="22">
        <v>0</v>
      </c>
      <c r="N13" s="22">
        <v>0</v>
      </c>
      <c r="O13" s="22">
        <v>0</v>
      </c>
      <c r="P13" s="22">
        <v>0</v>
      </c>
      <c r="Q13" s="22">
        <v>0</v>
      </c>
      <c r="R13" s="22">
        <v>0</v>
      </c>
      <c r="S13" s="22">
        <v>0</v>
      </c>
      <c r="T13" s="22">
        <v>0</v>
      </c>
      <c r="U13" s="22">
        <v>0</v>
      </c>
      <c r="V13" s="22">
        <v>0</v>
      </c>
      <c r="W13" s="22">
        <v>0</v>
      </c>
      <c r="X13" s="22">
        <v>0</v>
      </c>
      <c r="Y13" s="22">
        <v>0</v>
      </c>
      <c r="Z13" s="22">
        <v>0</v>
      </c>
      <c r="AA13" s="22">
        <v>0</v>
      </c>
      <c r="AB13" s="22">
        <v>0</v>
      </c>
      <c r="AC13" s="22">
        <v>0</v>
      </c>
      <c r="AD13" s="22">
        <v>0</v>
      </c>
      <c r="AE13" s="22">
        <v>0</v>
      </c>
      <c r="AF13" s="22">
        <v>0</v>
      </c>
      <c r="AG13" s="22">
        <v>0</v>
      </c>
      <c r="AH13" s="22">
        <v>0</v>
      </c>
      <c r="AI13" s="22">
        <v>0</v>
      </c>
      <c r="AJ13" s="22">
        <v>0</v>
      </c>
      <c r="AK13" s="22">
        <v>0</v>
      </c>
      <c r="AL13" s="22">
        <v>0</v>
      </c>
      <c r="AM13" s="22">
        <v>0</v>
      </c>
      <c r="AN13" s="22">
        <v>0</v>
      </c>
      <c r="AO13" s="22">
        <v>0</v>
      </c>
      <c r="AP13" s="22">
        <v>0</v>
      </c>
      <c r="AQ13" s="22">
        <v>0</v>
      </c>
    </row>
    <row r="14" spans="1:43">
      <c r="A14" s="11" t="s">
        <v>8</v>
      </c>
      <c r="B14" s="22">
        <v>4925.7</v>
      </c>
      <c r="C14" s="22">
        <v>5227.3999999999996</v>
      </c>
      <c r="D14" s="22">
        <v>5532.1</v>
      </c>
      <c r="E14" s="22">
        <v>5787.8</v>
      </c>
      <c r="F14" s="22">
        <v>6110.9</v>
      </c>
      <c r="G14" s="22">
        <v>6094.8</v>
      </c>
      <c r="H14" s="22">
        <v>6223.2</v>
      </c>
      <c r="I14" s="22">
        <v>6439.8</v>
      </c>
      <c r="J14" s="22">
        <v>6949.6</v>
      </c>
      <c r="K14" s="22">
        <v>7375</v>
      </c>
      <c r="L14" s="22">
        <v>8189.1</v>
      </c>
      <c r="M14" s="22">
        <v>8872.7999999999993</v>
      </c>
      <c r="N14" s="22">
        <v>9266.2999999999993</v>
      </c>
      <c r="O14" s="22">
        <v>9569.9</v>
      </c>
      <c r="P14" s="22">
        <v>9905.9</v>
      </c>
      <c r="Q14" s="22">
        <v>10348.799999999999</v>
      </c>
      <c r="R14" s="22">
        <v>10557.5</v>
      </c>
      <c r="S14" s="22">
        <v>10485.5</v>
      </c>
      <c r="T14" s="22">
        <v>10193.799999999999</v>
      </c>
      <c r="U14" s="22">
        <v>10058.299999999999</v>
      </c>
      <c r="V14" s="22">
        <v>10239.9</v>
      </c>
      <c r="W14" s="22">
        <v>10188.9</v>
      </c>
      <c r="X14" s="22">
        <v>9967.2999999999993</v>
      </c>
      <c r="Y14" s="22">
        <v>9440.1</v>
      </c>
      <c r="Z14" s="22">
        <v>9053.2999999999993</v>
      </c>
      <c r="AA14" s="22">
        <v>8748</v>
      </c>
      <c r="AB14" s="22">
        <v>8502.2000000000007</v>
      </c>
      <c r="AC14" s="22">
        <v>9001.9</v>
      </c>
      <c r="AD14" s="22">
        <v>8941.4</v>
      </c>
      <c r="AE14" s="22">
        <v>8598.9</v>
      </c>
      <c r="AF14" s="22">
        <v>8708.5</v>
      </c>
      <c r="AG14" s="22">
        <v>8707.7000000000007</v>
      </c>
      <c r="AH14" s="22">
        <v>8872.2000000000007</v>
      </c>
      <c r="AI14" s="22">
        <v>9409.6</v>
      </c>
      <c r="AJ14" s="22">
        <v>9965.2999999999993</v>
      </c>
      <c r="AK14" s="22">
        <v>10345.6</v>
      </c>
      <c r="AL14" s="22">
        <v>10527.5</v>
      </c>
      <c r="AM14" s="22">
        <v>11122.2</v>
      </c>
      <c r="AN14" s="22">
        <v>11434.5</v>
      </c>
      <c r="AO14" s="22">
        <v>11725.3</v>
      </c>
      <c r="AP14" s="22">
        <v>12110</v>
      </c>
      <c r="AQ14" s="22">
        <v>12672.6</v>
      </c>
    </row>
    <row r="15" spans="1:43">
      <c r="A15" s="11" t="s">
        <v>9</v>
      </c>
      <c r="B15" s="22">
        <v>1475.7</v>
      </c>
      <c r="C15" s="22">
        <v>1606.8</v>
      </c>
      <c r="D15" s="22">
        <v>1740.5</v>
      </c>
      <c r="E15" s="22">
        <v>1931.4</v>
      </c>
      <c r="F15" s="22">
        <v>2154.5</v>
      </c>
      <c r="G15" s="22">
        <v>2107.8000000000002</v>
      </c>
      <c r="H15" s="22">
        <v>2233.3000000000002</v>
      </c>
      <c r="I15" s="22">
        <v>2520.1999999999998</v>
      </c>
      <c r="J15" s="22">
        <v>2994.3</v>
      </c>
      <c r="K15" s="22">
        <v>3434.3</v>
      </c>
      <c r="L15" s="22">
        <v>3959.5</v>
      </c>
      <c r="M15" s="22">
        <v>4349.6000000000004</v>
      </c>
      <c r="N15" s="22">
        <v>4476.8999999999996</v>
      </c>
      <c r="O15" s="22">
        <v>4535.8999999999996</v>
      </c>
      <c r="P15" s="22">
        <v>4540.8</v>
      </c>
      <c r="Q15" s="22">
        <v>4528.3999999999996</v>
      </c>
      <c r="R15" s="22">
        <v>4357.8</v>
      </c>
      <c r="S15" s="22">
        <v>4088.2</v>
      </c>
      <c r="T15" s="22">
        <v>3770.5</v>
      </c>
      <c r="U15" s="22">
        <v>3574</v>
      </c>
      <c r="V15" s="22">
        <v>3573.3</v>
      </c>
      <c r="W15" s="22">
        <v>3541.9</v>
      </c>
      <c r="X15" s="22">
        <v>3514.8</v>
      </c>
      <c r="Y15" s="22">
        <v>3369</v>
      </c>
      <c r="Z15" s="22">
        <v>3277.5</v>
      </c>
      <c r="AA15" s="22">
        <v>3258.5</v>
      </c>
      <c r="AB15" s="22">
        <v>3225.3</v>
      </c>
      <c r="AC15" s="22">
        <v>3480.3</v>
      </c>
      <c r="AD15" s="22">
        <v>3409.3</v>
      </c>
      <c r="AE15" s="22">
        <v>3209.1</v>
      </c>
      <c r="AF15" s="22">
        <v>3225.7</v>
      </c>
      <c r="AG15" s="22">
        <v>3121.9</v>
      </c>
      <c r="AH15" s="22">
        <v>3194.9</v>
      </c>
      <c r="AI15" s="22">
        <v>3475.1</v>
      </c>
      <c r="AJ15" s="22">
        <v>3780.1</v>
      </c>
      <c r="AK15" s="22">
        <v>4011</v>
      </c>
      <c r="AL15" s="22">
        <v>4177.6000000000004</v>
      </c>
      <c r="AM15" s="22">
        <v>4528.3999999999996</v>
      </c>
      <c r="AN15" s="22">
        <v>4759</v>
      </c>
      <c r="AO15" s="22">
        <v>4930.3</v>
      </c>
      <c r="AP15" s="22">
        <v>5071.8999999999996</v>
      </c>
      <c r="AQ15" s="22">
        <v>5269.4</v>
      </c>
    </row>
    <row r="16" spans="1:43">
      <c r="A16" s="11" t="s">
        <v>10</v>
      </c>
      <c r="B16" s="22">
        <v>13.3</v>
      </c>
      <c r="C16" s="22">
        <v>14.5</v>
      </c>
      <c r="D16" s="22">
        <v>16.7</v>
      </c>
      <c r="E16" s="22">
        <v>20.7</v>
      </c>
      <c r="F16" s="22">
        <v>26.2</v>
      </c>
      <c r="G16" s="22">
        <v>32</v>
      </c>
      <c r="H16" s="22">
        <v>43.2</v>
      </c>
      <c r="I16" s="22">
        <v>55.9</v>
      </c>
      <c r="J16" s="22">
        <v>74.099999999999994</v>
      </c>
      <c r="K16" s="22">
        <v>95.2</v>
      </c>
      <c r="L16" s="22">
        <v>139.9</v>
      </c>
      <c r="M16" s="22">
        <v>179.1</v>
      </c>
      <c r="N16" s="22">
        <v>204</v>
      </c>
      <c r="O16" s="22">
        <v>223.1</v>
      </c>
      <c r="P16" s="22">
        <v>246.7</v>
      </c>
      <c r="Q16" s="22">
        <v>286.7</v>
      </c>
      <c r="R16" s="22">
        <v>329.9</v>
      </c>
      <c r="S16" s="22">
        <v>355.3</v>
      </c>
      <c r="T16" s="22">
        <v>357.3</v>
      </c>
      <c r="U16" s="22">
        <v>364.3</v>
      </c>
      <c r="V16" s="22">
        <v>381.5</v>
      </c>
      <c r="W16" s="22">
        <v>387.9</v>
      </c>
      <c r="X16" s="22">
        <v>373</v>
      </c>
      <c r="Y16" s="22">
        <v>346.3</v>
      </c>
      <c r="Z16" s="22">
        <v>329.3</v>
      </c>
      <c r="AA16" s="22">
        <v>306.8</v>
      </c>
      <c r="AB16" s="22">
        <v>277.2</v>
      </c>
      <c r="AC16" s="22">
        <v>305.89999999999998</v>
      </c>
      <c r="AD16" s="22">
        <v>301.3</v>
      </c>
      <c r="AE16" s="22">
        <v>294.39999999999998</v>
      </c>
      <c r="AF16" s="22">
        <v>320.8</v>
      </c>
      <c r="AG16" s="22">
        <v>334.5</v>
      </c>
      <c r="AH16" s="22">
        <v>317.5</v>
      </c>
      <c r="AI16" s="22">
        <v>344.6</v>
      </c>
      <c r="AJ16" s="22">
        <v>375.1</v>
      </c>
      <c r="AK16" s="22">
        <v>381.3</v>
      </c>
      <c r="AL16" s="22">
        <v>366.9</v>
      </c>
      <c r="AM16" s="22">
        <v>394.9</v>
      </c>
      <c r="AN16" s="22">
        <v>404.4</v>
      </c>
      <c r="AO16" s="22">
        <v>432.8</v>
      </c>
      <c r="AP16" s="22">
        <v>501</v>
      </c>
      <c r="AQ16" s="22">
        <v>551.4</v>
      </c>
    </row>
    <row r="17" spans="1:43">
      <c r="A17" s="11" t="s">
        <v>11</v>
      </c>
      <c r="B17" s="22">
        <v>4721.6000000000004</v>
      </c>
      <c r="C17" s="22">
        <v>4956.5</v>
      </c>
      <c r="D17" s="22">
        <v>5179.8999999999996</v>
      </c>
      <c r="E17" s="22">
        <v>5248</v>
      </c>
      <c r="F17" s="22">
        <v>5352.3</v>
      </c>
      <c r="G17" s="22">
        <v>5314.6</v>
      </c>
      <c r="H17" s="22">
        <v>5213.8999999999996</v>
      </c>
      <c r="I17" s="22">
        <v>5033.3999999999996</v>
      </c>
      <c r="J17" s="22">
        <v>4982.5</v>
      </c>
      <c r="K17" s="22">
        <v>4844.1000000000004</v>
      </c>
      <c r="L17" s="22">
        <v>4929.6000000000004</v>
      </c>
      <c r="M17" s="22">
        <v>5053.3</v>
      </c>
      <c r="N17" s="22">
        <v>5216.5</v>
      </c>
      <c r="O17" s="22">
        <v>5387.2</v>
      </c>
      <c r="P17" s="22">
        <v>5624.6</v>
      </c>
      <c r="Q17" s="22">
        <v>5907</v>
      </c>
      <c r="R17" s="22">
        <v>6072.9</v>
      </c>
      <c r="S17" s="22">
        <v>6134.3</v>
      </c>
      <c r="T17" s="22">
        <v>6115.1</v>
      </c>
      <c r="U17" s="22">
        <v>6129.4</v>
      </c>
      <c r="V17" s="22">
        <v>6259.1</v>
      </c>
      <c r="W17" s="22">
        <v>6208.1</v>
      </c>
      <c r="X17" s="22">
        <v>6044.9</v>
      </c>
      <c r="Y17" s="22">
        <v>5705.7</v>
      </c>
      <c r="Z17" s="22">
        <v>5431.4</v>
      </c>
      <c r="AA17" s="22">
        <v>5180.3</v>
      </c>
      <c r="AB17" s="22">
        <v>5020.8</v>
      </c>
      <c r="AC17" s="22">
        <v>5225.5</v>
      </c>
      <c r="AD17" s="22">
        <v>5242.3</v>
      </c>
      <c r="AE17" s="22">
        <v>5103.6000000000004</v>
      </c>
      <c r="AF17" s="22">
        <v>5162.8</v>
      </c>
      <c r="AG17" s="22">
        <v>5251.4</v>
      </c>
      <c r="AH17" s="22">
        <v>5361.9</v>
      </c>
      <c r="AI17" s="22">
        <v>5591.3</v>
      </c>
      <c r="AJ17" s="22">
        <v>5810.2</v>
      </c>
      <c r="AK17" s="22">
        <v>5953.3</v>
      </c>
      <c r="AL17" s="22">
        <v>5983</v>
      </c>
      <c r="AM17" s="22">
        <v>6198.8</v>
      </c>
      <c r="AN17" s="22">
        <v>6270.9</v>
      </c>
      <c r="AO17" s="22">
        <v>6363.9</v>
      </c>
      <c r="AP17" s="22">
        <v>6544.8</v>
      </c>
      <c r="AQ17" s="22">
        <v>6862.9</v>
      </c>
    </row>
    <row r="18" spans="1:43">
      <c r="A18" s="11" t="s">
        <v>12</v>
      </c>
      <c r="B18" s="22">
        <v>0</v>
      </c>
      <c r="C18" s="22">
        <v>0</v>
      </c>
      <c r="D18" s="22">
        <v>0</v>
      </c>
      <c r="E18" s="22">
        <v>0</v>
      </c>
      <c r="F18" s="22">
        <v>0</v>
      </c>
      <c r="G18" s="22">
        <v>0</v>
      </c>
      <c r="H18" s="22">
        <v>0</v>
      </c>
      <c r="I18" s="22">
        <v>0</v>
      </c>
      <c r="J18" s="22">
        <v>0</v>
      </c>
      <c r="K18" s="22">
        <v>0</v>
      </c>
      <c r="L18" s="22">
        <v>0</v>
      </c>
      <c r="M18" s="22">
        <v>0</v>
      </c>
      <c r="N18" s="22">
        <v>0</v>
      </c>
      <c r="O18" s="22">
        <v>0</v>
      </c>
      <c r="P18" s="22">
        <v>0</v>
      </c>
      <c r="Q18" s="22">
        <v>0</v>
      </c>
      <c r="R18" s="22">
        <v>0</v>
      </c>
      <c r="S18" s="22">
        <v>0</v>
      </c>
      <c r="T18" s="22">
        <v>0</v>
      </c>
      <c r="U18" s="22">
        <v>0</v>
      </c>
      <c r="V18" s="22">
        <v>0</v>
      </c>
      <c r="W18" s="22">
        <v>0</v>
      </c>
      <c r="X18" s="22">
        <v>0</v>
      </c>
      <c r="Y18" s="22">
        <v>0</v>
      </c>
      <c r="Z18" s="22">
        <v>0</v>
      </c>
      <c r="AA18" s="22">
        <v>0</v>
      </c>
      <c r="AB18" s="22">
        <v>0</v>
      </c>
      <c r="AC18" s="22">
        <v>0</v>
      </c>
      <c r="AD18" s="22">
        <v>0</v>
      </c>
      <c r="AE18" s="22">
        <v>0</v>
      </c>
      <c r="AF18" s="22">
        <v>0</v>
      </c>
      <c r="AG18" s="22">
        <v>0</v>
      </c>
      <c r="AH18" s="22">
        <v>0</v>
      </c>
      <c r="AI18" s="22">
        <v>0</v>
      </c>
      <c r="AJ18" s="22">
        <v>0</v>
      </c>
      <c r="AK18" s="22">
        <v>0</v>
      </c>
      <c r="AL18" s="22">
        <v>0</v>
      </c>
      <c r="AM18" s="22">
        <v>0</v>
      </c>
      <c r="AN18" s="22">
        <v>0</v>
      </c>
      <c r="AO18" s="22">
        <v>0</v>
      </c>
      <c r="AP18" s="22">
        <v>0</v>
      </c>
      <c r="AQ18" s="22">
        <v>0</v>
      </c>
    </row>
    <row r="19" spans="1:43">
      <c r="A19" s="11" t="s">
        <v>13</v>
      </c>
      <c r="B19" s="22">
        <v>0</v>
      </c>
      <c r="C19" s="22">
        <v>0</v>
      </c>
      <c r="D19" s="22">
        <v>0</v>
      </c>
      <c r="E19" s="22">
        <v>0</v>
      </c>
      <c r="F19" s="22">
        <v>0</v>
      </c>
      <c r="G19" s="22">
        <v>0</v>
      </c>
      <c r="H19" s="22">
        <v>0</v>
      </c>
      <c r="I19" s="22">
        <v>0</v>
      </c>
      <c r="J19" s="22">
        <v>0</v>
      </c>
      <c r="K19" s="22">
        <v>0</v>
      </c>
      <c r="L19" s="22">
        <v>0</v>
      </c>
      <c r="M19" s="22">
        <v>0</v>
      </c>
      <c r="N19" s="22">
        <v>0</v>
      </c>
      <c r="O19" s="22">
        <v>0</v>
      </c>
      <c r="P19" s="22">
        <v>0</v>
      </c>
      <c r="Q19" s="22">
        <v>0</v>
      </c>
      <c r="R19" s="22">
        <v>0</v>
      </c>
      <c r="S19" s="22">
        <v>0</v>
      </c>
      <c r="T19" s="22">
        <v>0</v>
      </c>
      <c r="U19" s="22">
        <v>0</v>
      </c>
      <c r="V19" s="22">
        <v>0</v>
      </c>
      <c r="W19" s="22">
        <v>0</v>
      </c>
      <c r="X19" s="22">
        <v>0</v>
      </c>
      <c r="Y19" s="22">
        <v>0</v>
      </c>
      <c r="Z19" s="22">
        <v>0</v>
      </c>
      <c r="AA19" s="22">
        <v>0</v>
      </c>
      <c r="AB19" s="22">
        <v>0</v>
      </c>
      <c r="AC19" s="22">
        <v>0</v>
      </c>
      <c r="AD19" s="22">
        <v>0</v>
      </c>
      <c r="AE19" s="22">
        <v>0</v>
      </c>
      <c r="AF19" s="22">
        <v>0</v>
      </c>
      <c r="AG19" s="22">
        <v>0</v>
      </c>
      <c r="AH19" s="22">
        <v>0</v>
      </c>
      <c r="AI19" s="22">
        <v>0</v>
      </c>
      <c r="AJ19" s="22">
        <v>0</v>
      </c>
      <c r="AK19" s="22">
        <v>0</v>
      </c>
      <c r="AL19" s="22">
        <v>0</v>
      </c>
      <c r="AM19" s="22">
        <v>0</v>
      </c>
      <c r="AN19" s="22">
        <v>0</v>
      </c>
      <c r="AO19" s="22">
        <v>0</v>
      </c>
      <c r="AP19" s="22">
        <v>0</v>
      </c>
      <c r="AQ19" s="22">
        <v>0</v>
      </c>
    </row>
    <row r="20" spans="1:43">
      <c r="A20" s="11" t="s">
        <v>14</v>
      </c>
      <c r="B20" s="22">
        <v>534.6</v>
      </c>
      <c r="C20" s="22">
        <v>549</v>
      </c>
      <c r="D20" s="22">
        <v>571.20000000000005</v>
      </c>
      <c r="E20" s="22">
        <v>615.6</v>
      </c>
      <c r="F20" s="22">
        <v>668.4</v>
      </c>
      <c r="G20" s="22">
        <v>708.6</v>
      </c>
      <c r="H20" s="22">
        <v>759.7</v>
      </c>
      <c r="I20" s="22">
        <v>810.5</v>
      </c>
      <c r="J20" s="22">
        <v>877.1</v>
      </c>
      <c r="K20" s="22">
        <v>967.7</v>
      </c>
      <c r="L20" s="22">
        <v>1057.7</v>
      </c>
      <c r="M20" s="22">
        <v>1124.8</v>
      </c>
      <c r="N20" s="22">
        <v>1231</v>
      </c>
      <c r="O20" s="22">
        <v>1331.3</v>
      </c>
      <c r="P20" s="22">
        <v>1384.6</v>
      </c>
      <c r="Q20" s="22">
        <v>1419.1</v>
      </c>
      <c r="R20" s="22">
        <v>1470.1</v>
      </c>
      <c r="S20" s="22">
        <v>1520.5</v>
      </c>
      <c r="T20" s="22">
        <v>1536.1</v>
      </c>
      <c r="U20" s="22">
        <v>1552.5</v>
      </c>
      <c r="V20" s="22">
        <v>1564.2</v>
      </c>
      <c r="W20" s="22">
        <v>1551.1</v>
      </c>
      <c r="X20" s="22">
        <v>1534.5</v>
      </c>
      <c r="Y20" s="22">
        <v>1525.8</v>
      </c>
      <c r="Z20" s="22">
        <v>1506.3</v>
      </c>
      <c r="AA20" s="22">
        <v>1496.1</v>
      </c>
      <c r="AB20" s="22">
        <v>1478.5</v>
      </c>
      <c r="AC20" s="22">
        <v>1460.3</v>
      </c>
      <c r="AD20" s="22">
        <v>1443.4</v>
      </c>
      <c r="AE20" s="22">
        <v>1406.4</v>
      </c>
      <c r="AF20" s="22">
        <v>1377.9</v>
      </c>
      <c r="AG20" s="22">
        <v>1352.7</v>
      </c>
      <c r="AH20" s="22">
        <v>1340.1</v>
      </c>
      <c r="AI20" s="22">
        <v>1329.7</v>
      </c>
      <c r="AJ20" s="22">
        <v>1306.0999999999999</v>
      </c>
      <c r="AK20" s="22">
        <v>1321</v>
      </c>
      <c r="AL20" s="22">
        <v>1344.5</v>
      </c>
      <c r="AM20" s="22">
        <v>1359.8</v>
      </c>
      <c r="AN20" s="22">
        <v>1378.7</v>
      </c>
      <c r="AO20" s="22">
        <v>1407.2</v>
      </c>
      <c r="AP20" s="22">
        <v>1428.8</v>
      </c>
      <c r="AQ20" s="22">
        <v>1452</v>
      </c>
    </row>
    <row r="21" spans="1:43">
      <c r="A21" s="11" t="s">
        <v>15</v>
      </c>
      <c r="B21" s="22">
        <v>504.4</v>
      </c>
      <c r="C21" s="22">
        <v>513.4</v>
      </c>
      <c r="D21" s="22">
        <v>526.70000000000005</v>
      </c>
      <c r="E21" s="22">
        <v>559.4</v>
      </c>
      <c r="F21" s="22">
        <v>599.4</v>
      </c>
      <c r="G21" s="22">
        <v>621.9</v>
      </c>
      <c r="H21" s="22">
        <v>653.5</v>
      </c>
      <c r="I21" s="22">
        <v>687.6</v>
      </c>
      <c r="J21" s="22">
        <v>735.1</v>
      </c>
      <c r="K21" s="22">
        <v>809</v>
      </c>
      <c r="L21" s="22">
        <v>895.4</v>
      </c>
      <c r="M21" s="22">
        <v>955.8</v>
      </c>
      <c r="N21" s="22">
        <v>1054</v>
      </c>
      <c r="O21" s="22">
        <v>1146.5999999999999</v>
      </c>
      <c r="P21" s="22">
        <v>1193.8</v>
      </c>
      <c r="Q21" s="22">
        <v>1224.8</v>
      </c>
      <c r="R21" s="22">
        <v>1271.0999999999999</v>
      </c>
      <c r="S21" s="22">
        <v>1311.7</v>
      </c>
      <c r="T21" s="22">
        <v>1309.5999999999999</v>
      </c>
      <c r="U21" s="22">
        <v>1305.2</v>
      </c>
      <c r="V21" s="22">
        <v>1293.5999999999999</v>
      </c>
      <c r="W21" s="22">
        <v>1257.4000000000001</v>
      </c>
      <c r="X21" s="22">
        <v>1209.7</v>
      </c>
      <c r="Y21" s="22">
        <v>1169.4000000000001</v>
      </c>
      <c r="Z21" s="22">
        <v>1121.5999999999999</v>
      </c>
      <c r="AA21" s="22">
        <v>1079.7</v>
      </c>
      <c r="AB21" s="22">
        <v>1040.4000000000001</v>
      </c>
      <c r="AC21" s="22">
        <v>1006.4</v>
      </c>
      <c r="AD21" s="22">
        <v>975.4</v>
      </c>
      <c r="AE21" s="22">
        <v>945.1</v>
      </c>
      <c r="AF21" s="22">
        <v>914.1</v>
      </c>
      <c r="AG21" s="22">
        <v>889.2</v>
      </c>
      <c r="AH21" s="22">
        <v>867.4</v>
      </c>
      <c r="AI21" s="22">
        <v>846.2</v>
      </c>
      <c r="AJ21" s="22">
        <v>818.5</v>
      </c>
      <c r="AK21" s="22">
        <v>806.5</v>
      </c>
      <c r="AL21" s="22">
        <v>815.1</v>
      </c>
      <c r="AM21" s="22">
        <v>823.7</v>
      </c>
      <c r="AN21" s="22">
        <v>843.7</v>
      </c>
      <c r="AO21" s="22">
        <v>867</v>
      </c>
      <c r="AP21" s="22">
        <v>896.1</v>
      </c>
      <c r="AQ21" s="22">
        <v>921.6</v>
      </c>
    </row>
    <row r="22" spans="1:43">
      <c r="A22" s="11" t="s">
        <v>16</v>
      </c>
      <c r="B22" s="22">
        <v>0</v>
      </c>
      <c r="C22" s="22">
        <v>0</v>
      </c>
      <c r="D22" s="22">
        <v>0</v>
      </c>
      <c r="E22" s="22">
        <v>0</v>
      </c>
      <c r="F22" s="22">
        <v>0</v>
      </c>
      <c r="G22" s="22">
        <v>0</v>
      </c>
      <c r="H22" s="22">
        <v>0</v>
      </c>
      <c r="I22" s="22">
        <v>0</v>
      </c>
      <c r="J22" s="22">
        <v>0</v>
      </c>
      <c r="K22" s="22">
        <v>0</v>
      </c>
      <c r="L22" s="22">
        <v>0</v>
      </c>
      <c r="M22" s="22">
        <v>0</v>
      </c>
      <c r="N22" s="22">
        <v>0</v>
      </c>
      <c r="O22" s="22">
        <v>0</v>
      </c>
      <c r="P22" s="22">
        <v>0</v>
      </c>
      <c r="Q22" s="22">
        <v>0</v>
      </c>
      <c r="R22" s="22">
        <v>0</v>
      </c>
      <c r="S22" s="22">
        <v>0</v>
      </c>
      <c r="T22" s="22">
        <v>0</v>
      </c>
      <c r="U22" s="22">
        <v>0</v>
      </c>
      <c r="V22" s="22">
        <v>0</v>
      </c>
      <c r="W22" s="22">
        <v>0</v>
      </c>
      <c r="X22" s="22">
        <v>0</v>
      </c>
      <c r="Y22" s="22">
        <v>0</v>
      </c>
      <c r="Z22" s="22">
        <v>0</v>
      </c>
      <c r="AA22" s="22">
        <v>0</v>
      </c>
      <c r="AB22" s="22">
        <v>0</v>
      </c>
      <c r="AC22" s="22">
        <v>0</v>
      </c>
      <c r="AD22" s="22">
        <v>0</v>
      </c>
      <c r="AE22" s="22">
        <v>0</v>
      </c>
      <c r="AF22" s="22">
        <v>0</v>
      </c>
      <c r="AG22" s="22">
        <v>0</v>
      </c>
      <c r="AH22" s="22">
        <v>0</v>
      </c>
      <c r="AI22" s="22">
        <v>0</v>
      </c>
      <c r="AJ22" s="22">
        <v>0</v>
      </c>
      <c r="AK22" s="22">
        <v>0</v>
      </c>
      <c r="AL22" s="22">
        <v>0</v>
      </c>
      <c r="AM22" s="22">
        <v>0</v>
      </c>
      <c r="AN22" s="22">
        <v>0</v>
      </c>
      <c r="AO22" s="22">
        <v>0</v>
      </c>
      <c r="AP22" s="22">
        <v>0</v>
      </c>
      <c r="AQ22" s="22">
        <v>0</v>
      </c>
    </row>
    <row r="23" spans="1:43">
      <c r="A23" s="11" t="s">
        <v>23</v>
      </c>
      <c r="B23" s="22">
        <v>31.8</v>
      </c>
      <c r="C23" s="22">
        <v>37.1</v>
      </c>
      <c r="D23" s="22">
        <v>45.9</v>
      </c>
      <c r="E23" s="22">
        <v>57.7</v>
      </c>
      <c r="F23" s="22">
        <v>70.5</v>
      </c>
      <c r="G23" s="22">
        <v>88.4</v>
      </c>
      <c r="H23" s="22">
        <v>108.9</v>
      </c>
      <c r="I23" s="22">
        <v>125.8</v>
      </c>
      <c r="J23" s="22">
        <v>144.80000000000001</v>
      </c>
      <c r="K23" s="22">
        <v>161.69999999999999</v>
      </c>
      <c r="L23" s="22">
        <v>166.7</v>
      </c>
      <c r="M23" s="22">
        <v>174.2</v>
      </c>
      <c r="N23" s="22">
        <v>183.9</v>
      </c>
      <c r="O23" s="22">
        <v>193.1</v>
      </c>
      <c r="P23" s="22">
        <v>199.6</v>
      </c>
      <c r="Q23" s="22">
        <v>203.4</v>
      </c>
      <c r="R23" s="22">
        <v>208.5</v>
      </c>
      <c r="S23" s="22">
        <v>218.5</v>
      </c>
      <c r="T23" s="22">
        <v>235.7</v>
      </c>
      <c r="U23" s="22">
        <v>255.2</v>
      </c>
      <c r="V23" s="22">
        <v>276.89999999999998</v>
      </c>
      <c r="W23" s="22">
        <v>297.89999999999998</v>
      </c>
      <c r="X23" s="22">
        <v>326.60000000000002</v>
      </c>
      <c r="Y23" s="22">
        <v>356.7</v>
      </c>
      <c r="Z23" s="22">
        <v>384.7</v>
      </c>
      <c r="AA23" s="22">
        <v>416.1</v>
      </c>
      <c r="AB23" s="22">
        <v>437.9</v>
      </c>
      <c r="AC23" s="22">
        <v>453.6</v>
      </c>
      <c r="AD23" s="22">
        <v>467.3</v>
      </c>
      <c r="AE23" s="22">
        <v>460.5</v>
      </c>
      <c r="AF23" s="22">
        <v>462.8</v>
      </c>
      <c r="AG23" s="22">
        <v>462.6</v>
      </c>
      <c r="AH23" s="22">
        <v>471.9</v>
      </c>
      <c r="AI23" s="22">
        <v>483.1</v>
      </c>
      <c r="AJ23" s="22">
        <v>487.4</v>
      </c>
      <c r="AK23" s="22">
        <v>514.4</v>
      </c>
      <c r="AL23" s="22">
        <v>529.4</v>
      </c>
      <c r="AM23" s="22">
        <v>536.1</v>
      </c>
      <c r="AN23" s="22">
        <v>535.1</v>
      </c>
      <c r="AO23" s="22">
        <v>540.4</v>
      </c>
      <c r="AP23" s="22">
        <v>533.5</v>
      </c>
      <c r="AQ23" s="22">
        <v>531.70000000000005</v>
      </c>
    </row>
    <row r="24" spans="1:43">
      <c r="A24" s="11" t="s">
        <v>18</v>
      </c>
      <c r="B24" s="22">
        <v>0</v>
      </c>
      <c r="C24" s="22">
        <v>0</v>
      </c>
      <c r="D24" s="22">
        <v>0</v>
      </c>
      <c r="E24" s="22">
        <v>0</v>
      </c>
      <c r="F24" s="22">
        <v>0</v>
      </c>
      <c r="G24" s="22">
        <v>0</v>
      </c>
      <c r="H24" s="22">
        <v>0</v>
      </c>
      <c r="I24" s="22">
        <v>0</v>
      </c>
      <c r="J24" s="22">
        <v>0</v>
      </c>
      <c r="K24" s="22">
        <v>0</v>
      </c>
      <c r="L24" s="22">
        <v>0</v>
      </c>
      <c r="M24" s="22">
        <v>0</v>
      </c>
      <c r="N24" s="22">
        <v>0</v>
      </c>
      <c r="O24" s="22">
        <v>0</v>
      </c>
      <c r="P24" s="22">
        <v>0</v>
      </c>
      <c r="Q24" s="22">
        <v>0</v>
      </c>
      <c r="R24" s="22">
        <v>0</v>
      </c>
      <c r="S24" s="22">
        <v>0</v>
      </c>
      <c r="T24" s="22">
        <v>0</v>
      </c>
      <c r="U24" s="22">
        <v>0</v>
      </c>
      <c r="V24" s="22">
        <v>0</v>
      </c>
      <c r="W24" s="22">
        <v>0</v>
      </c>
      <c r="X24" s="22">
        <v>0</v>
      </c>
      <c r="Y24" s="22">
        <v>0</v>
      </c>
      <c r="Z24" s="22">
        <v>0</v>
      </c>
      <c r="AA24" s="22">
        <v>0</v>
      </c>
      <c r="AB24" s="22">
        <v>0</v>
      </c>
      <c r="AC24" s="22">
        <v>0</v>
      </c>
      <c r="AD24" s="22">
        <v>0</v>
      </c>
      <c r="AE24" s="22">
        <v>0</v>
      </c>
      <c r="AF24" s="22">
        <v>0</v>
      </c>
      <c r="AG24" s="22">
        <v>0</v>
      </c>
      <c r="AH24" s="22">
        <v>0</v>
      </c>
      <c r="AI24" s="22">
        <v>0</v>
      </c>
      <c r="AJ24" s="22">
        <v>0</v>
      </c>
      <c r="AK24" s="22">
        <v>0</v>
      </c>
      <c r="AL24" s="22">
        <v>0</v>
      </c>
      <c r="AM24" s="22">
        <v>0</v>
      </c>
      <c r="AN24" s="22">
        <v>0</v>
      </c>
      <c r="AO24" s="22">
        <v>0</v>
      </c>
      <c r="AP24" s="22">
        <v>0</v>
      </c>
      <c r="AQ24" s="22">
        <v>0</v>
      </c>
    </row>
    <row r="25" spans="1:43">
      <c r="A25" s="13" t="s">
        <v>24</v>
      </c>
      <c r="B25" s="24">
        <v>11162.1</v>
      </c>
      <c r="C25" s="24">
        <v>11890.5</v>
      </c>
      <c r="D25" s="24">
        <v>12518.8</v>
      </c>
      <c r="E25" s="24">
        <v>12914.7</v>
      </c>
      <c r="F25" s="24">
        <v>13411.6</v>
      </c>
      <c r="G25" s="24">
        <v>13431.9</v>
      </c>
      <c r="H25" s="24">
        <v>13881.8</v>
      </c>
      <c r="I25" s="24">
        <v>14583.7</v>
      </c>
      <c r="J25" s="24">
        <v>15727.1</v>
      </c>
      <c r="K25" s="24">
        <v>17094.099999999999</v>
      </c>
      <c r="L25" s="24">
        <v>19406.5</v>
      </c>
      <c r="M25" s="24">
        <v>21600.5</v>
      </c>
      <c r="N25" s="24">
        <v>23212.799999999999</v>
      </c>
      <c r="O25" s="24">
        <v>24299.5</v>
      </c>
      <c r="P25" s="24">
        <v>25063.3</v>
      </c>
      <c r="Q25" s="24">
        <v>25792.7</v>
      </c>
      <c r="R25" s="24">
        <v>26017.5</v>
      </c>
      <c r="S25" s="24">
        <v>25898.3</v>
      </c>
      <c r="T25" s="24">
        <v>25507.3</v>
      </c>
      <c r="U25" s="24">
        <v>25156.6</v>
      </c>
      <c r="V25" s="24">
        <v>25187.8</v>
      </c>
      <c r="W25" s="24">
        <v>24871.3</v>
      </c>
      <c r="X25" s="24">
        <v>24380.7</v>
      </c>
      <c r="Y25" s="24">
        <v>23472.6</v>
      </c>
      <c r="Z25" s="24">
        <v>22743.5</v>
      </c>
      <c r="AA25" s="24">
        <v>22147.7</v>
      </c>
      <c r="AB25" s="24">
        <v>21595.7</v>
      </c>
      <c r="AC25" s="24">
        <v>21961.3</v>
      </c>
      <c r="AD25" s="24">
        <v>21563.200000000001</v>
      </c>
      <c r="AE25" s="24">
        <v>20862</v>
      </c>
      <c r="AF25" s="24">
        <v>20663.7</v>
      </c>
      <c r="AG25" s="24">
        <v>20308.2</v>
      </c>
      <c r="AH25" s="24">
        <v>20149.400000000001</v>
      </c>
      <c r="AI25" s="24">
        <v>20498.3</v>
      </c>
      <c r="AJ25" s="24">
        <v>20799.400000000001</v>
      </c>
      <c r="AK25" s="24">
        <v>21008</v>
      </c>
      <c r="AL25" s="24">
        <v>21069</v>
      </c>
      <c r="AM25" s="24">
        <v>21629.8</v>
      </c>
      <c r="AN25" s="24">
        <v>21864.3</v>
      </c>
      <c r="AO25" s="24">
        <v>22058.7</v>
      </c>
      <c r="AP25" s="24">
        <v>22388.1</v>
      </c>
      <c r="AQ25" s="24">
        <v>22970.5</v>
      </c>
    </row>
    <row r="27" spans="1:43">
      <c r="A27" s="16" t="s">
        <v>26</v>
      </c>
      <c r="B27" s="17">
        <f>SUM(B10,B14)</f>
        <v>10513</v>
      </c>
      <c r="C27" s="17">
        <f t="shared" ref="C27:AP27" si="0">SUM(C10,C14)</f>
        <v>11231.2</v>
      </c>
      <c r="D27" s="17">
        <f t="shared" si="0"/>
        <v>11813.900000000001</v>
      </c>
      <c r="E27" s="17">
        <f t="shared" si="0"/>
        <v>12114.8</v>
      </c>
      <c r="F27" s="17">
        <f t="shared" si="0"/>
        <v>12493.5</v>
      </c>
      <c r="G27" s="17">
        <f t="shared" si="0"/>
        <v>12485.6</v>
      </c>
      <c r="H27" s="17">
        <f t="shared" si="0"/>
        <v>12915.2</v>
      </c>
      <c r="I27" s="17">
        <f t="shared" si="0"/>
        <v>13608.900000000001</v>
      </c>
      <c r="J27" s="17">
        <f t="shared" si="0"/>
        <v>14669.900000000001</v>
      </c>
      <c r="K27" s="17">
        <f t="shared" si="0"/>
        <v>16013.3</v>
      </c>
      <c r="L27" s="17">
        <f t="shared" si="0"/>
        <v>18297.599999999999</v>
      </c>
      <c r="M27" s="17">
        <f t="shared" si="0"/>
        <v>20501.099999999999</v>
      </c>
      <c r="N27" s="17">
        <f t="shared" si="0"/>
        <v>22090.699999999997</v>
      </c>
      <c r="O27" s="17">
        <f t="shared" si="0"/>
        <v>23119.8</v>
      </c>
      <c r="P27" s="17">
        <f t="shared" si="0"/>
        <v>23823.5</v>
      </c>
      <c r="Q27" s="17">
        <f t="shared" si="0"/>
        <v>24478</v>
      </c>
      <c r="R27" s="17">
        <f t="shared" si="0"/>
        <v>24617.5</v>
      </c>
      <c r="S27" s="17">
        <f t="shared" si="0"/>
        <v>24449.5</v>
      </c>
      <c r="T27" s="17">
        <f t="shared" si="0"/>
        <v>24069.599999999999</v>
      </c>
      <c r="U27" s="17">
        <f t="shared" si="0"/>
        <v>23696.199999999997</v>
      </c>
      <c r="V27" s="17">
        <f t="shared" si="0"/>
        <v>23674.699999999997</v>
      </c>
      <c r="W27" s="17">
        <f t="shared" si="0"/>
        <v>23354.199999999997</v>
      </c>
      <c r="X27" s="17">
        <f t="shared" si="0"/>
        <v>22882</v>
      </c>
      <c r="Y27" s="17">
        <f t="shared" si="0"/>
        <v>22001.800000000003</v>
      </c>
      <c r="Z27" s="17">
        <f t="shared" si="0"/>
        <v>21300</v>
      </c>
      <c r="AA27" s="17">
        <f t="shared" si="0"/>
        <v>20716.8</v>
      </c>
      <c r="AB27" s="17">
        <f t="shared" si="0"/>
        <v>20181.400000000001</v>
      </c>
      <c r="AC27" s="17">
        <f t="shared" si="0"/>
        <v>20543.599999999999</v>
      </c>
      <c r="AD27" s="17">
        <f t="shared" si="0"/>
        <v>20155.8</v>
      </c>
      <c r="AE27" s="17">
        <f t="shared" si="0"/>
        <v>19492.3</v>
      </c>
      <c r="AF27" s="17">
        <f t="shared" si="0"/>
        <v>19311</v>
      </c>
      <c r="AG27" s="17">
        <f t="shared" si="0"/>
        <v>18974</v>
      </c>
      <c r="AH27" s="17">
        <f t="shared" si="0"/>
        <v>18823.2</v>
      </c>
      <c r="AI27" s="17">
        <f t="shared" si="0"/>
        <v>19172.900000000001</v>
      </c>
      <c r="AJ27" s="17">
        <f t="shared" si="0"/>
        <v>19495.599999999999</v>
      </c>
      <c r="AK27" s="17">
        <f t="shared" si="0"/>
        <v>19687</v>
      </c>
      <c r="AL27" s="17">
        <f t="shared" si="0"/>
        <v>19724.5</v>
      </c>
      <c r="AM27" s="17">
        <f t="shared" si="0"/>
        <v>20271.800000000003</v>
      </c>
      <c r="AN27" s="17">
        <f t="shared" si="0"/>
        <v>20490.8</v>
      </c>
      <c r="AO27" s="17">
        <f t="shared" si="0"/>
        <v>20662.5</v>
      </c>
      <c r="AP27" s="17">
        <f t="shared" si="0"/>
        <v>20979.599999999999</v>
      </c>
      <c r="AQ27" s="17">
        <f t="shared" ref="AQ27" si="1">SUM(AQ10,AQ14)</f>
        <v>21548.2</v>
      </c>
    </row>
    <row r="28" spans="1:43">
      <c r="A28" s="16" t="s">
        <v>27</v>
      </c>
      <c r="B28" s="17">
        <f>B20</f>
        <v>534.6</v>
      </c>
      <c r="C28" s="17">
        <f t="shared" ref="C28:AP28" si="2">C20</f>
        <v>549</v>
      </c>
      <c r="D28" s="17">
        <f t="shared" si="2"/>
        <v>571.20000000000005</v>
      </c>
      <c r="E28" s="17">
        <f t="shared" si="2"/>
        <v>615.6</v>
      </c>
      <c r="F28" s="17">
        <f t="shared" si="2"/>
        <v>668.4</v>
      </c>
      <c r="G28" s="17">
        <f t="shared" si="2"/>
        <v>708.6</v>
      </c>
      <c r="H28" s="17">
        <f t="shared" si="2"/>
        <v>759.7</v>
      </c>
      <c r="I28" s="17">
        <f t="shared" si="2"/>
        <v>810.5</v>
      </c>
      <c r="J28" s="17">
        <f t="shared" si="2"/>
        <v>877.1</v>
      </c>
      <c r="K28" s="17">
        <f t="shared" si="2"/>
        <v>967.7</v>
      </c>
      <c r="L28" s="17">
        <f t="shared" si="2"/>
        <v>1057.7</v>
      </c>
      <c r="M28" s="17">
        <f t="shared" si="2"/>
        <v>1124.8</v>
      </c>
      <c r="N28" s="17">
        <f t="shared" si="2"/>
        <v>1231</v>
      </c>
      <c r="O28" s="17">
        <f t="shared" si="2"/>
        <v>1331.3</v>
      </c>
      <c r="P28" s="17">
        <f t="shared" si="2"/>
        <v>1384.6</v>
      </c>
      <c r="Q28" s="17">
        <f t="shared" si="2"/>
        <v>1419.1</v>
      </c>
      <c r="R28" s="17">
        <f t="shared" si="2"/>
        <v>1470.1</v>
      </c>
      <c r="S28" s="17">
        <f t="shared" si="2"/>
        <v>1520.5</v>
      </c>
      <c r="T28" s="17">
        <f t="shared" si="2"/>
        <v>1536.1</v>
      </c>
      <c r="U28" s="17">
        <f t="shared" si="2"/>
        <v>1552.5</v>
      </c>
      <c r="V28" s="17">
        <f t="shared" si="2"/>
        <v>1564.2</v>
      </c>
      <c r="W28" s="17">
        <f t="shared" si="2"/>
        <v>1551.1</v>
      </c>
      <c r="X28" s="17">
        <f t="shared" si="2"/>
        <v>1534.5</v>
      </c>
      <c r="Y28" s="17">
        <f t="shared" si="2"/>
        <v>1525.8</v>
      </c>
      <c r="Z28" s="17">
        <f t="shared" si="2"/>
        <v>1506.3</v>
      </c>
      <c r="AA28" s="17">
        <f t="shared" si="2"/>
        <v>1496.1</v>
      </c>
      <c r="AB28" s="17">
        <f t="shared" si="2"/>
        <v>1478.5</v>
      </c>
      <c r="AC28" s="17">
        <f t="shared" si="2"/>
        <v>1460.3</v>
      </c>
      <c r="AD28" s="17">
        <f t="shared" si="2"/>
        <v>1443.4</v>
      </c>
      <c r="AE28" s="17">
        <f t="shared" si="2"/>
        <v>1406.4</v>
      </c>
      <c r="AF28" s="17">
        <f t="shared" si="2"/>
        <v>1377.9</v>
      </c>
      <c r="AG28" s="17">
        <f t="shared" si="2"/>
        <v>1352.7</v>
      </c>
      <c r="AH28" s="17">
        <f t="shared" si="2"/>
        <v>1340.1</v>
      </c>
      <c r="AI28" s="17">
        <f t="shared" si="2"/>
        <v>1329.7</v>
      </c>
      <c r="AJ28" s="17">
        <f t="shared" si="2"/>
        <v>1306.0999999999999</v>
      </c>
      <c r="AK28" s="17">
        <f t="shared" si="2"/>
        <v>1321</v>
      </c>
      <c r="AL28" s="17">
        <f t="shared" si="2"/>
        <v>1344.5</v>
      </c>
      <c r="AM28" s="17">
        <f t="shared" si="2"/>
        <v>1359.8</v>
      </c>
      <c r="AN28" s="17">
        <f t="shared" si="2"/>
        <v>1378.7</v>
      </c>
      <c r="AO28" s="17">
        <f t="shared" si="2"/>
        <v>1407.2</v>
      </c>
      <c r="AP28" s="17">
        <f t="shared" si="2"/>
        <v>1428.8</v>
      </c>
      <c r="AQ28" s="17">
        <f t="shared" ref="AQ28" si="3">AQ20</f>
        <v>1452</v>
      </c>
    </row>
    <row r="30" spans="1:43">
      <c r="B30" s="15">
        <v>10513</v>
      </c>
      <c r="C30" s="15">
        <v>11231.2</v>
      </c>
      <c r="D30" s="15">
        <v>11813.900000000001</v>
      </c>
      <c r="E30" s="15">
        <v>12114.8</v>
      </c>
      <c r="F30" s="15">
        <v>12493.5</v>
      </c>
      <c r="G30" s="15">
        <v>12485.6</v>
      </c>
      <c r="H30" s="15">
        <v>12915.2</v>
      </c>
      <c r="I30" s="15">
        <v>13608.900000000001</v>
      </c>
      <c r="J30" s="15">
        <v>14669.900000000001</v>
      </c>
      <c r="K30" s="15">
        <v>16013.3</v>
      </c>
      <c r="L30" s="15">
        <v>18297.599999999999</v>
      </c>
      <c r="M30" s="15">
        <v>20501.099999999999</v>
      </c>
      <c r="N30" s="15">
        <v>22090.699999999997</v>
      </c>
      <c r="O30" s="15">
        <v>23119.8</v>
      </c>
      <c r="P30" s="15">
        <v>23823.5</v>
      </c>
      <c r="Q30" s="15">
        <v>24478</v>
      </c>
      <c r="R30" s="15">
        <v>24617.5</v>
      </c>
      <c r="S30" s="15">
        <v>24449.5</v>
      </c>
      <c r="T30" s="15">
        <v>24069.599999999999</v>
      </c>
      <c r="U30" s="15">
        <v>23696.199999999997</v>
      </c>
      <c r="V30" s="15">
        <v>23674.699999999997</v>
      </c>
      <c r="W30" s="15">
        <v>23354.199999999997</v>
      </c>
      <c r="X30" s="15">
        <v>22882</v>
      </c>
      <c r="Y30" s="15">
        <v>22001.800000000003</v>
      </c>
      <c r="Z30" s="15">
        <v>21300</v>
      </c>
      <c r="AA30" s="15">
        <v>20716.8</v>
      </c>
      <c r="AB30" s="15">
        <v>20181.400000000001</v>
      </c>
      <c r="AC30" s="15">
        <v>20543.599999999999</v>
      </c>
      <c r="AD30" s="15">
        <v>20155.8</v>
      </c>
      <c r="AE30" s="15">
        <v>19492.3</v>
      </c>
      <c r="AF30" s="15">
        <v>19311</v>
      </c>
      <c r="AG30" s="15">
        <v>18974</v>
      </c>
      <c r="AH30" s="15">
        <v>18823.2</v>
      </c>
      <c r="AI30" s="15">
        <v>19172.900000000001</v>
      </c>
      <c r="AJ30" s="15">
        <v>19495.599999999999</v>
      </c>
      <c r="AK30" s="15">
        <v>19687</v>
      </c>
      <c r="AL30" s="15">
        <v>19724.5</v>
      </c>
      <c r="AM30" s="15">
        <v>20271.800000000003</v>
      </c>
      <c r="AN30" s="15">
        <v>20490.8</v>
      </c>
      <c r="AO30" s="15">
        <v>20662.5</v>
      </c>
      <c r="AP30" s="15">
        <v>20979.599999999999</v>
      </c>
      <c r="AQ30" s="3">
        <v>21548.2</v>
      </c>
    </row>
    <row r="31" spans="1:43">
      <c r="B31" s="15">
        <v>534.6</v>
      </c>
      <c r="C31" s="15">
        <v>549</v>
      </c>
      <c r="D31" s="15">
        <v>571.20000000000005</v>
      </c>
      <c r="E31" s="15">
        <v>615.6</v>
      </c>
      <c r="F31" s="15">
        <v>668.4</v>
      </c>
      <c r="G31" s="15">
        <v>708.6</v>
      </c>
      <c r="H31" s="15">
        <v>759.7</v>
      </c>
      <c r="I31" s="15">
        <v>810.5</v>
      </c>
      <c r="J31" s="15">
        <v>877.1</v>
      </c>
      <c r="K31" s="15">
        <v>967.7</v>
      </c>
      <c r="L31" s="15">
        <v>1057.7</v>
      </c>
      <c r="M31" s="15">
        <v>1124.8</v>
      </c>
      <c r="N31" s="15">
        <v>1231</v>
      </c>
      <c r="O31" s="15">
        <v>1331.3</v>
      </c>
      <c r="P31" s="15">
        <v>1384.6</v>
      </c>
      <c r="Q31" s="15">
        <v>1419.1</v>
      </c>
      <c r="R31" s="15">
        <v>1470.1</v>
      </c>
      <c r="S31" s="15">
        <v>1520.5</v>
      </c>
      <c r="T31" s="15">
        <v>1536.1</v>
      </c>
      <c r="U31" s="15">
        <v>1552.5</v>
      </c>
      <c r="V31" s="15">
        <v>1564.2</v>
      </c>
      <c r="W31" s="15">
        <v>1551.1</v>
      </c>
      <c r="X31" s="15">
        <v>1534.5</v>
      </c>
      <c r="Y31" s="15">
        <v>1525.8</v>
      </c>
      <c r="Z31" s="15">
        <v>1506.3</v>
      </c>
      <c r="AA31" s="15">
        <v>1496.1</v>
      </c>
      <c r="AB31" s="15">
        <v>1478.5</v>
      </c>
      <c r="AC31" s="15">
        <v>1460.3</v>
      </c>
      <c r="AD31" s="15">
        <v>1443.4</v>
      </c>
      <c r="AE31" s="15">
        <v>1406.4</v>
      </c>
      <c r="AF31" s="15">
        <v>1377.9</v>
      </c>
      <c r="AG31" s="15">
        <v>1352.7</v>
      </c>
      <c r="AH31" s="15">
        <v>1340.1</v>
      </c>
      <c r="AI31" s="15">
        <v>1329.7</v>
      </c>
      <c r="AJ31" s="15">
        <v>1306.0999999999999</v>
      </c>
      <c r="AK31" s="15">
        <v>1321</v>
      </c>
      <c r="AL31" s="15">
        <v>1344.5</v>
      </c>
      <c r="AM31" s="15">
        <v>1359.8</v>
      </c>
      <c r="AN31" s="15">
        <v>1378.7</v>
      </c>
      <c r="AO31" s="15">
        <v>1407.2</v>
      </c>
      <c r="AP31" s="15">
        <v>1428.8</v>
      </c>
      <c r="AQ31" s="3">
        <v>1452</v>
      </c>
    </row>
  </sheetData>
  <mergeCells count="42">
    <mergeCell ref="M7:M8"/>
    <mergeCell ref="B7:B8"/>
    <mergeCell ref="C7:C8"/>
    <mergeCell ref="D7:D8"/>
    <mergeCell ref="E7:E8"/>
    <mergeCell ref="F7:F8"/>
    <mergeCell ref="G7:G8"/>
    <mergeCell ref="H7:H8"/>
    <mergeCell ref="I7:I8"/>
    <mergeCell ref="J7:J8"/>
    <mergeCell ref="K7:K8"/>
    <mergeCell ref="L7:L8"/>
    <mergeCell ref="Y7:Y8"/>
    <mergeCell ref="N7:N8"/>
    <mergeCell ref="O7:O8"/>
    <mergeCell ref="P7:P8"/>
    <mergeCell ref="Q7:Q8"/>
    <mergeCell ref="R7:R8"/>
    <mergeCell ref="S7:S8"/>
    <mergeCell ref="T7:T8"/>
    <mergeCell ref="U7:U8"/>
    <mergeCell ref="V7:V8"/>
    <mergeCell ref="W7:W8"/>
    <mergeCell ref="X7:X8"/>
    <mergeCell ref="AK7:AK8"/>
    <mergeCell ref="Z7:Z8"/>
    <mergeCell ref="AA7:AA8"/>
    <mergeCell ref="AB7:AB8"/>
    <mergeCell ref="AC7:AC8"/>
    <mergeCell ref="AD7:AD8"/>
    <mergeCell ref="AE7:AE8"/>
    <mergeCell ref="AF7:AF8"/>
    <mergeCell ref="AG7:AG8"/>
    <mergeCell ref="AH7:AH8"/>
    <mergeCell ref="AI7:AI8"/>
    <mergeCell ref="AJ7:AJ8"/>
    <mergeCell ref="AQ7:AQ8"/>
    <mergeCell ref="AL7:AL8"/>
    <mergeCell ref="AM7:AM8"/>
    <mergeCell ref="AN7:AN8"/>
    <mergeCell ref="AO7:AO8"/>
    <mergeCell ref="AP7:AP8"/>
  </mergeCells>
  <phoneticPr fontId="4"/>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9ACC0-3C7B-4FA1-ABEC-8A4DF989F326}">
  <dimension ref="A1:S45"/>
  <sheetViews>
    <sheetView zoomScaleNormal="100" workbookViewId="0">
      <selection activeCell="I16" sqref="I16"/>
    </sheetView>
  </sheetViews>
  <sheetFormatPr defaultColWidth="9.1171875" defaultRowHeight="18.45"/>
  <cols>
    <col min="1" max="1" width="9.1171875" style="108"/>
    <col min="2" max="5" width="9.1171875" style="218"/>
    <col min="6" max="7" width="8.9375" style="217"/>
    <col min="8" max="11" width="9.1171875" style="218"/>
    <col min="12" max="12" width="11.05859375" style="218" bestFit="1" customWidth="1"/>
    <col min="13" max="13" width="9.1171875" style="218"/>
    <col min="14" max="15" width="9.1171875" style="217"/>
    <col min="16" max="16" width="11.05859375" style="218" bestFit="1" customWidth="1"/>
    <col min="17" max="17" width="9.1171875" style="218"/>
    <col min="18" max="19" width="9.1171875" style="217"/>
    <col min="20" max="16384" width="9.1171875" style="117"/>
  </cols>
  <sheetData>
    <row r="1" spans="1:19">
      <c r="B1" s="278" t="s">
        <v>528</v>
      </c>
      <c r="C1" s="278"/>
      <c r="D1" s="278"/>
      <c r="E1" s="278"/>
      <c r="H1" s="278" t="s">
        <v>528</v>
      </c>
      <c r="I1" s="278"/>
      <c r="J1" s="278"/>
      <c r="K1" s="278"/>
    </row>
    <row r="2" spans="1:19">
      <c r="B2" s="278" t="s">
        <v>30</v>
      </c>
      <c r="C2" s="278"/>
      <c r="D2" s="278" t="s">
        <v>33</v>
      </c>
      <c r="E2" s="278"/>
      <c r="F2" s="279" t="s">
        <v>34</v>
      </c>
      <c r="G2" s="279"/>
      <c r="H2" s="278" t="s">
        <v>315</v>
      </c>
      <c r="I2" s="278"/>
      <c r="J2" s="278" t="s">
        <v>316</v>
      </c>
      <c r="K2" s="278"/>
      <c r="L2" s="278" t="s">
        <v>37</v>
      </c>
      <c r="M2" s="278"/>
      <c r="N2" s="279" t="s">
        <v>38</v>
      </c>
      <c r="O2" s="279"/>
      <c r="P2" s="278" t="s">
        <v>35</v>
      </c>
      <c r="Q2" s="278"/>
      <c r="R2" s="279" t="s">
        <v>36</v>
      </c>
      <c r="S2" s="279"/>
    </row>
    <row r="3" spans="1:19">
      <c r="A3" s="108" t="s">
        <v>314</v>
      </c>
      <c r="B3" s="216" t="s">
        <v>31</v>
      </c>
      <c r="C3" s="216" t="s">
        <v>32</v>
      </c>
      <c r="D3" s="216" t="s">
        <v>31</v>
      </c>
      <c r="E3" s="216" t="s">
        <v>32</v>
      </c>
      <c r="F3" s="219" t="s">
        <v>31</v>
      </c>
      <c r="G3" s="219" t="s">
        <v>32</v>
      </c>
      <c r="H3" s="216" t="s">
        <v>31</v>
      </c>
      <c r="I3" s="216" t="s">
        <v>32</v>
      </c>
      <c r="J3" s="216" t="s">
        <v>31</v>
      </c>
      <c r="K3" s="216" t="s">
        <v>32</v>
      </c>
      <c r="L3" s="216" t="s">
        <v>31</v>
      </c>
      <c r="M3" s="216" t="s">
        <v>32</v>
      </c>
      <c r="N3" s="219" t="s">
        <v>31</v>
      </c>
      <c r="O3" s="219" t="s">
        <v>32</v>
      </c>
      <c r="P3" s="216" t="s">
        <v>31</v>
      </c>
      <c r="Q3" s="216" t="s">
        <v>32</v>
      </c>
      <c r="R3" s="219" t="s">
        <v>31</v>
      </c>
      <c r="S3" s="219" t="s">
        <v>32</v>
      </c>
    </row>
    <row r="4" spans="1:19">
      <c r="A4" s="108">
        <v>1980</v>
      </c>
      <c r="B4" s="220">
        <v>2304.1999999999998</v>
      </c>
      <c r="C4" s="220">
        <v>83.4</v>
      </c>
      <c r="D4" s="220">
        <v>1786.3</v>
      </c>
      <c r="E4" s="220">
        <v>107.1</v>
      </c>
      <c r="F4" s="221">
        <f t="shared" ref="F4:F44" si="0">B4/D4</f>
        <v>1.289928903319711</v>
      </c>
      <c r="G4" s="221">
        <f t="shared" ref="G4:G44" si="1">C4/E4</f>
        <v>0.77871148459383766</v>
      </c>
      <c r="H4" s="220">
        <v>11058.4</v>
      </c>
      <c r="I4" s="220">
        <v>411.3</v>
      </c>
      <c r="J4" s="220">
        <v>10513</v>
      </c>
      <c r="K4" s="220">
        <v>534.6</v>
      </c>
    </row>
    <row r="5" spans="1:19">
      <c r="A5" s="108">
        <v>1981</v>
      </c>
      <c r="B5" s="220">
        <v>2279.1</v>
      </c>
      <c r="C5" s="220">
        <v>84.3</v>
      </c>
      <c r="D5" s="220">
        <v>1719.5</v>
      </c>
      <c r="E5" s="220">
        <v>102.9</v>
      </c>
      <c r="F5" s="221">
        <f t="shared" si="0"/>
        <v>1.3254434428612969</v>
      </c>
      <c r="G5" s="221">
        <f t="shared" si="1"/>
        <v>0.81924198250728852</v>
      </c>
      <c r="H5" s="220">
        <v>11867.5</v>
      </c>
      <c r="I5" s="220">
        <v>444.4</v>
      </c>
      <c r="J5" s="220">
        <v>11231.2</v>
      </c>
      <c r="K5" s="220">
        <v>549</v>
      </c>
      <c r="L5" s="214">
        <f>H4+B5-H5</f>
        <v>1470</v>
      </c>
      <c r="M5" s="214">
        <f>I4+C5-I5</f>
        <v>51.200000000000045</v>
      </c>
      <c r="N5" s="221">
        <f>L5/H4</f>
        <v>0.13293062287491861</v>
      </c>
      <c r="O5" s="221">
        <f>M5/I4</f>
        <v>0.12448334548991015</v>
      </c>
      <c r="P5" s="214">
        <f>J4+D5-J5</f>
        <v>1001.2999999999993</v>
      </c>
      <c r="Q5" s="214">
        <f>K4+E5-K5</f>
        <v>88.5</v>
      </c>
      <c r="R5" s="221">
        <f>P5/J4</f>
        <v>9.5243983639303656E-2</v>
      </c>
      <c r="S5" s="221">
        <f>Q5/K4</f>
        <v>0.16554433221099887</v>
      </c>
    </row>
    <row r="6" spans="1:19">
      <c r="A6" s="108">
        <v>1982</v>
      </c>
      <c r="B6" s="220">
        <v>2271.6</v>
      </c>
      <c r="C6" s="220">
        <v>96.1</v>
      </c>
      <c r="D6" s="220">
        <v>1648</v>
      </c>
      <c r="E6" s="220">
        <v>113.1</v>
      </c>
      <c r="F6" s="221">
        <f t="shared" si="0"/>
        <v>1.3783980582524271</v>
      </c>
      <c r="G6" s="221">
        <f t="shared" si="1"/>
        <v>0.8496905393457117</v>
      </c>
      <c r="H6" s="220">
        <v>12601.7</v>
      </c>
      <c r="I6" s="220">
        <v>480.3</v>
      </c>
      <c r="J6" s="220">
        <v>11813.900000000001</v>
      </c>
      <c r="K6" s="220">
        <v>571.20000000000005</v>
      </c>
      <c r="L6" s="214">
        <f t="shared" ref="L6:L45" si="2">H5+B6-H6</f>
        <v>1537.3999999999996</v>
      </c>
      <c r="M6" s="214">
        <f t="shared" ref="M6:M45" si="3">I5+C6-I6</f>
        <v>60.199999999999989</v>
      </c>
      <c r="N6" s="221">
        <f t="shared" ref="N6:N45" si="4">L6/H5</f>
        <v>0.12954708236781121</v>
      </c>
      <c r="O6" s="221">
        <f t="shared" ref="O6:O45" si="5">M6/I5</f>
        <v>0.13546354635463545</v>
      </c>
      <c r="P6" s="214">
        <f t="shared" ref="P6:P45" si="6">J5+D6-J6</f>
        <v>1065.2999999999993</v>
      </c>
      <c r="Q6" s="214">
        <f t="shared" ref="Q6:Q45" si="7">K5+E6-K6</f>
        <v>90.899999999999977</v>
      </c>
      <c r="R6" s="221">
        <f t="shared" ref="R6:R45" si="8">P6/J5</f>
        <v>9.4851841299237766E-2</v>
      </c>
      <c r="S6" s="221">
        <f t="shared" ref="S6:S45" si="9">Q6/K5</f>
        <v>0.16557377049180325</v>
      </c>
    </row>
    <row r="7" spans="1:19">
      <c r="A7" s="108">
        <v>1983</v>
      </c>
      <c r="B7" s="220">
        <v>2096.7999999999997</v>
      </c>
      <c r="C7" s="220">
        <v>121</v>
      </c>
      <c r="D7" s="220">
        <v>1438.9</v>
      </c>
      <c r="E7" s="220">
        <v>139.19999999999999</v>
      </c>
      <c r="F7" s="221">
        <f t="shared" si="0"/>
        <v>1.4572242685384666</v>
      </c>
      <c r="G7" s="221">
        <f t="shared" si="1"/>
        <v>0.86925287356321845</v>
      </c>
      <c r="H7" s="220">
        <v>12908.2</v>
      </c>
      <c r="I7" s="220">
        <v>528.5</v>
      </c>
      <c r="J7" s="220">
        <v>12114.8</v>
      </c>
      <c r="K7" s="220">
        <v>615.6</v>
      </c>
      <c r="L7" s="214">
        <f t="shared" si="2"/>
        <v>1790.2999999999993</v>
      </c>
      <c r="M7" s="214">
        <f t="shared" si="3"/>
        <v>72.799999999999955</v>
      </c>
      <c r="N7" s="221">
        <f t="shared" si="4"/>
        <v>0.14206813366450552</v>
      </c>
      <c r="O7" s="221">
        <f t="shared" si="5"/>
        <v>0.1515719342077867</v>
      </c>
      <c r="P7" s="214">
        <f t="shared" si="6"/>
        <v>1138.0000000000018</v>
      </c>
      <c r="Q7" s="214">
        <f t="shared" si="7"/>
        <v>94.800000000000068</v>
      </c>
      <c r="R7" s="221">
        <f t="shared" si="8"/>
        <v>9.6327207780665294E-2</v>
      </c>
      <c r="S7" s="221">
        <f t="shared" si="9"/>
        <v>0.16596638655462195</v>
      </c>
    </row>
    <row r="8" spans="1:19">
      <c r="A8" s="108">
        <v>1984</v>
      </c>
      <c r="B8" s="220">
        <v>2279.2999999999997</v>
      </c>
      <c r="C8" s="220">
        <v>139</v>
      </c>
      <c r="D8" s="220">
        <v>1559.2</v>
      </c>
      <c r="E8" s="220">
        <v>155.30000000000001</v>
      </c>
      <c r="F8" s="221">
        <f t="shared" si="0"/>
        <v>1.4618394048229859</v>
      </c>
      <c r="G8" s="221">
        <f t="shared" si="1"/>
        <v>0.89504185447520923</v>
      </c>
      <c r="H8" s="220">
        <v>13451.900000000001</v>
      </c>
      <c r="I8" s="220">
        <v>590.1</v>
      </c>
      <c r="J8" s="220">
        <v>12493.5</v>
      </c>
      <c r="K8" s="220">
        <v>668.4</v>
      </c>
      <c r="L8" s="214">
        <f t="shared" si="2"/>
        <v>1735.5999999999985</v>
      </c>
      <c r="M8" s="214">
        <f t="shared" si="3"/>
        <v>77.399999999999977</v>
      </c>
      <c r="N8" s="221">
        <f t="shared" si="4"/>
        <v>0.13445716676221306</v>
      </c>
      <c r="O8" s="221">
        <f t="shared" si="5"/>
        <v>0.14645222327341528</v>
      </c>
      <c r="P8" s="214">
        <f t="shared" si="6"/>
        <v>1180.5</v>
      </c>
      <c r="Q8" s="214">
        <f t="shared" si="7"/>
        <v>102.50000000000011</v>
      </c>
      <c r="R8" s="221">
        <f t="shared" si="8"/>
        <v>9.7442797239739823E-2</v>
      </c>
      <c r="S8" s="221">
        <f t="shared" si="9"/>
        <v>0.16650422352176755</v>
      </c>
    </row>
    <row r="9" spans="1:19">
      <c r="A9" s="108">
        <v>1985</v>
      </c>
      <c r="B9" s="220">
        <v>1889</v>
      </c>
      <c r="C9" s="220">
        <v>137.80000000000001</v>
      </c>
      <c r="D9" s="220">
        <v>1306</v>
      </c>
      <c r="E9" s="220">
        <v>152.19999999999999</v>
      </c>
      <c r="F9" s="221">
        <f t="shared" si="0"/>
        <v>1.4464012251148546</v>
      </c>
      <c r="G9" s="221">
        <f t="shared" si="1"/>
        <v>0.90538764783180037</v>
      </c>
      <c r="H9" s="220">
        <v>13415.2</v>
      </c>
      <c r="I9" s="220">
        <v>636.4</v>
      </c>
      <c r="J9" s="220">
        <v>12485.6</v>
      </c>
      <c r="K9" s="220">
        <v>708.6</v>
      </c>
      <c r="L9" s="214">
        <f t="shared" si="2"/>
        <v>1925.7000000000007</v>
      </c>
      <c r="M9" s="214">
        <f t="shared" si="3"/>
        <v>91.500000000000114</v>
      </c>
      <c r="N9" s="221">
        <f t="shared" si="4"/>
        <v>0.14315449862101268</v>
      </c>
      <c r="O9" s="221">
        <f t="shared" si="5"/>
        <v>0.15505846466700579</v>
      </c>
      <c r="P9" s="214">
        <f t="shared" si="6"/>
        <v>1313.8999999999996</v>
      </c>
      <c r="Q9" s="214">
        <f t="shared" si="7"/>
        <v>111.99999999999989</v>
      </c>
      <c r="R9" s="221">
        <f t="shared" si="8"/>
        <v>0.10516668667707205</v>
      </c>
      <c r="S9" s="221">
        <f t="shared" si="9"/>
        <v>0.16756433273488913</v>
      </c>
    </row>
    <row r="10" spans="1:19">
      <c r="A10" s="108">
        <v>1986</v>
      </c>
      <c r="B10" s="220">
        <v>2303.3000000000002</v>
      </c>
      <c r="C10" s="220">
        <v>156.30000000000001</v>
      </c>
      <c r="D10" s="220">
        <v>1716.5</v>
      </c>
      <c r="E10" s="220">
        <v>171.1</v>
      </c>
      <c r="F10" s="221">
        <f t="shared" si="0"/>
        <v>1.3418584328575591</v>
      </c>
      <c r="G10" s="221">
        <f t="shared" si="1"/>
        <v>0.913500876680304</v>
      </c>
      <c r="H10" s="220">
        <v>13650</v>
      </c>
      <c r="I10" s="220">
        <v>687.2</v>
      </c>
      <c r="J10" s="220">
        <v>12915.2</v>
      </c>
      <c r="K10" s="220">
        <v>759.7</v>
      </c>
      <c r="L10" s="214">
        <f t="shared" si="2"/>
        <v>2068.5</v>
      </c>
      <c r="M10" s="214">
        <f t="shared" si="3"/>
        <v>105.5</v>
      </c>
      <c r="N10" s="221">
        <f t="shared" si="4"/>
        <v>0.15419076868030293</v>
      </c>
      <c r="O10" s="221">
        <f t="shared" si="5"/>
        <v>0.16577624135763672</v>
      </c>
      <c r="P10" s="214">
        <f t="shared" si="6"/>
        <v>1286.8999999999996</v>
      </c>
      <c r="Q10" s="214">
        <f t="shared" si="7"/>
        <v>120</v>
      </c>
      <c r="R10" s="221">
        <f t="shared" si="8"/>
        <v>0.10307073748958798</v>
      </c>
      <c r="S10" s="221">
        <f t="shared" si="9"/>
        <v>0.16934801016088061</v>
      </c>
    </row>
    <row r="11" spans="1:19">
      <c r="A11" s="108">
        <v>1987</v>
      </c>
      <c r="B11" s="220">
        <v>2612.6999999999998</v>
      </c>
      <c r="C11" s="220">
        <v>166.6</v>
      </c>
      <c r="D11" s="220">
        <v>2022.3</v>
      </c>
      <c r="E11" s="220">
        <v>180.1</v>
      </c>
      <c r="F11" s="221">
        <f t="shared" si="0"/>
        <v>1.2919448153093012</v>
      </c>
      <c r="G11" s="221">
        <f t="shared" si="1"/>
        <v>0.92504164353137142</v>
      </c>
      <c r="H11" s="220">
        <v>14339.6</v>
      </c>
      <c r="I11" s="220">
        <v>741.6</v>
      </c>
      <c r="J11" s="220">
        <v>13608.900000000001</v>
      </c>
      <c r="K11" s="220">
        <v>810.5</v>
      </c>
      <c r="L11" s="214">
        <f t="shared" si="2"/>
        <v>1923.1000000000004</v>
      </c>
      <c r="M11" s="214">
        <f t="shared" si="3"/>
        <v>112.20000000000005</v>
      </c>
      <c r="N11" s="221">
        <f t="shared" si="4"/>
        <v>0.14088644688644691</v>
      </c>
      <c r="O11" s="221">
        <f t="shared" si="5"/>
        <v>0.16327124563445872</v>
      </c>
      <c r="P11" s="214">
        <f t="shared" si="6"/>
        <v>1328.5999999999985</v>
      </c>
      <c r="Q11" s="214">
        <f t="shared" si="7"/>
        <v>129.30000000000007</v>
      </c>
      <c r="R11" s="221">
        <f t="shared" si="8"/>
        <v>0.10287103567888987</v>
      </c>
      <c r="S11" s="221">
        <f t="shared" si="9"/>
        <v>0.17019876266947487</v>
      </c>
    </row>
    <row r="12" spans="1:19">
      <c r="A12" s="108">
        <v>1988</v>
      </c>
      <c r="B12" s="220">
        <v>3159.3</v>
      </c>
      <c r="C12" s="220">
        <v>194.7</v>
      </c>
      <c r="D12" s="220">
        <v>2437.4</v>
      </c>
      <c r="E12" s="220">
        <v>205</v>
      </c>
      <c r="F12" s="221">
        <f t="shared" si="0"/>
        <v>1.2961762533847543</v>
      </c>
      <c r="G12" s="221">
        <f t="shared" si="1"/>
        <v>0.94975609756097557</v>
      </c>
      <c r="H12" s="220">
        <v>15480.7</v>
      </c>
      <c r="I12" s="220">
        <v>821.2</v>
      </c>
      <c r="J12" s="220">
        <v>14669.900000000001</v>
      </c>
      <c r="K12" s="220">
        <v>877.1</v>
      </c>
      <c r="L12" s="214">
        <f t="shared" si="2"/>
        <v>2018.2000000000007</v>
      </c>
      <c r="M12" s="214">
        <f t="shared" si="3"/>
        <v>115.09999999999991</v>
      </c>
      <c r="N12" s="221">
        <f t="shared" si="4"/>
        <v>0.1407431169628163</v>
      </c>
      <c r="O12" s="221">
        <f t="shared" si="5"/>
        <v>0.15520496224379707</v>
      </c>
      <c r="P12" s="214">
        <f t="shared" si="6"/>
        <v>1376.3999999999996</v>
      </c>
      <c r="Q12" s="214">
        <f t="shared" si="7"/>
        <v>138.39999999999998</v>
      </c>
      <c r="R12" s="221">
        <f t="shared" si="8"/>
        <v>0.10113969534642767</v>
      </c>
      <c r="S12" s="221">
        <f t="shared" si="9"/>
        <v>0.17075879086983342</v>
      </c>
    </row>
    <row r="13" spans="1:19">
      <c r="A13" s="108">
        <v>1989</v>
      </c>
      <c r="B13" s="220">
        <v>3567.8</v>
      </c>
      <c r="C13" s="220">
        <v>234.2</v>
      </c>
      <c r="D13" s="220">
        <v>2901.2</v>
      </c>
      <c r="E13" s="220">
        <v>241.2</v>
      </c>
      <c r="F13" s="221">
        <f t="shared" si="0"/>
        <v>1.229766992968427</v>
      </c>
      <c r="G13" s="221">
        <f t="shared" si="1"/>
        <v>0.97097844112769482</v>
      </c>
      <c r="H13" s="220">
        <v>16993.2</v>
      </c>
      <c r="I13" s="220">
        <v>921.4</v>
      </c>
      <c r="J13" s="220">
        <v>16013.3</v>
      </c>
      <c r="K13" s="220">
        <v>967.7</v>
      </c>
      <c r="L13" s="214">
        <f t="shared" si="2"/>
        <v>2055.2999999999993</v>
      </c>
      <c r="M13" s="214">
        <f t="shared" si="3"/>
        <v>134.00000000000011</v>
      </c>
      <c r="N13" s="221">
        <f t="shared" si="4"/>
        <v>0.13276531422997662</v>
      </c>
      <c r="O13" s="221">
        <f t="shared" si="5"/>
        <v>0.16317584023380433</v>
      </c>
      <c r="P13" s="214">
        <f t="shared" si="6"/>
        <v>1557.8000000000029</v>
      </c>
      <c r="Q13" s="214">
        <f t="shared" si="7"/>
        <v>150.59999999999991</v>
      </c>
      <c r="R13" s="221">
        <f t="shared" si="8"/>
        <v>0.10619022624557786</v>
      </c>
      <c r="S13" s="221">
        <f t="shared" si="9"/>
        <v>0.17170220043324583</v>
      </c>
    </row>
    <row r="14" spans="1:19">
      <c r="A14" s="108">
        <v>1990</v>
      </c>
      <c r="B14" s="220">
        <v>4865.3</v>
      </c>
      <c r="C14" s="220">
        <v>259.10000000000002</v>
      </c>
      <c r="D14" s="220">
        <v>3965.6</v>
      </c>
      <c r="E14" s="220">
        <v>257.60000000000002</v>
      </c>
      <c r="F14" s="221">
        <f t="shared" si="0"/>
        <v>1.2268761347589268</v>
      </c>
      <c r="G14" s="221">
        <f t="shared" si="1"/>
        <v>1.0058229813664596</v>
      </c>
      <c r="H14" s="220">
        <v>19919.400000000001</v>
      </c>
      <c r="I14" s="220">
        <v>1046</v>
      </c>
      <c r="J14" s="220">
        <v>18297.599999999999</v>
      </c>
      <c r="K14" s="220">
        <v>1057.7</v>
      </c>
      <c r="L14" s="214">
        <f t="shared" si="2"/>
        <v>1939.0999999999985</v>
      </c>
      <c r="M14" s="214">
        <f t="shared" si="3"/>
        <v>134.5</v>
      </c>
      <c r="N14" s="221">
        <f t="shared" si="4"/>
        <v>0.11411035002236179</v>
      </c>
      <c r="O14" s="221">
        <f t="shared" si="5"/>
        <v>0.14597351855871502</v>
      </c>
      <c r="P14" s="214">
        <f t="shared" si="6"/>
        <v>1681.2999999999993</v>
      </c>
      <c r="Q14" s="214">
        <f t="shared" si="7"/>
        <v>167.60000000000014</v>
      </c>
      <c r="R14" s="221">
        <f t="shared" si="8"/>
        <v>0.10499397375931253</v>
      </c>
      <c r="S14" s="221">
        <f t="shared" si="9"/>
        <v>0.17319417174744253</v>
      </c>
    </row>
    <row r="15" spans="1:19">
      <c r="A15" s="108">
        <v>1991</v>
      </c>
      <c r="B15" s="220">
        <v>5162.3999999999996</v>
      </c>
      <c r="C15" s="220">
        <v>260.60000000000002</v>
      </c>
      <c r="D15" s="220">
        <v>4184</v>
      </c>
      <c r="E15" s="220">
        <v>251.2</v>
      </c>
      <c r="F15" s="221">
        <f t="shared" si="0"/>
        <v>1.2338432122370937</v>
      </c>
      <c r="G15" s="221">
        <f t="shared" si="1"/>
        <v>1.0374203821656052</v>
      </c>
      <c r="H15" s="220">
        <v>22576</v>
      </c>
      <c r="I15" s="220">
        <v>1147.2</v>
      </c>
      <c r="J15" s="220">
        <v>20501.099999999999</v>
      </c>
      <c r="K15" s="220">
        <v>1124.8</v>
      </c>
      <c r="L15" s="214">
        <f t="shared" si="2"/>
        <v>2505.8000000000029</v>
      </c>
      <c r="M15" s="214">
        <f t="shared" si="3"/>
        <v>159.39999999999986</v>
      </c>
      <c r="N15" s="221">
        <f t="shared" si="4"/>
        <v>0.12579696175587632</v>
      </c>
      <c r="O15" s="221">
        <f t="shared" si="5"/>
        <v>0.15239005736137654</v>
      </c>
      <c r="P15" s="214">
        <f t="shared" si="6"/>
        <v>1980.5</v>
      </c>
      <c r="Q15" s="214">
        <f t="shared" si="7"/>
        <v>184.10000000000014</v>
      </c>
      <c r="R15" s="221">
        <f t="shared" si="8"/>
        <v>0.10823823889471844</v>
      </c>
      <c r="S15" s="221">
        <f t="shared" si="9"/>
        <v>0.1740569159497023</v>
      </c>
    </row>
    <row r="16" spans="1:19">
      <c r="A16" s="108">
        <v>1992</v>
      </c>
      <c r="B16" s="220">
        <v>4818.6000000000004</v>
      </c>
      <c r="C16" s="220">
        <v>316.3</v>
      </c>
      <c r="D16" s="220">
        <v>3852.5</v>
      </c>
      <c r="E16" s="220">
        <v>302.3</v>
      </c>
      <c r="F16" s="221">
        <f t="shared" si="0"/>
        <v>1.250772225827385</v>
      </c>
      <c r="G16" s="221">
        <f t="shared" si="1"/>
        <v>1.0463116109824677</v>
      </c>
      <c r="H16" s="220">
        <v>24192.9</v>
      </c>
      <c r="I16" s="220">
        <v>1262.8</v>
      </c>
      <c r="J16" s="220">
        <v>22090.699999999997</v>
      </c>
      <c r="K16" s="220">
        <v>1231</v>
      </c>
      <c r="L16" s="214">
        <f t="shared" si="2"/>
        <v>3201.6999999999971</v>
      </c>
      <c r="M16" s="214">
        <f t="shared" si="3"/>
        <v>200.70000000000005</v>
      </c>
      <c r="N16" s="221">
        <f t="shared" si="4"/>
        <v>0.14181874557051724</v>
      </c>
      <c r="O16" s="221">
        <f t="shared" si="5"/>
        <v>0.1749476987447699</v>
      </c>
      <c r="P16" s="214">
        <f t="shared" si="6"/>
        <v>2262.9000000000015</v>
      </c>
      <c r="Q16" s="214">
        <f t="shared" si="7"/>
        <v>196.09999999999991</v>
      </c>
      <c r="R16" s="221">
        <f t="shared" si="8"/>
        <v>0.11037944305427522</v>
      </c>
      <c r="S16" s="221">
        <f t="shared" si="9"/>
        <v>0.17434210526315783</v>
      </c>
    </row>
    <row r="17" spans="1:19">
      <c r="A17" s="108">
        <v>1993</v>
      </c>
      <c r="B17" s="220">
        <v>4379.7999999999993</v>
      </c>
      <c r="C17" s="220">
        <v>329.9</v>
      </c>
      <c r="D17" s="220">
        <v>3454.4</v>
      </c>
      <c r="E17" s="220">
        <v>315.8</v>
      </c>
      <c r="F17" s="221">
        <f t="shared" si="0"/>
        <v>1.2678902269569243</v>
      </c>
      <c r="G17" s="221">
        <f t="shared" si="1"/>
        <v>1.044648511716276</v>
      </c>
      <c r="H17" s="220">
        <v>25019.9</v>
      </c>
      <c r="I17" s="220">
        <v>1362.2</v>
      </c>
      <c r="J17" s="220">
        <v>23119.8</v>
      </c>
      <c r="K17" s="220">
        <v>1331.3</v>
      </c>
      <c r="L17" s="214">
        <f t="shared" si="2"/>
        <v>3552.7999999999993</v>
      </c>
      <c r="M17" s="214">
        <f t="shared" si="3"/>
        <v>230.49999999999977</v>
      </c>
      <c r="N17" s="221">
        <f t="shared" si="4"/>
        <v>0.146853002327129</v>
      </c>
      <c r="O17" s="221">
        <f t="shared" si="5"/>
        <v>0.18253088375039578</v>
      </c>
      <c r="P17" s="214">
        <f t="shared" si="6"/>
        <v>2425.2999999999993</v>
      </c>
      <c r="Q17" s="214">
        <f t="shared" si="7"/>
        <v>215.5</v>
      </c>
      <c r="R17" s="221">
        <f t="shared" si="8"/>
        <v>0.10978828194670154</v>
      </c>
      <c r="S17" s="221">
        <f t="shared" si="9"/>
        <v>0.17506092607636067</v>
      </c>
    </row>
    <row r="18" spans="1:19">
      <c r="A18" s="108">
        <v>1994</v>
      </c>
      <c r="B18" s="220">
        <v>4114.6000000000004</v>
      </c>
      <c r="C18" s="220">
        <v>298.60000000000002</v>
      </c>
      <c r="D18" s="220">
        <v>3204.2</v>
      </c>
      <c r="E18" s="220">
        <v>288</v>
      </c>
      <c r="F18" s="221">
        <f t="shared" si="0"/>
        <v>1.2841270832032958</v>
      </c>
      <c r="G18" s="221">
        <f t="shared" si="1"/>
        <v>1.0368055555555555</v>
      </c>
      <c r="H18" s="220">
        <v>25559</v>
      </c>
      <c r="I18" s="220">
        <v>1412.3</v>
      </c>
      <c r="J18" s="220">
        <v>23823.5</v>
      </c>
      <c r="K18" s="220">
        <v>1384.6</v>
      </c>
      <c r="L18" s="214">
        <f t="shared" si="2"/>
        <v>3575.5</v>
      </c>
      <c r="M18" s="214">
        <f t="shared" si="3"/>
        <v>248.50000000000023</v>
      </c>
      <c r="N18" s="221">
        <f t="shared" si="4"/>
        <v>0.14290624662768436</v>
      </c>
      <c r="O18" s="221">
        <f t="shared" si="5"/>
        <v>0.18242548818088403</v>
      </c>
      <c r="P18" s="214">
        <f t="shared" si="6"/>
        <v>2500.5</v>
      </c>
      <c r="Q18" s="214">
        <f t="shared" si="7"/>
        <v>234.70000000000005</v>
      </c>
      <c r="R18" s="221">
        <f t="shared" si="8"/>
        <v>0.1081540497755171</v>
      </c>
      <c r="S18" s="221">
        <f t="shared" si="9"/>
        <v>0.17629384811838056</v>
      </c>
    </row>
    <row r="19" spans="1:19">
      <c r="A19" s="108">
        <v>1995</v>
      </c>
      <c r="B19" s="220">
        <v>4179.3999999999996</v>
      </c>
      <c r="C19" s="220">
        <v>288.39999999999998</v>
      </c>
      <c r="D19" s="220">
        <v>3290.7000000000003</v>
      </c>
      <c r="E19" s="220">
        <v>280.2</v>
      </c>
      <c r="F19" s="221">
        <f t="shared" si="0"/>
        <v>1.2700641200960281</v>
      </c>
      <c r="G19" s="221">
        <f t="shared" si="1"/>
        <v>1.0292648108493931</v>
      </c>
      <c r="H19" s="220">
        <v>26011</v>
      </c>
      <c r="I19" s="220">
        <v>1448</v>
      </c>
      <c r="J19" s="220">
        <v>24478</v>
      </c>
      <c r="K19" s="220">
        <v>1419.1</v>
      </c>
      <c r="L19" s="214">
        <f t="shared" si="2"/>
        <v>3727.4000000000015</v>
      </c>
      <c r="M19" s="214">
        <f t="shared" si="3"/>
        <v>252.69999999999982</v>
      </c>
      <c r="N19" s="221">
        <f t="shared" si="4"/>
        <v>0.14583512656989717</v>
      </c>
      <c r="O19" s="221">
        <f t="shared" si="5"/>
        <v>0.1789279898038659</v>
      </c>
      <c r="P19" s="214">
        <f t="shared" si="6"/>
        <v>2636.2000000000007</v>
      </c>
      <c r="Q19" s="214">
        <f t="shared" si="7"/>
        <v>245.70000000000005</v>
      </c>
      <c r="R19" s="221">
        <f t="shared" si="8"/>
        <v>0.11065544525363614</v>
      </c>
      <c r="S19" s="221">
        <f t="shared" si="9"/>
        <v>0.17745197168857435</v>
      </c>
    </row>
    <row r="20" spans="1:19">
      <c r="A20" s="108">
        <v>1996</v>
      </c>
      <c r="B20" s="220">
        <v>3557.1000000000004</v>
      </c>
      <c r="C20" s="220">
        <v>313.7</v>
      </c>
      <c r="D20" s="220">
        <v>2826.8</v>
      </c>
      <c r="E20" s="220">
        <v>303.89999999999998</v>
      </c>
      <c r="F20" s="221">
        <f t="shared" si="0"/>
        <v>1.2583486627989247</v>
      </c>
      <c r="G20" s="221">
        <f t="shared" si="1"/>
        <v>1.0322474498190195</v>
      </c>
      <c r="H20" s="220">
        <v>26061.8</v>
      </c>
      <c r="I20" s="220">
        <v>1507.2</v>
      </c>
      <c r="J20" s="220">
        <v>24617.5</v>
      </c>
      <c r="K20" s="220">
        <v>1470.1</v>
      </c>
      <c r="L20" s="214">
        <f t="shared" si="2"/>
        <v>3506.2999999999993</v>
      </c>
      <c r="M20" s="214">
        <f t="shared" si="3"/>
        <v>254.5</v>
      </c>
      <c r="N20" s="221">
        <f t="shared" si="4"/>
        <v>0.13480066125869822</v>
      </c>
      <c r="O20" s="221">
        <f t="shared" si="5"/>
        <v>0.17575966850828728</v>
      </c>
      <c r="P20" s="214">
        <f t="shared" si="6"/>
        <v>2687.2999999999993</v>
      </c>
      <c r="Q20" s="214">
        <f t="shared" si="7"/>
        <v>252.90000000000009</v>
      </c>
      <c r="R20" s="221">
        <f t="shared" si="8"/>
        <v>0.10978429610262273</v>
      </c>
      <c r="S20" s="221">
        <f t="shared" si="9"/>
        <v>0.17821154252695379</v>
      </c>
    </row>
    <row r="21" spans="1:19">
      <c r="A21" s="108">
        <v>1997</v>
      </c>
      <c r="B21" s="220">
        <v>3188.8</v>
      </c>
      <c r="C21" s="220">
        <v>327.3</v>
      </c>
      <c r="D21" s="220">
        <v>2591.5</v>
      </c>
      <c r="E21" s="220">
        <v>313.60000000000002</v>
      </c>
      <c r="F21" s="221">
        <f t="shared" si="0"/>
        <v>1.2304842755161105</v>
      </c>
      <c r="G21" s="221">
        <f t="shared" si="1"/>
        <v>1.043686224489796</v>
      </c>
      <c r="H21" s="220">
        <v>25609.7</v>
      </c>
      <c r="I21" s="220">
        <v>1569.3</v>
      </c>
      <c r="J21" s="220">
        <v>24449.5</v>
      </c>
      <c r="K21" s="220">
        <v>1520.5</v>
      </c>
      <c r="L21" s="214">
        <f t="shared" si="2"/>
        <v>3640.8999999999978</v>
      </c>
      <c r="M21" s="214">
        <f t="shared" si="3"/>
        <v>265.20000000000005</v>
      </c>
      <c r="N21" s="221">
        <f t="shared" si="4"/>
        <v>0.13970255316209923</v>
      </c>
      <c r="O21" s="221">
        <f t="shared" si="5"/>
        <v>0.17595541401273887</v>
      </c>
      <c r="P21" s="214">
        <f t="shared" si="6"/>
        <v>2759.5</v>
      </c>
      <c r="Q21" s="214">
        <f t="shared" si="7"/>
        <v>263.19999999999982</v>
      </c>
      <c r="R21" s="221">
        <f t="shared" si="8"/>
        <v>0.1120950543312684</v>
      </c>
      <c r="S21" s="221">
        <f t="shared" si="9"/>
        <v>0.1790354397660022</v>
      </c>
    </row>
    <row r="22" spans="1:19">
      <c r="A22" s="108">
        <v>1998</v>
      </c>
      <c r="B22" s="220">
        <v>2862.8</v>
      </c>
      <c r="C22" s="220">
        <v>303</v>
      </c>
      <c r="D22" s="220">
        <v>2380.6999999999998</v>
      </c>
      <c r="E22" s="220">
        <v>290.3</v>
      </c>
      <c r="F22" s="221">
        <f t="shared" si="0"/>
        <v>1.2025034653673292</v>
      </c>
      <c r="G22" s="221">
        <f t="shared" si="1"/>
        <v>1.043747847054771</v>
      </c>
      <c r="H22" s="220">
        <v>24711.8</v>
      </c>
      <c r="I22" s="220">
        <v>1574.7</v>
      </c>
      <c r="J22" s="220">
        <v>24069.599999999999</v>
      </c>
      <c r="K22" s="220">
        <v>1536.1</v>
      </c>
      <c r="L22" s="214">
        <f t="shared" si="2"/>
        <v>3760.7000000000007</v>
      </c>
      <c r="M22" s="214">
        <f t="shared" si="3"/>
        <v>297.59999999999991</v>
      </c>
      <c r="N22" s="221">
        <f t="shared" si="4"/>
        <v>0.14684670261658672</v>
      </c>
      <c r="O22" s="221">
        <f t="shared" si="5"/>
        <v>0.18963869241062889</v>
      </c>
      <c r="P22" s="214">
        <f t="shared" si="6"/>
        <v>2760.6000000000022</v>
      </c>
      <c r="Q22" s="214">
        <f t="shared" si="7"/>
        <v>274.70000000000005</v>
      </c>
      <c r="R22" s="221">
        <f t="shared" si="8"/>
        <v>0.11291028446389506</v>
      </c>
      <c r="S22" s="221">
        <f t="shared" si="9"/>
        <v>0.18066425517921739</v>
      </c>
    </row>
    <row r="23" spans="1:19">
      <c r="A23" s="108">
        <v>1999</v>
      </c>
      <c r="B23" s="220">
        <v>2744.2</v>
      </c>
      <c r="C23" s="220">
        <v>309.3</v>
      </c>
      <c r="D23" s="220">
        <v>2297</v>
      </c>
      <c r="E23" s="220">
        <v>297.39999999999998</v>
      </c>
      <c r="F23" s="221">
        <f t="shared" si="0"/>
        <v>1.1946887244231605</v>
      </c>
      <c r="G23" s="221">
        <f t="shared" si="1"/>
        <v>1.0400134498991258</v>
      </c>
      <c r="H23" s="220">
        <v>23915.200000000001</v>
      </c>
      <c r="I23" s="220">
        <v>1589</v>
      </c>
      <c r="J23" s="220">
        <v>23696.199999999997</v>
      </c>
      <c r="K23" s="220">
        <v>1552.5</v>
      </c>
      <c r="L23" s="214">
        <f t="shared" si="2"/>
        <v>3540.7999999999993</v>
      </c>
      <c r="M23" s="214">
        <f t="shared" si="3"/>
        <v>295</v>
      </c>
      <c r="N23" s="221">
        <f t="shared" si="4"/>
        <v>0.14328377536237746</v>
      </c>
      <c r="O23" s="221">
        <f t="shared" si="5"/>
        <v>0.18733727059122371</v>
      </c>
      <c r="P23" s="214">
        <f t="shared" si="6"/>
        <v>2670.4000000000015</v>
      </c>
      <c r="Q23" s="214">
        <f t="shared" si="7"/>
        <v>281</v>
      </c>
      <c r="R23" s="221">
        <f t="shared" si="8"/>
        <v>0.11094492638016426</v>
      </c>
      <c r="S23" s="221">
        <f t="shared" si="9"/>
        <v>0.18293079877612137</v>
      </c>
    </row>
    <row r="24" spans="1:19">
      <c r="A24" s="108">
        <v>2000</v>
      </c>
      <c r="B24" s="220">
        <v>3024.8</v>
      </c>
      <c r="C24" s="220">
        <v>312.89999999999998</v>
      </c>
      <c r="D24" s="220">
        <v>2565.1</v>
      </c>
      <c r="E24" s="220">
        <v>300.39999999999998</v>
      </c>
      <c r="F24" s="221">
        <f t="shared" si="0"/>
        <v>1.1792132860317337</v>
      </c>
      <c r="G24" s="221">
        <f t="shared" si="1"/>
        <v>1.0416111850865513</v>
      </c>
      <c r="H24" s="220">
        <v>23682.1</v>
      </c>
      <c r="I24" s="220">
        <v>1595.4</v>
      </c>
      <c r="J24" s="220">
        <v>23674.699999999997</v>
      </c>
      <c r="K24" s="220">
        <v>1564.2</v>
      </c>
      <c r="L24" s="214">
        <f t="shared" si="2"/>
        <v>3257.9000000000015</v>
      </c>
      <c r="M24" s="214">
        <f t="shared" si="3"/>
        <v>306.5</v>
      </c>
      <c r="N24" s="221">
        <f t="shared" si="4"/>
        <v>0.1362271693316385</v>
      </c>
      <c r="O24" s="221">
        <f t="shared" si="5"/>
        <v>0.19288860918816866</v>
      </c>
      <c r="P24" s="214">
        <f t="shared" si="6"/>
        <v>2586.5999999999985</v>
      </c>
      <c r="Q24" s="214">
        <f t="shared" si="7"/>
        <v>288.70000000000005</v>
      </c>
      <c r="R24" s="221">
        <f t="shared" si="8"/>
        <v>0.10915674243127585</v>
      </c>
      <c r="S24" s="221">
        <f t="shared" si="9"/>
        <v>0.1859581320450886</v>
      </c>
    </row>
    <row r="25" spans="1:19">
      <c r="A25" s="108">
        <v>2001</v>
      </c>
      <c r="B25" s="220">
        <v>2591.6</v>
      </c>
      <c r="C25" s="220">
        <v>291.8</v>
      </c>
      <c r="D25" s="220">
        <v>2290.1</v>
      </c>
      <c r="E25" s="220">
        <v>283.3</v>
      </c>
      <c r="F25" s="221">
        <f t="shared" si="0"/>
        <v>1.1316536395790577</v>
      </c>
      <c r="G25" s="221">
        <f t="shared" si="1"/>
        <v>1.0300035298270385</v>
      </c>
      <c r="H25" s="220">
        <v>22854.5</v>
      </c>
      <c r="I25" s="220">
        <v>1555.2</v>
      </c>
      <c r="J25" s="220">
        <v>23354.199999999997</v>
      </c>
      <c r="K25" s="220">
        <v>1551.1</v>
      </c>
      <c r="L25" s="214">
        <f t="shared" si="2"/>
        <v>3419.1999999999971</v>
      </c>
      <c r="M25" s="214">
        <f t="shared" si="3"/>
        <v>332</v>
      </c>
      <c r="N25" s="221">
        <f t="shared" si="4"/>
        <v>0.14437908800317528</v>
      </c>
      <c r="O25" s="221">
        <f t="shared" si="5"/>
        <v>0.20809828256236679</v>
      </c>
      <c r="P25" s="214">
        <f t="shared" si="6"/>
        <v>2610.5999999999985</v>
      </c>
      <c r="Q25" s="214">
        <f t="shared" si="7"/>
        <v>296.40000000000009</v>
      </c>
      <c r="R25" s="221">
        <f t="shared" si="8"/>
        <v>0.11026961270892552</v>
      </c>
      <c r="S25" s="221">
        <f t="shared" si="9"/>
        <v>0.18948983505945535</v>
      </c>
    </row>
    <row r="26" spans="1:19">
      <c r="A26" s="108">
        <v>2002</v>
      </c>
      <c r="B26" s="220">
        <v>2314.1999999999998</v>
      </c>
      <c r="C26" s="220">
        <v>288.5</v>
      </c>
      <c r="D26" s="220">
        <v>2116.1999999999998</v>
      </c>
      <c r="E26" s="220">
        <v>283</v>
      </c>
      <c r="F26" s="221">
        <f t="shared" si="0"/>
        <v>1.0935639353558264</v>
      </c>
      <c r="G26" s="221">
        <f t="shared" si="1"/>
        <v>1.0194346289752649</v>
      </c>
      <c r="H26" s="220">
        <v>22027.4</v>
      </c>
      <c r="I26" s="220">
        <v>1538.4</v>
      </c>
      <c r="J26" s="220">
        <v>22882</v>
      </c>
      <c r="K26" s="220">
        <v>1534.5</v>
      </c>
      <c r="L26" s="214">
        <f t="shared" si="2"/>
        <v>3141.2999999999993</v>
      </c>
      <c r="M26" s="214">
        <f t="shared" si="3"/>
        <v>305.29999999999995</v>
      </c>
      <c r="N26" s="221">
        <f t="shared" si="4"/>
        <v>0.13744776739810538</v>
      </c>
      <c r="O26" s="221">
        <f t="shared" si="5"/>
        <v>0.19630915637860077</v>
      </c>
      <c r="P26" s="214">
        <f t="shared" si="6"/>
        <v>2588.3999999999978</v>
      </c>
      <c r="Q26" s="214">
        <f t="shared" si="7"/>
        <v>299.59999999999991</v>
      </c>
      <c r="R26" s="221">
        <f t="shared" si="8"/>
        <v>0.11083231281739465</v>
      </c>
      <c r="S26" s="221">
        <f t="shared" si="9"/>
        <v>0.19315324608342463</v>
      </c>
    </row>
    <row r="27" spans="1:19">
      <c r="A27" s="108">
        <v>2003</v>
      </c>
      <c r="B27" s="220">
        <v>1767.8</v>
      </c>
      <c r="C27" s="220">
        <v>295.3</v>
      </c>
      <c r="D27" s="220">
        <v>1671.3000000000002</v>
      </c>
      <c r="E27" s="220">
        <v>294.60000000000002</v>
      </c>
      <c r="F27" s="221">
        <f t="shared" si="0"/>
        <v>1.0577394842338299</v>
      </c>
      <c r="G27" s="221">
        <f t="shared" si="1"/>
        <v>1.0023761031907672</v>
      </c>
      <c r="H27" s="220">
        <v>21009.4</v>
      </c>
      <c r="I27" s="220">
        <v>1520.9</v>
      </c>
      <c r="J27" s="220">
        <v>22001.800000000003</v>
      </c>
      <c r="K27" s="220">
        <v>1525.8</v>
      </c>
      <c r="L27" s="214">
        <f t="shared" si="2"/>
        <v>2785.7999999999993</v>
      </c>
      <c r="M27" s="214">
        <f t="shared" si="3"/>
        <v>312.79999999999995</v>
      </c>
      <c r="N27" s="221">
        <f t="shared" si="4"/>
        <v>0.12646976038933325</v>
      </c>
      <c r="O27" s="221">
        <f t="shared" si="5"/>
        <v>0.20332813312532497</v>
      </c>
      <c r="P27" s="214">
        <f t="shared" si="6"/>
        <v>2551.4999999999964</v>
      </c>
      <c r="Q27" s="214">
        <f t="shared" si="7"/>
        <v>303.29999999999995</v>
      </c>
      <c r="R27" s="221">
        <f t="shared" si="8"/>
        <v>0.11150686128834876</v>
      </c>
      <c r="S27" s="221">
        <f t="shared" si="9"/>
        <v>0.1976539589442815</v>
      </c>
    </row>
    <row r="28" spans="1:19">
      <c r="A28" s="108">
        <v>2004</v>
      </c>
      <c r="B28" s="220">
        <v>1768.5</v>
      </c>
      <c r="C28" s="220">
        <v>289.2</v>
      </c>
      <c r="D28" s="220">
        <v>1713</v>
      </c>
      <c r="E28" s="220">
        <v>289.3</v>
      </c>
      <c r="F28" s="221">
        <f t="shared" si="0"/>
        <v>1.0323992994746058</v>
      </c>
      <c r="G28" s="221">
        <f t="shared" si="1"/>
        <v>0.9996543380573798</v>
      </c>
      <c r="H28" s="220">
        <v>20266.300000000003</v>
      </c>
      <c r="I28" s="220">
        <v>1497.3</v>
      </c>
      <c r="J28" s="220">
        <v>21300</v>
      </c>
      <c r="K28" s="220">
        <v>1506.3</v>
      </c>
      <c r="L28" s="214">
        <f t="shared" si="2"/>
        <v>2511.5999999999985</v>
      </c>
      <c r="M28" s="214">
        <f t="shared" si="3"/>
        <v>312.80000000000018</v>
      </c>
      <c r="N28" s="221">
        <f t="shared" si="4"/>
        <v>0.11954648871457531</v>
      </c>
      <c r="O28" s="221">
        <f t="shared" si="5"/>
        <v>0.20566769675849836</v>
      </c>
      <c r="P28" s="214">
        <f t="shared" si="6"/>
        <v>2414.8000000000029</v>
      </c>
      <c r="Q28" s="214">
        <f t="shared" si="7"/>
        <v>308.79999999999995</v>
      </c>
      <c r="R28" s="221">
        <f t="shared" si="8"/>
        <v>0.10975465643720071</v>
      </c>
      <c r="S28" s="221">
        <f t="shared" si="9"/>
        <v>0.20238563376589327</v>
      </c>
    </row>
    <row r="29" spans="1:19">
      <c r="A29" s="108">
        <v>2005</v>
      </c>
      <c r="B29" s="220">
        <v>1775.3</v>
      </c>
      <c r="C29" s="220">
        <v>300.7</v>
      </c>
      <c r="D29" s="220">
        <v>1740.1999999999998</v>
      </c>
      <c r="E29" s="220">
        <v>300.39999999999998</v>
      </c>
      <c r="F29" s="221">
        <f t="shared" si="0"/>
        <v>1.0201700953913344</v>
      </c>
      <c r="G29" s="221">
        <f t="shared" si="1"/>
        <v>1.0009986684420773</v>
      </c>
      <c r="H29" s="220">
        <v>19911.2</v>
      </c>
      <c r="I29" s="220">
        <v>1501.8</v>
      </c>
      <c r="J29" s="220">
        <v>20716.8</v>
      </c>
      <c r="K29" s="220">
        <v>1496.1</v>
      </c>
      <c r="L29" s="214">
        <f t="shared" si="2"/>
        <v>2130.4000000000015</v>
      </c>
      <c r="M29" s="214">
        <f t="shared" si="3"/>
        <v>296.20000000000005</v>
      </c>
      <c r="N29" s="221">
        <f t="shared" si="4"/>
        <v>0.10512032290057885</v>
      </c>
      <c r="O29" s="221">
        <f t="shared" si="5"/>
        <v>0.19782274761236895</v>
      </c>
      <c r="P29" s="214">
        <f t="shared" si="6"/>
        <v>2323.4000000000015</v>
      </c>
      <c r="Q29" s="214">
        <f t="shared" si="7"/>
        <v>310.59999999999991</v>
      </c>
      <c r="R29" s="221">
        <f t="shared" si="8"/>
        <v>0.10907981220657284</v>
      </c>
      <c r="S29" s="221">
        <f t="shared" si="9"/>
        <v>0.20620062404567477</v>
      </c>
    </row>
    <row r="30" spans="1:19">
      <c r="A30" s="108">
        <v>2006</v>
      </c>
      <c r="B30" s="220">
        <v>1722.3</v>
      </c>
      <c r="C30" s="220">
        <v>300.7</v>
      </c>
      <c r="D30" s="220">
        <v>1686.5</v>
      </c>
      <c r="E30" s="220">
        <v>297.10000000000002</v>
      </c>
      <c r="F30" s="221">
        <f t="shared" si="0"/>
        <v>1.0212273940112659</v>
      </c>
      <c r="G30" s="221">
        <f t="shared" si="1"/>
        <v>1.0121171322786939</v>
      </c>
      <c r="H30" s="220">
        <v>19601.900000000001</v>
      </c>
      <c r="I30" s="220">
        <v>1493.4</v>
      </c>
      <c r="J30" s="220">
        <v>20181.400000000001</v>
      </c>
      <c r="K30" s="220">
        <v>1478.5</v>
      </c>
      <c r="L30" s="214">
        <f t="shared" si="2"/>
        <v>2031.5999999999985</v>
      </c>
      <c r="M30" s="214">
        <f t="shared" si="3"/>
        <v>309.09999999999991</v>
      </c>
      <c r="N30" s="221">
        <f t="shared" si="4"/>
        <v>0.10203302663827386</v>
      </c>
      <c r="O30" s="221">
        <f t="shared" si="5"/>
        <v>0.2058196830470102</v>
      </c>
      <c r="P30" s="214">
        <f t="shared" si="6"/>
        <v>2221.8999999999978</v>
      </c>
      <c r="Q30" s="214">
        <f t="shared" si="7"/>
        <v>314.69999999999982</v>
      </c>
      <c r="R30" s="221">
        <f t="shared" si="8"/>
        <v>0.10725111986407157</v>
      </c>
      <c r="S30" s="221">
        <f t="shared" si="9"/>
        <v>0.21034690194505704</v>
      </c>
    </row>
    <row r="31" spans="1:19">
      <c r="A31" s="108">
        <v>2007</v>
      </c>
      <c r="B31" s="220">
        <v>2532.4</v>
      </c>
      <c r="C31" s="220">
        <v>302.2</v>
      </c>
      <c r="D31" s="220">
        <v>2489</v>
      </c>
      <c r="E31" s="220">
        <v>297.39999999999998</v>
      </c>
      <c r="F31" s="221">
        <f t="shared" si="0"/>
        <v>1.0174367215749298</v>
      </c>
      <c r="G31" s="221">
        <f t="shared" si="1"/>
        <v>1.016139878950908</v>
      </c>
      <c r="H31" s="220">
        <v>20119.8</v>
      </c>
      <c r="I31" s="220">
        <v>1500.7</v>
      </c>
      <c r="J31" s="220">
        <v>20543.599999999999</v>
      </c>
      <c r="K31" s="220">
        <v>1460.3</v>
      </c>
      <c r="L31" s="214">
        <f t="shared" si="2"/>
        <v>2014.5000000000036</v>
      </c>
      <c r="M31" s="214">
        <f t="shared" si="3"/>
        <v>294.90000000000009</v>
      </c>
      <c r="N31" s="221">
        <f t="shared" si="4"/>
        <v>0.10277064978394969</v>
      </c>
      <c r="O31" s="221">
        <f t="shared" si="5"/>
        <v>0.19746886299718766</v>
      </c>
      <c r="P31" s="214">
        <f t="shared" si="6"/>
        <v>2126.8000000000029</v>
      </c>
      <c r="Q31" s="214">
        <f t="shared" si="7"/>
        <v>315.60000000000014</v>
      </c>
      <c r="R31" s="221">
        <f t="shared" si="8"/>
        <v>0.10538416561784628</v>
      </c>
      <c r="S31" s="221">
        <f t="shared" si="9"/>
        <v>0.21345958741968221</v>
      </c>
    </row>
    <row r="32" spans="1:19">
      <c r="A32" s="108">
        <v>2008</v>
      </c>
      <c r="B32" s="220">
        <v>1894.8000000000002</v>
      </c>
      <c r="C32" s="220">
        <v>306.8</v>
      </c>
      <c r="D32" s="220">
        <v>1847.1000000000001</v>
      </c>
      <c r="E32" s="220">
        <v>298.10000000000002</v>
      </c>
      <c r="F32" s="221">
        <f t="shared" si="0"/>
        <v>1.0258242650641547</v>
      </c>
      <c r="G32" s="221">
        <f t="shared" si="1"/>
        <v>1.0291848373029184</v>
      </c>
      <c r="H32" s="220">
        <v>20081.400000000001</v>
      </c>
      <c r="I32" s="220">
        <v>1445.6</v>
      </c>
      <c r="J32" s="220">
        <v>20155.8</v>
      </c>
      <c r="K32" s="220">
        <v>1443.4</v>
      </c>
      <c r="L32" s="214">
        <f t="shared" si="2"/>
        <v>1933.1999999999971</v>
      </c>
      <c r="M32" s="214">
        <f t="shared" si="3"/>
        <v>361.90000000000009</v>
      </c>
      <c r="N32" s="221">
        <f t="shared" si="4"/>
        <v>9.6084454119822124E-2</v>
      </c>
      <c r="O32" s="221">
        <f t="shared" si="5"/>
        <v>0.24115412807356573</v>
      </c>
      <c r="P32" s="214">
        <f t="shared" si="6"/>
        <v>2234.8999999999978</v>
      </c>
      <c r="Q32" s="214">
        <f t="shared" si="7"/>
        <v>315</v>
      </c>
      <c r="R32" s="221">
        <f t="shared" si="8"/>
        <v>0.10878813839833321</v>
      </c>
      <c r="S32" s="221">
        <f t="shared" si="9"/>
        <v>0.21570910086968431</v>
      </c>
    </row>
    <row r="33" spans="1:19">
      <c r="A33" s="108">
        <v>2009</v>
      </c>
      <c r="B33" s="220">
        <v>1596.1</v>
      </c>
      <c r="C33" s="220">
        <v>275.8</v>
      </c>
      <c r="D33" s="220">
        <v>1579.8000000000002</v>
      </c>
      <c r="E33" s="220">
        <v>277.8</v>
      </c>
      <c r="F33" s="221">
        <f t="shared" si="0"/>
        <v>1.0103177617419925</v>
      </c>
      <c r="G33" s="221">
        <f t="shared" si="1"/>
        <v>0.99280057595392368</v>
      </c>
      <c r="H33" s="220">
        <v>18946.7</v>
      </c>
      <c r="I33" s="220">
        <v>1390.8</v>
      </c>
      <c r="J33" s="220">
        <v>19492.3</v>
      </c>
      <c r="K33" s="220">
        <v>1406.4</v>
      </c>
      <c r="L33" s="214">
        <f t="shared" si="2"/>
        <v>2730.7999999999993</v>
      </c>
      <c r="M33" s="214">
        <f t="shared" si="3"/>
        <v>330.59999999999991</v>
      </c>
      <c r="N33" s="221">
        <f t="shared" si="4"/>
        <v>0.13598653480335032</v>
      </c>
      <c r="O33" s="221">
        <f t="shared" si="5"/>
        <v>0.22869396790260094</v>
      </c>
      <c r="P33" s="214">
        <f t="shared" si="6"/>
        <v>2243.2999999999993</v>
      </c>
      <c r="Q33" s="214">
        <f t="shared" si="7"/>
        <v>314.79999999999995</v>
      </c>
      <c r="R33" s="221">
        <f t="shared" si="8"/>
        <v>0.11129798866827412</v>
      </c>
      <c r="S33" s="221">
        <f t="shared" si="9"/>
        <v>0.21809616184009972</v>
      </c>
    </row>
    <row r="34" spans="1:19">
      <c r="A34" s="108">
        <v>2010</v>
      </c>
      <c r="B34" s="220">
        <v>1974.6</v>
      </c>
      <c r="C34" s="220">
        <v>277.5</v>
      </c>
      <c r="D34" s="220">
        <v>1976.4</v>
      </c>
      <c r="E34" s="220">
        <v>279.10000000000002</v>
      </c>
      <c r="F34" s="221">
        <f t="shared" si="0"/>
        <v>0.99908925318761377</v>
      </c>
      <c r="G34" s="221">
        <f t="shared" si="1"/>
        <v>0.99426728771049799</v>
      </c>
      <c r="H34" s="220">
        <v>18763.099999999999</v>
      </c>
      <c r="I34" s="220">
        <v>1368</v>
      </c>
      <c r="J34" s="220">
        <v>19311</v>
      </c>
      <c r="K34" s="220">
        <v>1377.9</v>
      </c>
      <c r="L34" s="214">
        <f t="shared" si="2"/>
        <v>2158.2000000000007</v>
      </c>
      <c r="M34" s="214">
        <f t="shared" si="3"/>
        <v>300.29999999999995</v>
      </c>
      <c r="N34" s="221">
        <f t="shared" si="4"/>
        <v>0.11390901845704005</v>
      </c>
      <c r="O34" s="221">
        <f t="shared" si="5"/>
        <v>0.21591889559965485</v>
      </c>
      <c r="P34" s="214">
        <f t="shared" si="6"/>
        <v>2157.7000000000007</v>
      </c>
      <c r="Q34" s="214">
        <f t="shared" si="7"/>
        <v>307.59999999999991</v>
      </c>
      <c r="R34" s="221">
        <f t="shared" si="8"/>
        <v>0.11069499238160714</v>
      </c>
      <c r="S34" s="221">
        <f t="shared" si="9"/>
        <v>0.21871444823663247</v>
      </c>
    </row>
    <row r="35" spans="1:19">
      <c r="A35" s="108">
        <v>2011</v>
      </c>
      <c r="B35" s="220">
        <v>1914.3</v>
      </c>
      <c r="C35" s="220">
        <v>276.10000000000002</v>
      </c>
      <c r="D35" s="220">
        <v>1932.5</v>
      </c>
      <c r="E35" s="220">
        <v>278.5</v>
      </c>
      <c r="F35" s="221">
        <f t="shared" si="0"/>
        <v>0.99058214747736095</v>
      </c>
      <c r="G35" s="221">
        <f t="shared" si="1"/>
        <v>0.99138240574506287</v>
      </c>
      <c r="H35" s="220">
        <v>18453</v>
      </c>
      <c r="I35" s="220">
        <v>1348.4</v>
      </c>
      <c r="J35" s="220">
        <v>18974</v>
      </c>
      <c r="K35" s="220">
        <v>1352.7</v>
      </c>
      <c r="L35" s="214">
        <f t="shared" si="2"/>
        <v>2224.3999999999978</v>
      </c>
      <c r="M35" s="214">
        <f t="shared" si="3"/>
        <v>295.69999999999982</v>
      </c>
      <c r="N35" s="221">
        <f t="shared" si="4"/>
        <v>0.11855183844887028</v>
      </c>
      <c r="O35" s="221">
        <f t="shared" si="5"/>
        <v>0.21615497076023379</v>
      </c>
      <c r="P35" s="214">
        <f t="shared" si="6"/>
        <v>2269.5</v>
      </c>
      <c r="Q35" s="214">
        <f t="shared" si="7"/>
        <v>303.70000000000005</v>
      </c>
      <c r="R35" s="221">
        <f t="shared" si="8"/>
        <v>0.11752369116047848</v>
      </c>
      <c r="S35" s="221">
        <f t="shared" si="9"/>
        <v>0.22040786704405257</v>
      </c>
    </row>
    <row r="36" spans="1:19">
      <c r="A36" s="108">
        <v>2012</v>
      </c>
      <c r="B36" s="220">
        <v>1964.3000000000002</v>
      </c>
      <c r="C36" s="220">
        <v>283.89999999999998</v>
      </c>
      <c r="D36" s="220">
        <v>1986.3000000000002</v>
      </c>
      <c r="E36" s="220">
        <v>287.10000000000002</v>
      </c>
      <c r="F36" s="221">
        <f t="shared" si="0"/>
        <v>0.9889241302925037</v>
      </c>
      <c r="G36" s="221">
        <f t="shared" si="1"/>
        <v>0.98885405781957492</v>
      </c>
      <c r="H36" s="220">
        <v>18300.5</v>
      </c>
      <c r="I36" s="220">
        <v>1321.9</v>
      </c>
      <c r="J36" s="220">
        <v>18823.2</v>
      </c>
      <c r="K36" s="220">
        <v>1340.1</v>
      </c>
      <c r="L36" s="214">
        <f t="shared" si="2"/>
        <v>2116.7999999999993</v>
      </c>
      <c r="M36" s="214">
        <f t="shared" si="3"/>
        <v>310.40000000000009</v>
      </c>
      <c r="N36" s="221">
        <f t="shared" si="4"/>
        <v>0.11471305478783933</v>
      </c>
      <c r="O36" s="221">
        <f t="shared" si="5"/>
        <v>0.23019875407890839</v>
      </c>
      <c r="P36" s="214">
        <f t="shared" si="6"/>
        <v>2137.0999999999985</v>
      </c>
      <c r="Q36" s="214">
        <f t="shared" si="7"/>
        <v>299.70000000000027</v>
      </c>
      <c r="R36" s="221">
        <f t="shared" si="8"/>
        <v>0.11263307684199424</v>
      </c>
      <c r="S36" s="221">
        <f t="shared" si="9"/>
        <v>0.2215568862275451</v>
      </c>
    </row>
    <row r="37" spans="1:19">
      <c r="A37" s="108">
        <v>2013</v>
      </c>
      <c r="B37" s="220">
        <v>2472.7000000000003</v>
      </c>
      <c r="C37" s="220">
        <v>284.5</v>
      </c>
      <c r="D37" s="220">
        <v>2500.1999999999998</v>
      </c>
      <c r="E37" s="220">
        <v>288.8</v>
      </c>
      <c r="F37" s="221">
        <f t="shared" si="0"/>
        <v>0.98900087992960584</v>
      </c>
      <c r="G37" s="221">
        <f t="shared" si="1"/>
        <v>0.98511080332409973</v>
      </c>
      <c r="H37" s="220">
        <v>18921.2</v>
      </c>
      <c r="I37" s="220">
        <v>1319.2</v>
      </c>
      <c r="J37" s="220">
        <v>19172.900000000001</v>
      </c>
      <c r="K37" s="220">
        <v>1329.7</v>
      </c>
      <c r="L37" s="214">
        <f t="shared" si="2"/>
        <v>1852</v>
      </c>
      <c r="M37" s="214">
        <f t="shared" si="3"/>
        <v>287.20000000000005</v>
      </c>
      <c r="N37" s="221">
        <f t="shared" si="4"/>
        <v>0.10119942078085298</v>
      </c>
      <c r="O37" s="221">
        <f t="shared" si="5"/>
        <v>0.21726303048642109</v>
      </c>
      <c r="P37" s="214">
        <f t="shared" si="6"/>
        <v>2150.5</v>
      </c>
      <c r="Q37" s="214">
        <f t="shared" si="7"/>
        <v>299.19999999999982</v>
      </c>
      <c r="R37" s="221">
        <f t="shared" si="8"/>
        <v>0.11424731182795698</v>
      </c>
      <c r="S37" s="221">
        <f t="shared" si="9"/>
        <v>0.22326692037907606</v>
      </c>
    </row>
    <row r="38" spans="1:19">
      <c r="A38" s="108">
        <v>2014</v>
      </c>
      <c r="B38" s="220">
        <v>2562.3000000000002</v>
      </c>
      <c r="C38" s="220">
        <v>275</v>
      </c>
      <c r="D38" s="220">
        <v>2573.7000000000003</v>
      </c>
      <c r="E38" s="220">
        <v>275.7</v>
      </c>
      <c r="F38" s="221">
        <f t="shared" si="0"/>
        <v>0.9955705793215992</v>
      </c>
      <c r="G38" s="221">
        <f t="shared" si="1"/>
        <v>0.99746100834240126</v>
      </c>
      <c r="H38" s="220">
        <v>19423.099999999999</v>
      </c>
      <c r="I38" s="220">
        <v>1307.0999999999999</v>
      </c>
      <c r="J38" s="220">
        <v>19495.599999999999</v>
      </c>
      <c r="K38" s="220">
        <v>1306.0999999999999</v>
      </c>
      <c r="L38" s="214">
        <f t="shared" si="2"/>
        <v>2060.4000000000015</v>
      </c>
      <c r="M38" s="214">
        <f t="shared" si="3"/>
        <v>287.10000000000014</v>
      </c>
      <c r="N38" s="221">
        <f t="shared" si="4"/>
        <v>0.10889372767054951</v>
      </c>
      <c r="O38" s="221">
        <f t="shared" si="5"/>
        <v>0.21763189812007286</v>
      </c>
      <c r="P38" s="214">
        <f t="shared" si="6"/>
        <v>2251.0000000000036</v>
      </c>
      <c r="Q38" s="214">
        <f t="shared" si="7"/>
        <v>299.30000000000018</v>
      </c>
      <c r="R38" s="221">
        <f t="shared" si="8"/>
        <v>0.11740529601677385</v>
      </c>
      <c r="S38" s="221">
        <f t="shared" si="9"/>
        <v>0.22508836579679639</v>
      </c>
    </row>
    <row r="39" spans="1:19">
      <c r="A39" s="108">
        <v>2015</v>
      </c>
      <c r="B39" s="220">
        <v>2534.3000000000002</v>
      </c>
      <c r="C39" s="220">
        <v>311</v>
      </c>
      <c r="D39" s="220">
        <v>2534.3000000000002</v>
      </c>
      <c r="E39" s="220">
        <v>311</v>
      </c>
      <c r="F39" s="221">
        <f t="shared" si="0"/>
        <v>1</v>
      </c>
      <c r="G39" s="221">
        <f t="shared" si="1"/>
        <v>1</v>
      </c>
      <c r="H39" s="220">
        <v>19687</v>
      </c>
      <c r="I39" s="220">
        <v>1321</v>
      </c>
      <c r="J39" s="220">
        <v>19687</v>
      </c>
      <c r="K39" s="220">
        <v>1321</v>
      </c>
      <c r="L39" s="214">
        <f t="shared" si="2"/>
        <v>2270.3999999999978</v>
      </c>
      <c r="M39" s="214">
        <f t="shared" si="3"/>
        <v>297.09999999999991</v>
      </c>
      <c r="N39" s="221">
        <f t="shared" si="4"/>
        <v>0.11689174230684073</v>
      </c>
      <c r="O39" s="221">
        <f t="shared" si="5"/>
        <v>0.22729706984928463</v>
      </c>
      <c r="P39" s="214">
        <f t="shared" si="6"/>
        <v>2342.8999999999978</v>
      </c>
      <c r="Q39" s="214">
        <f t="shared" si="7"/>
        <v>296.09999999999991</v>
      </c>
      <c r="R39" s="221">
        <f t="shared" si="8"/>
        <v>0.12017583454728237</v>
      </c>
      <c r="S39" s="221">
        <f t="shared" si="9"/>
        <v>0.22670545900007652</v>
      </c>
    </row>
    <row r="40" spans="1:19">
      <c r="A40" s="108">
        <v>2016</v>
      </c>
      <c r="B40" s="220">
        <v>2428.9</v>
      </c>
      <c r="C40" s="220">
        <v>328.2</v>
      </c>
      <c r="D40" s="220">
        <v>2452.6</v>
      </c>
      <c r="E40" s="220">
        <v>326.5</v>
      </c>
      <c r="F40" s="221">
        <f t="shared" si="0"/>
        <v>0.9903367854521733</v>
      </c>
      <c r="G40" s="221">
        <f t="shared" si="1"/>
        <v>1.0052067381316998</v>
      </c>
      <c r="H40" s="220">
        <v>19641.599999999999</v>
      </c>
      <c r="I40" s="220">
        <v>1354.9</v>
      </c>
      <c r="J40" s="220">
        <v>19724.5</v>
      </c>
      <c r="K40" s="220">
        <v>1344.5</v>
      </c>
      <c r="L40" s="214">
        <f t="shared" si="2"/>
        <v>2474.3000000000029</v>
      </c>
      <c r="M40" s="214">
        <f t="shared" si="3"/>
        <v>294.29999999999995</v>
      </c>
      <c r="N40" s="221">
        <f t="shared" si="4"/>
        <v>0.12568192208056092</v>
      </c>
      <c r="O40" s="221">
        <f t="shared" si="5"/>
        <v>0.22278576835730504</v>
      </c>
      <c r="P40" s="214">
        <f t="shared" si="6"/>
        <v>2415.0999999999985</v>
      </c>
      <c r="Q40" s="214">
        <f t="shared" si="7"/>
        <v>303</v>
      </c>
      <c r="R40" s="221">
        <f t="shared" si="8"/>
        <v>0.12267486158378618</v>
      </c>
      <c r="S40" s="221">
        <f t="shared" si="9"/>
        <v>0.22937168811506434</v>
      </c>
    </row>
    <row r="41" spans="1:19">
      <c r="A41" s="108">
        <v>2017</v>
      </c>
      <c r="B41" s="220">
        <v>2974.2999999999997</v>
      </c>
      <c r="C41" s="220">
        <v>329.3</v>
      </c>
      <c r="D41" s="220">
        <v>2994.4</v>
      </c>
      <c r="E41" s="220">
        <v>324.60000000000002</v>
      </c>
      <c r="F41" s="221">
        <f t="shared" si="0"/>
        <v>0.99328746994389516</v>
      </c>
      <c r="G41" s="221">
        <f t="shared" si="1"/>
        <v>1.014479359211337</v>
      </c>
      <c r="H41" s="220">
        <v>20336.300000000003</v>
      </c>
      <c r="I41" s="220">
        <v>1383.2</v>
      </c>
      <c r="J41" s="220">
        <v>20271.800000000003</v>
      </c>
      <c r="K41" s="220">
        <v>1359.8</v>
      </c>
      <c r="L41" s="214">
        <f t="shared" si="2"/>
        <v>2279.5999999999949</v>
      </c>
      <c r="M41" s="214">
        <f t="shared" si="3"/>
        <v>301</v>
      </c>
      <c r="N41" s="221">
        <f t="shared" si="4"/>
        <v>0.11605979146301702</v>
      </c>
      <c r="O41" s="221">
        <f t="shared" si="5"/>
        <v>0.2221566167244815</v>
      </c>
      <c r="P41" s="214">
        <f t="shared" si="6"/>
        <v>2447.0999999999985</v>
      </c>
      <c r="Q41" s="214">
        <f t="shared" si="7"/>
        <v>309.29999999999995</v>
      </c>
      <c r="R41" s="221">
        <f t="shared" si="8"/>
        <v>0.12406398134299974</v>
      </c>
      <c r="S41" s="221">
        <f t="shared" si="9"/>
        <v>0.23004834510970618</v>
      </c>
    </row>
    <row r="42" spans="1:19">
      <c r="A42" s="108">
        <v>2018</v>
      </c>
      <c r="B42" s="220">
        <v>2786.5</v>
      </c>
      <c r="C42" s="220">
        <v>341.4</v>
      </c>
      <c r="D42" s="220">
        <v>2798.8</v>
      </c>
      <c r="E42" s="220">
        <v>331.7</v>
      </c>
      <c r="F42" s="221">
        <f t="shared" si="0"/>
        <v>0.99560525939688427</v>
      </c>
      <c r="G42" s="221">
        <f t="shared" si="1"/>
        <v>1.0292432921314441</v>
      </c>
      <c r="H42" s="220">
        <v>20708.900000000001</v>
      </c>
      <c r="I42" s="220">
        <v>1417.1</v>
      </c>
      <c r="J42" s="220">
        <v>20490.8</v>
      </c>
      <c r="K42" s="220">
        <v>1378.7</v>
      </c>
      <c r="L42" s="214">
        <f t="shared" si="2"/>
        <v>2413.9000000000015</v>
      </c>
      <c r="M42" s="214">
        <f t="shared" si="3"/>
        <v>307.5</v>
      </c>
      <c r="N42" s="221">
        <f t="shared" si="4"/>
        <v>0.11869907505298413</v>
      </c>
      <c r="O42" s="221">
        <f t="shared" si="5"/>
        <v>0.22231058415268942</v>
      </c>
      <c r="P42" s="214">
        <f t="shared" si="6"/>
        <v>2579.8000000000029</v>
      </c>
      <c r="Q42" s="214">
        <f t="shared" si="7"/>
        <v>312.79999999999995</v>
      </c>
      <c r="R42" s="221">
        <f t="shared" si="8"/>
        <v>0.12726052940538099</v>
      </c>
      <c r="S42" s="221">
        <f t="shared" si="9"/>
        <v>0.23003382850419177</v>
      </c>
    </row>
    <row r="43" spans="1:19">
      <c r="A43" s="108">
        <v>2019</v>
      </c>
      <c r="B43" s="220">
        <v>2827.7</v>
      </c>
      <c r="C43" s="220">
        <v>356.3</v>
      </c>
      <c r="D43" s="220">
        <v>2830.8</v>
      </c>
      <c r="E43" s="220">
        <v>344.2</v>
      </c>
      <c r="F43" s="221">
        <f t="shared" si="0"/>
        <v>0.99890490320757375</v>
      </c>
      <c r="G43" s="221">
        <f t="shared" si="1"/>
        <v>1.0351539802440441</v>
      </c>
      <c r="H43" s="220">
        <v>21016.300000000003</v>
      </c>
      <c r="I43" s="220">
        <v>1456.4</v>
      </c>
      <c r="J43" s="220">
        <v>20662.5</v>
      </c>
      <c r="K43" s="220">
        <v>1407.2</v>
      </c>
      <c r="L43" s="214">
        <f t="shared" si="2"/>
        <v>2520.2999999999993</v>
      </c>
      <c r="M43" s="214">
        <f t="shared" si="3"/>
        <v>316.99999999999977</v>
      </c>
      <c r="N43" s="221">
        <f t="shared" si="4"/>
        <v>0.12170129750976628</v>
      </c>
      <c r="O43" s="221">
        <f t="shared" si="5"/>
        <v>0.22369628113753426</v>
      </c>
      <c r="P43" s="214">
        <f t="shared" si="6"/>
        <v>2659.0999999999985</v>
      </c>
      <c r="Q43" s="214">
        <f t="shared" si="7"/>
        <v>315.70000000000005</v>
      </c>
      <c r="R43" s="221">
        <f t="shared" si="8"/>
        <v>0.12977043356042706</v>
      </c>
      <c r="S43" s="221">
        <f t="shared" si="9"/>
        <v>0.22898382534271416</v>
      </c>
    </row>
    <row r="44" spans="1:19">
      <c r="A44" s="108">
        <v>2020</v>
      </c>
      <c r="B44" s="220">
        <v>3049.8</v>
      </c>
      <c r="C44" s="220">
        <v>355.6</v>
      </c>
      <c r="D44" s="220">
        <v>3056.2</v>
      </c>
      <c r="E44" s="220">
        <v>343.2</v>
      </c>
      <c r="F44" s="221">
        <f t="shared" si="0"/>
        <v>0.99790589621098102</v>
      </c>
      <c r="G44" s="221">
        <f t="shared" si="1"/>
        <v>1.0361305361305362</v>
      </c>
      <c r="H44" s="220">
        <v>21256.699999999997</v>
      </c>
      <c r="I44" s="220">
        <v>1479.5</v>
      </c>
      <c r="J44" s="220">
        <v>20979.599999999999</v>
      </c>
      <c r="K44" s="220">
        <v>1428.8</v>
      </c>
      <c r="L44" s="214">
        <f t="shared" si="2"/>
        <v>2809.4000000000051</v>
      </c>
      <c r="M44" s="214">
        <f t="shared" si="3"/>
        <v>332.5</v>
      </c>
      <c r="N44" s="221">
        <f t="shared" si="4"/>
        <v>0.1336771934165388</v>
      </c>
      <c r="O44" s="221">
        <f t="shared" si="5"/>
        <v>0.22830266410326833</v>
      </c>
      <c r="P44" s="214">
        <f t="shared" si="6"/>
        <v>2739.1000000000022</v>
      </c>
      <c r="Q44" s="214">
        <f t="shared" si="7"/>
        <v>321.60000000000014</v>
      </c>
      <c r="R44" s="221">
        <f t="shared" si="8"/>
        <v>0.13256382335148226</v>
      </c>
      <c r="S44" s="221">
        <f t="shared" si="9"/>
        <v>0.22853894258101204</v>
      </c>
    </row>
    <row r="45" spans="1:19">
      <c r="A45" s="108">
        <v>2021</v>
      </c>
      <c r="B45" s="220">
        <v>3393.3</v>
      </c>
      <c r="C45" s="220">
        <v>366.5</v>
      </c>
      <c r="D45" s="220">
        <v>3370.5</v>
      </c>
      <c r="E45" s="220">
        <v>347.3</v>
      </c>
      <c r="F45" s="221">
        <f>B45/D45</f>
        <v>1.0067645749888741</v>
      </c>
      <c r="G45" s="221">
        <f>C45/E45</f>
        <v>1.0552836164699106</v>
      </c>
      <c r="H45" s="220">
        <v>22406.6</v>
      </c>
      <c r="I45" s="220">
        <v>1537.5</v>
      </c>
      <c r="J45" s="220">
        <v>21548.2</v>
      </c>
      <c r="K45" s="220">
        <v>1452</v>
      </c>
      <c r="L45" s="214">
        <f t="shared" si="2"/>
        <v>2243.3999999999978</v>
      </c>
      <c r="M45" s="214">
        <f t="shared" si="3"/>
        <v>308.5</v>
      </c>
      <c r="N45" s="221">
        <f t="shared" si="4"/>
        <v>0.10553848904110225</v>
      </c>
      <c r="O45" s="221">
        <f t="shared" si="5"/>
        <v>0.2085163906725245</v>
      </c>
      <c r="P45" s="214">
        <f t="shared" si="6"/>
        <v>2801.8999999999978</v>
      </c>
      <c r="Q45" s="214">
        <f t="shared" si="7"/>
        <v>324.09999999999991</v>
      </c>
      <c r="R45" s="221">
        <f t="shared" si="8"/>
        <v>0.13355354725542898</v>
      </c>
      <c r="S45" s="221">
        <f t="shared" si="9"/>
        <v>0.22683370660694283</v>
      </c>
    </row>
  </sheetData>
  <mergeCells count="11">
    <mergeCell ref="B1:E1"/>
    <mergeCell ref="H1:K1"/>
    <mergeCell ref="R2:S2"/>
    <mergeCell ref="L2:M2"/>
    <mergeCell ref="N2:O2"/>
    <mergeCell ref="B2:C2"/>
    <mergeCell ref="D2:E2"/>
    <mergeCell ref="H2:I2"/>
    <mergeCell ref="J2:K2"/>
    <mergeCell ref="F2:G2"/>
    <mergeCell ref="P2:Q2"/>
  </mergeCells>
  <phoneticPr fontId="4"/>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D62E5-757D-4F42-96A7-38A7C00ECDA6}">
  <dimension ref="A1:N277"/>
  <sheetViews>
    <sheetView topLeftCell="A230" zoomScaleNormal="100" workbookViewId="0"/>
  </sheetViews>
  <sheetFormatPr defaultRowHeight="18.45" outlineLevelRow="1"/>
  <cols>
    <col min="1" max="1" width="8.9375" style="108"/>
    <col min="2" max="5" width="17.9375" style="117" customWidth="1"/>
    <col min="6" max="6" width="9.1171875" style="117" customWidth="1"/>
    <col min="7" max="8" width="8.9375" style="117"/>
    <col min="9" max="9" width="9.1171875" style="117" customWidth="1"/>
    <col min="10" max="13" width="9.05859375" style="210" customWidth="1"/>
    <col min="14" max="14" width="17.703125" style="117" bestFit="1" customWidth="1"/>
    <col min="15" max="16384" width="8.9375" style="117"/>
  </cols>
  <sheetData>
    <row r="1" spans="1:13">
      <c r="B1" s="282" t="s">
        <v>529</v>
      </c>
      <c r="C1" s="282"/>
      <c r="D1" s="282"/>
      <c r="E1" s="282"/>
      <c r="F1" s="282" t="s">
        <v>528</v>
      </c>
      <c r="G1" s="282"/>
      <c r="H1" s="282"/>
      <c r="I1" s="282"/>
      <c r="J1" s="282"/>
      <c r="K1" s="282"/>
      <c r="L1" s="282"/>
      <c r="M1" s="282"/>
    </row>
    <row r="2" spans="1:13" s="91" customFormat="1" ht="55.3">
      <c r="A2" s="108"/>
      <c r="B2" s="92" t="s">
        <v>312</v>
      </c>
      <c r="C2" s="92" t="s">
        <v>313</v>
      </c>
      <c r="D2" s="93" t="s">
        <v>28</v>
      </c>
      <c r="E2" s="93" t="s">
        <v>29</v>
      </c>
      <c r="F2" s="281" t="s">
        <v>33</v>
      </c>
      <c r="G2" s="281"/>
      <c r="H2" s="281" t="s">
        <v>35</v>
      </c>
      <c r="I2" s="281"/>
      <c r="J2" s="280" t="s">
        <v>317</v>
      </c>
      <c r="K2" s="280"/>
      <c r="L2" s="280" t="s">
        <v>318</v>
      </c>
      <c r="M2" s="280"/>
    </row>
    <row r="3" spans="1:13" s="91" customFormat="1">
      <c r="A3" s="108" t="s">
        <v>545</v>
      </c>
      <c r="B3" s="92"/>
      <c r="C3" s="92"/>
      <c r="D3" s="92"/>
      <c r="E3" s="92"/>
      <c r="F3" s="91" t="s">
        <v>31</v>
      </c>
      <c r="G3" s="91" t="s">
        <v>32</v>
      </c>
      <c r="H3" s="91" t="s">
        <v>31</v>
      </c>
      <c r="I3" s="91" t="s">
        <v>32</v>
      </c>
      <c r="J3" s="94" t="s">
        <v>31</v>
      </c>
      <c r="K3" s="94" t="s">
        <v>32</v>
      </c>
      <c r="L3" s="94" t="s">
        <v>31</v>
      </c>
      <c r="M3" s="94" t="s">
        <v>32</v>
      </c>
    </row>
    <row r="4" spans="1:13">
      <c r="A4" s="108" t="s">
        <v>39</v>
      </c>
      <c r="B4" s="95">
        <v>2366</v>
      </c>
      <c r="C4" s="96">
        <v>36</v>
      </c>
      <c r="D4" s="95">
        <v>1102</v>
      </c>
      <c r="E4" s="96">
        <v>2</v>
      </c>
    </row>
    <row r="5" spans="1:13">
      <c r="A5" s="108" t="s">
        <v>50</v>
      </c>
      <c r="B5" s="95">
        <v>2841</v>
      </c>
      <c r="C5" s="96">
        <v>16</v>
      </c>
      <c r="D5" s="95">
        <v>1357</v>
      </c>
      <c r="E5" s="96">
        <v>1</v>
      </c>
    </row>
    <row r="6" spans="1:13">
      <c r="A6" s="108" t="s">
        <v>51</v>
      </c>
      <c r="B6" s="95">
        <v>1725</v>
      </c>
      <c r="C6" s="96">
        <v>14</v>
      </c>
      <c r="D6" s="95">
        <v>1135</v>
      </c>
      <c r="E6" s="96">
        <v>6</v>
      </c>
    </row>
    <row r="7" spans="1:13">
      <c r="A7" s="108" t="s">
        <v>52</v>
      </c>
      <c r="B7" s="95">
        <v>2052</v>
      </c>
      <c r="C7" s="96">
        <v>9</v>
      </c>
      <c r="D7" s="95">
        <v>1439</v>
      </c>
      <c r="E7" s="96">
        <v>5</v>
      </c>
    </row>
    <row r="8" spans="1:13">
      <c r="A8" s="108" t="s">
        <v>40</v>
      </c>
      <c r="B8" s="95">
        <v>1426</v>
      </c>
      <c r="C8" s="96">
        <v>16</v>
      </c>
      <c r="D8" s="95">
        <v>1285</v>
      </c>
      <c r="E8" s="96">
        <v>2</v>
      </c>
    </row>
    <row r="9" spans="1:13">
      <c r="A9" s="108" t="s">
        <v>53</v>
      </c>
      <c r="B9" s="95">
        <v>1817</v>
      </c>
      <c r="C9" s="96">
        <v>19</v>
      </c>
      <c r="D9" s="95">
        <v>1545</v>
      </c>
      <c r="E9" s="96">
        <v>8</v>
      </c>
    </row>
    <row r="10" spans="1:13">
      <c r="A10" s="108" t="s">
        <v>54</v>
      </c>
      <c r="B10" s="95">
        <v>1652</v>
      </c>
      <c r="C10" s="96">
        <v>86</v>
      </c>
      <c r="D10" s="95">
        <v>1245</v>
      </c>
      <c r="E10" s="96">
        <v>2</v>
      </c>
    </row>
    <row r="11" spans="1:13">
      <c r="A11" s="108" t="s">
        <v>55</v>
      </c>
      <c r="B11" s="95">
        <v>1433</v>
      </c>
      <c r="C11" s="96">
        <v>139</v>
      </c>
      <c r="D11" s="95">
        <v>1530</v>
      </c>
      <c r="E11" s="96">
        <v>8</v>
      </c>
    </row>
    <row r="12" spans="1:13">
      <c r="A12" s="108" t="s">
        <v>41</v>
      </c>
      <c r="B12" s="95">
        <v>3004</v>
      </c>
      <c r="C12" s="96">
        <v>26</v>
      </c>
      <c r="D12" s="95">
        <v>2501</v>
      </c>
      <c r="E12" s="96">
        <v>22</v>
      </c>
    </row>
    <row r="13" spans="1:13">
      <c r="A13" s="108" t="s">
        <v>56</v>
      </c>
      <c r="B13" s="95">
        <v>4530</v>
      </c>
      <c r="C13" s="96">
        <v>12</v>
      </c>
      <c r="D13" s="95">
        <v>2704</v>
      </c>
      <c r="E13" s="96">
        <v>56</v>
      </c>
    </row>
    <row r="14" spans="1:13">
      <c r="A14" s="108" t="s">
        <v>57</v>
      </c>
      <c r="B14" s="95">
        <v>8403</v>
      </c>
      <c r="C14" s="96">
        <v>11</v>
      </c>
      <c r="D14" s="95">
        <v>3351</v>
      </c>
      <c r="E14" s="96">
        <v>3</v>
      </c>
    </row>
    <row r="15" spans="1:13">
      <c r="A15" s="108" t="s">
        <v>58</v>
      </c>
      <c r="B15" s="95">
        <v>3182</v>
      </c>
      <c r="C15" s="96">
        <v>27</v>
      </c>
      <c r="D15" s="95">
        <v>2048</v>
      </c>
      <c r="E15" s="96">
        <v>40</v>
      </c>
    </row>
    <row r="16" spans="1:13">
      <c r="A16" s="108" t="s">
        <v>42</v>
      </c>
      <c r="B16" s="95">
        <v>5764</v>
      </c>
      <c r="C16" s="96">
        <v>115</v>
      </c>
      <c r="D16" s="95">
        <v>2925</v>
      </c>
      <c r="E16" s="96">
        <v>15</v>
      </c>
    </row>
    <row r="17" spans="1:5">
      <c r="A17" s="108" t="s">
        <v>59</v>
      </c>
      <c r="B17" s="95">
        <v>6919</v>
      </c>
      <c r="C17" s="96">
        <v>85</v>
      </c>
      <c r="D17" s="95">
        <v>2180</v>
      </c>
      <c r="E17" s="96">
        <v>4</v>
      </c>
    </row>
    <row r="18" spans="1:5">
      <c r="A18" s="108" t="s">
        <v>60</v>
      </c>
      <c r="B18" s="95">
        <v>6612</v>
      </c>
      <c r="C18" s="96">
        <v>99</v>
      </c>
      <c r="D18" s="95">
        <v>3208</v>
      </c>
      <c r="E18" s="96">
        <v>35</v>
      </c>
    </row>
    <row r="19" spans="1:5">
      <c r="A19" s="108" t="s">
        <v>61</v>
      </c>
      <c r="B19" s="95">
        <v>5618</v>
      </c>
      <c r="C19" s="96">
        <v>83</v>
      </c>
      <c r="D19" s="95">
        <v>3201</v>
      </c>
      <c r="E19" s="96">
        <v>124</v>
      </c>
    </row>
    <row r="20" spans="1:5">
      <c r="A20" s="108" t="s">
        <v>43</v>
      </c>
      <c r="B20" s="95">
        <v>3991</v>
      </c>
      <c r="C20" s="96">
        <v>360</v>
      </c>
      <c r="D20" s="95">
        <v>3385</v>
      </c>
      <c r="E20" s="96">
        <v>12</v>
      </c>
    </row>
    <row r="21" spans="1:5">
      <c r="A21" s="108" t="s">
        <v>62</v>
      </c>
      <c r="B21" s="95">
        <v>5466</v>
      </c>
      <c r="C21" s="96">
        <v>70</v>
      </c>
      <c r="D21" s="95">
        <v>3427</v>
      </c>
      <c r="E21" s="96">
        <v>8</v>
      </c>
    </row>
    <row r="22" spans="1:5">
      <c r="A22" s="108" t="s">
        <v>63</v>
      </c>
      <c r="B22" s="95">
        <v>6838</v>
      </c>
      <c r="C22" s="96">
        <v>27</v>
      </c>
      <c r="D22" s="95">
        <v>3689</v>
      </c>
      <c r="E22" s="96">
        <v>102</v>
      </c>
    </row>
    <row r="23" spans="1:5">
      <c r="A23" s="108" t="s">
        <v>64</v>
      </c>
      <c r="B23" s="95">
        <v>5818</v>
      </c>
      <c r="C23" s="96">
        <v>60</v>
      </c>
      <c r="D23" s="95">
        <v>4086</v>
      </c>
      <c r="E23" s="96">
        <v>16</v>
      </c>
    </row>
    <row r="24" spans="1:5">
      <c r="A24" s="108" t="s">
        <v>44</v>
      </c>
      <c r="B24" s="95">
        <v>7067</v>
      </c>
      <c r="C24" s="96">
        <v>35</v>
      </c>
      <c r="D24" s="95">
        <v>3854</v>
      </c>
      <c r="E24" s="96">
        <v>5</v>
      </c>
    </row>
    <row r="25" spans="1:5">
      <c r="A25" s="108" t="s">
        <v>65</v>
      </c>
      <c r="B25" s="95">
        <v>7033</v>
      </c>
      <c r="C25" s="96">
        <v>49</v>
      </c>
      <c r="D25" s="95">
        <v>3891</v>
      </c>
      <c r="E25" s="96">
        <v>7</v>
      </c>
    </row>
    <row r="26" spans="1:5">
      <c r="A26" s="108" t="s">
        <v>66</v>
      </c>
      <c r="B26" s="95">
        <v>8572</v>
      </c>
      <c r="C26" s="96">
        <v>61</v>
      </c>
      <c r="D26" s="95">
        <v>4504</v>
      </c>
      <c r="E26" s="96">
        <v>9</v>
      </c>
    </row>
    <row r="27" spans="1:5">
      <c r="A27" s="108" t="s">
        <v>67</v>
      </c>
      <c r="B27" s="95">
        <v>13846</v>
      </c>
      <c r="C27" s="96">
        <v>45</v>
      </c>
      <c r="D27" s="95">
        <v>5771</v>
      </c>
      <c r="E27" s="96">
        <v>15</v>
      </c>
    </row>
    <row r="28" spans="1:5">
      <c r="A28" s="108" t="s">
        <v>45</v>
      </c>
      <c r="B28" s="95">
        <v>8798</v>
      </c>
      <c r="C28" s="96">
        <v>53</v>
      </c>
      <c r="D28" s="95">
        <v>4924</v>
      </c>
      <c r="E28" s="96">
        <v>10</v>
      </c>
    </row>
    <row r="29" spans="1:5">
      <c r="A29" s="108" t="s">
        <v>68</v>
      </c>
      <c r="B29" s="95">
        <v>12263</v>
      </c>
      <c r="C29" s="96">
        <v>175</v>
      </c>
      <c r="D29" s="95">
        <v>6876</v>
      </c>
      <c r="E29" s="96">
        <v>97</v>
      </c>
    </row>
    <row r="30" spans="1:5">
      <c r="A30" s="108" t="s">
        <v>69</v>
      </c>
      <c r="B30" s="95">
        <v>13932</v>
      </c>
      <c r="C30" s="96">
        <v>83</v>
      </c>
      <c r="D30" s="95">
        <v>6085</v>
      </c>
      <c r="E30" s="96">
        <v>131</v>
      </c>
    </row>
    <row r="31" spans="1:5">
      <c r="A31" s="108" t="s">
        <v>70</v>
      </c>
      <c r="B31" s="95">
        <v>56002</v>
      </c>
      <c r="C31" s="96">
        <v>89</v>
      </c>
      <c r="D31" s="95">
        <v>20809</v>
      </c>
      <c r="E31" s="96">
        <v>22</v>
      </c>
    </row>
    <row r="32" spans="1:5">
      <c r="A32" s="108" t="s">
        <v>46</v>
      </c>
      <c r="B32" s="95">
        <v>16997</v>
      </c>
      <c r="C32" s="96">
        <v>111</v>
      </c>
      <c r="D32" s="95">
        <v>8221</v>
      </c>
      <c r="E32" s="96">
        <v>19</v>
      </c>
    </row>
    <row r="33" spans="1:5">
      <c r="A33" s="108" t="s">
        <v>71</v>
      </c>
      <c r="B33" s="95">
        <v>21206</v>
      </c>
      <c r="C33" s="96">
        <v>120</v>
      </c>
      <c r="D33" s="95">
        <v>11695</v>
      </c>
      <c r="E33" s="96">
        <v>46</v>
      </c>
    </row>
    <row r="34" spans="1:5">
      <c r="A34" s="108" t="s">
        <v>72</v>
      </c>
      <c r="B34" s="95">
        <v>27339</v>
      </c>
      <c r="C34" s="96">
        <v>69</v>
      </c>
      <c r="D34" s="95">
        <v>12844</v>
      </c>
      <c r="E34" s="96">
        <v>27</v>
      </c>
    </row>
    <row r="35" spans="1:5">
      <c r="A35" s="108" t="s">
        <v>73</v>
      </c>
      <c r="B35" s="95">
        <v>27269</v>
      </c>
      <c r="C35" s="96">
        <v>220</v>
      </c>
      <c r="D35" s="95">
        <v>20939</v>
      </c>
      <c r="E35" s="96">
        <v>35</v>
      </c>
    </row>
    <row r="36" spans="1:5">
      <c r="A36" s="108" t="s">
        <v>47</v>
      </c>
      <c r="B36" s="95">
        <v>19962</v>
      </c>
      <c r="C36" s="96">
        <v>114</v>
      </c>
      <c r="D36" s="95">
        <v>12215</v>
      </c>
      <c r="E36" s="96">
        <v>107</v>
      </c>
    </row>
    <row r="37" spans="1:5">
      <c r="A37" s="108" t="s">
        <v>74</v>
      </c>
      <c r="B37" s="95">
        <v>26791</v>
      </c>
      <c r="C37" s="96">
        <v>115</v>
      </c>
      <c r="D37" s="95">
        <v>14008</v>
      </c>
      <c r="E37" s="96">
        <v>119</v>
      </c>
    </row>
    <row r="38" spans="1:5">
      <c r="A38" s="108" t="s">
        <v>75</v>
      </c>
      <c r="B38" s="95">
        <v>21389</v>
      </c>
      <c r="C38" s="96">
        <v>335</v>
      </c>
      <c r="D38" s="95">
        <v>12499</v>
      </c>
      <c r="E38" s="96">
        <v>60</v>
      </c>
    </row>
    <row r="39" spans="1:5">
      <c r="A39" s="108" t="s">
        <v>76</v>
      </c>
      <c r="B39" s="95">
        <v>22729</v>
      </c>
      <c r="C39" s="96">
        <v>189</v>
      </c>
      <c r="D39" s="95">
        <v>15819</v>
      </c>
      <c r="E39" s="96">
        <v>83</v>
      </c>
    </row>
    <row r="40" spans="1:5">
      <c r="A40" s="108" t="s">
        <v>48</v>
      </c>
      <c r="B40" s="95">
        <v>19257</v>
      </c>
      <c r="C40" s="96">
        <v>258</v>
      </c>
      <c r="D40" s="95">
        <v>13469</v>
      </c>
      <c r="E40" s="96">
        <v>202</v>
      </c>
    </row>
    <row r="41" spans="1:5">
      <c r="A41" s="108" t="s">
        <v>77</v>
      </c>
      <c r="B41" s="95">
        <v>21338</v>
      </c>
      <c r="C41" s="96">
        <v>241</v>
      </c>
      <c r="D41" s="95">
        <v>17427</v>
      </c>
      <c r="E41" s="96">
        <v>200</v>
      </c>
    </row>
    <row r="42" spans="1:5">
      <c r="A42" s="108" t="s">
        <v>78</v>
      </c>
      <c r="B42" s="95">
        <v>20085</v>
      </c>
      <c r="C42" s="96">
        <v>572</v>
      </c>
      <c r="D42" s="95">
        <v>15318</v>
      </c>
      <c r="E42" s="96">
        <v>40</v>
      </c>
    </row>
    <row r="43" spans="1:5">
      <c r="A43" s="108" t="s">
        <v>79</v>
      </c>
      <c r="B43" s="95">
        <v>22755</v>
      </c>
      <c r="C43" s="96">
        <v>302</v>
      </c>
      <c r="D43" s="95">
        <v>18103</v>
      </c>
      <c r="E43" s="96">
        <v>89</v>
      </c>
    </row>
    <row r="44" spans="1:5">
      <c r="A44" s="108" t="s">
        <v>49</v>
      </c>
      <c r="B44" s="95">
        <v>32522</v>
      </c>
      <c r="C44" s="96">
        <v>299</v>
      </c>
      <c r="D44" s="95">
        <v>19530</v>
      </c>
      <c r="E44" s="96">
        <v>162</v>
      </c>
    </row>
    <row r="45" spans="1:5">
      <c r="A45" s="108" t="s">
        <v>80</v>
      </c>
      <c r="B45" s="95">
        <v>30837</v>
      </c>
      <c r="C45" s="96">
        <v>451</v>
      </c>
      <c r="D45" s="95">
        <v>22894</v>
      </c>
      <c r="E45" s="96">
        <v>302</v>
      </c>
    </row>
    <row r="46" spans="1:5">
      <c r="A46" s="108" t="s">
        <v>81</v>
      </c>
      <c r="B46" s="95">
        <v>25010</v>
      </c>
      <c r="C46" s="96">
        <v>464</v>
      </c>
      <c r="D46" s="95">
        <v>21504</v>
      </c>
      <c r="E46" s="96">
        <v>194</v>
      </c>
    </row>
    <row r="47" spans="1:5">
      <c r="A47" s="108" t="s">
        <v>82</v>
      </c>
      <c r="B47" s="95">
        <v>28856</v>
      </c>
      <c r="C47" s="96">
        <v>850</v>
      </c>
      <c r="D47" s="95">
        <v>25128</v>
      </c>
      <c r="E47" s="96">
        <v>423</v>
      </c>
    </row>
    <row r="48" spans="1:5">
      <c r="A48" s="108" t="s">
        <v>83</v>
      </c>
      <c r="B48" s="95">
        <v>22268</v>
      </c>
      <c r="C48" s="96">
        <v>339</v>
      </c>
      <c r="D48" s="95">
        <v>20036</v>
      </c>
      <c r="E48" s="96">
        <v>556</v>
      </c>
    </row>
    <row r="49" spans="1:5">
      <c r="A49" s="108" t="s">
        <v>84</v>
      </c>
      <c r="B49" s="95">
        <v>25761</v>
      </c>
      <c r="C49" s="96">
        <v>312</v>
      </c>
      <c r="D49" s="95">
        <v>21360</v>
      </c>
      <c r="E49" s="96">
        <v>326</v>
      </c>
    </row>
    <row r="50" spans="1:5">
      <c r="A50" s="108" t="s">
        <v>85</v>
      </c>
      <c r="B50" s="95">
        <v>28053</v>
      </c>
      <c r="C50" s="96">
        <v>404</v>
      </c>
      <c r="D50" s="95">
        <v>24874</v>
      </c>
      <c r="E50" s="96">
        <v>409</v>
      </c>
    </row>
    <row r="51" spans="1:5">
      <c r="A51" s="108" t="s">
        <v>86</v>
      </c>
      <c r="B51" s="95">
        <v>28176</v>
      </c>
      <c r="C51" s="96">
        <v>702</v>
      </c>
      <c r="D51" s="95">
        <v>23120</v>
      </c>
      <c r="E51" s="96">
        <v>316</v>
      </c>
    </row>
    <row r="52" spans="1:5">
      <c r="A52" s="108" t="s">
        <v>87</v>
      </c>
      <c r="B52" s="95">
        <v>24468</v>
      </c>
      <c r="C52" s="96">
        <v>401</v>
      </c>
      <c r="D52" s="95">
        <v>22451</v>
      </c>
      <c r="E52" s="96">
        <v>525</v>
      </c>
    </row>
    <row r="53" spans="1:5">
      <c r="A53" s="108" t="s">
        <v>88</v>
      </c>
      <c r="B53" s="95">
        <v>35103</v>
      </c>
      <c r="C53" s="96">
        <v>357</v>
      </c>
      <c r="D53" s="95">
        <v>23444</v>
      </c>
      <c r="E53" s="96">
        <v>399</v>
      </c>
    </row>
    <row r="54" spans="1:5">
      <c r="A54" s="108" t="s">
        <v>89</v>
      </c>
      <c r="B54" s="95">
        <v>30976</v>
      </c>
      <c r="C54" s="95">
        <v>1126</v>
      </c>
      <c r="D54" s="95">
        <v>26589</v>
      </c>
      <c r="E54" s="96">
        <v>294</v>
      </c>
    </row>
    <row r="55" spans="1:5">
      <c r="A55" s="108" t="s">
        <v>90</v>
      </c>
      <c r="B55" s="95">
        <v>34417</v>
      </c>
      <c r="C55" s="95">
        <v>1891</v>
      </c>
      <c r="D55" s="95">
        <v>25971</v>
      </c>
      <c r="E55" s="96">
        <v>269</v>
      </c>
    </row>
    <row r="56" spans="1:5">
      <c r="A56" s="108" t="s">
        <v>91</v>
      </c>
      <c r="B56" s="95">
        <v>33082</v>
      </c>
      <c r="C56" s="96">
        <v>467</v>
      </c>
      <c r="D56" s="95">
        <v>28418</v>
      </c>
      <c r="E56" s="96">
        <v>186</v>
      </c>
    </row>
    <row r="57" spans="1:5">
      <c r="A57" s="108" t="s">
        <v>92</v>
      </c>
      <c r="B57" s="95">
        <v>44339</v>
      </c>
      <c r="C57" s="95">
        <v>1397</v>
      </c>
      <c r="D57" s="95">
        <v>30850</v>
      </c>
      <c r="E57" s="96">
        <v>916</v>
      </c>
    </row>
    <row r="58" spans="1:5">
      <c r="A58" s="108" t="s">
        <v>93</v>
      </c>
      <c r="B58" s="95">
        <v>47566</v>
      </c>
      <c r="C58" s="95">
        <v>1320</v>
      </c>
      <c r="D58" s="95">
        <v>36494</v>
      </c>
      <c r="E58" s="96">
        <v>810</v>
      </c>
    </row>
    <row r="59" spans="1:5">
      <c r="A59" s="108" t="s">
        <v>94</v>
      </c>
      <c r="B59" s="95">
        <v>43514</v>
      </c>
      <c r="C59" s="96">
        <v>842</v>
      </c>
      <c r="D59" s="95">
        <v>33276</v>
      </c>
      <c r="E59" s="96">
        <v>160</v>
      </c>
    </row>
    <row r="60" spans="1:5">
      <c r="A60" s="108" t="s">
        <v>95</v>
      </c>
      <c r="B60" s="95">
        <v>41563</v>
      </c>
      <c r="C60" s="96">
        <v>597</v>
      </c>
      <c r="D60" s="95">
        <v>31694</v>
      </c>
      <c r="E60" s="96">
        <v>491</v>
      </c>
    </row>
    <row r="61" spans="1:5">
      <c r="A61" s="108" t="s">
        <v>96</v>
      </c>
      <c r="B61" s="95">
        <v>48394</v>
      </c>
      <c r="C61" s="96">
        <v>295</v>
      </c>
      <c r="D61" s="95">
        <v>33312</v>
      </c>
      <c r="E61" s="96">
        <v>360</v>
      </c>
    </row>
    <row r="62" spans="1:5">
      <c r="A62" s="108" t="s">
        <v>97</v>
      </c>
      <c r="B62" s="95">
        <v>43765</v>
      </c>
      <c r="C62" s="96">
        <v>848</v>
      </c>
      <c r="D62" s="95">
        <v>36336</v>
      </c>
      <c r="E62" s="96">
        <v>635</v>
      </c>
    </row>
    <row r="63" spans="1:5">
      <c r="A63" s="108" t="s">
        <v>98</v>
      </c>
      <c r="B63" s="95">
        <v>46078</v>
      </c>
      <c r="C63" s="95">
        <v>1395</v>
      </c>
      <c r="D63" s="95">
        <v>36645</v>
      </c>
      <c r="E63" s="95">
        <v>1065</v>
      </c>
    </row>
    <row r="64" spans="1:5">
      <c r="A64" s="108" t="s">
        <v>99</v>
      </c>
      <c r="B64" s="95">
        <v>51554</v>
      </c>
      <c r="C64" s="96">
        <v>811</v>
      </c>
      <c r="D64" s="95">
        <v>39268</v>
      </c>
      <c r="E64" s="96">
        <v>436</v>
      </c>
    </row>
    <row r="65" spans="1:5">
      <c r="A65" s="108" t="s">
        <v>100</v>
      </c>
      <c r="B65" s="95">
        <v>65943</v>
      </c>
      <c r="C65" s="96">
        <v>956</v>
      </c>
      <c r="D65" s="95">
        <v>45703</v>
      </c>
      <c r="E65" s="95">
        <v>1009</v>
      </c>
    </row>
    <row r="66" spans="1:5">
      <c r="A66" s="108" t="s">
        <v>101</v>
      </c>
      <c r="B66" s="95">
        <v>66060</v>
      </c>
      <c r="C66" s="96">
        <v>436</v>
      </c>
      <c r="D66" s="95">
        <v>48384</v>
      </c>
      <c r="E66" s="95">
        <v>1615</v>
      </c>
    </row>
    <row r="67" spans="1:5">
      <c r="A67" s="108" t="s">
        <v>102</v>
      </c>
      <c r="B67" s="95">
        <v>68805</v>
      </c>
      <c r="C67" s="95">
        <v>2149</v>
      </c>
      <c r="D67" s="95">
        <v>52572</v>
      </c>
      <c r="E67" s="96">
        <v>883</v>
      </c>
    </row>
    <row r="68" spans="1:5">
      <c r="A68" s="108" t="s">
        <v>103</v>
      </c>
      <c r="B68" s="95">
        <v>60099</v>
      </c>
      <c r="C68" s="96">
        <v>697</v>
      </c>
      <c r="D68" s="95">
        <v>45752</v>
      </c>
      <c r="E68" s="96">
        <v>236</v>
      </c>
    </row>
    <row r="69" spans="1:5">
      <c r="A69" s="108" t="s">
        <v>104</v>
      </c>
      <c r="B69" s="95">
        <v>80474</v>
      </c>
      <c r="C69" s="95">
        <v>1022</v>
      </c>
      <c r="D69" s="95">
        <v>48277</v>
      </c>
      <c r="E69" s="96">
        <v>410</v>
      </c>
    </row>
    <row r="70" spans="1:5">
      <c r="A70" s="108" t="s">
        <v>105</v>
      </c>
      <c r="B70" s="95">
        <v>69382</v>
      </c>
      <c r="C70" s="95">
        <v>1622</v>
      </c>
      <c r="D70" s="95">
        <v>52356</v>
      </c>
      <c r="E70" s="96">
        <v>508</v>
      </c>
    </row>
    <row r="71" spans="1:5">
      <c r="A71" s="108" t="s">
        <v>106</v>
      </c>
      <c r="B71" s="95">
        <v>86896</v>
      </c>
      <c r="C71" s="95">
        <v>1486</v>
      </c>
      <c r="D71" s="95">
        <v>59066</v>
      </c>
      <c r="E71" s="96">
        <v>891</v>
      </c>
    </row>
    <row r="72" spans="1:5">
      <c r="A72" s="108" t="s">
        <v>107</v>
      </c>
      <c r="B72" s="95">
        <v>64252</v>
      </c>
      <c r="C72" s="95">
        <v>1029</v>
      </c>
      <c r="D72" s="95">
        <v>49404</v>
      </c>
      <c r="E72" s="96">
        <v>579</v>
      </c>
    </row>
    <row r="73" spans="1:5">
      <c r="A73" s="108" t="s">
        <v>108</v>
      </c>
      <c r="B73" s="95">
        <v>99263</v>
      </c>
      <c r="C73" s="95">
        <v>1315</v>
      </c>
      <c r="D73" s="95">
        <v>61148</v>
      </c>
      <c r="E73" s="96">
        <v>449</v>
      </c>
    </row>
    <row r="74" spans="1:5">
      <c r="A74" s="108" t="s">
        <v>109</v>
      </c>
      <c r="B74" s="95">
        <v>74657</v>
      </c>
      <c r="C74" s="96">
        <v>949</v>
      </c>
      <c r="D74" s="95">
        <v>56470</v>
      </c>
      <c r="E74" s="96">
        <v>746</v>
      </c>
    </row>
    <row r="75" spans="1:5">
      <c r="A75" s="108" t="s">
        <v>110</v>
      </c>
      <c r="B75" s="95">
        <v>90479</v>
      </c>
      <c r="C75" s="95">
        <v>1480</v>
      </c>
      <c r="D75" s="95">
        <v>64341</v>
      </c>
      <c r="E75" s="96">
        <v>404</v>
      </c>
    </row>
    <row r="76" spans="1:5">
      <c r="A76" s="108" t="s">
        <v>111</v>
      </c>
      <c r="B76" s="95">
        <v>76779</v>
      </c>
      <c r="C76" s="95">
        <v>1938</v>
      </c>
      <c r="D76" s="95">
        <v>64834</v>
      </c>
      <c r="E76" s="96">
        <v>615</v>
      </c>
    </row>
    <row r="77" spans="1:5">
      <c r="A77" s="108" t="s">
        <v>112</v>
      </c>
      <c r="B77" s="95">
        <v>112809</v>
      </c>
      <c r="C77" s="95">
        <v>3463</v>
      </c>
      <c r="D77" s="95">
        <v>69525</v>
      </c>
      <c r="E77" s="95">
        <v>1021</v>
      </c>
    </row>
    <row r="78" spans="1:5">
      <c r="A78" s="108" t="s">
        <v>113</v>
      </c>
      <c r="B78" s="95">
        <v>100327</v>
      </c>
      <c r="C78" s="95">
        <v>1635</v>
      </c>
      <c r="D78" s="95">
        <v>70511</v>
      </c>
      <c r="E78" s="95">
        <v>1199</v>
      </c>
    </row>
    <row r="79" spans="1:5">
      <c r="A79" s="108" t="s">
        <v>114</v>
      </c>
      <c r="B79" s="95">
        <v>134280</v>
      </c>
      <c r="C79" s="95">
        <v>2931</v>
      </c>
      <c r="D79" s="95">
        <v>86383</v>
      </c>
      <c r="E79" s="95">
        <v>1587</v>
      </c>
    </row>
    <row r="80" spans="1:5">
      <c r="A80" s="108" t="s">
        <v>115</v>
      </c>
      <c r="B80" s="95">
        <v>125213</v>
      </c>
      <c r="C80" s="95">
        <v>2189</v>
      </c>
      <c r="D80" s="95">
        <v>93720</v>
      </c>
      <c r="E80" s="96">
        <v>841</v>
      </c>
    </row>
    <row r="81" spans="1:5">
      <c r="A81" s="108" t="s">
        <v>116</v>
      </c>
      <c r="B81" s="95">
        <v>143295</v>
      </c>
      <c r="C81" s="95">
        <v>3396</v>
      </c>
      <c r="D81" s="95">
        <v>88432</v>
      </c>
      <c r="E81" s="95">
        <v>1428</v>
      </c>
    </row>
    <row r="82" spans="1:5">
      <c r="A82" s="108" t="s">
        <v>117</v>
      </c>
      <c r="B82" s="95">
        <v>151692</v>
      </c>
      <c r="C82" s="95">
        <v>1694</v>
      </c>
      <c r="D82" s="95">
        <v>95844</v>
      </c>
      <c r="E82" s="95">
        <v>3068</v>
      </c>
    </row>
    <row r="83" spans="1:5">
      <c r="A83" s="108" t="s">
        <v>118</v>
      </c>
      <c r="B83" s="95">
        <v>132946</v>
      </c>
      <c r="C83" s="95">
        <v>3457</v>
      </c>
      <c r="D83" s="95">
        <v>102789</v>
      </c>
      <c r="E83" s="95">
        <v>2413</v>
      </c>
    </row>
    <row r="84" spans="1:5">
      <c r="A84" s="108" t="s">
        <v>119</v>
      </c>
      <c r="B84" s="95">
        <v>126089</v>
      </c>
      <c r="C84" s="95">
        <v>1736</v>
      </c>
      <c r="D84" s="95">
        <v>100814</v>
      </c>
      <c r="E84" s="96">
        <v>882</v>
      </c>
    </row>
    <row r="85" spans="1:5">
      <c r="A85" s="108" t="s">
        <v>120</v>
      </c>
      <c r="B85" s="95">
        <v>125441</v>
      </c>
      <c r="C85" s="95">
        <v>2200</v>
      </c>
      <c r="D85" s="95">
        <v>112928</v>
      </c>
      <c r="E85" s="95">
        <v>2343</v>
      </c>
    </row>
    <row r="86" spans="1:5">
      <c r="A86" s="108" t="s">
        <v>121</v>
      </c>
      <c r="B86" s="95">
        <v>105050</v>
      </c>
      <c r="C86" s="95">
        <v>3062</v>
      </c>
      <c r="D86" s="95">
        <v>117976</v>
      </c>
      <c r="E86" s="95">
        <v>1368</v>
      </c>
    </row>
    <row r="87" spans="1:5">
      <c r="A87" s="108" t="s">
        <v>122</v>
      </c>
      <c r="B87" s="95">
        <v>119203</v>
      </c>
      <c r="C87" s="95">
        <v>3957</v>
      </c>
      <c r="D87" s="95">
        <v>109889</v>
      </c>
      <c r="E87" s="95">
        <v>1784</v>
      </c>
    </row>
    <row r="88" spans="1:5">
      <c r="A88" s="108" t="s">
        <v>123</v>
      </c>
      <c r="B88" s="95">
        <v>83649</v>
      </c>
      <c r="C88" s="95">
        <v>1089</v>
      </c>
      <c r="D88" s="95">
        <v>87802</v>
      </c>
      <c r="E88" s="95">
        <v>2431</v>
      </c>
    </row>
    <row r="89" spans="1:5">
      <c r="A89" s="108" t="s">
        <v>124</v>
      </c>
      <c r="B89" s="95">
        <v>94978</v>
      </c>
      <c r="C89" s="95">
        <v>2346</v>
      </c>
      <c r="D89" s="95">
        <v>90741</v>
      </c>
      <c r="E89" s="95">
        <v>1137</v>
      </c>
    </row>
    <row r="90" spans="1:5">
      <c r="A90" s="108" t="s">
        <v>125</v>
      </c>
      <c r="B90" s="95">
        <v>160288</v>
      </c>
      <c r="C90" s="95">
        <v>2264</v>
      </c>
      <c r="D90" s="95">
        <v>86204</v>
      </c>
      <c r="E90" s="95">
        <v>3779</v>
      </c>
    </row>
    <row r="91" spans="1:5">
      <c r="A91" s="108" t="s">
        <v>126</v>
      </c>
      <c r="B91" s="95">
        <v>91461</v>
      </c>
      <c r="C91" s="95">
        <v>1616</v>
      </c>
      <c r="D91" s="95">
        <v>103608</v>
      </c>
      <c r="E91" s="95">
        <v>1754</v>
      </c>
    </row>
    <row r="92" spans="1:5">
      <c r="A92" s="108" t="s">
        <v>127</v>
      </c>
      <c r="B92" s="95">
        <v>85184</v>
      </c>
      <c r="C92" s="96">
        <v>559</v>
      </c>
      <c r="D92" s="95">
        <v>97464</v>
      </c>
      <c r="E92" s="95">
        <v>1080</v>
      </c>
    </row>
    <row r="93" spans="1:5">
      <c r="A93" s="108" t="s">
        <v>128</v>
      </c>
      <c r="B93" s="95">
        <v>139036</v>
      </c>
      <c r="C93" s="95">
        <v>2580</v>
      </c>
      <c r="D93" s="95">
        <v>97231</v>
      </c>
      <c r="E93" s="95">
        <v>1489</v>
      </c>
    </row>
    <row r="94" spans="1:5">
      <c r="A94" s="108" t="s">
        <v>129</v>
      </c>
      <c r="B94" s="95">
        <v>115185</v>
      </c>
      <c r="C94" s="95">
        <v>1525</v>
      </c>
      <c r="D94" s="95">
        <v>100212</v>
      </c>
      <c r="E94" s="95">
        <v>1696</v>
      </c>
    </row>
    <row r="95" spans="1:5">
      <c r="A95" s="108" t="s">
        <v>130</v>
      </c>
      <c r="B95" s="95">
        <v>120589</v>
      </c>
      <c r="C95" s="95">
        <v>3345</v>
      </c>
      <c r="D95" s="95">
        <v>104474</v>
      </c>
      <c r="E95" s="95">
        <v>1735</v>
      </c>
    </row>
    <row r="96" spans="1:5">
      <c r="A96" s="108" t="s">
        <v>131</v>
      </c>
      <c r="B96" s="95">
        <v>99007</v>
      </c>
      <c r="C96" s="95">
        <v>1680</v>
      </c>
      <c r="D96" s="95">
        <v>94366</v>
      </c>
      <c r="E96" s="96">
        <v>636</v>
      </c>
    </row>
    <row r="97" spans="1:13">
      <c r="A97" s="108" t="s">
        <v>132</v>
      </c>
      <c r="B97" s="95">
        <v>127017</v>
      </c>
      <c r="C97" s="95">
        <v>1041</v>
      </c>
      <c r="D97" s="95">
        <v>107957</v>
      </c>
      <c r="E97" s="95">
        <v>1752</v>
      </c>
    </row>
    <row r="98" spans="1:13">
      <c r="A98" s="108" t="s">
        <v>133</v>
      </c>
      <c r="B98" s="95">
        <v>130997</v>
      </c>
      <c r="C98" s="95">
        <v>1741</v>
      </c>
      <c r="D98" s="95">
        <v>120642</v>
      </c>
      <c r="E98" s="96">
        <v>723</v>
      </c>
    </row>
    <row r="99" spans="1:13">
      <c r="A99" s="108" t="s">
        <v>134</v>
      </c>
      <c r="B99" s="95">
        <v>152278</v>
      </c>
      <c r="C99" s="95">
        <v>6958</v>
      </c>
      <c r="D99" s="95">
        <v>116495</v>
      </c>
      <c r="E99" s="95">
        <v>1782</v>
      </c>
    </row>
    <row r="100" spans="1:13">
      <c r="A100" s="108" t="s">
        <v>135</v>
      </c>
      <c r="B100" s="95">
        <v>129242</v>
      </c>
      <c r="C100" s="95">
        <v>1162</v>
      </c>
      <c r="D100" s="95">
        <v>104739</v>
      </c>
      <c r="E100" s="96">
        <v>976</v>
      </c>
    </row>
    <row r="101" spans="1:13">
      <c r="A101" s="108" t="s">
        <v>136</v>
      </c>
      <c r="B101" s="95">
        <v>157056</v>
      </c>
      <c r="C101" s="95">
        <v>1290</v>
      </c>
      <c r="D101" s="95">
        <v>105652</v>
      </c>
      <c r="E101" s="95">
        <v>3881</v>
      </c>
    </row>
    <row r="102" spans="1:13">
      <c r="A102" s="108" t="s">
        <v>137</v>
      </c>
      <c r="B102" s="95">
        <v>177421</v>
      </c>
      <c r="C102" s="95">
        <v>1987</v>
      </c>
      <c r="D102" s="95">
        <v>115629</v>
      </c>
      <c r="E102" s="95">
        <v>1197</v>
      </c>
    </row>
    <row r="103" spans="1:13">
      <c r="A103" s="108" t="s">
        <v>138</v>
      </c>
      <c r="B103" s="95">
        <v>172106</v>
      </c>
      <c r="C103" s="95">
        <v>3500</v>
      </c>
      <c r="D103" s="95">
        <v>119407</v>
      </c>
      <c r="E103" s="95">
        <v>2313</v>
      </c>
    </row>
    <row r="104" spans="1:13">
      <c r="A104" s="108" t="s">
        <v>139</v>
      </c>
      <c r="B104" s="95">
        <v>157318</v>
      </c>
      <c r="C104" s="95">
        <v>1505</v>
      </c>
      <c r="D104" s="95">
        <v>111327</v>
      </c>
      <c r="E104" s="96">
        <v>717</v>
      </c>
    </row>
    <row r="105" spans="1:13">
      <c r="A105" s="108" t="s">
        <v>140</v>
      </c>
      <c r="B105" s="95">
        <v>168570</v>
      </c>
      <c r="C105" s="95">
        <v>1607</v>
      </c>
      <c r="D105" s="95">
        <v>116684</v>
      </c>
      <c r="E105" s="95">
        <v>1079</v>
      </c>
    </row>
    <row r="106" spans="1:13">
      <c r="A106" s="108" t="s">
        <v>141</v>
      </c>
      <c r="B106" s="95">
        <v>178929</v>
      </c>
      <c r="C106" s="95">
        <v>1347</v>
      </c>
      <c r="D106" s="95">
        <v>116009</v>
      </c>
      <c r="E106" s="95">
        <v>1050</v>
      </c>
    </row>
    <row r="107" spans="1:13">
      <c r="A107" s="108" t="s">
        <v>142</v>
      </c>
      <c r="B107" s="95">
        <v>189206</v>
      </c>
      <c r="C107" s="95">
        <v>2467</v>
      </c>
      <c r="D107" s="95">
        <v>135225</v>
      </c>
      <c r="E107" s="95">
        <v>1549</v>
      </c>
      <c r="F107" s="211">
        <v>457.83410265771698</v>
      </c>
      <c r="G107" s="211">
        <v>24.4636062298102</v>
      </c>
    </row>
    <row r="108" spans="1:13">
      <c r="A108" s="108" t="s">
        <v>143</v>
      </c>
      <c r="B108" s="95">
        <v>166262</v>
      </c>
      <c r="C108" s="95">
        <v>4038</v>
      </c>
      <c r="D108" s="95">
        <v>128473</v>
      </c>
      <c r="E108" s="96">
        <v>923</v>
      </c>
      <c r="F108" s="211">
        <v>397.85910315030702</v>
      </c>
      <c r="G108" s="211">
        <v>39.576792786771698</v>
      </c>
    </row>
    <row r="109" spans="1:13">
      <c r="A109" s="108" t="s">
        <v>144</v>
      </c>
      <c r="B109" s="95">
        <v>204302</v>
      </c>
      <c r="C109" s="95">
        <v>1667</v>
      </c>
      <c r="D109" s="95">
        <v>153458</v>
      </c>
      <c r="E109" s="95">
        <v>2337</v>
      </c>
      <c r="F109" s="211">
        <v>478.60065984434402</v>
      </c>
      <c r="G109" s="211">
        <v>15.8318244237164</v>
      </c>
    </row>
    <row r="110" spans="1:13">
      <c r="A110" s="108" t="s">
        <v>145</v>
      </c>
      <c r="B110" s="95">
        <v>199709</v>
      </c>
      <c r="C110" s="95">
        <v>2987</v>
      </c>
      <c r="D110" s="95">
        <v>139554</v>
      </c>
      <c r="E110" s="95">
        <v>2332</v>
      </c>
      <c r="F110" s="211">
        <v>452.00613434763102</v>
      </c>
      <c r="G110" s="211">
        <v>27.227776559701599</v>
      </c>
      <c r="J110" s="212">
        <f>'★資本ストック（暦年）'!J4</f>
        <v>10513</v>
      </c>
      <c r="K110" s="212">
        <f>'★資本ストック（暦年）'!K4</f>
        <v>534.6</v>
      </c>
      <c r="L110" s="213">
        <v>10770.8895104689</v>
      </c>
      <c r="M110" s="213">
        <v>514.20374652404405</v>
      </c>
    </row>
    <row r="111" spans="1:13">
      <c r="A111" s="108" t="s">
        <v>146</v>
      </c>
      <c r="B111" s="95">
        <v>203399</v>
      </c>
      <c r="C111" s="95">
        <v>3206</v>
      </c>
      <c r="D111" s="95">
        <v>165743</v>
      </c>
      <c r="E111" s="95">
        <v>4895</v>
      </c>
      <c r="F111" s="211">
        <v>438.476521606593</v>
      </c>
      <c r="G111" s="211">
        <v>27.552726797549202</v>
      </c>
      <c r="H111" s="211">
        <v>250.912939338277</v>
      </c>
      <c r="I111" s="211">
        <v>52.590792227646702</v>
      </c>
      <c r="J111" s="214">
        <f>J110+F111-H111</f>
        <v>10700.563582268316</v>
      </c>
      <c r="K111" s="214">
        <f>K110+G111-I111</f>
        <v>509.56193456990252</v>
      </c>
      <c r="L111" s="213">
        <v>10866.131102814899</v>
      </c>
      <c r="M111" s="213">
        <v>522.21290713818598</v>
      </c>
    </row>
    <row r="112" spans="1:13">
      <c r="A112" s="108" t="s">
        <v>147</v>
      </c>
      <c r="B112" s="95">
        <v>184793</v>
      </c>
      <c r="C112" s="95">
        <v>5839</v>
      </c>
      <c r="D112" s="95">
        <v>166621</v>
      </c>
      <c r="E112" s="96">
        <v>882</v>
      </c>
      <c r="F112" s="211">
        <v>381.97235203226001</v>
      </c>
      <c r="G112" s="211">
        <v>47.066774921803002</v>
      </c>
      <c r="H112" s="211">
        <v>250.680166603598</v>
      </c>
      <c r="I112" s="211">
        <v>9.3356474261687605</v>
      </c>
      <c r="J112" s="214">
        <f t="shared" ref="J112:J175" si="0">J111+F112-H112</f>
        <v>10831.855767696979</v>
      </c>
      <c r="K112" s="214">
        <f t="shared" ref="K112:K175" si="1">K111+G112-I112</f>
        <v>547.29306206553679</v>
      </c>
      <c r="L112" s="213">
        <v>10961.2115142168</v>
      </c>
      <c r="M112" s="213">
        <v>530.23481541075</v>
      </c>
    </row>
    <row r="113" spans="1:14">
      <c r="A113" s="108" t="s">
        <v>148</v>
      </c>
      <c r="B113" s="95">
        <v>223677</v>
      </c>
      <c r="C113" s="95">
        <v>1653</v>
      </c>
      <c r="D113" s="95">
        <v>168275</v>
      </c>
      <c r="E113" s="95">
        <v>1265</v>
      </c>
      <c r="F113" s="211">
        <v>446.33540954657599</v>
      </c>
      <c r="G113" s="211">
        <v>12.406551491322601</v>
      </c>
      <c r="H113" s="211">
        <v>250.00533524227899</v>
      </c>
      <c r="I113" s="211">
        <v>13.151971821648999</v>
      </c>
      <c r="J113" s="214">
        <f t="shared" si="0"/>
        <v>11028.185842001278</v>
      </c>
      <c r="K113" s="214">
        <f t="shared" si="1"/>
        <v>546.54764173521039</v>
      </c>
      <c r="L113" s="213">
        <v>11055.8660840304</v>
      </c>
      <c r="M113" s="213">
        <v>538.27431214230205</v>
      </c>
    </row>
    <row r="114" spans="1:14">
      <c r="A114" s="108" t="s">
        <v>149</v>
      </c>
      <c r="B114" s="95">
        <v>232806</v>
      </c>
      <c r="C114" s="95">
        <v>2286</v>
      </c>
      <c r="D114" s="95">
        <v>171336</v>
      </c>
      <c r="E114" s="95">
        <v>1320</v>
      </c>
      <c r="F114" s="211">
        <v>452.71571681456902</v>
      </c>
      <c r="G114" s="211">
        <v>15.873946789325</v>
      </c>
      <c r="H114" s="211">
        <v>249.70155881584401</v>
      </c>
      <c r="I114" s="211">
        <v>13.4215885245353</v>
      </c>
      <c r="J114" s="214">
        <f t="shared" si="0"/>
        <v>11231.200000000003</v>
      </c>
      <c r="K114" s="214">
        <f t="shared" si="1"/>
        <v>549.00000000000011</v>
      </c>
      <c r="L114" s="213">
        <v>11149.7493042695</v>
      </c>
      <c r="M114" s="213">
        <v>546.34689953756902</v>
      </c>
      <c r="N114" s="215"/>
    </row>
    <row r="115" spans="1:14">
      <c r="A115" s="108" t="s">
        <v>150</v>
      </c>
      <c r="B115" s="95">
        <v>197738</v>
      </c>
      <c r="C115" s="95">
        <v>5794</v>
      </c>
      <c r="D115" s="95">
        <v>186681</v>
      </c>
      <c r="E115" s="95">
        <v>2035</v>
      </c>
      <c r="F115" s="211">
        <v>378.73774795495001</v>
      </c>
      <c r="G115" s="211">
        <v>36.9304107371388</v>
      </c>
      <c r="H115" s="211">
        <v>264.970003689397</v>
      </c>
      <c r="I115" s="211">
        <v>20.1383791613383</v>
      </c>
      <c r="J115" s="214">
        <f t="shared" si="0"/>
        <v>11344.967744265556</v>
      </c>
      <c r="K115" s="214">
        <f t="shared" si="1"/>
        <v>565.79203157580059</v>
      </c>
      <c r="L115" s="213">
        <v>11242.498366797099</v>
      </c>
      <c r="M115" s="213">
        <v>554.47325063227299</v>
      </c>
    </row>
    <row r="116" spans="1:14">
      <c r="A116" s="108" t="s">
        <v>151</v>
      </c>
      <c r="B116" s="95">
        <v>212991</v>
      </c>
      <c r="C116" s="95">
        <v>5536</v>
      </c>
      <c r="D116" s="95">
        <v>190262</v>
      </c>
      <c r="E116" s="95">
        <v>1204</v>
      </c>
      <c r="F116" s="211">
        <v>404.23510966151798</v>
      </c>
      <c r="G116" s="211">
        <v>33.358389027205803</v>
      </c>
      <c r="H116" s="211">
        <v>271.13851968439201</v>
      </c>
      <c r="I116" s="211">
        <v>11.222801291570301</v>
      </c>
      <c r="J116" s="214">
        <f t="shared" si="0"/>
        <v>11478.064334242683</v>
      </c>
      <c r="K116" s="214">
        <f t="shared" si="1"/>
        <v>587.92761931143616</v>
      </c>
      <c r="L116" s="213">
        <v>11333.8013701606</v>
      </c>
      <c r="M116" s="213">
        <v>562.67569664992504</v>
      </c>
    </row>
    <row r="117" spans="1:14">
      <c r="A117" s="108" t="s">
        <v>152</v>
      </c>
      <c r="B117" s="95">
        <v>239907</v>
      </c>
      <c r="C117" s="95">
        <v>4826</v>
      </c>
      <c r="D117" s="95">
        <v>185593</v>
      </c>
      <c r="E117" s="95">
        <v>3964</v>
      </c>
      <c r="F117" s="211">
        <v>454.18089012831899</v>
      </c>
      <c r="G117" s="211">
        <v>28.422954395889501</v>
      </c>
      <c r="H117" s="211">
        <v>273.812330524912</v>
      </c>
      <c r="I117" s="211">
        <v>33.960843667339397</v>
      </c>
      <c r="J117" s="214">
        <f t="shared" si="0"/>
        <v>11658.432893846089</v>
      </c>
      <c r="K117" s="214">
        <f t="shared" si="1"/>
        <v>582.38973003998626</v>
      </c>
      <c r="L117" s="213">
        <v>11423.410456268701</v>
      </c>
      <c r="M117" s="213">
        <v>570.98364305212306</v>
      </c>
    </row>
    <row r="118" spans="1:14">
      <c r="A118" s="108" t="s">
        <v>153</v>
      </c>
      <c r="B118" s="95">
        <v>215925</v>
      </c>
      <c r="C118" s="95">
        <v>2423</v>
      </c>
      <c r="D118" s="95">
        <v>162760</v>
      </c>
      <c r="E118" s="95">
        <v>3541</v>
      </c>
      <c r="F118" s="211">
        <v>410.84625225521199</v>
      </c>
      <c r="G118" s="211">
        <v>14.3882458397657</v>
      </c>
      <c r="H118" s="211">
        <v>255.37914610129599</v>
      </c>
      <c r="I118" s="211">
        <v>25.577975879751801</v>
      </c>
      <c r="J118" s="214">
        <f t="shared" si="0"/>
        <v>11813.900000000007</v>
      </c>
      <c r="K118" s="214">
        <f t="shared" si="1"/>
        <v>571.20000000000016</v>
      </c>
      <c r="L118" s="213">
        <v>11511.167931382301</v>
      </c>
      <c r="M118" s="213">
        <v>579.44227775213199</v>
      </c>
    </row>
    <row r="119" spans="1:14">
      <c r="A119" s="108" t="s">
        <v>154</v>
      </c>
      <c r="B119" s="95">
        <v>190621</v>
      </c>
      <c r="C119" s="95">
        <v>3118</v>
      </c>
      <c r="D119" s="95">
        <v>187284</v>
      </c>
      <c r="E119" s="95">
        <v>3590</v>
      </c>
      <c r="F119" s="211">
        <v>366.98060097198402</v>
      </c>
      <c r="G119" s="211">
        <v>18.956304569437201</v>
      </c>
      <c r="H119" s="211">
        <v>318.54777662043301</v>
      </c>
      <c r="I119" s="211">
        <v>19.2151192897384</v>
      </c>
      <c r="J119" s="214">
        <f t="shared" si="0"/>
        <v>11862.332824351557</v>
      </c>
      <c r="K119" s="214">
        <f t="shared" si="1"/>
        <v>570.94118527969897</v>
      </c>
      <c r="L119" s="213">
        <v>11597.062990786</v>
      </c>
      <c r="M119" s="213">
        <v>588.10391746758103</v>
      </c>
    </row>
    <row r="120" spans="1:14">
      <c r="A120" s="108" t="s">
        <v>155</v>
      </c>
      <c r="B120" s="95">
        <v>162427</v>
      </c>
      <c r="C120" s="95">
        <v>2553</v>
      </c>
      <c r="D120" s="95">
        <v>156780</v>
      </c>
      <c r="E120" s="95">
        <v>6106</v>
      </c>
      <c r="F120" s="211">
        <v>311.94480399749</v>
      </c>
      <c r="G120" s="211">
        <v>16.7705690984535</v>
      </c>
      <c r="H120" s="211">
        <v>275.739564355737</v>
      </c>
      <c r="I120" s="211">
        <v>27.1138260323584</v>
      </c>
      <c r="J120" s="214">
        <f t="shared" si="0"/>
        <v>11898.53806399331</v>
      </c>
      <c r="K120" s="214">
        <f t="shared" si="1"/>
        <v>560.59792834579412</v>
      </c>
      <c r="L120" s="213">
        <v>11681.274037307299</v>
      </c>
      <c r="M120" s="213">
        <v>597.01572749250704</v>
      </c>
    </row>
    <row r="121" spans="1:14">
      <c r="A121" s="108" t="s">
        <v>156</v>
      </c>
      <c r="B121" s="95">
        <v>211550</v>
      </c>
      <c r="C121" s="95">
        <v>2430</v>
      </c>
      <c r="D121" s="95">
        <v>155054</v>
      </c>
      <c r="E121" s="95">
        <v>6402</v>
      </c>
      <c r="F121" s="211">
        <v>400.411989048539</v>
      </c>
      <c r="G121" s="211">
        <v>17.843840972180502</v>
      </c>
      <c r="H121" s="211">
        <v>272.08199812426199</v>
      </c>
      <c r="I121" s="211">
        <v>33.033730737494402</v>
      </c>
      <c r="J121" s="214">
        <f t="shared" si="0"/>
        <v>12026.868054917586</v>
      </c>
      <c r="K121" s="214">
        <f t="shared" si="1"/>
        <v>545.40803858048025</v>
      </c>
      <c r="L121" s="213">
        <v>11764.145267419601</v>
      </c>
      <c r="M121" s="213">
        <v>606.21414641332797</v>
      </c>
    </row>
    <row r="122" spans="1:14">
      <c r="A122" s="108" t="s">
        <v>157</v>
      </c>
      <c r="B122" s="95">
        <v>195959</v>
      </c>
      <c r="C122" s="95">
        <v>10208</v>
      </c>
      <c r="D122" s="95">
        <v>160773</v>
      </c>
      <c r="E122" s="95">
        <v>2034</v>
      </c>
      <c r="F122" s="211">
        <v>359.562605981986</v>
      </c>
      <c r="G122" s="211">
        <v>85.629285359928502</v>
      </c>
      <c r="H122" s="211">
        <v>271.63066089956499</v>
      </c>
      <c r="I122" s="211">
        <v>15.4373239404086</v>
      </c>
      <c r="J122" s="214">
        <f t="shared" si="0"/>
        <v>12114.800000000007</v>
      </c>
      <c r="K122" s="214">
        <f t="shared" si="1"/>
        <v>615.60000000000014</v>
      </c>
      <c r="L122" s="213">
        <v>11846.156667613001</v>
      </c>
      <c r="M122" s="213">
        <v>615.712851691997</v>
      </c>
    </row>
    <row r="123" spans="1:14">
      <c r="A123" s="108" t="s">
        <v>158</v>
      </c>
      <c r="B123" s="95">
        <v>260510</v>
      </c>
      <c r="C123" s="95">
        <v>5248</v>
      </c>
      <c r="D123" s="95">
        <v>182413</v>
      </c>
      <c r="E123" s="95">
        <v>2304</v>
      </c>
      <c r="F123" s="211">
        <v>455.66889190816198</v>
      </c>
      <c r="G123" s="211">
        <v>55.4855476284405</v>
      </c>
      <c r="H123" s="211">
        <v>284.71525804734301</v>
      </c>
      <c r="I123" s="211">
        <v>24.336615575638302</v>
      </c>
      <c r="J123" s="214">
        <f t="shared" si="0"/>
        <v>12285.753633860826</v>
      </c>
      <c r="K123" s="214">
        <f t="shared" si="1"/>
        <v>646.74893205280227</v>
      </c>
      <c r="L123" s="213">
        <v>11927.9524261198</v>
      </c>
      <c r="M123" s="213">
        <v>625.48751697306898</v>
      </c>
    </row>
    <row r="124" spans="1:14">
      <c r="A124" s="108" t="s">
        <v>159</v>
      </c>
      <c r="B124" s="95">
        <v>218075</v>
      </c>
      <c r="C124" s="95">
        <v>1962</v>
      </c>
      <c r="D124" s="95">
        <v>214671</v>
      </c>
      <c r="E124" s="95">
        <v>1824</v>
      </c>
      <c r="F124" s="211">
        <v>370.32011249937102</v>
      </c>
      <c r="G124" s="211">
        <v>23.056323975948001</v>
      </c>
      <c r="H124" s="211">
        <v>325.18651873369498</v>
      </c>
      <c r="I124" s="211">
        <v>22.152865534665398</v>
      </c>
      <c r="J124" s="214">
        <f t="shared" si="0"/>
        <v>12330.887227626501</v>
      </c>
      <c r="K124" s="214">
        <f t="shared" si="1"/>
        <v>647.6523904940849</v>
      </c>
      <c r="L124" s="213">
        <v>12010.344633254899</v>
      </c>
      <c r="M124" s="213">
        <v>635.51374536879302</v>
      </c>
    </row>
    <row r="125" spans="1:14">
      <c r="A125" s="108" t="s">
        <v>160</v>
      </c>
      <c r="B125" s="95">
        <v>203175</v>
      </c>
      <c r="C125" s="95">
        <v>3673</v>
      </c>
      <c r="D125" s="95">
        <v>176436</v>
      </c>
      <c r="E125" s="95">
        <v>3102</v>
      </c>
      <c r="F125" s="211">
        <v>340.56183413151098</v>
      </c>
      <c r="G125" s="211">
        <v>46.111779761846101</v>
      </c>
      <c r="H125" s="211">
        <v>276.317986464081</v>
      </c>
      <c r="I125" s="211">
        <v>39.168013187464602</v>
      </c>
      <c r="J125" s="214">
        <f t="shared" si="0"/>
        <v>12395.131075293932</v>
      </c>
      <c r="K125" s="214">
        <f t="shared" si="1"/>
        <v>654.59615706846648</v>
      </c>
      <c r="L125" s="213">
        <v>12094.3690050884</v>
      </c>
      <c r="M125" s="213">
        <v>645.78042837584496</v>
      </c>
    </row>
    <row r="126" spans="1:14">
      <c r="A126" s="108" t="s">
        <v>161</v>
      </c>
      <c r="B126" s="95">
        <v>233531</v>
      </c>
      <c r="C126" s="95">
        <v>2422</v>
      </c>
      <c r="D126" s="95">
        <v>173373</v>
      </c>
      <c r="E126" s="95">
        <v>1499</v>
      </c>
      <c r="F126" s="211">
        <v>392.64916146095402</v>
      </c>
      <c r="G126" s="211">
        <v>30.6463486337652</v>
      </c>
      <c r="H126" s="211">
        <v>294.28023675487799</v>
      </c>
      <c r="I126" s="211">
        <v>16.842505702231499</v>
      </c>
      <c r="J126" s="214">
        <f t="shared" si="0"/>
        <v>12493.500000000009</v>
      </c>
      <c r="K126" s="214">
        <f t="shared" si="1"/>
        <v>668.4000000000002</v>
      </c>
      <c r="L126" s="213">
        <v>12181.261596811501</v>
      </c>
      <c r="M126" s="213">
        <v>656.28404414410295</v>
      </c>
    </row>
    <row r="127" spans="1:14">
      <c r="A127" s="108" t="s">
        <v>162</v>
      </c>
      <c r="B127" s="95">
        <v>202362</v>
      </c>
      <c r="C127" s="95">
        <v>4282</v>
      </c>
      <c r="D127" s="95">
        <v>191534</v>
      </c>
      <c r="E127" s="95">
        <v>5820</v>
      </c>
      <c r="F127" s="211">
        <v>347.58795089905499</v>
      </c>
      <c r="G127" s="211">
        <v>52.618649894993403</v>
      </c>
      <c r="H127" s="211">
        <v>365.30223224982097</v>
      </c>
      <c r="I127" s="211">
        <v>52.031780493292899</v>
      </c>
      <c r="J127" s="214">
        <f t="shared" si="0"/>
        <v>12475.785718649242</v>
      </c>
      <c r="K127" s="214">
        <f t="shared" si="1"/>
        <v>668.98686940170069</v>
      </c>
      <c r="L127" s="213">
        <v>12272.4464399095</v>
      </c>
      <c r="M127" s="213">
        <v>667.026580653878</v>
      </c>
    </row>
    <row r="128" spans="1:14">
      <c r="A128" s="108" t="s">
        <v>163</v>
      </c>
      <c r="B128" s="95">
        <v>137394</v>
      </c>
      <c r="C128" s="95">
        <v>2527</v>
      </c>
      <c r="D128" s="95">
        <v>166827</v>
      </c>
      <c r="E128" s="95">
        <v>1248</v>
      </c>
      <c r="F128" s="211">
        <v>241.45462500866799</v>
      </c>
      <c r="G128" s="211">
        <v>29.979334700453801</v>
      </c>
      <c r="H128" s="211">
        <v>336.64519693189499</v>
      </c>
      <c r="I128" s="211">
        <v>11.3798563561805</v>
      </c>
      <c r="J128" s="214">
        <f t="shared" si="0"/>
        <v>12380.595146726015</v>
      </c>
      <c r="K128" s="214">
        <f t="shared" si="1"/>
        <v>687.58634774597397</v>
      </c>
      <c r="L128" s="213">
        <v>12369.5427148696</v>
      </c>
      <c r="M128" s="213">
        <v>678.01759835789096</v>
      </c>
    </row>
    <row r="129" spans="1:13">
      <c r="A129" s="108" t="s">
        <v>164</v>
      </c>
      <c r="B129" s="95">
        <v>211543</v>
      </c>
      <c r="C129" s="95">
        <v>3269</v>
      </c>
      <c r="D129" s="95">
        <v>143418</v>
      </c>
      <c r="E129" s="95">
        <v>2317</v>
      </c>
      <c r="F129" s="211">
        <v>380.66244869847299</v>
      </c>
      <c r="G129" s="211">
        <v>37.2784466255411</v>
      </c>
      <c r="H129" s="211">
        <v>292.89267120914502</v>
      </c>
      <c r="I129" s="211">
        <v>22.7698091836785</v>
      </c>
      <c r="J129" s="214">
        <f t="shared" si="0"/>
        <v>12468.364924215342</v>
      </c>
      <c r="K129" s="214">
        <f t="shared" si="1"/>
        <v>702.09498518783653</v>
      </c>
      <c r="L129" s="213">
        <v>12474.2966892281</v>
      </c>
      <c r="M129" s="213">
        <v>689.26788288933199</v>
      </c>
    </row>
    <row r="130" spans="1:13">
      <c r="A130" s="108" t="s">
        <v>165</v>
      </c>
      <c r="B130" s="95">
        <v>182262</v>
      </c>
      <c r="C130" s="95">
        <v>2966</v>
      </c>
      <c r="D130" s="95">
        <v>160149</v>
      </c>
      <c r="E130" s="95">
        <v>2241</v>
      </c>
      <c r="F130" s="211">
        <v>336.29497539380202</v>
      </c>
      <c r="G130" s="211">
        <v>32.323568779011403</v>
      </c>
      <c r="H130" s="211">
        <v>319.05989960913701</v>
      </c>
      <c r="I130" s="211">
        <v>25.818553966847901</v>
      </c>
      <c r="J130" s="214">
        <f t="shared" si="0"/>
        <v>12485.600000000008</v>
      </c>
      <c r="K130" s="214">
        <f t="shared" si="1"/>
        <v>708.60000000000014</v>
      </c>
      <c r="L130" s="213">
        <v>12588.4615382916</v>
      </c>
      <c r="M130" s="213">
        <v>700.79420034975601</v>
      </c>
    </row>
    <row r="131" spans="1:13">
      <c r="A131" s="108" t="s">
        <v>166</v>
      </c>
      <c r="B131" s="95">
        <v>216620</v>
      </c>
      <c r="C131" s="95">
        <v>3965</v>
      </c>
      <c r="D131" s="95">
        <v>163425</v>
      </c>
      <c r="E131" s="95">
        <v>1732</v>
      </c>
      <c r="F131" s="211">
        <v>410.25152301409202</v>
      </c>
      <c r="G131" s="211">
        <v>41.0419700664361</v>
      </c>
      <c r="H131" s="211">
        <v>303.86934416445598</v>
      </c>
      <c r="I131" s="211">
        <v>24.537793578410799</v>
      </c>
      <c r="J131" s="214">
        <f t="shared" si="0"/>
        <v>12591.982178849645</v>
      </c>
      <c r="K131" s="214">
        <f t="shared" si="1"/>
        <v>725.10417648802536</v>
      </c>
      <c r="L131" s="213">
        <v>12713.786730013</v>
      </c>
      <c r="M131" s="213">
        <v>712.62133377965404</v>
      </c>
    </row>
    <row r="132" spans="1:13">
      <c r="A132" s="108" t="s">
        <v>167</v>
      </c>
      <c r="B132" s="95">
        <v>224565</v>
      </c>
      <c r="C132" s="95">
        <v>4624</v>
      </c>
      <c r="D132" s="95">
        <v>203410</v>
      </c>
      <c r="E132" s="95">
        <v>1019</v>
      </c>
      <c r="F132" s="211">
        <v>432.450300856745</v>
      </c>
      <c r="G132" s="211">
        <v>45.482583604876403</v>
      </c>
      <c r="H132" s="211">
        <v>358.508599431915</v>
      </c>
      <c r="I132" s="211">
        <v>15.822686266330299</v>
      </c>
      <c r="J132" s="214">
        <f t="shared" si="0"/>
        <v>12665.923880274475</v>
      </c>
      <c r="K132" s="214">
        <f t="shared" si="1"/>
        <v>754.76407382657146</v>
      </c>
      <c r="L132" s="213">
        <v>12851.957443884299</v>
      </c>
      <c r="M132" s="213">
        <v>724.77894484430101</v>
      </c>
    </row>
    <row r="133" spans="1:13">
      <c r="A133" s="108" t="s">
        <v>168</v>
      </c>
      <c r="B133" s="95">
        <v>235794</v>
      </c>
      <c r="C133" s="95">
        <v>5919</v>
      </c>
      <c r="D133" s="95">
        <v>188015</v>
      </c>
      <c r="E133" s="95">
        <v>3866</v>
      </c>
      <c r="F133" s="211">
        <v>457.45026095837602</v>
      </c>
      <c r="G133" s="211">
        <v>55.394580192774797</v>
      </c>
      <c r="H133" s="211">
        <v>321.583009515078</v>
      </c>
      <c r="I133" s="211">
        <v>62.3640542831399</v>
      </c>
      <c r="J133" s="214">
        <f t="shared" si="0"/>
        <v>12801.791131717773</v>
      </c>
      <c r="K133" s="214">
        <f t="shared" si="1"/>
        <v>747.79459973620635</v>
      </c>
      <c r="L133" s="213">
        <v>13004.5827315527</v>
      </c>
      <c r="M133" s="213">
        <v>737.30449698566099</v>
      </c>
    </row>
    <row r="134" spans="1:13">
      <c r="A134" s="108" t="s">
        <v>169</v>
      </c>
      <c r="B134" s="95">
        <v>215061</v>
      </c>
      <c r="C134" s="95">
        <v>3268</v>
      </c>
      <c r="D134" s="95">
        <v>178226</v>
      </c>
      <c r="E134" s="95">
        <v>1246</v>
      </c>
      <c r="F134" s="211">
        <v>416.34791517078401</v>
      </c>
      <c r="G134" s="211">
        <v>29.1808661359124</v>
      </c>
      <c r="H134" s="211">
        <v>302.939046888549</v>
      </c>
      <c r="I134" s="211">
        <v>17.2754658721189</v>
      </c>
      <c r="J134" s="214">
        <f t="shared" si="0"/>
        <v>12915.200000000008</v>
      </c>
      <c r="K134" s="214">
        <f t="shared" si="1"/>
        <v>759.69999999999982</v>
      </c>
      <c r="L134" s="213">
        <v>13173.1553736883</v>
      </c>
      <c r="M134" s="213">
        <v>750.254194351313</v>
      </c>
    </row>
    <row r="135" spans="1:13">
      <c r="A135" s="108" t="s">
        <v>170</v>
      </c>
      <c r="B135" s="95">
        <v>251343</v>
      </c>
      <c r="C135" s="95">
        <v>3748</v>
      </c>
      <c r="D135" s="95">
        <v>216258</v>
      </c>
      <c r="E135" s="95">
        <v>2651</v>
      </c>
      <c r="F135" s="211">
        <v>481.340672686961</v>
      </c>
      <c r="G135" s="211">
        <v>31.9563264987164</v>
      </c>
      <c r="H135" s="211">
        <v>373.76773214225398</v>
      </c>
      <c r="I135" s="211">
        <v>28.2939438797878</v>
      </c>
      <c r="J135" s="214">
        <f t="shared" si="0"/>
        <v>13022.772940544715</v>
      </c>
      <c r="K135" s="214">
        <f t="shared" si="1"/>
        <v>763.36238261892845</v>
      </c>
      <c r="L135" s="213">
        <v>13359.041406210999</v>
      </c>
      <c r="M135" s="213">
        <v>763.69079740305597</v>
      </c>
    </row>
    <row r="136" spans="1:13">
      <c r="A136" s="108" t="s">
        <v>171</v>
      </c>
      <c r="B136" s="95">
        <v>256805</v>
      </c>
      <c r="C136" s="95">
        <v>2346</v>
      </c>
      <c r="D136" s="95">
        <v>181241</v>
      </c>
      <c r="E136" s="95">
        <v>7250</v>
      </c>
      <c r="F136" s="211">
        <v>488.85104250251402</v>
      </c>
      <c r="G136" s="211">
        <v>18.788372271889099</v>
      </c>
      <c r="H136" s="211">
        <v>312.59998358686801</v>
      </c>
      <c r="I136" s="211">
        <v>59.238798513509799</v>
      </c>
      <c r="J136" s="214">
        <f t="shared" si="0"/>
        <v>13199.023999460362</v>
      </c>
      <c r="K136" s="214">
        <f t="shared" si="1"/>
        <v>722.91195637730777</v>
      </c>
      <c r="L136" s="213">
        <v>13563.4456429327</v>
      </c>
      <c r="M136" s="213">
        <v>777.68297023122</v>
      </c>
    </row>
    <row r="137" spans="1:13">
      <c r="A137" s="108" t="s">
        <v>172</v>
      </c>
      <c r="B137" s="95">
        <v>270994</v>
      </c>
      <c r="C137" s="95">
        <v>4880</v>
      </c>
      <c r="D137" s="95">
        <v>187403</v>
      </c>
      <c r="E137" s="95">
        <v>3505</v>
      </c>
      <c r="F137" s="211">
        <v>515.34861098595502</v>
      </c>
      <c r="G137" s="211">
        <v>36.206948933141099</v>
      </c>
      <c r="H137" s="211">
        <v>317.508411971984</v>
      </c>
      <c r="I137" s="211">
        <v>26.480723929540702</v>
      </c>
      <c r="J137" s="214">
        <f t="shared" si="0"/>
        <v>13396.864198474334</v>
      </c>
      <c r="K137" s="214">
        <f t="shared" si="1"/>
        <v>732.63818138090824</v>
      </c>
      <c r="L137" s="213">
        <v>13787.362729873699</v>
      </c>
      <c r="M137" s="213">
        <v>792.29917166689302</v>
      </c>
    </row>
    <row r="138" spans="1:13">
      <c r="A138" s="108" t="s">
        <v>173</v>
      </c>
      <c r="B138" s="95">
        <v>281036</v>
      </c>
      <c r="C138" s="95">
        <v>13942</v>
      </c>
      <c r="D138" s="95">
        <v>198503</v>
      </c>
      <c r="E138" s="95">
        <v>1947</v>
      </c>
      <c r="F138" s="211">
        <v>536.75967382456702</v>
      </c>
      <c r="G138" s="211">
        <v>93.148352296253194</v>
      </c>
      <c r="H138" s="211">
        <v>324.72387229889199</v>
      </c>
      <c r="I138" s="211">
        <v>15.286533677161501</v>
      </c>
      <c r="J138" s="214">
        <f t="shared" si="0"/>
        <v>13608.900000000009</v>
      </c>
      <c r="K138" s="214">
        <f t="shared" si="1"/>
        <v>810.49999999999989</v>
      </c>
      <c r="L138" s="213">
        <v>14031.559549527499</v>
      </c>
      <c r="M138" s="213">
        <v>807.57362865750702</v>
      </c>
    </row>
    <row r="139" spans="1:13">
      <c r="A139" s="108" t="s">
        <v>174</v>
      </c>
      <c r="B139" s="95">
        <v>297336</v>
      </c>
      <c r="C139" s="95">
        <v>10962</v>
      </c>
      <c r="D139" s="95">
        <v>248102</v>
      </c>
      <c r="E139" s="95">
        <v>9145</v>
      </c>
      <c r="F139" s="211">
        <v>573.46227401021099</v>
      </c>
      <c r="G139" s="211">
        <v>60.475639323152301</v>
      </c>
      <c r="H139" s="211">
        <v>384.049927533443</v>
      </c>
      <c r="I139" s="211">
        <v>79.141755640966693</v>
      </c>
      <c r="J139" s="214">
        <f t="shared" si="0"/>
        <v>13798.312346476778</v>
      </c>
      <c r="K139" s="214">
        <f t="shared" si="1"/>
        <v>791.8338836821855</v>
      </c>
      <c r="L139" s="213">
        <v>14296.5589228053</v>
      </c>
      <c r="M139" s="213">
        <v>823.50328003156301</v>
      </c>
    </row>
    <row r="140" spans="1:13">
      <c r="A140" s="108" t="s">
        <v>175</v>
      </c>
      <c r="B140" s="95">
        <v>220324</v>
      </c>
      <c r="C140" s="95">
        <v>13350</v>
      </c>
      <c r="D140" s="95">
        <v>197669</v>
      </c>
      <c r="E140" s="95">
        <v>1487</v>
      </c>
      <c r="F140" s="211">
        <v>428.642570585317</v>
      </c>
      <c r="G140" s="211">
        <v>60.2066603224633</v>
      </c>
      <c r="H140" s="211">
        <v>296.66091168046597</v>
      </c>
      <c r="I140" s="211">
        <v>11.850880532401201</v>
      </c>
      <c r="J140" s="214">
        <f t="shared" si="0"/>
        <v>13930.294005381627</v>
      </c>
      <c r="K140" s="214">
        <f t="shared" si="1"/>
        <v>840.18966347224762</v>
      </c>
      <c r="L140" s="213">
        <v>14582.619508399899</v>
      </c>
      <c r="M140" s="213">
        <v>840.08689359965297</v>
      </c>
    </row>
    <row r="141" spans="1:13">
      <c r="A141" s="108" t="s">
        <v>176</v>
      </c>
      <c r="B141" s="95">
        <v>412805</v>
      </c>
      <c r="C141" s="95">
        <v>19426</v>
      </c>
      <c r="D141" s="95">
        <v>244083</v>
      </c>
      <c r="E141" s="95">
        <v>4579</v>
      </c>
      <c r="F141" s="211">
        <v>809.49005847977196</v>
      </c>
      <c r="G141" s="211">
        <v>71.768522223694404</v>
      </c>
      <c r="H141" s="211">
        <v>362.734853091498</v>
      </c>
      <c r="I141" s="211">
        <v>32.251674376211099</v>
      </c>
      <c r="J141" s="214">
        <f t="shared" si="0"/>
        <v>14377.049210769901</v>
      </c>
      <c r="K141" s="214">
        <f t="shared" si="1"/>
        <v>879.70651131973091</v>
      </c>
      <c r="L141" s="213">
        <v>14889.688560893899</v>
      </c>
      <c r="M141" s="213">
        <v>857.30344379964799</v>
      </c>
    </row>
    <row r="142" spans="1:13">
      <c r="A142" s="108" t="s">
        <v>177</v>
      </c>
      <c r="B142" s="95">
        <v>317062</v>
      </c>
      <c r="C142" s="95">
        <v>3974</v>
      </c>
      <c r="D142" s="95">
        <v>220277</v>
      </c>
      <c r="E142" s="95">
        <v>2821</v>
      </c>
      <c r="F142" s="211">
        <v>625.80509692469798</v>
      </c>
      <c r="G142" s="211">
        <v>12.5491781306898</v>
      </c>
      <c r="H142" s="211">
        <v>332.95430769459</v>
      </c>
      <c r="I142" s="211">
        <v>15.1556894504208</v>
      </c>
      <c r="J142" s="214">
        <f t="shared" si="0"/>
        <v>14669.900000000009</v>
      </c>
      <c r="K142" s="214">
        <f t="shared" si="1"/>
        <v>877.09999999999991</v>
      </c>
      <c r="L142" s="213">
        <v>15217.305631430499</v>
      </c>
      <c r="M142" s="213">
        <v>875.131969300592</v>
      </c>
    </row>
    <row r="143" spans="1:13">
      <c r="A143" s="108" t="s">
        <v>178</v>
      </c>
      <c r="B143" s="95">
        <v>372495</v>
      </c>
      <c r="C143" s="95">
        <v>11899</v>
      </c>
      <c r="D143" s="95">
        <v>252128</v>
      </c>
      <c r="E143" s="95">
        <v>6276</v>
      </c>
      <c r="F143" s="211">
        <v>739.23737836974306</v>
      </c>
      <c r="G143" s="211">
        <v>31.868041114193101</v>
      </c>
      <c r="H143" s="211">
        <v>396.62861436656902</v>
      </c>
      <c r="I143" s="211">
        <v>20.3514899443832</v>
      </c>
      <c r="J143" s="214">
        <f t="shared" si="0"/>
        <v>15012.508764003183</v>
      </c>
      <c r="K143" s="214">
        <f t="shared" si="1"/>
        <v>888.6165511698099</v>
      </c>
      <c r="L143" s="213">
        <v>15564.689871559</v>
      </c>
      <c r="M143" s="213">
        <v>893.56551068872704</v>
      </c>
    </row>
    <row r="144" spans="1:13">
      <c r="A144" s="108" t="s">
        <v>179</v>
      </c>
      <c r="B144" s="95">
        <v>281803</v>
      </c>
      <c r="C144" s="95">
        <v>5938</v>
      </c>
      <c r="D144" s="95">
        <v>219390</v>
      </c>
      <c r="E144" s="95">
        <v>49666</v>
      </c>
      <c r="F144" s="211">
        <v>555.519113423975</v>
      </c>
      <c r="G144" s="211">
        <v>14.030773771721</v>
      </c>
      <c r="H144" s="211">
        <v>346.75691608776299</v>
      </c>
      <c r="I144" s="211">
        <v>72.231805418342105</v>
      </c>
      <c r="J144" s="214">
        <f t="shared" si="0"/>
        <v>15221.270961339396</v>
      </c>
      <c r="K144" s="214">
        <f t="shared" si="1"/>
        <v>830.41551952318878</v>
      </c>
      <c r="L144" s="213">
        <v>15930.718304309299</v>
      </c>
      <c r="M144" s="213">
        <v>912.59833856948501</v>
      </c>
    </row>
    <row r="145" spans="1:13">
      <c r="A145" s="108" t="s">
        <v>180</v>
      </c>
      <c r="B145" s="95">
        <v>443458</v>
      </c>
      <c r="C145" s="95">
        <v>61609</v>
      </c>
      <c r="D145" s="95">
        <v>274984</v>
      </c>
      <c r="E145" s="95">
        <v>17348</v>
      </c>
      <c r="F145" s="211">
        <v>860.24511344106497</v>
      </c>
      <c r="G145" s="211">
        <v>131.19789160416499</v>
      </c>
      <c r="H145" s="211">
        <v>423.705864606994</v>
      </c>
      <c r="I145" s="211">
        <v>41.061561380412101</v>
      </c>
      <c r="J145" s="214">
        <f t="shared" si="0"/>
        <v>15657.810210173468</v>
      </c>
      <c r="K145" s="214">
        <f t="shared" si="1"/>
        <v>920.55184974694168</v>
      </c>
      <c r="L145" s="213">
        <v>16313.9228395188</v>
      </c>
      <c r="M145" s="213">
        <v>932.22163044859406</v>
      </c>
    </row>
    <row r="146" spans="1:13">
      <c r="A146" s="108" t="s">
        <v>181</v>
      </c>
      <c r="B146" s="95">
        <v>396960</v>
      </c>
      <c r="C146" s="95">
        <v>23338</v>
      </c>
      <c r="D146" s="95">
        <v>270941</v>
      </c>
      <c r="E146" s="95">
        <v>4015</v>
      </c>
      <c r="F146" s="211">
        <v>746.19839476521497</v>
      </c>
      <c r="G146" s="211">
        <v>64.103293509920405</v>
      </c>
      <c r="H146" s="211">
        <v>390.70860493867201</v>
      </c>
      <c r="I146" s="211">
        <v>16.955143256862399</v>
      </c>
      <c r="J146" s="214">
        <f t="shared" si="0"/>
        <v>16013.300000000008</v>
      </c>
      <c r="K146" s="214">
        <f t="shared" si="1"/>
        <v>967.6999999999997</v>
      </c>
      <c r="L146" s="213">
        <v>16712.3919824357</v>
      </c>
      <c r="M146" s="213">
        <v>952.37519956988103</v>
      </c>
    </row>
    <row r="147" spans="1:13">
      <c r="A147" s="108" t="s">
        <v>182</v>
      </c>
      <c r="B147" s="95">
        <v>473871</v>
      </c>
      <c r="C147" s="95">
        <v>8253</v>
      </c>
      <c r="D147" s="95">
        <v>307821</v>
      </c>
      <c r="E147" s="95">
        <v>7681</v>
      </c>
      <c r="F147" s="211">
        <v>850.16286317361096</v>
      </c>
      <c r="G147" s="211">
        <v>30.421756173898</v>
      </c>
      <c r="H147" s="211">
        <v>395.56030710711701</v>
      </c>
      <c r="I147" s="211">
        <v>48.3696633588822</v>
      </c>
      <c r="J147" s="214">
        <f t="shared" si="0"/>
        <v>16467.902556066503</v>
      </c>
      <c r="K147" s="214">
        <f t="shared" si="1"/>
        <v>949.75209281501543</v>
      </c>
      <c r="L147" s="213">
        <v>17123.804167914801</v>
      </c>
      <c r="M147" s="213">
        <v>972.991565564231</v>
      </c>
    </row>
    <row r="148" spans="1:13">
      <c r="A148" s="108" t="s">
        <v>183</v>
      </c>
      <c r="B148" s="95">
        <v>617715</v>
      </c>
      <c r="C148" s="95">
        <v>7231</v>
      </c>
      <c r="D148" s="95">
        <v>234402</v>
      </c>
      <c r="E148" s="95">
        <v>6173</v>
      </c>
      <c r="F148" s="211">
        <v>1079.81980477345</v>
      </c>
      <c r="G148" s="211">
        <v>32.413126010917203</v>
      </c>
      <c r="H148" s="211">
        <v>286.70052843027599</v>
      </c>
      <c r="I148" s="211">
        <v>44.010150130399602</v>
      </c>
      <c r="J148" s="214">
        <f t="shared" si="0"/>
        <v>17261.021832409679</v>
      </c>
      <c r="K148" s="214">
        <f t="shared" si="1"/>
        <v>938.15506869553303</v>
      </c>
      <c r="L148" s="213">
        <v>17545.400898321801</v>
      </c>
      <c r="M148" s="213">
        <v>994.01282606280199</v>
      </c>
    </row>
    <row r="149" spans="1:13">
      <c r="A149" s="108" t="s">
        <v>184</v>
      </c>
      <c r="B149" s="95">
        <v>577717</v>
      </c>
      <c r="C149" s="95">
        <v>27113</v>
      </c>
      <c r="D149" s="95">
        <v>255357</v>
      </c>
      <c r="E149" s="95">
        <v>8544</v>
      </c>
      <c r="F149" s="211">
        <v>1013.2321684234699</v>
      </c>
      <c r="G149" s="211">
        <v>139.729048982862</v>
      </c>
      <c r="H149" s="211">
        <v>315.01000271388602</v>
      </c>
      <c r="I149" s="211">
        <v>59.494175932962698</v>
      </c>
      <c r="J149" s="214">
        <f t="shared" si="0"/>
        <v>17959.243998119262</v>
      </c>
      <c r="K149" s="214">
        <f t="shared" si="1"/>
        <v>1018.3899417454325</v>
      </c>
      <c r="L149" s="213">
        <v>17974.013737515201</v>
      </c>
      <c r="M149" s="213">
        <v>1015.36655402628</v>
      </c>
    </row>
    <row r="150" spans="1:13">
      <c r="A150" s="108" t="s">
        <v>185</v>
      </c>
      <c r="B150" s="95">
        <v>565468</v>
      </c>
      <c r="C150" s="95">
        <v>10278</v>
      </c>
      <c r="D150" s="95">
        <v>517036</v>
      </c>
      <c r="E150" s="95">
        <v>2904</v>
      </c>
      <c r="F150" s="211">
        <v>1022.38516362946</v>
      </c>
      <c r="G150" s="211">
        <v>55.036068832322002</v>
      </c>
      <c r="H150" s="211">
        <v>684.02916174871802</v>
      </c>
      <c r="I150" s="211">
        <v>15.726010577755201</v>
      </c>
      <c r="J150" s="214">
        <f t="shared" si="0"/>
        <v>18297.600000000006</v>
      </c>
      <c r="K150" s="214">
        <f t="shared" si="1"/>
        <v>1057.6999999999991</v>
      </c>
      <c r="L150" s="213">
        <v>18406.2965124371</v>
      </c>
      <c r="M150" s="213">
        <v>1036.94541131699</v>
      </c>
    </row>
    <row r="151" spans="1:13">
      <c r="A151" s="108" t="s">
        <v>186</v>
      </c>
      <c r="B151" s="95">
        <v>727169</v>
      </c>
      <c r="C151" s="95">
        <v>10159</v>
      </c>
      <c r="D151" s="95">
        <v>330101</v>
      </c>
      <c r="E151" s="95">
        <v>12437</v>
      </c>
      <c r="F151" s="211">
        <v>1388.5984564974401</v>
      </c>
      <c r="G151" s="211">
        <v>54.632878088118801</v>
      </c>
      <c r="H151" s="211">
        <v>518.94439602217597</v>
      </c>
      <c r="I151" s="211">
        <v>42.256742991137898</v>
      </c>
      <c r="J151" s="214">
        <f t="shared" si="0"/>
        <v>19167.254060475268</v>
      </c>
      <c r="K151" s="214">
        <f t="shared" si="1"/>
        <v>1070.0761350969801</v>
      </c>
      <c r="L151" s="213">
        <v>18838.893818942699</v>
      </c>
      <c r="M151" s="213">
        <v>1058.64394941461</v>
      </c>
    </row>
    <row r="152" spans="1:13">
      <c r="A152" s="108" t="s">
        <v>187</v>
      </c>
      <c r="B152" s="95">
        <v>466875</v>
      </c>
      <c r="C152" s="95">
        <v>9053</v>
      </c>
      <c r="D152" s="95">
        <v>227850</v>
      </c>
      <c r="E152" s="95">
        <v>5345</v>
      </c>
      <c r="F152" s="211">
        <v>897.47826663704495</v>
      </c>
      <c r="G152" s="211">
        <v>49.455612221828602</v>
      </c>
      <c r="H152" s="211">
        <v>390.65873654935501</v>
      </c>
      <c r="I152" s="211">
        <v>16.869737613886802</v>
      </c>
      <c r="J152" s="214">
        <f t="shared" si="0"/>
        <v>19674.073590562959</v>
      </c>
      <c r="K152" s="214">
        <f t="shared" si="1"/>
        <v>1102.662009704922</v>
      </c>
      <c r="L152" s="213">
        <v>19268.3823175666</v>
      </c>
      <c r="M152" s="213">
        <v>1080.3696914167101</v>
      </c>
    </row>
    <row r="153" spans="1:13">
      <c r="A153" s="108" t="s">
        <v>188</v>
      </c>
      <c r="B153" s="95">
        <v>567568</v>
      </c>
      <c r="C153" s="95">
        <v>16544</v>
      </c>
      <c r="D153" s="95">
        <v>310412</v>
      </c>
      <c r="E153" s="95">
        <v>2856</v>
      </c>
      <c r="F153" s="211">
        <v>1065.88130403939</v>
      </c>
      <c r="G153" s="211">
        <v>92.701590034144402</v>
      </c>
      <c r="H153" s="211">
        <v>553.59145950130096</v>
      </c>
      <c r="I153" s="211">
        <v>10.504376930945201</v>
      </c>
      <c r="J153" s="214">
        <f t="shared" si="0"/>
        <v>20186.363435101048</v>
      </c>
      <c r="K153" s="214">
        <f t="shared" si="1"/>
        <v>1184.8592228081211</v>
      </c>
      <c r="L153" s="213">
        <v>19691.5438939946</v>
      </c>
      <c r="M153" s="213">
        <v>1102.03730553692</v>
      </c>
    </row>
    <row r="154" spans="1:13">
      <c r="A154" s="108" t="s">
        <v>189</v>
      </c>
      <c r="B154" s="95">
        <v>471598</v>
      </c>
      <c r="C154" s="95">
        <v>9309</v>
      </c>
      <c r="D154" s="95">
        <v>295265</v>
      </c>
      <c r="E154" s="95">
        <v>24843</v>
      </c>
      <c r="F154" s="211">
        <v>832.04197282611699</v>
      </c>
      <c r="G154" s="211">
        <v>54.4099196559078</v>
      </c>
      <c r="H154" s="211">
        <v>517.30540792716602</v>
      </c>
      <c r="I154" s="211">
        <v>114.46914246402901</v>
      </c>
      <c r="J154" s="214">
        <f t="shared" si="0"/>
        <v>20501.099999999999</v>
      </c>
      <c r="K154" s="214">
        <f t="shared" si="1"/>
        <v>1124.7999999999997</v>
      </c>
      <c r="L154" s="213">
        <v>20105.413990958099</v>
      </c>
      <c r="M154" s="213">
        <v>1123.5753926878201</v>
      </c>
    </row>
    <row r="155" spans="1:13">
      <c r="A155" s="108" t="s">
        <v>190</v>
      </c>
      <c r="B155" s="95">
        <v>736870</v>
      </c>
      <c r="C155" s="95">
        <v>10849</v>
      </c>
      <c r="D155" s="95">
        <v>366441</v>
      </c>
      <c r="E155" s="95">
        <v>9917</v>
      </c>
      <c r="F155" s="211">
        <v>1173.8383029581</v>
      </c>
      <c r="G155" s="211">
        <v>66.648613457585299</v>
      </c>
      <c r="H155" s="211">
        <v>595.54786527625095</v>
      </c>
      <c r="I155" s="211">
        <v>90.098408082548005</v>
      </c>
      <c r="J155" s="214">
        <f t="shared" si="0"/>
        <v>21079.39043768185</v>
      </c>
      <c r="K155" s="214">
        <f t="shared" si="1"/>
        <v>1101.3502053750369</v>
      </c>
      <c r="L155" s="213">
        <v>20507.337313401698</v>
      </c>
      <c r="M155" s="213">
        <v>1144.96431748025</v>
      </c>
    </row>
    <row r="156" spans="1:13">
      <c r="A156" s="108" t="s">
        <v>191</v>
      </c>
      <c r="B156" s="95">
        <v>592109</v>
      </c>
      <c r="C156" s="95">
        <v>9395</v>
      </c>
      <c r="D156" s="95">
        <v>327257</v>
      </c>
      <c r="E156" s="95">
        <v>2634</v>
      </c>
      <c r="F156" s="211">
        <v>868.60744820539696</v>
      </c>
      <c r="G156" s="211">
        <v>60.531751283532003</v>
      </c>
      <c r="H156" s="211">
        <v>499.621705426684</v>
      </c>
      <c r="I156" s="211">
        <v>27.481787777121301</v>
      </c>
      <c r="J156" s="214">
        <f t="shared" si="0"/>
        <v>21448.37618046056</v>
      </c>
      <c r="K156" s="214">
        <f t="shared" si="1"/>
        <v>1134.4001688814476</v>
      </c>
      <c r="L156" s="213">
        <v>20894.905870025399</v>
      </c>
      <c r="M156" s="213">
        <v>1166.18520990467</v>
      </c>
    </row>
    <row r="157" spans="1:13">
      <c r="A157" s="108" t="s">
        <v>192</v>
      </c>
      <c r="B157" s="95">
        <v>760418</v>
      </c>
      <c r="C157" s="95">
        <v>9684</v>
      </c>
      <c r="D157" s="95">
        <v>451726</v>
      </c>
      <c r="E157" s="95">
        <v>5568</v>
      </c>
      <c r="F157" s="211">
        <v>1047.33127499599</v>
      </c>
      <c r="G157" s="211">
        <v>65.3064067689468</v>
      </c>
      <c r="H157" s="211">
        <v>656.53993959142394</v>
      </c>
      <c r="I157" s="211">
        <v>60.9726778238131</v>
      </c>
      <c r="J157" s="214">
        <f t="shared" si="0"/>
        <v>21839.167515865127</v>
      </c>
      <c r="K157" s="214">
        <f t="shared" si="1"/>
        <v>1138.7338978265814</v>
      </c>
      <c r="L157" s="213">
        <v>21266.069202732298</v>
      </c>
      <c r="M157" s="213">
        <v>1187.19194113142</v>
      </c>
    </row>
    <row r="158" spans="1:13">
      <c r="A158" s="108" t="s">
        <v>193</v>
      </c>
      <c r="B158" s="95">
        <v>571603</v>
      </c>
      <c r="C158" s="95">
        <v>15586</v>
      </c>
      <c r="D158" s="95">
        <v>361280</v>
      </c>
      <c r="E158" s="95">
        <v>1807</v>
      </c>
      <c r="F158" s="211">
        <v>762.72297384050398</v>
      </c>
      <c r="G158" s="211">
        <v>109.813228489935</v>
      </c>
      <c r="H158" s="211">
        <v>511.19048970563802</v>
      </c>
      <c r="I158" s="211">
        <v>17.547126316517499</v>
      </c>
      <c r="J158" s="214">
        <f t="shared" si="0"/>
        <v>22090.699999999993</v>
      </c>
      <c r="K158" s="214">
        <f t="shared" si="1"/>
        <v>1230.9999999999989</v>
      </c>
      <c r="L158" s="213">
        <v>21619.122772369301</v>
      </c>
      <c r="M158" s="213">
        <v>1207.9185166802299</v>
      </c>
    </row>
    <row r="159" spans="1:13">
      <c r="A159" s="108" t="s">
        <v>194</v>
      </c>
      <c r="B159" s="95">
        <v>883400</v>
      </c>
      <c r="C159" s="95">
        <v>20497</v>
      </c>
      <c r="D159" s="95">
        <v>477912</v>
      </c>
      <c r="E159" s="95">
        <v>13794</v>
      </c>
      <c r="F159" s="211">
        <v>1171.84573839679</v>
      </c>
      <c r="G159" s="211">
        <v>150.63916534787199</v>
      </c>
      <c r="H159" s="211">
        <v>671.15094813850305</v>
      </c>
      <c r="I159" s="211">
        <v>108.979873990822</v>
      </c>
      <c r="J159" s="214">
        <f t="shared" si="0"/>
        <v>22591.39479025828</v>
      </c>
      <c r="K159" s="214">
        <f t="shared" si="1"/>
        <v>1272.6592913570489</v>
      </c>
      <c r="L159" s="213">
        <v>21952.720226228801</v>
      </c>
      <c r="M159" s="213">
        <v>1228.26865579377</v>
      </c>
    </row>
    <row r="160" spans="1:13">
      <c r="A160" s="108" t="s">
        <v>195</v>
      </c>
      <c r="B160" s="95">
        <v>475709</v>
      </c>
      <c r="C160" s="95">
        <v>7776</v>
      </c>
      <c r="D160" s="95">
        <v>366513</v>
      </c>
      <c r="E160" s="95">
        <v>4765</v>
      </c>
      <c r="F160" s="211">
        <v>626.66890414145701</v>
      </c>
      <c r="G160" s="211">
        <v>54.113981751504397</v>
      </c>
      <c r="H160" s="211">
        <v>513.50064605692296</v>
      </c>
      <c r="I160" s="211">
        <v>34.530894063709198</v>
      </c>
      <c r="J160" s="214">
        <f t="shared" si="0"/>
        <v>22704.563048342814</v>
      </c>
      <c r="K160" s="214">
        <f t="shared" si="1"/>
        <v>1292.242379044844</v>
      </c>
      <c r="L160" s="213">
        <v>22265.809947370901</v>
      </c>
      <c r="M160" s="213">
        <v>1248.16050364177</v>
      </c>
    </row>
    <row r="161" spans="1:13">
      <c r="A161" s="108" t="s">
        <v>196</v>
      </c>
      <c r="B161" s="95">
        <v>637853</v>
      </c>
      <c r="C161" s="95">
        <v>7825</v>
      </c>
      <c r="D161" s="95">
        <v>488158</v>
      </c>
      <c r="E161" s="95">
        <v>7960</v>
      </c>
      <c r="F161" s="211">
        <v>833.95042182223403</v>
      </c>
      <c r="G161" s="211">
        <v>49.341504151132902</v>
      </c>
      <c r="H161" s="211">
        <v>685.05653416867995</v>
      </c>
      <c r="I161" s="211">
        <v>55.660151271255501</v>
      </c>
      <c r="J161" s="214">
        <f t="shared" si="0"/>
        <v>22853.456935996368</v>
      </c>
      <c r="K161" s="214">
        <f t="shared" si="1"/>
        <v>1285.9237319247216</v>
      </c>
      <c r="L161" s="213">
        <v>22557.739490457901</v>
      </c>
      <c r="M161" s="213">
        <v>1267.53994954118</v>
      </c>
    </row>
    <row r="162" spans="1:13">
      <c r="A162" s="108" t="s">
        <v>197</v>
      </c>
      <c r="B162" s="95">
        <v>633934</v>
      </c>
      <c r="C162" s="95">
        <v>11454</v>
      </c>
      <c r="D162" s="95">
        <v>393167</v>
      </c>
      <c r="E162" s="95">
        <v>2205</v>
      </c>
      <c r="F162" s="211">
        <v>821.93493563951404</v>
      </c>
      <c r="G162" s="211">
        <v>61.705348749489701</v>
      </c>
      <c r="H162" s="211">
        <v>555.59187163589104</v>
      </c>
      <c r="I162" s="211">
        <v>16.329080674212999</v>
      </c>
      <c r="J162" s="214">
        <f t="shared" si="0"/>
        <v>23119.799999999992</v>
      </c>
      <c r="K162" s="214">
        <f t="shared" si="1"/>
        <v>1331.2999999999984</v>
      </c>
      <c r="L162" s="213">
        <v>22828.130630840202</v>
      </c>
      <c r="M162" s="213">
        <v>1286.3804339810999</v>
      </c>
    </row>
    <row r="163" spans="1:13">
      <c r="A163" s="108" t="s">
        <v>198</v>
      </c>
      <c r="B163" s="95">
        <v>700904</v>
      </c>
      <c r="C163" s="95">
        <v>9302</v>
      </c>
      <c r="D163" s="95">
        <v>444814</v>
      </c>
      <c r="E163" s="95">
        <v>7576</v>
      </c>
      <c r="F163" s="211">
        <v>900.47159739073902</v>
      </c>
      <c r="G163" s="211">
        <v>37.962090355335299</v>
      </c>
      <c r="H163" s="211">
        <v>635.59433768752399</v>
      </c>
      <c r="I163" s="211">
        <v>60.633176660450502</v>
      </c>
      <c r="J163" s="214">
        <f t="shared" si="0"/>
        <v>23384.677259703207</v>
      </c>
      <c r="K163" s="214">
        <f t="shared" si="1"/>
        <v>1308.6289136948831</v>
      </c>
      <c r="L163" s="213">
        <v>23076.789967271801</v>
      </c>
      <c r="M163" s="213">
        <v>1304.66688731459</v>
      </c>
    </row>
    <row r="164" spans="1:13">
      <c r="A164" s="108" t="s">
        <v>199</v>
      </c>
      <c r="B164" s="95">
        <v>549407</v>
      </c>
      <c r="C164" s="95">
        <v>14022</v>
      </c>
      <c r="D164" s="95">
        <v>413501</v>
      </c>
      <c r="E164" s="95">
        <v>4829</v>
      </c>
      <c r="F164" s="211">
        <v>707.42830176904999</v>
      </c>
      <c r="G164" s="211">
        <v>46.040441403255798</v>
      </c>
      <c r="H164" s="211">
        <v>589.53078884661704</v>
      </c>
      <c r="I164" s="211">
        <v>38.691915473947901</v>
      </c>
      <c r="J164" s="214">
        <f t="shared" si="0"/>
        <v>23502.574772625641</v>
      </c>
      <c r="K164" s="214">
        <f t="shared" si="1"/>
        <v>1315.977439624191</v>
      </c>
      <c r="L164" s="213">
        <v>23303.706391862401</v>
      </c>
      <c r="M164" s="213">
        <v>1322.4123146235099</v>
      </c>
    </row>
    <row r="165" spans="1:13">
      <c r="A165" s="108" t="s">
        <v>200</v>
      </c>
      <c r="B165" s="95">
        <v>635128</v>
      </c>
      <c r="C165" s="95">
        <v>42985</v>
      </c>
      <c r="D165" s="95">
        <v>503936</v>
      </c>
      <c r="E165" s="95">
        <v>12827</v>
      </c>
      <c r="F165" s="211">
        <v>826.97314059191001</v>
      </c>
      <c r="G165" s="211">
        <v>139.80443865266099</v>
      </c>
      <c r="H165" s="211">
        <v>707.96710510398702</v>
      </c>
      <c r="I165" s="211">
        <v>98.077953577038599</v>
      </c>
      <c r="J165" s="214">
        <f t="shared" si="0"/>
        <v>23621.580808113562</v>
      </c>
      <c r="K165" s="214">
        <f t="shared" si="1"/>
        <v>1357.7039246998133</v>
      </c>
      <c r="L165" s="213">
        <v>23509.0612262795</v>
      </c>
      <c r="M165" s="213">
        <v>1339.63219725618</v>
      </c>
    </row>
    <row r="166" spans="1:13">
      <c r="A166" s="108" t="s">
        <v>201</v>
      </c>
      <c r="B166" s="95">
        <v>578512</v>
      </c>
      <c r="C166" s="95">
        <v>11522</v>
      </c>
      <c r="D166" s="95">
        <v>416431</v>
      </c>
      <c r="E166" s="95">
        <v>5936</v>
      </c>
      <c r="F166" s="211">
        <v>769.32696024829897</v>
      </c>
      <c r="G166" s="211">
        <v>64.193029588747194</v>
      </c>
      <c r="H166" s="211">
        <v>567.40776836186899</v>
      </c>
      <c r="I166" s="211">
        <v>37.296954288562802</v>
      </c>
      <c r="J166" s="214">
        <f t="shared" si="0"/>
        <v>23823.499999999989</v>
      </c>
      <c r="K166" s="214">
        <f t="shared" si="1"/>
        <v>1384.5999999999976</v>
      </c>
      <c r="L166" s="213">
        <v>23693.160084928499</v>
      </c>
      <c r="M166" s="213">
        <v>1356.3379947640401</v>
      </c>
    </row>
    <row r="167" spans="1:13">
      <c r="A167" s="108" t="s">
        <v>202</v>
      </c>
      <c r="B167" s="95">
        <v>581033</v>
      </c>
      <c r="C167" s="95">
        <v>6787</v>
      </c>
      <c r="D167" s="95">
        <v>519724</v>
      </c>
      <c r="E167" s="95">
        <v>17231</v>
      </c>
      <c r="F167" s="211">
        <v>795.88288598034296</v>
      </c>
      <c r="G167" s="211">
        <v>57.826562987605897</v>
      </c>
      <c r="H167" s="211">
        <v>676.92028536725604</v>
      </c>
      <c r="I167" s="211">
        <v>76.830243943436599</v>
      </c>
      <c r="J167" s="214">
        <f t="shared" si="0"/>
        <v>23942.462600613075</v>
      </c>
      <c r="K167" s="214">
        <f t="shared" si="1"/>
        <v>1365.5963190441669</v>
      </c>
      <c r="L167" s="213">
        <v>23856.378906953501</v>
      </c>
      <c r="M167" s="213">
        <v>1372.55246152822</v>
      </c>
    </row>
    <row r="168" spans="1:13">
      <c r="A168" s="108" t="s">
        <v>203</v>
      </c>
      <c r="B168" s="95">
        <v>418498</v>
      </c>
      <c r="C168" s="95">
        <v>2847</v>
      </c>
      <c r="D168" s="95">
        <v>433202</v>
      </c>
      <c r="E168" s="95">
        <v>19439</v>
      </c>
      <c r="F168" s="211">
        <v>591.77827478968004</v>
      </c>
      <c r="G168" s="211">
        <v>31.086187229989701</v>
      </c>
      <c r="H168" s="211">
        <v>560.31713346231595</v>
      </c>
      <c r="I168" s="211">
        <v>84.590267981684207</v>
      </c>
      <c r="J168" s="214">
        <f t="shared" si="0"/>
        <v>23973.923741940442</v>
      </c>
      <c r="K168" s="214">
        <f t="shared" si="1"/>
        <v>1312.0922382924723</v>
      </c>
      <c r="L168" s="213">
        <v>23999.175093945501</v>
      </c>
      <c r="M168" s="213">
        <v>1388.31601568307</v>
      </c>
    </row>
    <row r="169" spans="1:13">
      <c r="A169" s="108" t="s">
        <v>204</v>
      </c>
      <c r="B169" s="95">
        <v>658230</v>
      </c>
      <c r="C169" s="95">
        <v>4627</v>
      </c>
      <c r="D169" s="95">
        <v>504748</v>
      </c>
      <c r="E169" s="95">
        <v>6945</v>
      </c>
      <c r="F169" s="211">
        <v>961.97912192914998</v>
      </c>
      <c r="G169" s="211">
        <v>60.553076959305002</v>
      </c>
      <c r="H169" s="211">
        <v>669.78070994358097</v>
      </c>
      <c r="I169" s="211">
        <v>42.929948657834103</v>
      </c>
      <c r="J169" s="214">
        <f t="shared" si="0"/>
        <v>24266.122153926011</v>
      </c>
      <c r="K169" s="214">
        <f t="shared" si="1"/>
        <v>1329.7153665939431</v>
      </c>
      <c r="L169" s="213">
        <v>24122.059849804002</v>
      </c>
      <c r="M169" s="213">
        <v>1403.6647277739401</v>
      </c>
    </row>
    <row r="170" spans="1:13">
      <c r="A170" s="108" t="s">
        <v>205</v>
      </c>
      <c r="B170" s="95">
        <v>621655</v>
      </c>
      <c r="C170" s="95">
        <v>8786</v>
      </c>
      <c r="D170" s="95">
        <v>517122</v>
      </c>
      <c r="E170" s="95">
        <v>4751</v>
      </c>
      <c r="F170" s="211">
        <v>941.05971730082501</v>
      </c>
      <c r="G170" s="211">
        <v>130.73417282309899</v>
      </c>
      <c r="H170" s="211">
        <v>729.18187122684401</v>
      </c>
      <c r="I170" s="211">
        <v>41.349539417045001</v>
      </c>
      <c r="J170" s="214">
        <f t="shared" si="0"/>
        <v>24477.999999999993</v>
      </c>
      <c r="K170" s="214">
        <f t="shared" si="1"/>
        <v>1419.0999999999972</v>
      </c>
      <c r="L170" s="213">
        <v>24225.528596333599</v>
      </c>
      <c r="M170" s="213">
        <v>1418.5870284852699</v>
      </c>
    </row>
    <row r="171" spans="1:13">
      <c r="A171" s="108" t="s">
        <v>206</v>
      </c>
      <c r="B171" s="95">
        <v>582767</v>
      </c>
      <c r="C171" s="95">
        <v>8127</v>
      </c>
      <c r="D171" s="95">
        <v>586648</v>
      </c>
      <c r="E171" s="95">
        <v>9481</v>
      </c>
      <c r="F171" s="211">
        <v>915.39928267028995</v>
      </c>
      <c r="G171" s="211">
        <v>129.71190134046699</v>
      </c>
      <c r="H171" s="211">
        <v>905.782504401246</v>
      </c>
      <c r="I171" s="211">
        <v>110.915273382734</v>
      </c>
      <c r="J171" s="214">
        <f t="shared" si="0"/>
        <v>24487.616778269035</v>
      </c>
      <c r="K171" s="214">
        <f t="shared" si="1"/>
        <v>1437.8966279577301</v>
      </c>
      <c r="L171" s="213">
        <v>24310.166794278899</v>
      </c>
      <c r="M171" s="213">
        <v>1433.0251301507899</v>
      </c>
    </row>
    <row r="172" spans="1:13">
      <c r="A172" s="108" t="s">
        <v>207</v>
      </c>
      <c r="B172" s="95">
        <v>346635</v>
      </c>
      <c r="C172" s="95">
        <v>4496</v>
      </c>
      <c r="D172" s="95">
        <v>383118</v>
      </c>
      <c r="E172" s="95">
        <v>4713</v>
      </c>
      <c r="F172" s="211">
        <v>547.71103287298502</v>
      </c>
      <c r="G172" s="211">
        <v>69.538799689721003</v>
      </c>
      <c r="H172" s="211">
        <v>627.78785854795501</v>
      </c>
      <c r="I172" s="211">
        <v>59.425181028276803</v>
      </c>
      <c r="J172" s="214">
        <f t="shared" si="0"/>
        <v>24407.539952594067</v>
      </c>
      <c r="K172" s="214">
        <f t="shared" si="1"/>
        <v>1448.0102466191743</v>
      </c>
      <c r="L172" s="213">
        <v>24376.717699011799</v>
      </c>
      <c r="M172" s="213">
        <v>1446.92156571141</v>
      </c>
    </row>
    <row r="173" spans="1:13">
      <c r="A173" s="108" t="s">
        <v>208</v>
      </c>
      <c r="B173" s="95">
        <v>514525</v>
      </c>
      <c r="C173" s="95">
        <v>3084</v>
      </c>
      <c r="D173" s="95">
        <v>350541</v>
      </c>
      <c r="E173" s="95">
        <v>2980</v>
      </c>
      <c r="F173" s="211">
        <v>803.18174063994798</v>
      </c>
      <c r="G173" s="211">
        <v>43.4903519193969</v>
      </c>
      <c r="H173" s="211">
        <v>598.58439579603601</v>
      </c>
      <c r="I173" s="211">
        <v>37.197215822707498</v>
      </c>
      <c r="J173" s="214">
        <f t="shared" si="0"/>
        <v>24612.137297437981</v>
      </c>
      <c r="K173" s="214">
        <f t="shared" si="1"/>
        <v>1454.3033827158638</v>
      </c>
      <c r="L173" s="213">
        <v>24426.035472144202</v>
      </c>
      <c r="M173" s="213">
        <v>1460.2219127941701</v>
      </c>
    </row>
    <row r="174" spans="1:13">
      <c r="A174" s="108" t="s">
        <v>209</v>
      </c>
      <c r="B174" s="95">
        <v>373709</v>
      </c>
      <c r="C174" s="95">
        <v>5038</v>
      </c>
      <c r="D174" s="95">
        <v>316665</v>
      </c>
      <c r="E174" s="95">
        <v>3877</v>
      </c>
      <c r="F174" s="211">
        <v>560.50794381677599</v>
      </c>
      <c r="G174" s="211">
        <v>61.158947050414298</v>
      </c>
      <c r="H174" s="211">
        <v>555.14524125475998</v>
      </c>
      <c r="I174" s="211">
        <v>45.362329766281498</v>
      </c>
      <c r="J174" s="214">
        <f t="shared" si="0"/>
        <v>24617.5</v>
      </c>
      <c r="K174" s="214">
        <f t="shared" si="1"/>
        <v>1470.0999999999967</v>
      </c>
      <c r="L174" s="213">
        <v>24458.993539196301</v>
      </c>
      <c r="M174" s="213">
        <v>1472.8724294516801</v>
      </c>
    </row>
    <row r="175" spans="1:13">
      <c r="A175" s="108" t="s">
        <v>210</v>
      </c>
      <c r="B175" s="95">
        <v>570799</v>
      </c>
      <c r="C175" s="95">
        <v>10109</v>
      </c>
      <c r="D175" s="95">
        <v>449409</v>
      </c>
      <c r="E175" s="95">
        <v>6588</v>
      </c>
      <c r="F175" s="211">
        <v>803.74679455329203</v>
      </c>
      <c r="G175" s="211">
        <v>93.0132147239988</v>
      </c>
      <c r="H175" s="211">
        <v>798.77507202748097</v>
      </c>
      <c r="I175" s="211">
        <v>66.313078783701698</v>
      </c>
      <c r="J175" s="214">
        <f t="shared" si="0"/>
        <v>24622.47172252581</v>
      </c>
      <c r="K175" s="214">
        <f t="shared" si="1"/>
        <v>1496.8001359402938</v>
      </c>
      <c r="L175" s="213">
        <v>24476.581639329499</v>
      </c>
      <c r="M175" s="213">
        <v>1484.81567465526</v>
      </c>
    </row>
    <row r="176" spans="1:13">
      <c r="A176" s="108" t="s">
        <v>211</v>
      </c>
      <c r="B176" s="95">
        <v>339018</v>
      </c>
      <c r="C176" s="95">
        <v>5739</v>
      </c>
      <c r="D176" s="95">
        <v>363790</v>
      </c>
      <c r="E176" s="95">
        <v>3677</v>
      </c>
      <c r="F176" s="211">
        <v>469.16441927197297</v>
      </c>
      <c r="G176" s="211">
        <v>45.897223997179999</v>
      </c>
      <c r="H176" s="211">
        <v>647.94584757782695</v>
      </c>
      <c r="I176" s="211">
        <v>31.673155429754299</v>
      </c>
      <c r="J176" s="214">
        <f t="shared" ref="J176:J239" si="2">J175+F176-H176</f>
        <v>24443.690294219956</v>
      </c>
      <c r="K176" s="214">
        <f t="shared" ref="K176:K239" si="3">K175+G176-I176</f>
        <v>1511.0242045077193</v>
      </c>
      <c r="L176" s="213">
        <v>24479.888578242899</v>
      </c>
      <c r="M176" s="213">
        <v>1495.9924746078</v>
      </c>
    </row>
    <row r="177" spans="1:13">
      <c r="A177" s="108" t="s">
        <v>212</v>
      </c>
      <c r="B177" s="95">
        <v>574326</v>
      </c>
      <c r="C177" s="95">
        <v>13322</v>
      </c>
      <c r="D177" s="95">
        <v>408788</v>
      </c>
      <c r="E177" s="95">
        <v>9078</v>
      </c>
      <c r="F177" s="211">
        <v>803.93190732037795</v>
      </c>
      <c r="G177" s="211">
        <v>103.628379262423</v>
      </c>
      <c r="H177" s="211">
        <v>722.79697908184505</v>
      </c>
      <c r="I177" s="211">
        <v>65.942396848550203</v>
      </c>
      <c r="J177" s="214">
        <f t="shared" si="2"/>
        <v>24524.825222458487</v>
      </c>
      <c r="K177" s="214">
        <f t="shared" si="3"/>
        <v>1548.7101869215921</v>
      </c>
      <c r="L177" s="213">
        <v>24470.094342937598</v>
      </c>
      <c r="M177" s="213">
        <v>1506.35114580053</v>
      </c>
    </row>
    <row r="178" spans="1:13">
      <c r="A178" s="108" t="s">
        <v>213</v>
      </c>
      <c r="B178" s="95">
        <v>346893</v>
      </c>
      <c r="C178" s="95">
        <v>7217</v>
      </c>
      <c r="D178" s="95">
        <v>339759</v>
      </c>
      <c r="E178" s="95">
        <v>16100</v>
      </c>
      <c r="F178" s="211">
        <v>514.656878854355</v>
      </c>
      <c r="G178" s="211">
        <v>71.061182016397396</v>
      </c>
      <c r="H178" s="211">
        <v>589.98210131284395</v>
      </c>
      <c r="I178" s="211">
        <v>99.271368937993799</v>
      </c>
      <c r="J178" s="214">
        <f t="shared" si="2"/>
        <v>24449.5</v>
      </c>
      <c r="K178" s="214">
        <f t="shared" si="3"/>
        <v>1520.4999999999957</v>
      </c>
      <c r="L178" s="213">
        <v>24448.356296487302</v>
      </c>
      <c r="M178" s="213">
        <v>1515.8493995558199</v>
      </c>
    </row>
    <row r="179" spans="1:13">
      <c r="A179" s="108" t="s">
        <v>214</v>
      </c>
      <c r="B179" s="95">
        <v>432519</v>
      </c>
      <c r="C179" s="95">
        <v>5631</v>
      </c>
      <c r="D179" s="95">
        <v>478995</v>
      </c>
      <c r="E179" s="95">
        <v>11911</v>
      </c>
      <c r="F179" s="211">
        <v>695.70345137754498</v>
      </c>
      <c r="G179" s="211">
        <v>74.062023666028097</v>
      </c>
      <c r="H179" s="211">
        <v>809.13660957130799</v>
      </c>
      <c r="I179" s="211">
        <v>65.683016517350296</v>
      </c>
      <c r="J179" s="214">
        <f t="shared" si="2"/>
        <v>24336.066841806234</v>
      </c>
      <c r="K179" s="214">
        <f t="shared" si="3"/>
        <v>1528.8790071486735</v>
      </c>
      <c r="L179" s="213">
        <v>24415.866008765399</v>
      </c>
      <c r="M179" s="213">
        <v>1524.4714215967799</v>
      </c>
    </row>
    <row r="180" spans="1:13">
      <c r="A180" s="108" t="s">
        <v>215</v>
      </c>
      <c r="B180" s="95">
        <v>296729</v>
      </c>
      <c r="C180" s="95">
        <v>9024</v>
      </c>
      <c r="D180" s="95">
        <v>387984</v>
      </c>
      <c r="E180" s="95">
        <v>27101</v>
      </c>
      <c r="F180" s="211">
        <v>493.95612693436601</v>
      </c>
      <c r="G180" s="211">
        <v>132.658730820557</v>
      </c>
      <c r="H180" s="211">
        <v>642.50790232952397</v>
      </c>
      <c r="I180" s="211">
        <v>135.50982725241201</v>
      </c>
      <c r="J180" s="214">
        <f t="shared" si="2"/>
        <v>24187.515066411073</v>
      </c>
      <c r="K180" s="214">
        <f t="shared" si="3"/>
        <v>1526.0279107168185</v>
      </c>
      <c r="L180" s="213">
        <v>24373.815764459901</v>
      </c>
      <c r="M180" s="213">
        <v>1532.2043042717801</v>
      </c>
    </row>
    <row r="181" spans="1:13">
      <c r="A181" s="108" t="s">
        <v>216</v>
      </c>
      <c r="B181" s="95">
        <v>379396</v>
      </c>
      <c r="C181" s="95">
        <v>4532</v>
      </c>
      <c r="D181" s="95">
        <v>438711</v>
      </c>
      <c r="E181" s="95">
        <v>7900</v>
      </c>
      <c r="F181" s="211">
        <v>635.00320336587401</v>
      </c>
      <c r="G181" s="211">
        <v>60.870767749346797</v>
      </c>
      <c r="H181" s="211">
        <v>716.91739323839204</v>
      </c>
      <c r="I181" s="211">
        <v>37.903350291508801</v>
      </c>
      <c r="J181" s="214">
        <f t="shared" si="2"/>
        <v>24105.600876538556</v>
      </c>
      <c r="K181" s="214">
        <f t="shared" si="3"/>
        <v>1548.9953281746566</v>
      </c>
      <c r="L181" s="213">
        <v>24323.347973779499</v>
      </c>
      <c r="M181" s="213">
        <v>1539.0378946701701</v>
      </c>
    </row>
    <row r="182" spans="1:13">
      <c r="A182" s="108" t="s">
        <v>217</v>
      </c>
      <c r="B182" s="95">
        <v>342701</v>
      </c>
      <c r="C182" s="95">
        <v>2113</v>
      </c>
      <c r="D182" s="95">
        <v>364307</v>
      </c>
      <c r="E182" s="95">
        <v>7597</v>
      </c>
      <c r="F182" s="211">
        <v>556.03721832221299</v>
      </c>
      <c r="G182" s="211">
        <v>22.708477764067499</v>
      </c>
      <c r="H182" s="211">
        <v>592.03809486077296</v>
      </c>
      <c r="I182" s="211">
        <v>35.603805938728001</v>
      </c>
      <c r="J182" s="214">
        <f t="shared" si="2"/>
        <v>24069.599999999995</v>
      </c>
      <c r="K182" s="214">
        <f t="shared" si="3"/>
        <v>1536.099999999996</v>
      </c>
      <c r="L182" s="213">
        <v>24265.488608996598</v>
      </c>
      <c r="M182" s="213">
        <v>1544.95817963531</v>
      </c>
    </row>
    <row r="183" spans="1:13">
      <c r="A183" s="108" t="s">
        <v>218</v>
      </c>
      <c r="B183" s="95">
        <v>474729</v>
      </c>
      <c r="C183" s="95">
        <v>15432</v>
      </c>
      <c r="D183" s="95">
        <v>557344</v>
      </c>
      <c r="E183" s="95">
        <v>8356</v>
      </c>
      <c r="F183" s="211">
        <v>720.10560335236505</v>
      </c>
      <c r="G183" s="211">
        <v>114.243487666661</v>
      </c>
      <c r="H183" s="211">
        <v>906.64697413166004</v>
      </c>
      <c r="I183" s="211">
        <v>38.961488487472302</v>
      </c>
      <c r="J183" s="214">
        <f t="shared" si="2"/>
        <v>23883.058629220697</v>
      </c>
      <c r="K183" s="214">
        <f t="shared" si="3"/>
        <v>1611.3819991791847</v>
      </c>
      <c r="L183" s="213">
        <v>24201.127550447902</v>
      </c>
      <c r="M183" s="213">
        <v>1549.95736940652</v>
      </c>
    </row>
    <row r="184" spans="1:13">
      <c r="A184" s="108" t="s">
        <v>219</v>
      </c>
      <c r="B184" s="95">
        <v>289920</v>
      </c>
      <c r="C184" s="95">
        <v>6038</v>
      </c>
      <c r="D184" s="95">
        <v>329640</v>
      </c>
      <c r="E184" s="95">
        <v>8976</v>
      </c>
      <c r="F184" s="211">
        <v>447.096824427039</v>
      </c>
      <c r="G184" s="211">
        <v>29.014959135046201</v>
      </c>
      <c r="H184" s="211">
        <v>537.92221822766896</v>
      </c>
      <c r="I184" s="211">
        <v>41.183498762361602</v>
      </c>
      <c r="J184" s="214">
        <f t="shared" si="2"/>
        <v>23792.23323542007</v>
      </c>
      <c r="K184" s="214">
        <f t="shared" si="3"/>
        <v>1599.2134595518694</v>
      </c>
      <c r="L184" s="213">
        <v>24131.032248089301</v>
      </c>
      <c r="M184" s="213">
        <v>1554.0221378608301</v>
      </c>
    </row>
    <row r="185" spans="1:13">
      <c r="A185" s="108" t="s">
        <v>220</v>
      </c>
      <c r="B185" s="95">
        <v>378341</v>
      </c>
      <c r="C185" s="95">
        <v>42388</v>
      </c>
      <c r="D185" s="95">
        <v>409580</v>
      </c>
      <c r="E185" s="95">
        <v>38408</v>
      </c>
      <c r="F185" s="211">
        <v>623.25642333783503</v>
      </c>
      <c r="G185" s="211">
        <v>105.961056253617</v>
      </c>
      <c r="H185" s="211">
        <v>671.31681126800004</v>
      </c>
      <c r="I185" s="211">
        <v>171.270993890098</v>
      </c>
      <c r="J185" s="214">
        <f t="shared" si="2"/>
        <v>23744.172847489906</v>
      </c>
      <c r="K185" s="214">
        <f t="shared" si="3"/>
        <v>1533.9035219153884</v>
      </c>
      <c r="L185" s="213">
        <v>24055.771358801099</v>
      </c>
      <c r="M185" s="213">
        <v>1557.1775492688901</v>
      </c>
    </row>
    <row r="186" spans="1:13">
      <c r="A186" s="108" t="s">
        <v>221</v>
      </c>
      <c r="B186" s="95">
        <v>272794</v>
      </c>
      <c r="C186" s="95">
        <v>21468</v>
      </c>
      <c r="D186" s="95">
        <v>336314</v>
      </c>
      <c r="E186" s="95">
        <v>7220</v>
      </c>
      <c r="F186" s="211">
        <v>506.54114888276001</v>
      </c>
      <c r="G186" s="211">
        <v>48.180496944674502</v>
      </c>
      <c r="H186" s="211">
        <v>554.51399637266695</v>
      </c>
      <c r="I186" s="211">
        <v>29.584018860067602</v>
      </c>
      <c r="J186" s="214">
        <f t="shared" si="2"/>
        <v>23696.199999999997</v>
      </c>
      <c r="K186" s="214">
        <f t="shared" si="3"/>
        <v>1552.4999999999955</v>
      </c>
      <c r="L186" s="213">
        <v>23975.7017900805</v>
      </c>
      <c r="M186" s="213">
        <v>1559.4769124774</v>
      </c>
    </row>
    <row r="187" spans="1:13">
      <c r="A187" s="108" t="s">
        <v>222</v>
      </c>
      <c r="B187" s="95">
        <v>348025</v>
      </c>
      <c r="C187" s="95">
        <v>40570</v>
      </c>
      <c r="D187" s="95">
        <v>429029</v>
      </c>
      <c r="E187" s="95">
        <v>25772</v>
      </c>
      <c r="F187" s="211">
        <v>745.33182701434703</v>
      </c>
      <c r="G187" s="211">
        <v>122.80962940116</v>
      </c>
      <c r="H187" s="211">
        <v>712.47623912130803</v>
      </c>
      <c r="I187" s="211">
        <v>95.150238873144403</v>
      </c>
      <c r="J187" s="214">
        <f t="shared" si="2"/>
        <v>23729.055587893035</v>
      </c>
      <c r="K187" s="214">
        <f t="shared" si="3"/>
        <v>1580.159390528011</v>
      </c>
      <c r="L187" s="213">
        <v>23890.985700355199</v>
      </c>
      <c r="M187" s="213">
        <v>1560.9589900659601</v>
      </c>
    </row>
    <row r="188" spans="1:13">
      <c r="A188" s="108" t="s">
        <v>223</v>
      </c>
      <c r="B188" s="95">
        <v>217389</v>
      </c>
      <c r="C188" s="95">
        <v>12425</v>
      </c>
      <c r="D188" s="95">
        <v>313125</v>
      </c>
      <c r="E188" s="95">
        <v>9828</v>
      </c>
      <c r="F188" s="211">
        <v>492.62185173595901</v>
      </c>
      <c r="G188" s="211">
        <v>43.361133788385096</v>
      </c>
      <c r="H188" s="211">
        <v>526.94290266059295</v>
      </c>
      <c r="I188" s="211">
        <v>35.510273387952303</v>
      </c>
      <c r="J188" s="214">
        <f t="shared" si="2"/>
        <v>23694.734536968401</v>
      </c>
      <c r="K188" s="214">
        <f t="shared" si="3"/>
        <v>1588.0102509284438</v>
      </c>
      <c r="L188" s="213">
        <v>23801.610559434201</v>
      </c>
      <c r="M188" s="213">
        <v>1561.6581840438801</v>
      </c>
    </row>
    <row r="189" spans="1:13">
      <c r="A189" s="108" t="s">
        <v>224</v>
      </c>
      <c r="B189" s="95">
        <v>322049</v>
      </c>
      <c r="C189" s="95">
        <v>19140</v>
      </c>
      <c r="D189" s="95">
        <v>407800</v>
      </c>
      <c r="E189" s="95">
        <v>33987</v>
      </c>
      <c r="F189" s="211">
        <v>737.64039435149004</v>
      </c>
      <c r="G189" s="211">
        <v>73.775612200836605</v>
      </c>
      <c r="H189" s="211">
        <v>698.37959033924596</v>
      </c>
      <c r="I189" s="211">
        <v>124.355906226774</v>
      </c>
      <c r="J189" s="214">
        <f t="shared" si="2"/>
        <v>23733.995340980644</v>
      </c>
      <c r="K189" s="214">
        <f t="shared" si="3"/>
        <v>1537.4299569025063</v>
      </c>
      <c r="L189" s="213">
        <v>23707.462630806102</v>
      </c>
      <c r="M189" s="213">
        <v>1561.62089667077</v>
      </c>
    </row>
    <row r="190" spans="1:13">
      <c r="A190" s="108" t="s">
        <v>225</v>
      </c>
      <c r="B190" s="95">
        <v>272096</v>
      </c>
      <c r="C190" s="95">
        <v>14860</v>
      </c>
      <c r="D190" s="95">
        <v>370309</v>
      </c>
      <c r="E190" s="95">
        <v>8145</v>
      </c>
      <c r="F190" s="211">
        <v>589.50592689820201</v>
      </c>
      <c r="G190" s="211">
        <v>60.453624609618302</v>
      </c>
      <c r="H190" s="211">
        <v>648.80126787884899</v>
      </c>
      <c r="I190" s="211">
        <v>33.683581512129102</v>
      </c>
      <c r="J190" s="214">
        <f t="shared" si="2"/>
        <v>23674.699999999997</v>
      </c>
      <c r="K190" s="214">
        <f t="shared" si="3"/>
        <v>1564.1999999999955</v>
      </c>
      <c r="L190" s="213">
        <v>23608.3613804454</v>
      </c>
      <c r="M190" s="213">
        <v>1560.91000024801</v>
      </c>
    </row>
    <row r="191" spans="1:13">
      <c r="A191" s="108" t="s">
        <v>226</v>
      </c>
      <c r="B191" s="95">
        <v>359817</v>
      </c>
      <c r="C191" s="95">
        <v>19683</v>
      </c>
      <c r="D191" s="95">
        <v>375802</v>
      </c>
      <c r="E191" s="95">
        <v>15817</v>
      </c>
      <c r="F191" s="211">
        <v>689.883053424987</v>
      </c>
      <c r="G191" s="211">
        <v>81.972942079491403</v>
      </c>
      <c r="H191" s="211">
        <v>676.61256391725601</v>
      </c>
      <c r="I191" s="211">
        <v>74.581948142579904</v>
      </c>
      <c r="J191" s="214">
        <f t="shared" si="2"/>
        <v>23687.970489507727</v>
      </c>
      <c r="K191" s="214">
        <f t="shared" si="3"/>
        <v>1571.5909939369069</v>
      </c>
      <c r="L191" s="213">
        <v>23504.142857270599</v>
      </c>
      <c r="M191" s="213">
        <v>1559.57324773965</v>
      </c>
    </row>
    <row r="192" spans="1:13">
      <c r="A192" s="108" t="s">
        <v>227</v>
      </c>
      <c r="B192" s="95">
        <v>282021</v>
      </c>
      <c r="C192" s="95">
        <v>16380</v>
      </c>
      <c r="D192" s="95">
        <v>376525</v>
      </c>
      <c r="E192" s="95">
        <v>12215</v>
      </c>
      <c r="F192" s="211">
        <v>496.98132723671603</v>
      </c>
      <c r="G192" s="211">
        <v>68.124454663155305</v>
      </c>
      <c r="H192" s="211">
        <v>683.61838364053006</v>
      </c>
      <c r="I192" s="211">
        <v>61.602059549199801</v>
      </c>
      <c r="J192" s="214">
        <f t="shared" si="2"/>
        <v>23501.333433103915</v>
      </c>
      <c r="K192" s="214">
        <f t="shared" si="3"/>
        <v>1578.1133890508625</v>
      </c>
      <c r="L192" s="213">
        <v>23394.684571837399</v>
      </c>
      <c r="M192" s="213">
        <v>1557.66044835959</v>
      </c>
    </row>
    <row r="193" spans="1:13">
      <c r="A193" s="108" t="s">
        <v>228</v>
      </c>
      <c r="B193" s="95">
        <v>307105</v>
      </c>
      <c r="C193" s="95">
        <v>18727</v>
      </c>
      <c r="D193" s="95">
        <v>340958</v>
      </c>
      <c r="E193" s="95">
        <v>17843</v>
      </c>
      <c r="F193" s="211">
        <v>516.20657680945396</v>
      </c>
      <c r="G193" s="211">
        <v>76.188563718800395</v>
      </c>
      <c r="H193" s="211">
        <v>612.850767289038</v>
      </c>
      <c r="I193" s="211">
        <v>92.362656590139693</v>
      </c>
      <c r="J193" s="214">
        <f t="shared" si="2"/>
        <v>23404.689242624332</v>
      </c>
      <c r="K193" s="214">
        <f t="shared" si="3"/>
        <v>1561.9392961795231</v>
      </c>
      <c r="L193" s="213">
        <v>23279.9789269715</v>
      </c>
      <c r="M193" s="213">
        <v>1555.22892241307</v>
      </c>
    </row>
    <row r="194" spans="1:13">
      <c r="A194" s="108" t="s">
        <v>229</v>
      </c>
      <c r="B194" s="95">
        <v>349448</v>
      </c>
      <c r="C194" s="95">
        <v>14692</v>
      </c>
      <c r="D194" s="95">
        <v>364481</v>
      </c>
      <c r="E194" s="95">
        <v>13502</v>
      </c>
      <c r="F194" s="211">
        <v>587.02904252884002</v>
      </c>
      <c r="G194" s="211">
        <v>57.0140395385529</v>
      </c>
      <c r="H194" s="211">
        <v>637.518285153173</v>
      </c>
      <c r="I194" s="211">
        <v>67.853335718080203</v>
      </c>
      <c r="J194" s="214">
        <f t="shared" si="2"/>
        <v>23354.2</v>
      </c>
      <c r="K194" s="214">
        <f t="shared" si="3"/>
        <v>1551.0999999999958</v>
      </c>
      <c r="L194" s="213">
        <v>23160.084981036998</v>
      </c>
      <c r="M194" s="213">
        <v>1552.3487732932999</v>
      </c>
    </row>
    <row r="195" spans="1:13">
      <c r="A195" s="108" t="s">
        <v>230</v>
      </c>
      <c r="B195" s="95">
        <v>447233</v>
      </c>
      <c r="C195" s="95">
        <v>25676</v>
      </c>
      <c r="D195" s="95">
        <v>473180</v>
      </c>
      <c r="E195" s="95">
        <v>24335</v>
      </c>
      <c r="F195" s="211">
        <v>791.72586516405897</v>
      </c>
      <c r="G195" s="211">
        <v>92.860969299104099</v>
      </c>
      <c r="H195" s="211">
        <v>789.52086701978601</v>
      </c>
      <c r="I195" s="211">
        <v>113.38554934373001</v>
      </c>
      <c r="J195" s="214">
        <f t="shared" si="2"/>
        <v>23356.404998144273</v>
      </c>
      <c r="K195" s="214">
        <f t="shared" si="3"/>
        <v>1530.5754199553699</v>
      </c>
      <c r="L195" s="213">
        <v>23035.1397363453</v>
      </c>
      <c r="M195" s="213">
        <v>1549.0942983770699</v>
      </c>
    </row>
    <row r="196" spans="1:13">
      <c r="A196" s="108" t="s">
        <v>231</v>
      </c>
      <c r="B196" s="95">
        <v>203677</v>
      </c>
      <c r="C196" s="95">
        <v>13393</v>
      </c>
      <c r="D196" s="95">
        <v>473680</v>
      </c>
      <c r="E196" s="95">
        <v>12669</v>
      </c>
      <c r="F196" s="211">
        <v>367.71648786887903</v>
      </c>
      <c r="G196" s="211">
        <v>45.391253115520399</v>
      </c>
      <c r="H196" s="211">
        <v>775.08672840628105</v>
      </c>
      <c r="I196" s="211">
        <v>55.834948662167697</v>
      </c>
      <c r="J196" s="214">
        <f t="shared" si="2"/>
        <v>22949.034757606871</v>
      </c>
      <c r="K196" s="214">
        <f t="shared" si="3"/>
        <v>1520.1317244087224</v>
      </c>
      <c r="L196" s="213">
        <v>22905.4015170946</v>
      </c>
      <c r="M196" s="213">
        <v>1545.5390145578699</v>
      </c>
    </row>
    <row r="197" spans="1:13">
      <c r="A197" s="108" t="s">
        <v>232</v>
      </c>
      <c r="B197" s="95">
        <v>258991</v>
      </c>
      <c r="C197" s="95">
        <v>28800</v>
      </c>
      <c r="D197" s="95">
        <v>332163</v>
      </c>
      <c r="E197" s="95">
        <v>16569</v>
      </c>
      <c r="F197" s="211">
        <v>470.15316902077598</v>
      </c>
      <c r="G197" s="211">
        <v>91.605664237376601</v>
      </c>
      <c r="H197" s="211">
        <v>548.88700806233203</v>
      </c>
      <c r="I197" s="211">
        <v>69.827829332452495</v>
      </c>
      <c r="J197" s="214">
        <f t="shared" si="2"/>
        <v>22870.300918565317</v>
      </c>
      <c r="K197" s="214">
        <f t="shared" si="3"/>
        <v>1541.9095593136467</v>
      </c>
      <c r="L197" s="213">
        <v>22771.3294382719</v>
      </c>
      <c r="M197" s="213">
        <v>1541.7448644301801</v>
      </c>
    </row>
    <row r="198" spans="1:13">
      <c r="A198" s="108" t="s">
        <v>233</v>
      </c>
      <c r="B198" s="95">
        <v>271354</v>
      </c>
      <c r="C198" s="95">
        <v>17636</v>
      </c>
      <c r="D198" s="95">
        <v>278938</v>
      </c>
      <c r="E198" s="95">
        <v>14772</v>
      </c>
      <c r="F198" s="211">
        <v>486.60447794628402</v>
      </c>
      <c r="G198" s="211">
        <v>53.142113347998901</v>
      </c>
      <c r="H198" s="211">
        <v>474.90539651159798</v>
      </c>
      <c r="I198" s="211">
        <v>60.551672661648801</v>
      </c>
      <c r="J198" s="214">
        <f t="shared" si="2"/>
        <v>22882.000000000004</v>
      </c>
      <c r="K198" s="214">
        <f t="shared" si="3"/>
        <v>1534.4999999999968</v>
      </c>
      <c r="L198" s="213">
        <v>22633.409885639299</v>
      </c>
      <c r="M198" s="213">
        <v>1537.7579110321401</v>
      </c>
    </row>
    <row r="199" spans="1:13">
      <c r="A199" s="108" t="s">
        <v>234</v>
      </c>
      <c r="B199" s="95">
        <v>278024</v>
      </c>
      <c r="C199" s="95">
        <v>49476</v>
      </c>
      <c r="D199" s="95">
        <v>393684</v>
      </c>
      <c r="E199" s="95">
        <v>30333</v>
      </c>
      <c r="F199" s="211">
        <v>483.10040277998701</v>
      </c>
      <c r="G199" s="211">
        <v>142.03926454402199</v>
      </c>
      <c r="H199" s="211">
        <v>701.20154953830695</v>
      </c>
      <c r="I199" s="211">
        <v>122.938230505739</v>
      </c>
      <c r="J199" s="214">
        <f t="shared" si="2"/>
        <v>22663.898853241684</v>
      </c>
      <c r="K199" s="214">
        <f t="shared" si="3"/>
        <v>1553.6010340382797</v>
      </c>
      <c r="L199" s="213">
        <v>22492.191102134198</v>
      </c>
      <c r="M199" s="213">
        <v>1533.6243203361801</v>
      </c>
    </row>
    <row r="200" spans="1:13">
      <c r="A200" s="108" t="s">
        <v>235</v>
      </c>
      <c r="B200" s="95">
        <v>204263</v>
      </c>
      <c r="C200" s="95">
        <v>9546</v>
      </c>
      <c r="D200" s="95">
        <v>293109</v>
      </c>
      <c r="E200" s="95">
        <v>15197</v>
      </c>
      <c r="F200" s="211">
        <v>349.34855894506597</v>
      </c>
      <c r="G200" s="211">
        <v>27.085758605898601</v>
      </c>
      <c r="H200" s="211">
        <v>530.94925637497499</v>
      </c>
      <c r="I200" s="211">
        <v>56.558975783050101</v>
      </c>
      <c r="J200" s="214">
        <f t="shared" si="2"/>
        <v>22482.298155811775</v>
      </c>
      <c r="K200" s="214">
        <f t="shared" si="3"/>
        <v>1524.1278168611282</v>
      </c>
      <c r="L200" s="213">
        <v>22348.3766995154</v>
      </c>
      <c r="M200" s="213">
        <v>1529.3882221203301</v>
      </c>
    </row>
    <row r="201" spans="1:13">
      <c r="A201" s="108" t="s">
        <v>236</v>
      </c>
      <c r="B201" s="95">
        <v>247740</v>
      </c>
      <c r="C201" s="95">
        <v>19516</v>
      </c>
      <c r="D201" s="95">
        <v>374852</v>
      </c>
      <c r="E201" s="95">
        <v>22620</v>
      </c>
      <c r="F201" s="211">
        <v>422.08466681254498</v>
      </c>
      <c r="G201" s="211">
        <v>55.131354995184303</v>
      </c>
      <c r="H201" s="211">
        <v>676.91318274826301</v>
      </c>
      <c r="I201" s="211">
        <v>73.461808668644906</v>
      </c>
      <c r="J201" s="214">
        <f t="shared" si="2"/>
        <v>22227.469639876057</v>
      </c>
      <c r="K201" s="214">
        <f t="shared" si="3"/>
        <v>1505.7973631876675</v>
      </c>
      <c r="L201" s="213">
        <v>22202.7776068864</v>
      </c>
      <c r="M201" s="213">
        <v>1525.10623160872</v>
      </c>
    </row>
    <row r="202" spans="1:13">
      <c r="A202" s="108" t="s">
        <v>237</v>
      </c>
      <c r="B202" s="95">
        <v>241968</v>
      </c>
      <c r="C202" s="95">
        <v>24635</v>
      </c>
      <c r="D202" s="95">
        <v>366221</v>
      </c>
      <c r="E202" s="95">
        <v>19657</v>
      </c>
      <c r="F202" s="211">
        <v>416.76637146239898</v>
      </c>
      <c r="G202" s="211">
        <v>70.343621854895105</v>
      </c>
      <c r="H202" s="211">
        <v>642.436011338453</v>
      </c>
      <c r="I202" s="211">
        <v>50.3409850425654</v>
      </c>
      <c r="J202" s="214">
        <f t="shared" si="2"/>
        <v>22001.800000000003</v>
      </c>
      <c r="K202" s="214">
        <f t="shared" si="3"/>
        <v>1525.7999999999972</v>
      </c>
      <c r="L202" s="213">
        <v>22056.288454260499</v>
      </c>
      <c r="M202" s="213">
        <v>1520.8316762721499</v>
      </c>
    </row>
    <row r="203" spans="1:13">
      <c r="A203" s="108" t="s">
        <v>238</v>
      </c>
      <c r="B203" s="95">
        <v>320651</v>
      </c>
      <c r="C203" s="95">
        <v>35710</v>
      </c>
      <c r="D203" s="95">
        <v>412125</v>
      </c>
      <c r="E203" s="95">
        <v>109296</v>
      </c>
      <c r="F203" s="211">
        <v>566.16953951857795</v>
      </c>
      <c r="G203" s="211">
        <v>104.993566749745</v>
      </c>
      <c r="H203" s="211">
        <v>683.19835869825295</v>
      </c>
      <c r="I203" s="211">
        <v>184.65925286507101</v>
      </c>
      <c r="J203" s="214">
        <f t="shared" si="2"/>
        <v>21884.771180820328</v>
      </c>
      <c r="K203" s="214">
        <f t="shared" si="3"/>
        <v>1446.1343138846712</v>
      </c>
      <c r="L203" s="213">
        <v>21909.819304172001</v>
      </c>
      <c r="M203" s="213">
        <v>1516.60581553868</v>
      </c>
    </row>
    <row r="204" spans="1:13">
      <c r="A204" s="108" t="s">
        <v>239</v>
      </c>
      <c r="B204" s="95">
        <v>189490</v>
      </c>
      <c r="C204" s="95">
        <v>17791</v>
      </c>
      <c r="D204" s="95">
        <v>303553</v>
      </c>
      <c r="E204" s="95">
        <v>18782</v>
      </c>
      <c r="F204" s="211">
        <v>337.547967877514</v>
      </c>
      <c r="G204" s="211">
        <v>55.268044876439902</v>
      </c>
      <c r="H204" s="211">
        <v>487.954045436782</v>
      </c>
      <c r="I204" s="211">
        <v>31.967797973597801</v>
      </c>
      <c r="J204" s="214">
        <f t="shared" si="2"/>
        <v>21734.365103261061</v>
      </c>
      <c r="K204" s="214">
        <f t="shared" si="3"/>
        <v>1469.4345607875134</v>
      </c>
      <c r="L204" s="213">
        <v>21764.246163870899</v>
      </c>
      <c r="M204" s="213">
        <v>1512.4730140387001</v>
      </c>
    </row>
    <row r="205" spans="1:13">
      <c r="A205" s="108" t="s">
        <v>240</v>
      </c>
      <c r="B205" s="95">
        <v>251815</v>
      </c>
      <c r="C205" s="95">
        <v>18730</v>
      </c>
      <c r="D205" s="95">
        <v>433851</v>
      </c>
      <c r="E205" s="95">
        <v>25861</v>
      </c>
      <c r="F205" s="211">
        <v>448.403937587185</v>
      </c>
      <c r="G205" s="211">
        <v>62.062194064185903</v>
      </c>
      <c r="H205" s="211">
        <v>690.36353575798296</v>
      </c>
      <c r="I205" s="211">
        <v>48.268456573614898</v>
      </c>
      <c r="J205" s="214">
        <f t="shared" si="2"/>
        <v>21492.405505090261</v>
      </c>
      <c r="K205" s="214">
        <f t="shared" si="3"/>
        <v>1483.2282982780844</v>
      </c>
      <c r="L205" s="213">
        <v>21620.4293855305</v>
      </c>
      <c r="M205" s="213">
        <v>1508.43359171406</v>
      </c>
    </row>
    <row r="206" spans="1:13">
      <c r="A206" s="108" t="s">
        <v>241</v>
      </c>
      <c r="B206" s="95">
        <v>205239</v>
      </c>
      <c r="C206" s="95">
        <v>18796</v>
      </c>
      <c r="D206" s="95">
        <v>340762</v>
      </c>
      <c r="E206" s="95">
        <v>19600</v>
      </c>
      <c r="F206" s="211">
        <v>360.87855501672101</v>
      </c>
      <c r="G206" s="211">
        <v>66.976194309629193</v>
      </c>
      <c r="H206" s="211">
        <v>553.28406010697904</v>
      </c>
      <c r="I206" s="211">
        <v>43.904492587714998</v>
      </c>
      <c r="J206" s="214">
        <f t="shared" si="2"/>
        <v>21300</v>
      </c>
      <c r="K206" s="214">
        <f t="shared" si="3"/>
        <v>1506.2999999999986</v>
      </c>
      <c r="L206" s="213">
        <v>21479.2106456609</v>
      </c>
      <c r="M206" s="213">
        <v>1504.4609694733199</v>
      </c>
    </row>
    <row r="207" spans="1:13">
      <c r="A207" s="108" t="s">
        <v>242</v>
      </c>
      <c r="B207" s="95">
        <v>336211</v>
      </c>
      <c r="C207" s="95">
        <v>22625</v>
      </c>
      <c r="D207" s="95">
        <v>377574</v>
      </c>
      <c r="E207" s="95">
        <v>33453</v>
      </c>
      <c r="F207" s="211">
        <v>577.71067402459198</v>
      </c>
      <c r="G207" s="211">
        <v>87.243778591795504</v>
      </c>
      <c r="H207" s="211">
        <v>639.72403725176798</v>
      </c>
      <c r="I207" s="211">
        <v>92.735417486758905</v>
      </c>
      <c r="J207" s="214">
        <f t="shared" si="2"/>
        <v>21237.986636772825</v>
      </c>
      <c r="K207" s="214">
        <f t="shared" si="3"/>
        <v>1500.8083611050351</v>
      </c>
      <c r="L207" s="213">
        <v>21341.3516058471</v>
      </c>
      <c r="M207" s="213">
        <v>1500.5128149166701</v>
      </c>
    </row>
    <row r="208" spans="1:13">
      <c r="A208" s="108" t="s">
        <v>243</v>
      </c>
      <c r="B208" s="95">
        <v>246327</v>
      </c>
      <c r="C208" s="95">
        <v>14558</v>
      </c>
      <c r="D208" s="95">
        <v>346560</v>
      </c>
      <c r="E208" s="95">
        <v>14981</v>
      </c>
      <c r="F208" s="211">
        <v>407.31558071570601</v>
      </c>
      <c r="G208" s="211">
        <v>55.040668531733601</v>
      </c>
      <c r="H208" s="211">
        <v>599.87356263012998</v>
      </c>
      <c r="I208" s="211">
        <v>45.311462425095698</v>
      </c>
      <c r="J208" s="214">
        <f t="shared" si="2"/>
        <v>21045.428654858399</v>
      </c>
      <c r="K208" s="214">
        <f t="shared" si="3"/>
        <v>1510.5375672116731</v>
      </c>
      <c r="L208" s="213">
        <v>21207.501921020601</v>
      </c>
      <c r="M208" s="213">
        <v>1496.54794503835</v>
      </c>
    </row>
    <row r="209" spans="1:13">
      <c r="A209" s="108" t="s">
        <v>244</v>
      </c>
      <c r="B209" s="95">
        <v>260707</v>
      </c>
      <c r="C209" s="95">
        <v>27768</v>
      </c>
      <c r="D209" s="95">
        <v>314682</v>
      </c>
      <c r="E209" s="95">
        <v>29107</v>
      </c>
      <c r="F209" s="211">
        <v>409.49602269947297</v>
      </c>
      <c r="G209" s="211">
        <v>96.318036127036805</v>
      </c>
      <c r="H209" s="211">
        <v>546.40368940053304</v>
      </c>
      <c r="I209" s="211">
        <v>91.741435984746602</v>
      </c>
      <c r="J209" s="214">
        <f t="shared" si="2"/>
        <v>20908.520988157339</v>
      </c>
      <c r="K209" s="214">
        <f t="shared" si="3"/>
        <v>1515.1141673539632</v>
      </c>
      <c r="L209" s="213">
        <v>21078.246643007002</v>
      </c>
      <c r="M209" s="213">
        <v>1492.5253615489801</v>
      </c>
    </row>
    <row r="210" spans="1:13">
      <c r="A210" s="108" t="s">
        <v>245</v>
      </c>
      <c r="B210" s="95">
        <v>235361</v>
      </c>
      <c r="C210" s="95">
        <v>22847</v>
      </c>
      <c r="D210" s="95">
        <v>313633</v>
      </c>
      <c r="E210" s="95">
        <v>26619</v>
      </c>
      <c r="F210" s="211">
        <v>345.67772256022801</v>
      </c>
      <c r="G210" s="211">
        <v>61.797516749433903</v>
      </c>
      <c r="H210" s="211">
        <v>537.39871071756602</v>
      </c>
      <c r="I210" s="211">
        <v>80.811684103398605</v>
      </c>
      <c r="J210" s="214">
        <f t="shared" si="2"/>
        <v>20716.8</v>
      </c>
      <c r="K210" s="214">
        <f t="shared" si="3"/>
        <v>1496.0999999999985</v>
      </c>
      <c r="L210" s="213">
        <v>20954.069527840798</v>
      </c>
      <c r="M210" s="213">
        <v>1488.4128096730501</v>
      </c>
    </row>
    <row r="211" spans="1:13">
      <c r="A211" s="108" t="s">
        <v>246</v>
      </c>
      <c r="B211" s="95">
        <v>263434</v>
      </c>
      <c r="C211" s="95">
        <v>29493</v>
      </c>
      <c r="D211" s="95">
        <v>355669</v>
      </c>
      <c r="E211" s="95">
        <v>32731</v>
      </c>
      <c r="F211" s="211">
        <v>355.48224404333803</v>
      </c>
      <c r="G211" s="211">
        <v>46.284872376483698</v>
      </c>
      <c r="H211" s="211">
        <v>591.235267633033</v>
      </c>
      <c r="I211" s="211">
        <v>88.287908843037997</v>
      </c>
      <c r="J211" s="214">
        <f t="shared" si="2"/>
        <v>20481.046976410304</v>
      </c>
      <c r="K211" s="214">
        <f t="shared" si="3"/>
        <v>1454.0969635334443</v>
      </c>
      <c r="L211" s="213">
        <v>20835.348253022101</v>
      </c>
      <c r="M211" s="213">
        <v>1484.19215263866</v>
      </c>
    </row>
    <row r="212" spans="1:13">
      <c r="A212" s="108" t="s">
        <v>247</v>
      </c>
      <c r="B212" s="95">
        <v>320776</v>
      </c>
      <c r="C212" s="95">
        <v>402947</v>
      </c>
      <c r="D212" s="95">
        <v>344918</v>
      </c>
      <c r="E212" s="95">
        <v>46266</v>
      </c>
      <c r="F212" s="211">
        <v>423.07092833931398</v>
      </c>
      <c r="G212" s="211">
        <v>215.18810420098899</v>
      </c>
      <c r="H212" s="211">
        <v>562.90346071838496</v>
      </c>
      <c r="I212" s="211">
        <v>114.778235396455</v>
      </c>
      <c r="J212" s="214">
        <f t="shared" si="2"/>
        <v>20341.214444031233</v>
      </c>
      <c r="K212" s="214">
        <f t="shared" si="3"/>
        <v>1554.5068323379783</v>
      </c>
      <c r="L212" s="213">
        <v>20722.312202596</v>
      </c>
      <c r="M212" s="213">
        <v>1479.85005816786</v>
      </c>
    </row>
    <row r="213" spans="1:13">
      <c r="A213" s="108" t="s">
        <v>248</v>
      </c>
      <c r="B213" s="95">
        <v>296746</v>
      </c>
      <c r="C213" s="95">
        <v>19638</v>
      </c>
      <c r="D213" s="95">
        <v>280273</v>
      </c>
      <c r="E213" s="95">
        <v>24522</v>
      </c>
      <c r="F213" s="211">
        <v>414.40044886953001</v>
      </c>
      <c r="G213" s="211">
        <v>17.033209772945199</v>
      </c>
      <c r="H213" s="211">
        <v>454.56194936847498</v>
      </c>
      <c r="I213" s="211">
        <v>59.751607831766201</v>
      </c>
      <c r="J213" s="214">
        <f t="shared" si="2"/>
        <v>20301.052943532286</v>
      </c>
      <c r="K213" s="214">
        <f t="shared" si="3"/>
        <v>1511.7884342791572</v>
      </c>
      <c r="L213" s="213">
        <v>20614.96932231</v>
      </c>
      <c r="M213" s="213">
        <v>1475.3543844895401</v>
      </c>
    </row>
    <row r="214" spans="1:13">
      <c r="A214" s="108" t="s">
        <v>249</v>
      </c>
      <c r="B214" s="95">
        <v>313548</v>
      </c>
      <c r="C214" s="95">
        <v>14671</v>
      </c>
      <c r="D214" s="95">
        <v>376630</v>
      </c>
      <c r="E214" s="95">
        <v>20888</v>
      </c>
      <c r="F214" s="211">
        <v>493.54637874781599</v>
      </c>
      <c r="G214" s="211">
        <v>18.593813649581101</v>
      </c>
      <c r="H214" s="211">
        <v>613.19932228010498</v>
      </c>
      <c r="I214" s="211">
        <v>51.882247928739702</v>
      </c>
      <c r="J214" s="214">
        <f t="shared" si="2"/>
        <v>20181.399999999994</v>
      </c>
      <c r="K214" s="214">
        <f t="shared" si="3"/>
        <v>1478.4999999999986</v>
      </c>
      <c r="L214" s="213">
        <v>20513.089371812199</v>
      </c>
      <c r="M214" s="213">
        <v>1470.71965031641</v>
      </c>
    </row>
    <row r="215" spans="1:13">
      <c r="A215" s="108" t="s">
        <v>250</v>
      </c>
      <c r="B215" s="95">
        <v>307077</v>
      </c>
      <c r="C215" s="95">
        <v>27083</v>
      </c>
      <c r="D215" s="95">
        <v>331484</v>
      </c>
      <c r="E215" s="95">
        <v>33261</v>
      </c>
      <c r="F215" s="211">
        <v>570.34131293475298</v>
      </c>
      <c r="G215" s="211">
        <v>46.508080566235002</v>
      </c>
      <c r="H215" s="211">
        <v>549.081137889366</v>
      </c>
      <c r="I215" s="211">
        <v>86.772174721850803</v>
      </c>
      <c r="J215" s="214">
        <f t="shared" si="2"/>
        <v>20202.660175045381</v>
      </c>
      <c r="K215" s="214">
        <f t="shared" si="3"/>
        <v>1438.2359058443828</v>
      </c>
      <c r="L215" s="213">
        <v>20416.245913014202</v>
      </c>
      <c r="M215" s="213">
        <v>1465.9831456423201</v>
      </c>
    </row>
    <row r="216" spans="1:13">
      <c r="A216" s="108" t="s">
        <v>251</v>
      </c>
      <c r="B216" s="95">
        <v>269654</v>
      </c>
      <c r="C216" s="95">
        <v>27328</v>
      </c>
      <c r="D216" s="95">
        <v>281422</v>
      </c>
      <c r="E216" s="95">
        <v>35312</v>
      </c>
      <c r="F216" s="211">
        <v>538.88239079968696</v>
      </c>
      <c r="G216" s="211">
        <v>58.766962746854297</v>
      </c>
      <c r="H216" s="211">
        <v>472.74003572003198</v>
      </c>
      <c r="I216" s="211">
        <v>99.226086050922902</v>
      </c>
      <c r="J216" s="214">
        <f t="shared" si="2"/>
        <v>20268.802530125038</v>
      </c>
      <c r="K216" s="214">
        <f t="shared" si="3"/>
        <v>1397.7767825403141</v>
      </c>
      <c r="L216" s="213">
        <v>20323.805201970099</v>
      </c>
      <c r="M216" s="213">
        <v>1461.1870231796699</v>
      </c>
    </row>
    <row r="217" spans="1:13">
      <c r="A217" s="108" t="s">
        <v>252</v>
      </c>
      <c r="B217" s="95">
        <v>402166</v>
      </c>
      <c r="C217" s="95">
        <v>38888</v>
      </c>
      <c r="D217" s="95">
        <v>332942</v>
      </c>
      <c r="E217" s="95">
        <v>22816</v>
      </c>
      <c r="F217" s="211">
        <v>810.23921237470199</v>
      </c>
      <c r="G217" s="211">
        <v>99.817653985789093</v>
      </c>
      <c r="H217" s="211">
        <v>565.68269017918499</v>
      </c>
      <c r="I217" s="211">
        <v>70.546925451912202</v>
      </c>
      <c r="J217" s="214">
        <f t="shared" si="2"/>
        <v>20513.359052320553</v>
      </c>
      <c r="K217" s="214">
        <f t="shared" si="3"/>
        <v>1427.0475110741911</v>
      </c>
      <c r="L217" s="213">
        <v>20235.000003647601</v>
      </c>
      <c r="M217" s="213">
        <v>1456.3560936159899</v>
      </c>
    </row>
    <row r="218" spans="1:13">
      <c r="A218" s="108" t="s">
        <v>253</v>
      </c>
      <c r="B218" s="95">
        <v>308729</v>
      </c>
      <c r="C218" s="95">
        <v>31193</v>
      </c>
      <c r="D218" s="95">
        <v>314767</v>
      </c>
      <c r="E218" s="95">
        <v>17236</v>
      </c>
      <c r="F218" s="211">
        <v>569.53708389085602</v>
      </c>
      <c r="G218" s="211">
        <v>92.307302701121401</v>
      </c>
      <c r="H218" s="211">
        <v>539.29613621141505</v>
      </c>
      <c r="I218" s="211">
        <v>59.054813775313903</v>
      </c>
      <c r="J218" s="214">
        <f t="shared" si="2"/>
        <v>20543.599999999995</v>
      </c>
      <c r="K218" s="214">
        <f t="shared" si="3"/>
        <v>1460.2999999999986</v>
      </c>
      <c r="L218" s="213">
        <v>20149.028706345001</v>
      </c>
      <c r="M218" s="213">
        <v>1451.4755362383901</v>
      </c>
    </row>
    <row r="219" spans="1:13">
      <c r="A219" s="108" t="s">
        <v>254</v>
      </c>
      <c r="B219" s="95">
        <v>323708</v>
      </c>
      <c r="C219" s="95">
        <v>24957</v>
      </c>
      <c r="D219" s="95">
        <v>376938</v>
      </c>
      <c r="E219" s="95">
        <v>22672</v>
      </c>
      <c r="F219" s="211">
        <v>495.904826513427</v>
      </c>
      <c r="G219" s="211">
        <v>83.168341948513202</v>
      </c>
      <c r="H219" s="211">
        <v>649.43524049075904</v>
      </c>
      <c r="I219" s="211">
        <v>86.152898095397504</v>
      </c>
      <c r="J219" s="214">
        <f t="shared" si="2"/>
        <v>20390.069586022662</v>
      </c>
      <c r="K219" s="214">
        <f t="shared" si="3"/>
        <v>1457.3154438531144</v>
      </c>
      <c r="L219" s="213">
        <v>20065.263672765399</v>
      </c>
      <c r="M219" s="213">
        <v>1446.5122124699201</v>
      </c>
    </row>
    <row r="220" spans="1:13">
      <c r="A220" s="108" t="s">
        <v>255</v>
      </c>
      <c r="B220" s="95">
        <v>346704</v>
      </c>
      <c r="C220" s="95">
        <v>19289</v>
      </c>
      <c r="D220" s="95">
        <v>307117</v>
      </c>
      <c r="E220" s="95">
        <v>17417</v>
      </c>
      <c r="F220" s="211">
        <v>463.68771016031599</v>
      </c>
      <c r="G220" s="211">
        <v>67.463035434337002</v>
      </c>
      <c r="H220" s="211">
        <v>543.73939735076203</v>
      </c>
      <c r="I220" s="211">
        <v>69.109305053064006</v>
      </c>
      <c r="J220" s="214">
        <f t="shared" si="2"/>
        <v>20310.017898832219</v>
      </c>
      <c r="K220" s="214">
        <f t="shared" si="3"/>
        <v>1455.6691742343874</v>
      </c>
      <c r="L220" s="213">
        <v>19983.323872671001</v>
      </c>
      <c r="M220" s="213">
        <v>1441.43849902345</v>
      </c>
    </row>
    <row r="221" spans="1:13">
      <c r="A221" s="108" t="s">
        <v>256</v>
      </c>
      <c r="B221" s="95">
        <v>331766</v>
      </c>
      <c r="C221" s="95">
        <v>22241</v>
      </c>
      <c r="D221" s="95">
        <v>289466</v>
      </c>
      <c r="E221" s="95">
        <v>19621</v>
      </c>
      <c r="F221" s="211">
        <v>421.203570534927</v>
      </c>
      <c r="G221" s="211">
        <v>77.878737269353906</v>
      </c>
      <c r="H221" s="211">
        <v>535.19717707776101</v>
      </c>
      <c r="I221" s="211">
        <v>78.048451345574605</v>
      </c>
      <c r="J221" s="214">
        <f t="shared" si="2"/>
        <v>20196.024292289385</v>
      </c>
      <c r="K221" s="214">
        <f t="shared" si="3"/>
        <v>1455.4994601581666</v>
      </c>
      <c r="L221" s="213">
        <v>19903.031279519499</v>
      </c>
      <c r="M221" s="213">
        <v>1436.2335246315099</v>
      </c>
    </row>
    <row r="222" spans="1:13">
      <c r="A222" s="108" t="s">
        <v>257</v>
      </c>
      <c r="B222" s="95">
        <v>352464</v>
      </c>
      <c r="C222" s="95">
        <v>20960</v>
      </c>
      <c r="D222" s="95">
        <v>258896</v>
      </c>
      <c r="E222" s="95">
        <v>21443</v>
      </c>
      <c r="F222" s="211">
        <v>466.303892791328</v>
      </c>
      <c r="G222" s="211">
        <v>69.5898853477958</v>
      </c>
      <c r="H222" s="211">
        <v>506.52818508071601</v>
      </c>
      <c r="I222" s="211">
        <v>81.689345505963701</v>
      </c>
      <c r="J222" s="214">
        <f t="shared" si="2"/>
        <v>20155.8</v>
      </c>
      <c r="K222" s="214">
        <f t="shared" si="3"/>
        <v>1443.3999999999987</v>
      </c>
      <c r="L222" s="213">
        <v>19824.412050534898</v>
      </c>
      <c r="M222" s="213">
        <v>1430.8853121985801</v>
      </c>
    </row>
    <row r="223" spans="1:13">
      <c r="A223" s="108" t="s">
        <v>258</v>
      </c>
      <c r="B223" s="95">
        <v>302447</v>
      </c>
      <c r="C223" s="95">
        <v>41205</v>
      </c>
      <c r="D223" s="95">
        <v>367052</v>
      </c>
      <c r="E223" s="95">
        <v>26847</v>
      </c>
      <c r="F223" s="211">
        <v>455.239817481469</v>
      </c>
      <c r="G223" s="211">
        <v>122.123624870336</v>
      </c>
      <c r="H223" s="211">
        <v>767.18613763487997</v>
      </c>
      <c r="I223" s="211">
        <v>92.536064639365193</v>
      </c>
      <c r="J223" s="214">
        <f t="shared" si="2"/>
        <v>19843.85367984659</v>
      </c>
      <c r="K223" s="214">
        <f t="shared" si="3"/>
        <v>1472.9875602309696</v>
      </c>
      <c r="L223" s="213">
        <v>19747.6754635744</v>
      </c>
      <c r="M223" s="213">
        <v>1425.39392583888</v>
      </c>
    </row>
    <row r="224" spans="1:13">
      <c r="A224" s="108" t="s">
        <v>259</v>
      </c>
      <c r="B224" s="95">
        <v>192565</v>
      </c>
      <c r="C224" s="95">
        <v>13977</v>
      </c>
      <c r="D224" s="95">
        <v>245688</v>
      </c>
      <c r="E224" s="95">
        <v>27575</v>
      </c>
      <c r="F224" s="211">
        <v>307.94827516668897</v>
      </c>
      <c r="G224" s="211">
        <v>39.332094828680297</v>
      </c>
      <c r="H224" s="211">
        <v>518.24039220738098</v>
      </c>
      <c r="I224" s="211">
        <v>89.0455391368356</v>
      </c>
      <c r="J224" s="214">
        <f t="shared" si="2"/>
        <v>19633.561562805895</v>
      </c>
      <c r="K224" s="214">
        <f t="shared" si="3"/>
        <v>1423.2741159228144</v>
      </c>
      <c r="L224" s="213">
        <v>19673.237913963501</v>
      </c>
      <c r="M224" s="213">
        <v>1419.7672513465</v>
      </c>
    </row>
    <row r="225" spans="1:13">
      <c r="A225" s="108" t="s">
        <v>260</v>
      </c>
      <c r="B225" s="95">
        <v>296426</v>
      </c>
      <c r="C225" s="95">
        <v>17931</v>
      </c>
      <c r="D225" s="95">
        <v>245023</v>
      </c>
      <c r="E225" s="95">
        <v>24015</v>
      </c>
      <c r="F225" s="211">
        <v>485.25998554391703</v>
      </c>
      <c r="G225" s="211">
        <v>49.030209936348101</v>
      </c>
      <c r="H225" s="211">
        <v>502.77953612224098</v>
      </c>
      <c r="I225" s="211">
        <v>75.906612145818997</v>
      </c>
      <c r="J225" s="214">
        <f t="shared" si="2"/>
        <v>19616.042012227572</v>
      </c>
      <c r="K225" s="214">
        <f t="shared" si="3"/>
        <v>1396.3977137133434</v>
      </c>
      <c r="L225" s="213">
        <v>19601.5759084128</v>
      </c>
      <c r="M225" s="213">
        <v>1414.0429205370201</v>
      </c>
    </row>
    <row r="226" spans="1:13">
      <c r="A226" s="108" t="s">
        <v>261</v>
      </c>
      <c r="B226" s="95">
        <v>208603</v>
      </c>
      <c r="C226" s="95">
        <v>24526</v>
      </c>
      <c r="D226" s="95">
        <v>237249</v>
      </c>
      <c r="E226" s="95">
        <v>17786</v>
      </c>
      <c r="F226" s="211">
        <v>331.35192180792399</v>
      </c>
      <c r="G226" s="211">
        <v>67.314070364634901</v>
      </c>
      <c r="H226" s="211">
        <v>455.09393403549501</v>
      </c>
      <c r="I226" s="211">
        <v>57.311784077980001</v>
      </c>
      <c r="J226" s="214">
        <f t="shared" si="2"/>
        <v>19492.3</v>
      </c>
      <c r="K226" s="214">
        <f t="shared" si="3"/>
        <v>1406.3999999999983</v>
      </c>
      <c r="L226" s="213">
        <v>19533.141155913501</v>
      </c>
      <c r="M226" s="213">
        <v>1408.26075701638</v>
      </c>
    </row>
    <row r="227" spans="1:13">
      <c r="A227" s="108" t="s">
        <v>262</v>
      </c>
      <c r="B227" s="95">
        <v>437878</v>
      </c>
      <c r="C227" s="95">
        <v>31857</v>
      </c>
      <c r="D227" s="95">
        <v>405500</v>
      </c>
      <c r="E227" s="95">
        <v>31163</v>
      </c>
      <c r="F227" s="211">
        <v>647.61947536509001</v>
      </c>
      <c r="G227" s="211">
        <v>91.677299641245298</v>
      </c>
      <c r="H227" s="211">
        <v>693.60670435263603</v>
      </c>
      <c r="I227" s="211">
        <v>105.331227354109</v>
      </c>
      <c r="J227" s="214">
        <f t="shared" si="2"/>
        <v>19446.312771012454</v>
      </c>
      <c r="K227" s="214">
        <f t="shared" si="3"/>
        <v>1392.7460722871347</v>
      </c>
      <c r="L227" s="213">
        <v>19468.3944067718</v>
      </c>
      <c r="M227" s="213">
        <v>1402.4495561362701</v>
      </c>
    </row>
    <row r="228" spans="1:13">
      <c r="A228" s="108" t="s">
        <v>263</v>
      </c>
      <c r="B228" s="95">
        <v>314674</v>
      </c>
      <c r="C228" s="95">
        <v>20303</v>
      </c>
      <c r="D228" s="95">
        <v>322077</v>
      </c>
      <c r="E228" s="95">
        <v>20110</v>
      </c>
      <c r="F228" s="211">
        <v>455.39244495192901</v>
      </c>
      <c r="G228" s="211">
        <v>57.613914102074602</v>
      </c>
      <c r="H228" s="211">
        <v>501.510660098041</v>
      </c>
      <c r="I228" s="211">
        <v>68.599316324410097</v>
      </c>
      <c r="J228" s="214">
        <f t="shared" si="2"/>
        <v>19400.194555866343</v>
      </c>
      <c r="K228" s="214">
        <f t="shared" si="3"/>
        <v>1381.7606700647993</v>
      </c>
      <c r="L228" s="213">
        <v>19407.770885571201</v>
      </c>
      <c r="M228" s="213">
        <v>1396.63695027521</v>
      </c>
    </row>
    <row r="229" spans="1:13">
      <c r="A229" s="108" t="s">
        <v>264</v>
      </c>
      <c r="B229" s="95">
        <v>348326</v>
      </c>
      <c r="C229" s="95">
        <v>32923</v>
      </c>
      <c r="D229" s="95">
        <v>378174</v>
      </c>
      <c r="E229" s="95">
        <v>20375</v>
      </c>
      <c r="F229" s="211">
        <v>512.44637292296204</v>
      </c>
      <c r="G229" s="211">
        <v>88.471358527594603</v>
      </c>
      <c r="H229" s="211">
        <v>547.17425479410394</v>
      </c>
      <c r="I229" s="211">
        <v>68.475400218740901</v>
      </c>
      <c r="J229" s="214">
        <f t="shared" si="2"/>
        <v>19365.466673995201</v>
      </c>
      <c r="K229" s="214">
        <f t="shared" si="3"/>
        <v>1401.7566283736533</v>
      </c>
      <c r="L229" s="213">
        <v>19351.692015873101</v>
      </c>
      <c r="M229" s="213">
        <v>1390.8445071343499</v>
      </c>
    </row>
    <row r="230" spans="1:13">
      <c r="A230" s="108" t="s">
        <v>265</v>
      </c>
      <c r="B230" s="95">
        <v>231833</v>
      </c>
      <c r="C230" s="95">
        <v>17533</v>
      </c>
      <c r="D230" s="95">
        <v>299431</v>
      </c>
      <c r="E230" s="95">
        <v>20199</v>
      </c>
      <c r="F230" s="211">
        <v>360.94170676001698</v>
      </c>
      <c r="G230" s="211">
        <v>41.337427729085398</v>
      </c>
      <c r="H230" s="211">
        <v>415.40838075521702</v>
      </c>
      <c r="I230" s="211">
        <v>65.194056102739694</v>
      </c>
      <c r="J230" s="214">
        <f t="shared" si="2"/>
        <v>19311</v>
      </c>
      <c r="K230" s="214">
        <f t="shared" si="3"/>
        <v>1377.899999999999</v>
      </c>
      <c r="L230" s="213">
        <v>19300.574486032601</v>
      </c>
      <c r="M230" s="213">
        <v>1385.0844967396899</v>
      </c>
    </row>
    <row r="231" spans="1:13">
      <c r="A231" s="108" t="s">
        <v>266</v>
      </c>
      <c r="B231" s="95">
        <v>276152</v>
      </c>
      <c r="C231" s="95">
        <v>70735</v>
      </c>
      <c r="D231" s="95">
        <v>403826</v>
      </c>
      <c r="E231" s="95">
        <v>30561</v>
      </c>
      <c r="F231" s="211">
        <v>464.96824355131201</v>
      </c>
      <c r="G231" s="211">
        <v>136.71775780458501</v>
      </c>
      <c r="H231" s="211">
        <v>552.38818160447204</v>
      </c>
      <c r="I231" s="211">
        <v>92.062448806408398</v>
      </c>
      <c r="J231" s="214">
        <f t="shared" si="2"/>
        <v>19223.580061946843</v>
      </c>
      <c r="K231" s="214">
        <f t="shared" si="3"/>
        <v>1422.5553089981756</v>
      </c>
      <c r="L231" s="213">
        <v>19254.843593566198</v>
      </c>
      <c r="M231" s="213">
        <v>1379.3760091930201</v>
      </c>
    </row>
    <row r="232" spans="1:13">
      <c r="A232" s="108" t="s">
        <v>267</v>
      </c>
      <c r="B232" s="95">
        <v>348298</v>
      </c>
      <c r="C232" s="95">
        <v>22945</v>
      </c>
      <c r="D232" s="95">
        <v>365985</v>
      </c>
      <c r="E232" s="95">
        <v>21115</v>
      </c>
      <c r="F232" s="211">
        <v>595.13943424121703</v>
      </c>
      <c r="G232" s="211">
        <v>44.242389394612303</v>
      </c>
      <c r="H232" s="211">
        <v>507.86513916191598</v>
      </c>
      <c r="I232" s="211">
        <v>61.305664448160897</v>
      </c>
      <c r="J232" s="214">
        <f t="shared" si="2"/>
        <v>19310.854357026143</v>
      </c>
      <c r="K232" s="214">
        <f t="shared" si="3"/>
        <v>1405.4920339446269</v>
      </c>
      <c r="L232" s="213">
        <v>19214.931151936798</v>
      </c>
      <c r="M232" s="213">
        <v>1373.7336442856399</v>
      </c>
    </row>
    <row r="233" spans="1:13">
      <c r="A233" s="108" t="s">
        <v>268</v>
      </c>
      <c r="B233" s="95">
        <v>204881</v>
      </c>
      <c r="C233" s="95">
        <v>14920</v>
      </c>
      <c r="D233" s="95">
        <v>317735</v>
      </c>
      <c r="E233" s="95">
        <v>19030</v>
      </c>
      <c r="F233" s="211">
        <v>328.873361997242</v>
      </c>
      <c r="G233" s="211">
        <v>30.733581063429501</v>
      </c>
      <c r="H233" s="211">
        <v>458.48861310634402</v>
      </c>
      <c r="I233" s="211">
        <v>54.573779584014602</v>
      </c>
      <c r="J233" s="214">
        <f t="shared" si="2"/>
        <v>19181.23910591704</v>
      </c>
      <c r="K233" s="214">
        <f t="shared" si="3"/>
        <v>1381.6518354240418</v>
      </c>
      <c r="L233" s="213">
        <v>19181.249434899699</v>
      </c>
      <c r="M233" s="213">
        <v>1368.1989888712501</v>
      </c>
    </row>
    <row r="234" spans="1:13">
      <c r="A234" s="108" t="s">
        <v>269</v>
      </c>
      <c r="B234" s="95">
        <v>381123</v>
      </c>
      <c r="C234" s="95">
        <v>29298</v>
      </c>
      <c r="D234" s="95">
        <v>490957</v>
      </c>
      <c r="E234" s="95">
        <v>33040</v>
      </c>
      <c r="F234" s="211">
        <v>543.51896021022696</v>
      </c>
      <c r="G234" s="211">
        <v>66.806271737372697</v>
      </c>
      <c r="H234" s="211">
        <v>750.75806612726603</v>
      </c>
      <c r="I234" s="211">
        <v>95.758107161415793</v>
      </c>
      <c r="J234" s="214">
        <f t="shared" si="2"/>
        <v>18974</v>
      </c>
      <c r="K234" s="214">
        <f t="shared" si="3"/>
        <v>1352.6999999999987</v>
      </c>
      <c r="L234" s="213">
        <v>19154.270668213801</v>
      </c>
      <c r="M234" s="213">
        <v>1362.8334787971</v>
      </c>
    </row>
    <row r="235" spans="1:13">
      <c r="A235" s="108" t="s">
        <v>270</v>
      </c>
      <c r="B235" s="95">
        <v>421788</v>
      </c>
      <c r="C235" s="95">
        <v>20675</v>
      </c>
      <c r="D235" s="95">
        <v>357700</v>
      </c>
      <c r="E235" s="95">
        <v>22010</v>
      </c>
      <c r="F235" s="211">
        <v>466.67192978073598</v>
      </c>
      <c r="G235" s="211">
        <v>55.2982068354858</v>
      </c>
      <c r="H235" s="211">
        <v>594.86804878757403</v>
      </c>
      <c r="I235" s="211">
        <v>66.987559854219597</v>
      </c>
      <c r="J235" s="214">
        <f t="shared" si="2"/>
        <v>18845.80388099316</v>
      </c>
      <c r="K235" s="214">
        <f t="shared" si="3"/>
        <v>1341.0106469812649</v>
      </c>
      <c r="L235" s="213">
        <v>19134.467071182102</v>
      </c>
      <c r="M235" s="213">
        <v>1357.7069579394899</v>
      </c>
    </row>
    <row r="236" spans="1:13">
      <c r="A236" s="108" t="s">
        <v>271</v>
      </c>
      <c r="B236" s="95">
        <v>935112</v>
      </c>
      <c r="C236" s="95">
        <v>27612</v>
      </c>
      <c r="D236" s="95">
        <v>334144</v>
      </c>
      <c r="E236" s="95">
        <v>32253</v>
      </c>
      <c r="F236" s="211">
        <v>865.44114794574398</v>
      </c>
      <c r="G236" s="211">
        <v>81.736311896283198</v>
      </c>
      <c r="H236" s="211">
        <v>587.63731074817701</v>
      </c>
      <c r="I236" s="211">
        <v>101.48350950783301</v>
      </c>
      <c r="J236" s="214">
        <f t="shared" si="2"/>
        <v>19123.607718190728</v>
      </c>
      <c r="K236" s="214">
        <f t="shared" si="3"/>
        <v>1321.2634493697151</v>
      </c>
      <c r="L236" s="213">
        <v>19122.198193939999</v>
      </c>
      <c r="M236" s="213">
        <v>1352.88293675052</v>
      </c>
    </row>
    <row r="237" spans="1:13">
      <c r="A237" s="108" t="s">
        <v>272</v>
      </c>
      <c r="B237" s="95">
        <v>264133</v>
      </c>
      <c r="C237" s="95">
        <v>23850</v>
      </c>
      <c r="D237" s="95">
        <v>295694</v>
      </c>
      <c r="E237" s="95">
        <v>22063</v>
      </c>
      <c r="F237" s="211">
        <v>277.92686714009301</v>
      </c>
      <c r="G237" s="211">
        <v>73.942145196455698</v>
      </c>
      <c r="H237" s="211">
        <v>537.71623721897697</v>
      </c>
      <c r="I237" s="211">
        <v>70.325869045921195</v>
      </c>
      <c r="J237" s="214">
        <f t="shared" si="2"/>
        <v>18863.818348111843</v>
      </c>
      <c r="K237" s="214">
        <f t="shared" si="3"/>
        <v>1324.8797255202494</v>
      </c>
      <c r="L237" s="213">
        <v>19117.643172129101</v>
      </c>
      <c r="M237" s="213">
        <v>1348.4144904879199</v>
      </c>
    </row>
    <row r="238" spans="1:13">
      <c r="A238" s="108" t="s">
        <v>273</v>
      </c>
      <c r="B238" s="95">
        <v>297239</v>
      </c>
      <c r="C238" s="95">
        <v>24439</v>
      </c>
      <c r="D238" s="95">
        <v>225741</v>
      </c>
      <c r="E238" s="95">
        <v>19115</v>
      </c>
      <c r="F238" s="211">
        <v>376.26005513342602</v>
      </c>
      <c r="G238" s="211">
        <v>76.123336071775199</v>
      </c>
      <c r="H238" s="211">
        <v>416.87840324527099</v>
      </c>
      <c r="I238" s="211">
        <v>60.9030615920258</v>
      </c>
      <c r="J238" s="214">
        <f t="shared" si="2"/>
        <v>18823.199999999997</v>
      </c>
      <c r="K238" s="214">
        <f t="shared" si="3"/>
        <v>1340.0999999999988</v>
      </c>
      <c r="L238" s="213">
        <v>19120.9820223436</v>
      </c>
      <c r="M238" s="213">
        <v>1344.3349322298</v>
      </c>
    </row>
    <row r="239" spans="1:13">
      <c r="A239" s="108" t="s">
        <v>274</v>
      </c>
      <c r="B239" s="95">
        <v>304340</v>
      </c>
      <c r="C239" s="95">
        <v>30877</v>
      </c>
      <c r="D239" s="95">
        <v>325479</v>
      </c>
      <c r="E239" s="95">
        <v>28022</v>
      </c>
      <c r="F239" s="211">
        <v>480.02558313628901</v>
      </c>
      <c r="G239" s="211">
        <v>92.651495254883301</v>
      </c>
      <c r="H239" s="211">
        <v>602.39158935314299</v>
      </c>
      <c r="I239" s="211">
        <v>88.214865684747096</v>
      </c>
      <c r="J239" s="214">
        <f t="shared" si="2"/>
        <v>18700.833993783141</v>
      </c>
      <c r="K239" s="214">
        <f t="shared" si="3"/>
        <v>1344.5366295701349</v>
      </c>
      <c r="L239" s="213">
        <v>19132.236120662699</v>
      </c>
      <c r="M239" s="213">
        <v>1340.66286582618</v>
      </c>
    </row>
    <row r="240" spans="1:13">
      <c r="A240" s="108" t="s">
        <v>275</v>
      </c>
      <c r="B240" s="95">
        <v>348673</v>
      </c>
      <c r="C240" s="95">
        <v>22842</v>
      </c>
      <c r="D240" s="95">
        <v>294052</v>
      </c>
      <c r="E240" s="95">
        <v>23310</v>
      </c>
      <c r="F240" s="211">
        <v>620.23642741365802</v>
      </c>
      <c r="G240" s="211">
        <v>66.211520686983405</v>
      </c>
      <c r="H240" s="211">
        <v>547.23097681323702</v>
      </c>
      <c r="I240" s="211">
        <v>71.352619083543203</v>
      </c>
      <c r="J240" s="214">
        <f t="shared" ref="J240:J273" si="4">J239+F240-H240</f>
        <v>18773.83944438356</v>
      </c>
      <c r="K240" s="214">
        <f t="shared" ref="K240:K274" si="5">K239+G240-I240</f>
        <v>1339.3955311735751</v>
      </c>
      <c r="L240" s="213">
        <v>19151.240729401699</v>
      </c>
      <c r="M240" s="213">
        <v>1337.4142482944201</v>
      </c>
    </row>
    <row r="241" spans="1:13">
      <c r="A241" s="108" t="s">
        <v>276</v>
      </c>
      <c r="B241" s="95">
        <v>429764</v>
      </c>
      <c r="C241" s="95">
        <v>20737</v>
      </c>
      <c r="D241" s="95">
        <v>293880</v>
      </c>
      <c r="E241" s="95">
        <v>26185</v>
      </c>
      <c r="F241" s="211">
        <v>797.03747526690097</v>
      </c>
      <c r="G241" s="211">
        <v>58.181662565092097</v>
      </c>
      <c r="H241" s="211">
        <v>551.54389343867103</v>
      </c>
      <c r="I241" s="211">
        <v>76.808170376542293</v>
      </c>
      <c r="J241" s="214">
        <f t="shared" si="4"/>
        <v>19019.333026211792</v>
      </c>
      <c r="K241" s="214">
        <f t="shared" si="5"/>
        <v>1320.7690233621249</v>
      </c>
      <c r="L241" s="213">
        <v>19177.561484546499</v>
      </c>
      <c r="M241" s="213">
        <v>1334.6074577542299</v>
      </c>
    </row>
    <row r="242" spans="1:13">
      <c r="A242" s="108" t="s">
        <v>277</v>
      </c>
      <c r="B242" s="95">
        <v>339617</v>
      </c>
      <c r="C242" s="95">
        <v>26372</v>
      </c>
      <c r="D242" s="95">
        <v>236731</v>
      </c>
      <c r="E242" s="95">
        <v>22764</v>
      </c>
      <c r="F242" s="211">
        <v>602.90051418314999</v>
      </c>
      <c r="G242" s="211">
        <v>71.755321493041194</v>
      </c>
      <c r="H242" s="211">
        <v>449.33354039494799</v>
      </c>
      <c r="I242" s="211">
        <v>62.824344855167197</v>
      </c>
      <c r="J242" s="214">
        <f t="shared" si="4"/>
        <v>19172.899999999994</v>
      </c>
      <c r="K242" s="214">
        <f t="shared" si="5"/>
        <v>1329.6999999999989</v>
      </c>
      <c r="L242" s="213">
        <v>19210.528146279899</v>
      </c>
      <c r="M242" s="213">
        <v>1332.2621106271199</v>
      </c>
    </row>
    <row r="243" spans="1:13">
      <c r="A243" s="108" t="s">
        <v>278</v>
      </c>
      <c r="B243" s="95">
        <v>565246</v>
      </c>
      <c r="C243" s="95">
        <v>30919</v>
      </c>
      <c r="D243" s="95">
        <v>322150</v>
      </c>
      <c r="E243" s="95">
        <v>27761</v>
      </c>
      <c r="F243" s="211">
        <v>889.30830888279399</v>
      </c>
      <c r="G243" s="211">
        <v>81.826759318008101</v>
      </c>
      <c r="H243" s="211">
        <v>619.76977361373304</v>
      </c>
      <c r="I243" s="211">
        <v>70.695410655894307</v>
      </c>
      <c r="J243" s="214">
        <f t="shared" si="4"/>
        <v>19442.438535269055</v>
      </c>
      <c r="K243" s="214">
        <f t="shared" si="5"/>
        <v>1340.8313486621128</v>
      </c>
      <c r="L243" s="213">
        <v>19249.371581998199</v>
      </c>
      <c r="M243" s="213">
        <v>1330.3891743131101</v>
      </c>
    </row>
    <row r="244" spans="1:13">
      <c r="A244" s="108" t="s">
        <v>279</v>
      </c>
      <c r="B244" s="95">
        <v>408886</v>
      </c>
      <c r="C244" s="95">
        <v>19806</v>
      </c>
      <c r="D244" s="95">
        <v>312056</v>
      </c>
      <c r="E244" s="95">
        <v>22792</v>
      </c>
      <c r="F244" s="211">
        <v>600.14947273457994</v>
      </c>
      <c r="G244" s="211">
        <v>52.516038317108901</v>
      </c>
      <c r="H244" s="211">
        <v>596.40303638425996</v>
      </c>
      <c r="I244" s="211">
        <v>55.896868394870197</v>
      </c>
      <c r="J244" s="214">
        <f t="shared" si="4"/>
        <v>19446.184971619376</v>
      </c>
      <c r="K244" s="214">
        <f t="shared" si="5"/>
        <v>1337.4505185843516</v>
      </c>
      <c r="L244" s="213">
        <v>19293.299141506199</v>
      </c>
      <c r="M244" s="213">
        <v>1328.9980148930399</v>
      </c>
    </row>
    <row r="245" spans="1:13">
      <c r="A245" s="108" t="s">
        <v>280</v>
      </c>
      <c r="B245" s="95">
        <v>372778</v>
      </c>
      <c r="C245" s="95">
        <v>23107</v>
      </c>
      <c r="D245" s="95">
        <v>304134</v>
      </c>
      <c r="E245" s="95">
        <v>42578</v>
      </c>
      <c r="F245" s="211">
        <v>533.79625960145802</v>
      </c>
      <c r="G245" s="211">
        <v>62.560827732383501</v>
      </c>
      <c r="H245" s="211">
        <v>566.09436738427303</v>
      </c>
      <c r="I245" s="211">
        <v>104.58006539397201</v>
      </c>
      <c r="J245" s="214">
        <f t="shared" si="4"/>
        <v>19413.88686383656</v>
      </c>
      <c r="K245" s="214">
        <f t="shared" si="5"/>
        <v>1295.4312809227631</v>
      </c>
      <c r="L245" s="213">
        <v>19341.638841454798</v>
      </c>
      <c r="M245" s="213">
        <v>1328.1045248067801</v>
      </c>
    </row>
    <row r="246" spans="1:13">
      <c r="A246" s="108" t="s">
        <v>281</v>
      </c>
      <c r="B246" s="95">
        <v>377101</v>
      </c>
      <c r="C246" s="95">
        <v>27915</v>
      </c>
      <c r="D246" s="95">
        <v>264048</v>
      </c>
      <c r="E246" s="95">
        <v>25780</v>
      </c>
      <c r="F246" s="211">
        <v>550.44595878116695</v>
      </c>
      <c r="G246" s="211">
        <v>78.796374632499393</v>
      </c>
      <c r="H246" s="211">
        <v>468.73282261773301</v>
      </c>
      <c r="I246" s="211">
        <v>68.127655555263104</v>
      </c>
      <c r="J246" s="214">
        <f t="shared" si="4"/>
        <v>19495.599999999991</v>
      </c>
      <c r="K246" s="214">
        <f t="shared" si="5"/>
        <v>1306.0999999999995</v>
      </c>
      <c r="L246" s="213">
        <v>19393.814252138302</v>
      </c>
      <c r="M246" s="213">
        <v>1327.7298793089501</v>
      </c>
    </row>
    <row r="247" spans="1:13">
      <c r="A247" s="108" t="s">
        <v>282</v>
      </c>
      <c r="B247" s="95">
        <v>421695</v>
      </c>
      <c r="C247" s="95">
        <v>28823</v>
      </c>
      <c r="D247" s="95">
        <v>319606</v>
      </c>
      <c r="E247" s="95">
        <v>31549</v>
      </c>
      <c r="F247" s="211">
        <v>654.34981744015897</v>
      </c>
      <c r="G247" s="211">
        <v>86.749402303826599</v>
      </c>
      <c r="H247" s="211">
        <v>529.75706913282397</v>
      </c>
      <c r="I247" s="211">
        <v>92.746244701971506</v>
      </c>
      <c r="J247" s="214">
        <f t="shared" si="4"/>
        <v>19620.192748307323</v>
      </c>
      <c r="K247" s="214">
        <f t="shared" si="5"/>
        <v>1300.1031576018545</v>
      </c>
      <c r="L247" s="213">
        <v>19449.294098865299</v>
      </c>
      <c r="M247" s="213">
        <v>1327.8748328767699</v>
      </c>
    </row>
    <row r="248" spans="1:13">
      <c r="A248" s="108" t="s">
        <v>283</v>
      </c>
      <c r="B248" s="95">
        <v>363265</v>
      </c>
      <c r="C248" s="95">
        <v>22704</v>
      </c>
      <c r="D248" s="95">
        <v>395698</v>
      </c>
      <c r="E248" s="95">
        <v>22268</v>
      </c>
      <c r="F248" s="211">
        <v>583.57434260142202</v>
      </c>
      <c r="G248" s="211">
        <v>69.852150279210207</v>
      </c>
      <c r="H248" s="211">
        <v>624.132348396814</v>
      </c>
      <c r="I248" s="211">
        <v>68.453165759864305</v>
      </c>
      <c r="J248" s="214">
        <f t="shared" si="4"/>
        <v>19579.634742511931</v>
      </c>
      <c r="K248" s="214">
        <f t="shared" si="5"/>
        <v>1301.5021421212004</v>
      </c>
      <c r="L248" s="213">
        <v>19507.6107230366</v>
      </c>
      <c r="M248" s="213">
        <v>1328.52662131289</v>
      </c>
    </row>
    <row r="249" spans="1:13">
      <c r="A249" s="108" t="s">
        <v>284</v>
      </c>
      <c r="B249" s="95">
        <v>434356</v>
      </c>
      <c r="C249" s="95">
        <v>25311</v>
      </c>
      <c r="D249" s="95">
        <v>388696</v>
      </c>
      <c r="E249" s="95">
        <v>22116</v>
      </c>
      <c r="F249" s="211">
        <v>707.61495818333299</v>
      </c>
      <c r="G249" s="211">
        <v>77.172457038178095</v>
      </c>
      <c r="H249" s="211">
        <v>599.90421249068697</v>
      </c>
      <c r="I249" s="211">
        <v>68.415119179227602</v>
      </c>
      <c r="J249" s="214">
        <f t="shared" si="4"/>
        <v>19687.345488204577</v>
      </c>
      <c r="K249" s="214">
        <f t="shared" si="5"/>
        <v>1310.2594799801509</v>
      </c>
      <c r="L249" s="213">
        <v>19568.403277709</v>
      </c>
      <c r="M249" s="213">
        <v>1329.65512312291</v>
      </c>
    </row>
    <row r="250" spans="1:13">
      <c r="A250" s="108" t="s">
        <v>285</v>
      </c>
      <c r="B250" s="95">
        <v>364929</v>
      </c>
      <c r="C250" s="95">
        <v>26485</v>
      </c>
      <c r="D250" s="95">
        <v>378857</v>
      </c>
      <c r="E250" s="95">
        <v>22171</v>
      </c>
      <c r="F250" s="211">
        <v>588.76088177508495</v>
      </c>
      <c r="G250" s="211">
        <v>77.225990378784999</v>
      </c>
      <c r="H250" s="211">
        <v>589.10636997967299</v>
      </c>
      <c r="I250" s="211">
        <v>66.485470358936396</v>
      </c>
      <c r="J250" s="214">
        <f t="shared" si="4"/>
        <v>19686.999999999989</v>
      </c>
      <c r="K250" s="214">
        <f t="shared" si="5"/>
        <v>1320.9999999999993</v>
      </c>
      <c r="L250" s="213">
        <v>19631.355930951599</v>
      </c>
      <c r="M250" s="213">
        <v>1331.2133265129401</v>
      </c>
    </row>
    <row r="251" spans="1:13">
      <c r="A251" s="108" t="s">
        <v>286</v>
      </c>
      <c r="B251" s="95">
        <v>504052</v>
      </c>
      <c r="C251" s="95">
        <v>38556</v>
      </c>
      <c r="D251" s="95">
        <v>396558</v>
      </c>
      <c r="E251" s="95">
        <v>26344</v>
      </c>
      <c r="F251" s="211">
        <v>789.01324522215305</v>
      </c>
      <c r="G251" s="211">
        <v>103.035622614609</v>
      </c>
      <c r="H251" s="211">
        <v>638.809385063793</v>
      </c>
      <c r="I251" s="211">
        <v>73.490529225704094</v>
      </c>
      <c r="J251" s="214">
        <f t="shared" si="4"/>
        <v>19837.203860158348</v>
      </c>
      <c r="K251" s="214">
        <f t="shared" si="5"/>
        <v>1350.5450933889042</v>
      </c>
      <c r="L251" s="213">
        <v>19696.227189714798</v>
      </c>
      <c r="M251" s="213">
        <v>1333.1420974121099</v>
      </c>
    </row>
    <row r="252" spans="1:13">
      <c r="A252" s="108" t="s">
        <v>287</v>
      </c>
      <c r="B252" s="95">
        <v>370630</v>
      </c>
      <c r="C252" s="95">
        <v>26869</v>
      </c>
      <c r="D252" s="95">
        <v>359329</v>
      </c>
      <c r="E252" s="95">
        <v>24232</v>
      </c>
      <c r="F252" s="211">
        <v>568.51813374129904</v>
      </c>
      <c r="G252" s="211">
        <v>68.380794923200597</v>
      </c>
      <c r="H252" s="211">
        <v>594.22099472763296</v>
      </c>
      <c r="I252" s="211">
        <v>65.460877163658097</v>
      </c>
      <c r="J252" s="214">
        <f t="shared" si="4"/>
        <v>19811.500999172014</v>
      </c>
      <c r="K252" s="214">
        <f t="shared" si="5"/>
        <v>1353.4650111484466</v>
      </c>
      <c r="L252" s="213">
        <v>19762.810338492302</v>
      </c>
      <c r="M252" s="213">
        <v>1335.3759184205001</v>
      </c>
    </row>
    <row r="253" spans="1:13">
      <c r="A253" s="108" t="s">
        <v>288</v>
      </c>
      <c r="B253" s="95">
        <v>311688</v>
      </c>
      <c r="C253" s="95">
        <v>25323</v>
      </c>
      <c r="D253" s="95">
        <v>349160</v>
      </c>
      <c r="E253" s="95">
        <v>24378</v>
      </c>
      <c r="F253" s="211">
        <v>472.11746741499502</v>
      </c>
      <c r="G253" s="211">
        <v>63.268831324594899</v>
      </c>
      <c r="H253" s="211">
        <v>588.20249548704999</v>
      </c>
      <c r="I253" s="211">
        <v>66.415100485085105</v>
      </c>
      <c r="J253" s="214">
        <f t="shared" si="4"/>
        <v>19695.415971099959</v>
      </c>
      <c r="K253" s="214">
        <f t="shared" si="5"/>
        <v>1350.3187419879564</v>
      </c>
      <c r="L253" s="213">
        <v>19830.986772196698</v>
      </c>
      <c r="M253" s="213">
        <v>1337.86014901065</v>
      </c>
    </row>
    <row r="254" spans="1:13">
      <c r="A254" s="108" t="s">
        <v>289</v>
      </c>
      <c r="B254" s="95">
        <v>413711</v>
      </c>
      <c r="C254" s="95">
        <v>36316</v>
      </c>
      <c r="D254" s="95">
        <v>348514</v>
      </c>
      <c r="E254" s="95">
        <v>34147</v>
      </c>
      <c r="F254" s="211">
        <v>622.95115362155104</v>
      </c>
      <c r="G254" s="211">
        <v>91.814751137594996</v>
      </c>
      <c r="H254" s="211">
        <v>593.86712472152203</v>
      </c>
      <c r="I254" s="211">
        <v>97.633493125552405</v>
      </c>
      <c r="J254" s="214">
        <f t="shared" si="4"/>
        <v>19724.499999999989</v>
      </c>
      <c r="K254" s="214">
        <f t="shared" si="5"/>
        <v>1344.4999999999991</v>
      </c>
      <c r="L254" s="213">
        <v>19900.668317403699</v>
      </c>
      <c r="M254" s="213">
        <v>1340.55145433809</v>
      </c>
    </row>
    <row r="255" spans="1:13">
      <c r="A255" s="108" t="s">
        <v>290</v>
      </c>
      <c r="B255" s="95">
        <v>705277</v>
      </c>
      <c r="C255" s="95">
        <v>35557</v>
      </c>
      <c r="D255" s="95">
        <v>446273</v>
      </c>
      <c r="E255" s="95">
        <v>25773</v>
      </c>
      <c r="F255" s="211">
        <v>1065.27889705395</v>
      </c>
      <c r="G255" s="211">
        <v>94.841224063078499</v>
      </c>
      <c r="H255" s="211">
        <v>763.95078460150899</v>
      </c>
      <c r="I255" s="211">
        <v>81.203578679597001</v>
      </c>
      <c r="J255" s="214">
        <f t="shared" si="4"/>
        <v>20025.828112452433</v>
      </c>
      <c r="K255" s="214">
        <f t="shared" si="5"/>
        <v>1358.1376453834805</v>
      </c>
      <c r="L255" s="213">
        <v>19971.6820689382</v>
      </c>
      <c r="M255" s="213">
        <v>1343.4142861789301</v>
      </c>
    </row>
    <row r="256" spans="1:13">
      <c r="A256" s="108" t="s">
        <v>291</v>
      </c>
      <c r="B256" s="95">
        <v>399904</v>
      </c>
      <c r="C256" s="95">
        <v>18603</v>
      </c>
      <c r="D256" s="95">
        <v>368525</v>
      </c>
      <c r="E256" s="95">
        <v>24226</v>
      </c>
      <c r="F256" s="211">
        <v>615.00794446259999</v>
      </c>
      <c r="G256" s="211">
        <v>49.536153462050102</v>
      </c>
      <c r="H256" s="211">
        <v>617.55179583503195</v>
      </c>
      <c r="I256" s="211">
        <v>79.602263862681994</v>
      </c>
      <c r="J256" s="214">
        <f t="shared" si="4"/>
        <v>20023.28426108</v>
      </c>
      <c r="K256" s="214">
        <f t="shared" si="5"/>
        <v>1328.0715349828486</v>
      </c>
      <c r="L256" s="213">
        <v>20043.745016426699</v>
      </c>
      <c r="M256" s="213">
        <v>1346.4155641503201</v>
      </c>
    </row>
    <row r="257" spans="1:13">
      <c r="A257" s="108" t="s">
        <v>292</v>
      </c>
      <c r="B257" s="95">
        <v>347639</v>
      </c>
      <c r="C257" s="95">
        <v>29957</v>
      </c>
      <c r="D257" s="95">
        <v>421538</v>
      </c>
      <c r="E257" s="95">
        <v>22995</v>
      </c>
      <c r="F257" s="211">
        <v>548.66113650080297</v>
      </c>
      <c r="G257" s="211">
        <v>77.384585611217801</v>
      </c>
      <c r="H257" s="211">
        <v>675.866381912934</v>
      </c>
      <c r="I257" s="211">
        <v>75.283106740850897</v>
      </c>
      <c r="J257" s="214">
        <f t="shared" si="4"/>
        <v>19896.07901566787</v>
      </c>
      <c r="K257" s="214">
        <f t="shared" si="5"/>
        <v>1330.1730138532155</v>
      </c>
      <c r="L257" s="213">
        <v>20116.607990773002</v>
      </c>
      <c r="M257" s="213">
        <v>1349.5314099689399</v>
      </c>
    </row>
    <row r="258" spans="1:13">
      <c r="A258" s="108" t="s">
        <v>293</v>
      </c>
      <c r="B258" s="95">
        <v>469650</v>
      </c>
      <c r="C258" s="95">
        <v>43162</v>
      </c>
      <c r="D258" s="95">
        <v>261668</v>
      </c>
      <c r="E258" s="95">
        <v>23447</v>
      </c>
      <c r="F258" s="211">
        <v>765.45202198264303</v>
      </c>
      <c r="G258" s="211">
        <v>102.838036863653</v>
      </c>
      <c r="H258" s="211">
        <v>389.73103765052298</v>
      </c>
      <c r="I258" s="211">
        <v>73.211050716870005</v>
      </c>
      <c r="J258" s="214">
        <f t="shared" si="4"/>
        <v>20271.799999999992</v>
      </c>
      <c r="K258" s="214">
        <f t="shared" si="5"/>
        <v>1359.7999999999986</v>
      </c>
      <c r="L258" s="213">
        <v>20190.0090349087</v>
      </c>
      <c r="M258" s="213">
        <v>1352.72648033321</v>
      </c>
    </row>
    <row r="259" spans="1:13">
      <c r="A259" s="108" t="s">
        <v>294</v>
      </c>
      <c r="B259" s="95">
        <v>449745</v>
      </c>
      <c r="C259" s="95">
        <v>55055</v>
      </c>
      <c r="D259" s="95">
        <v>403295</v>
      </c>
      <c r="E259" s="95">
        <v>31177</v>
      </c>
      <c r="F259" s="211">
        <v>763.03042255983303</v>
      </c>
      <c r="G259" s="211">
        <v>110.535794916876</v>
      </c>
      <c r="H259" s="211">
        <v>544.33269735304498</v>
      </c>
      <c r="I259" s="211">
        <v>88.187985742834002</v>
      </c>
      <c r="J259" s="214">
        <f t="shared" si="4"/>
        <v>20490.49772520678</v>
      </c>
      <c r="K259" s="214">
        <f t="shared" si="5"/>
        <v>1382.1478091740407</v>
      </c>
      <c r="L259" s="213">
        <v>20263.548361156099</v>
      </c>
      <c r="M259" s="213">
        <v>1355.9533329440001</v>
      </c>
    </row>
    <row r="260" spans="1:13">
      <c r="A260" s="108" t="s">
        <v>295</v>
      </c>
      <c r="B260" s="95">
        <v>388138</v>
      </c>
      <c r="C260" s="95">
        <v>48089</v>
      </c>
      <c r="D260" s="95">
        <v>366453</v>
      </c>
      <c r="E260" s="95">
        <v>33859</v>
      </c>
      <c r="F260" s="211">
        <v>674.40853619230495</v>
      </c>
      <c r="G260" s="211">
        <v>86.955912883927695</v>
      </c>
      <c r="H260" s="211">
        <v>473.54571317183098</v>
      </c>
      <c r="I260" s="211">
        <v>87.4780572290897</v>
      </c>
      <c r="J260" s="214">
        <f t="shared" si="4"/>
        <v>20691.360548227254</v>
      </c>
      <c r="K260" s="214">
        <f t="shared" si="5"/>
        <v>1381.6256648288788</v>
      </c>
      <c r="L260" s="213">
        <v>20336.877301190601</v>
      </c>
      <c r="M260" s="213">
        <v>1359.16894645196</v>
      </c>
    </row>
    <row r="261" spans="1:13">
      <c r="A261" s="108" t="s">
        <v>296</v>
      </c>
      <c r="B261" s="95">
        <v>393300</v>
      </c>
      <c r="C261" s="95">
        <v>43540</v>
      </c>
      <c r="D261" s="95">
        <v>858961</v>
      </c>
      <c r="E261" s="95">
        <v>32659</v>
      </c>
      <c r="F261" s="211">
        <v>690.73648676471396</v>
      </c>
      <c r="G261" s="211">
        <v>76.713188255075494</v>
      </c>
      <c r="H261" s="211">
        <v>1124.7944108993199</v>
      </c>
      <c r="I261" s="211">
        <v>78.104839853463801</v>
      </c>
      <c r="J261" s="214">
        <f t="shared" si="4"/>
        <v>20257.302624092648</v>
      </c>
      <c r="K261" s="214">
        <f t="shared" si="5"/>
        <v>1380.2340132304905</v>
      </c>
      <c r="L261" s="213">
        <v>20409.7890300402</v>
      </c>
      <c r="M261" s="213">
        <v>1362.3466710553901</v>
      </c>
    </row>
    <row r="262" spans="1:13">
      <c r="A262" s="108" t="s">
        <v>297</v>
      </c>
      <c r="B262" s="95">
        <v>382685</v>
      </c>
      <c r="C262" s="95">
        <v>31007</v>
      </c>
      <c r="D262" s="95">
        <v>291059</v>
      </c>
      <c r="E262" s="95">
        <v>26229</v>
      </c>
      <c r="F262" s="211">
        <v>670.62455448314699</v>
      </c>
      <c r="G262" s="211">
        <v>57.495103944120402</v>
      </c>
      <c r="H262" s="211">
        <v>437.12717857579503</v>
      </c>
      <c r="I262" s="211">
        <v>59.029117174612402</v>
      </c>
      <c r="J262" s="214">
        <f t="shared" si="4"/>
        <v>20490.8</v>
      </c>
      <c r="K262" s="214">
        <f t="shared" si="5"/>
        <v>1378.6999999999987</v>
      </c>
      <c r="L262" s="213">
        <v>20482.298274762201</v>
      </c>
      <c r="M262" s="213">
        <v>1365.4738924015601</v>
      </c>
    </row>
    <row r="263" spans="1:13">
      <c r="A263" s="108" t="s">
        <v>298</v>
      </c>
      <c r="B263" s="95">
        <v>553397</v>
      </c>
      <c r="C263" s="95">
        <v>46978</v>
      </c>
      <c r="D263" s="95">
        <v>337995</v>
      </c>
      <c r="E263" s="95">
        <v>40882</v>
      </c>
      <c r="F263" s="211">
        <v>955.51684108994095</v>
      </c>
      <c r="G263" s="211">
        <v>96.088298937967807</v>
      </c>
      <c r="H263" s="211">
        <v>592.694785505352</v>
      </c>
      <c r="I263" s="211">
        <v>87.918837055890506</v>
      </c>
      <c r="J263" s="214">
        <f t="shared" si="4"/>
        <v>20853.62205558459</v>
      </c>
      <c r="K263" s="214">
        <f t="shared" si="5"/>
        <v>1386.8694618820759</v>
      </c>
      <c r="L263" s="213">
        <v>20554.324458410301</v>
      </c>
      <c r="M263" s="213">
        <v>1368.54917572662</v>
      </c>
    </row>
    <row r="264" spans="1:13">
      <c r="A264" s="108" t="s">
        <v>299</v>
      </c>
      <c r="B264" s="95">
        <v>402774</v>
      </c>
      <c r="C264" s="95">
        <v>59276</v>
      </c>
      <c r="D264" s="95">
        <v>326665</v>
      </c>
      <c r="E264" s="95">
        <v>54437</v>
      </c>
      <c r="F264" s="211">
        <v>684.93537555705302</v>
      </c>
      <c r="G264" s="211">
        <v>123.02886345633701</v>
      </c>
      <c r="H264" s="211">
        <v>627.62019053363599</v>
      </c>
      <c r="I264" s="211">
        <v>114.401978545163</v>
      </c>
      <c r="J264" s="214">
        <f t="shared" si="4"/>
        <v>20910.937240608007</v>
      </c>
      <c r="K264" s="214">
        <f t="shared" si="5"/>
        <v>1395.4963467932498</v>
      </c>
      <c r="L264" s="213">
        <v>20625.792317616299</v>
      </c>
      <c r="M264" s="213">
        <v>1371.5793525839699</v>
      </c>
    </row>
    <row r="265" spans="1:13">
      <c r="A265" s="108" t="s">
        <v>300</v>
      </c>
      <c r="B265" s="95">
        <v>369490</v>
      </c>
      <c r="C265" s="95">
        <v>35410</v>
      </c>
      <c r="D265" s="95">
        <v>416059</v>
      </c>
      <c r="E265" s="95">
        <v>29075</v>
      </c>
      <c r="F265" s="211">
        <v>618.60868324489502</v>
      </c>
      <c r="G265" s="211">
        <v>67.368475106402499</v>
      </c>
      <c r="H265" s="211">
        <v>835.39303489895894</v>
      </c>
      <c r="I265" s="211">
        <v>61.651231711437703</v>
      </c>
      <c r="J265" s="214">
        <f t="shared" si="4"/>
        <v>20694.152888953944</v>
      </c>
      <c r="K265" s="214">
        <f t="shared" si="5"/>
        <v>1401.2135901882145</v>
      </c>
      <c r="L265" s="213">
        <v>20696.813650010401</v>
      </c>
      <c r="M265" s="213">
        <v>1374.5827047058301</v>
      </c>
    </row>
    <row r="266" spans="1:13">
      <c r="A266" s="108" t="s">
        <v>301</v>
      </c>
      <c r="B266" s="95">
        <v>346994</v>
      </c>
      <c r="C266" s="95">
        <v>35888</v>
      </c>
      <c r="D266" s="95">
        <v>303048</v>
      </c>
      <c r="E266" s="95">
        <v>23777</v>
      </c>
      <c r="F266" s="211">
        <v>571.73910010810903</v>
      </c>
      <c r="G266" s="211">
        <v>57.714362499292498</v>
      </c>
      <c r="H266" s="211">
        <v>603.39198906205104</v>
      </c>
      <c r="I266" s="211">
        <v>51.727952687507802</v>
      </c>
      <c r="J266" s="214">
        <f t="shared" si="4"/>
        <v>20662.5</v>
      </c>
      <c r="K266" s="214">
        <f t="shared" si="5"/>
        <v>1407.1999999999994</v>
      </c>
      <c r="L266" s="213">
        <v>20767.678468799601</v>
      </c>
      <c r="M266" s="213">
        <v>1377.5924619458301</v>
      </c>
    </row>
    <row r="267" spans="1:13">
      <c r="A267" s="108" t="s">
        <v>302</v>
      </c>
      <c r="B267" s="95">
        <v>596514</v>
      </c>
      <c r="C267" s="95">
        <v>46351</v>
      </c>
      <c r="D267" s="95">
        <v>426835</v>
      </c>
      <c r="E267" s="95">
        <v>39286</v>
      </c>
      <c r="F267" s="211">
        <v>966.92741915830197</v>
      </c>
      <c r="G267" s="211">
        <v>55.196951632343101</v>
      </c>
      <c r="H267" s="211">
        <v>810.55574472145202</v>
      </c>
      <c r="I267" s="211">
        <v>88.798838550130895</v>
      </c>
      <c r="J267" s="214">
        <f t="shared" si="4"/>
        <v>20818.87167443685</v>
      </c>
      <c r="K267" s="214">
        <f t="shared" si="5"/>
        <v>1373.5981130822115</v>
      </c>
      <c r="L267" s="213">
        <v>20838.6751242153</v>
      </c>
      <c r="M267" s="213">
        <v>1380.6584984610099</v>
      </c>
    </row>
    <row r="268" spans="1:13">
      <c r="A268" s="108" t="s">
        <v>303</v>
      </c>
      <c r="B268" s="95">
        <v>425897</v>
      </c>
      <c r="C268" s="95">
        <v>44519</v>
      </c>
      <c r="D268" s="95">
        <v>443844</v>
      </c>
      <c r="E268" s="95">
        <v>48701</v>
      </c>
      <c r="F268" s="211">
        <v>684.01831316708001</v>
      </c>
      <c r="G268" s="211">
        <v>38.494798175707501</v>
      </c>
      <c r="H268" s="211">
        <v>803.68574809193206</v>
      </c>
      <c r="I268" s="211">
        <v>110.916330702653</v>
      </c>
      <c r="J268" s="214">
        <f t="shared" si="4"/>
        <v>20699.204239511997</v>
      </c>
      <c r="K268" s="214">
        <f t="shared" si="5"/>
        <v>1301.1765805552659</v>
      </c>
      <c r="L268" s="213">
        <v>20910.026229945699</v>
      </c>
      <c r="M268" s="213">
        <v>1383.8491931197</v>
      </c>
    </row>
    <row r="269" spans="1:13">
      <c r="A269" s="108" t="s">
        <v>304</v>
      </c>
      <c r="B269" s="95">
        <v>437055</v>
      </c>
      <c r="C269" s="95">
        <v>39903</v>
      </c>
      <c r="D269" s="95">
        <v>351899</v>
      </c>
      <c r="E269" s="95">
        <v>26612</v>
      </c>
      <c r="F269" s="211">
        <v>699.11880398296501</v>
      </c>
      <c r="G269" s="211">
        <v>24.982581648761901</v>
      </c>
      <c r="H269" s="211">
        <v>607.54496030428697</v>
      </c>
      <c r="I269" s="211">
        <v>58.835986821817997</v>
      </c>
      <c r="J269" s="214">
        <f t="shared" si="4"/>
        <v>20790.778083190675</v>
      </c>
      <c r="K269" s="214">
        <f t="shared" si="5"/>
        <v>1267.3231753822097</v>
      </c>
      <c r="L269" s="213">
        <v>20981.942022523199</v>
      </c>
      <c r="M269" s="213">
        <v>1387.22851204936</v>
      </c>
    </row>
    <row r="270" spans="1:13">
      <c r="A270" s="108" t="s">
        <v>305</v>
      </c>
      <c r="B270" s="95">
        <v>440831</v>
      </c>
      <c r="C270" s="95">
        <v>481847</v>
      </c>
      <c r="D270" s="95">
        <v>314405</v>
      </c>
      <c r="E270" s="95">
        <v>30045</v>
      </c>
      <c r="F270" s="211">
        <v>706.13546369165203</v>
      </c>
      <c r="G270" s="211">
        <v>224.52566854318701</v>
      </c>
      <c r="H270" s="211">
        <v>517.31354688232705</v>
      </c>
      <c r="I270" s="211">
        <v>63.048843925397399</v>
      </c>
      <c r="J270" s="214">
        <f t="shared" si="4"/>
        <v>20979.599999999999</v>
      </c>
      <c r="K270" s="214">
        <f t="shared" si="5"/>
        <v>1428.7999999999993</v>
      </c>
      <c r="L270" s="213">
        <v>21054.5009747359</v>
      </c>
      <c r="M270" s="213">
        <v>1390.8087509946199</v>
      </c>
    </row>
    <row r="271" spans="1:13">
      <c r="A271" s="108" t="s">
        <v>306</v>
      </c>
      <c r="B271" s="95">
        <v>507598</v>
      </c>
      <c r="C271" s="95">
        <v>50964</v>
      </c>
      <c r="D271" s="95">
        <v>520976</v>
      </c>
      <c r="E271" s="95">
        <v>46245</v>
      </c>
      <c r="F271" s="211">
        <v>818.64671755941504</v>
      </c>
      <c r="G271" s="211">
        <v>63.8887367084209</v>
      </c>
      <c r="H271" s="211">
        <v>816.41924857132904</v>
      </c>
      <c r="I271" s="211">
        <v>89.455639108334196</v>
      </c>
      <c r="J271" s="214">
        <f t="shared" si="4"/>
        <v>20981.827468988085</v>
      </c>
      <c r="K271" s="214">
        <f t="shared" si="5"/>
        <v>1403.233097600086</v>
      </c>
      <c r="L271" s="213">
        <v>21127.662081909999</v>
      </c>
      <c r="M271" s="213">
        <v>1394.5272648646701</v>
      </c>
    </row>
    <row r="272" spans="1:13">
      <c r="A272" s="108" t="s">
        <v>307</v>
      </c>
      <c r="B272" s="95">
        <v>535857</v>
      </c>
      <c r="C272" s="95">
        <v>35084</v>
      </c>
      <c r="D272" s="95">
        <v>463805</v>
      </c>
      <c r="E272" s="95">
        <v>41234</v>
      </c>
      <c r="F272" s="211">
        <v>868.65958707293703</v>
      </c>
      <c r="G272" s="211">
        <v>63.760342263054802</v>
      </c>
      <c r="H272" s="211">
        <v>700.68624169616101</v>
      </c>
      <c r="I272" s="211">
        <v>74.718564137312796</v>
      </c>
      <c r="J272" s="214">
        <f t="shared" si="4"/>
        <v>21149.800814364862</v>
      </c>
      <c r="K272" s="214">
        <f t="shared" si="5"/>
        <v>1392.274875725828</v>
      </c>
      <c r="L272" s="213">
        <v>21201.337526262301</v>
      </c>
      <c r="M272" s="213">
        <v>1398.34515309933</v>
      </c>
    </row>
    <row r="273" spans="1:13">
      <c r="A273" s="108" t="s">
        <v>308</v>
      </c>
      <c r="B273" s="95">
        <v>606523</v>
      </c>
      <c r="C273" s="95">
        <v>41021</v>
      </c>
      <c r="D273" s="95">
        <v>489734</v>
      </c>
      <c r="E273" s="95">
        <v>39174</v>
      </c>
      <c r="F273" s="211">
        <v>986.52210296541705</v>
      </c>
      <c r="G273" s="211">
        <v>91.353742593158501</v>
      </c>
      <c r="H273" s="211">
        <v>721.81143779731497</v>
      </c>
      <c r="I273" s="211">
        <v>67.652900036726393</v>
      </c>
      <c r="J273" s="214">
        <f t="shared" si="4"/>
        <v>21414.511479532965</v>
      </c>
      <c r="K273" s="214">
        <f t="shared" si="5"/>
        <v>1415.9757182822602</v>
      </c>
      <c r="L273" s="213">
        <v>21275.348343376801</v>
      </c>
      <c r="M273" s="213">
        <v>1402.2289562838901</v>
      </c>
    </row>
    <row r="274" spans="1:13">
      <c r="A274" s="108" t="s">
        <v>309</v>
      </c>
      <c r="B274" s="95">
        <v>427727</v>
      </c>
      <c r="C274" s="95">
        <v>52229</v>
      </c>
      <c r="D274" s="95">
        <v>386230</v>
      </c>
      <c r="E274" s="95">
        <v>55013</v>
      </c>
      <c r="F274" s="211">
        <v>696.67159240222804</v>
      </c>
      <c r="G274" s="211">
        <v>128.297178435365</v>
      </c>
      <c r="H274" s="211">
        <v>562.98307193519395</v>
      </c>
      <c r="I274" s="211">
        <v>92.272896717626494</v>
      </c>
      <c r="J274" s="214">
        <f>J273+F274-H274</f>
        <v>21548.199999999997</v>
      </c>
      <c r="K274" s="214">
        <f t="shared" si="5"/>
        <v>1451.9999999999986</v>
      </c>
      <c r="L274" s="213">
        <v>21349.483358392299</v>
      </c>
      <c r="M274" s="213">
        <v>1406.14142108027</v>
      </c>
    </row>
    <row r="275" spans="1:13" outlineLevel="1">
      <c r="A275" s="108" t="s">
        <v>310</v>
      </c>
      <c r="B275" s="95">
        <v>428692</v>
      </c>
      <c r="C275" s="95">
        <v>48296</v>
      </c>
      <c r="D275" s="95">
        <v>425269</v>
      </c>
      <c r="E275" s="95">
        <v>53826</v>
      </c>
      <c r="F275" s="211"/>
      <c r="G275" s="211"/>
      <c r="H275" s="211"/>
      <c r="I275" s="211"/>
      <c r="J275" s="211"/>
      <c r="K275" s="211"/>
      <c r="L275" s="211"/>
      <c r="M275" s="211"/>
    </row>
    <row r="276" spans="1:13" outlineLevel="1">
      <c r="A276" s="108" t="s">
        <v>311</v>
      </c>
      <c r="B276" s="95">
        <v>497354</v>
      </c>
      <c r="C276" s="95">
        <v>59506</v>
      </c>
      <c r="D276" s="95">
        <v>482149</v>
      </c>
      <c r="E276" s="95">
        <v>60478</v>
      </c>
      <c r="F276" s="211"/>
      <c r="G276" s="211"/>
      <c r="H276" s="211"/>
      <c r="I276" s="211"/>
      <c r="J276" s="211"/>
      <c r="K276" s="211"/>
      <c r="L276" s="211"/>
      <c r="M276" s="211"/>
    </row>
    <row r="277" spans="1:13" outlineLevel="1">
      <c r="B277" s="95">
        <v>542622</v>
      </c>
      <c r="C277" s="95">
        <v>51252</v>
      </c>
      <c r="D277" s="95">
        <v>503068</v>
      </c>
      <c r="E277" s="95">
        <v>47188</v>
      </c>
    </row>
  </sheetData>
  <mergeCells count="6">
    <mergeCell ref="L2:M2"/>
    <mergeCell ref="F2:G2"/>
    <mergeCell ref="J2:K2"/>
    <mergeCell ref="H2:I2"/>
    <mergeCell ref="B1:E1"/>
    <mergeCell ref="F1:M1"/>
  </mergeCells>
  <phoneticPr fontId="4"/>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D8969-F800-4E9D-B173-7FC30E37FF30}">
  <dimension ref="A1:U674"/>
  <sheetViews>
    <sheetView view="pageBreakPreview" zoomScaleNormal="85" zoomScaleSheetLayoutView="100" workbookViewId="0">
      <pane xSplit="1" ySplit="1" topLeftCell="B407" activePane="bottomRight" state="frozen"/>
      <selection pane="topRight"/>
      <selection pane="bottomLeft"/>
      <selection pane="bottomRight" activeCell="I370" sqref="I370"/>
    </sheetView>
  </sheetViews>
  <sheetFormatPr defaultColWidth="6.5859375" defaultRowHeight="12.65" customHeight="1"/>
  <cols>
    <col min="1" max="1" width="8.9375" style="110" bestFit="1" customWidth="1"/>
    <col min="2" max="2" width="14.52734375" style="176" bestFit="1" customWidth="1"/>
    <col min="3" max="3" width="15.76171875" style="191" customWidth="1"/>
    <col min="4" max="4" width="14.17578125" style="176" bestFit="1" customWidth="1"/>
    <col min="5" max="5" width="14.05859375" style="176" customWidth="1"/>
    <col min="6" max="6" width="7.64453125" style="191" customWidth="1"/>
    <col min="7" max="7" width="9.234375" style="208" bestFit="1" customWidth="1"/>
    <col min="8" max="8" width="9.1171875" style="208" customWidth="1"/>
    <col min="9" max="9" width="12.64453125" style="191" bestFit="1" customWidth="1"/>
    <col min="10" max="10" width="2.05859375" style="176" bestFit="1" customWidth="1"/>
    <col min="11" max="11" width="3.64453125" style="176" bestFit="1" customWidth="1"/>
    <col min="12" max="12" width="9" style="191" bestFit="1" customWidth="1"/>
    <col min="13" max="13" width="15.76171875" style="191" bestFit="1" customWidth="1"/>
    <col min="14" max="14" width="9.52734375" style="35" customWidth="1"/>
    <col min="15" max="15" width="13.17578125" style="123" bestFit="1" customWidth="1"/>
    <col min="16" max="16" width="10.87890625" style="176" bestFit="1" customWidth="1"/>
    <col min="17" max="17" width="12.703125" style="35" bestFit="1" customWidth="1"/>
    <col min="18" max="18" width="12.5859375" style="35" customWidth="1"/>
    <col min="19" max="19" width="7.3515625" style="110" bestFit="1" customWidth="1"/>
    <col min="20" max="21" width="12.703125" style="136" bestFit="1" customWidth="1"/>
    <col min="22" max="16384" width="6.5859375" style="35"/>
  </cols>
  <sheetData>
    <row r="1" spans="1:21" ht="42" customHeight="1">
      <c r="B1" s="59" t="s">
        <v>322</v>
      </c>
      <c r="C1" s="88" t="s">
        <v>323</v>
      </c>
      <c r="D1" s="59" t="s">
        <v>324</v>
      </c>
      <c r="E1" s="59" t="s">
        <v>325</v>
      </c>
      <c r="F1" s="88" t="s">
        <v>326</v>
      </c>
      <c r="G1" s="89" t="s">
        <v>327</v>
      </c>
      <c r="H1" s="89" t="s">
        <v>328</v>
      </c>
      <c r="I1" s="191" t="s">
        <v>329</v>
      </c>
      <c r="L1" s="88" t="s">
        <v>330</v>
      </c>
      <c r="M1" s="88" t="s">
        <v>331</v>
      </c>
      <c r="N1" s="35" t="s">
        <v>332</v>
      </c>
      <c r="O1" s="123" t="s">
        <v>333</v>
      </c>
      <c r="P1" s="59" t="s">
        <v>334</v>
      </c>
      <c r="Q1" s="36" t="s">
        <v>335</v>
      </c>
      <c r="R1" s="36"/>
      <c r="S1" s="110" t="s">
        <v>336</v>
      </c>
      <c r="T1" s="65" t="s">
        <v>337</v>
      </c>
      <c r="U1" s="65" t="s">
        <v>338</v>
      </c>
    </row>
    <row r="2" spans="1:21" ht="12.65" customHeight="1">
      <c r="A2" s="113">
        <v>24929</v>
      </c>
      <c r="B2" s="90">
        <v>672113</v>
      </c>
      <c r="C2" s="195">
        <v>27.7</v>
      </c>
      <c r="D2" s="196">
        <f>B2/C2*100</f>
        <v>2426400.7220216608</v>
      </c>
      <c r="F2" s="197">
        <f>D2/E$574*100</f>
        <v>61.396817145186887</v>
      </c>
      <c r="L2" s="192">
        <v>78.424560198817204</v>
      </c>
      <c r="M2" s="193">
        <v>117.7</v>
      </c>
      <c r="O2" s="176"/>
      <c r="S2" s="110" t="s">
        <v>185</v>
      </c>
      <c r="T2" s="194">
        <v>0.83964022527433302</v>
      </c>
      <c r="U2" s="133">
        <v>0.83238402388300003</v>
      </c>
    </row>
    <row r="3" spans="1:21" ht="12.65" customHeight="1">
      <c r="A3" s="113">
        <v>24959</v>
      </c>
      <c r="B3" s="90">
        <v>721173</v>
      </c>
      <c r="C3" s="195">
        <v>27.7</v>
      </c>
      <c r="D3" s="196">
        <f t="shared" ref="D3:D66" si="0">B3/C3*100</f>
        <v>2603512.6353790616</v>
      </c>
      <c r="F3" s="197">
        <f>D3/E$574*100</f>
        <v>65.878396655095003</v>
      </c>
      <c r="L3" s="192">
        <v>76.4514144087929</v>
      </c>
      <c r="M3" s="193">
        <v>117</v>
      </c>
      <c r="O3" s="176"/>
      <c r="S3" s="110" t="s">
        <v>186</v>
      </c>
      <c r="T3" s="194">
        <v>0.84128609280133304</v>
      </c>
      <c r="U3" s="133">
        <v>0.83238402388300003</v>
      </c>
    </row>
    <row r="4" spans="1:21" ht="12.65" customHeight="1">
      <c r="A4" s="113">
        <v>24990</v>
      </c>
      <c r="B4" s="90">
        <v>769115</v>
      </c>
      <c r="C4" s="195">
        <v>27.7</v>
      </c>
      <c r="D4" s="196">
        <f t="shared" si="0"/>
        <v>2776588.44765343</v>
      </c>
      <c r="F4" s="197">
        <f t="shared" ref="F4:F67" si="1">D4/E$574*100</f>
        <v>70.25784803838107</v>
      </c>
      <c r="L4" s="192">
        <v>71.160567797217297</v>
      </c>
      <c r="M4" s="193">
        <v>120.9</v>
      </c>
      <c r="O4" s="176"/>
      <c r="S4" s="110" t="s">
        <v>187</v>
      </c>
      <c r="T4" s="194">
        <v>0.84301237305566601</v>
      </c>
      <c r="U4" s="133">
        <v>0.83238402388300003</v>
      </c>
    </row>
    <row r="5" spans="1:21" ht="12.65" customHeight="1">
      <c r="A5" s="113">
        <v>25020</v>
      </c>
      <c r="B5" s="90">
        <v>794423</v>
      </c>
      <c r="C5" s="195">
        <v>27.7</v>
      </c>
      <c r="D5" s="196">
        <f t="shared" si="0"/>
        <v>2867953.0685920576</v>
      </c>
      <c r="F5" s="197">
        <f t="shared" si="1"/>
        <v>72.569707276798397</v>
      </c>
      <c r="L5" s="192">
        <v>68.722576779838107</v>
      </c>
      <c r="M5" s="193">
        <v>113.9</v>
      </c>
      <c r="O5" s="176"/>
      <c r="S5" s="110" t="s">
        <v>188</v>
      </c>
      <c r="T5" s="194">
        <v>0.84100866616066605</v>
      </c>
      <c r="U5" s="133">
        <v>0.83238402388300003</v>
      </c>
    </row>
    <row r="6" spans="1:21" ht="12.65" customHeight="1">
      <c r="A6" s="113">
        <v>25051</v>
      </c>
      <c r="B6" s="90">
        <v>815595</v>
      </c>
      <c r="C6" s="195">
        <v>27.7</v>
      </c>
      <c r="D6" s="196">
        <f t="shared" si="0"/>
        <v>2944386.2815884477</v>
      </c>
      <c r="F6" s="197">
        <f t="shared" si="1"/>
        <v>74.50374725608448</v>
      </c>
      <c r="L6" s="192">
        <v>66.431718730514405</v>
      </c>
      <c r="M6" s="193">
        <v>110.3</v>
      </c>
      <c r="O6" s="176"/>
      <c r="S6" s="110" t="s">
        <v>189</v>
      </c>
      <c r="T6" s="194">
        <v>0.84072525782066598</v>
      </c>
      <c r="U6" s="133">
        <v>0.83238402388300003</v>
      </c>
    </row>
    <row r="7" spans="1:21" ht="12.65" customHeight="1">
      <c r="A7" s="113">
        <v>25082</v>
      </c>
      <c r="B7" s="90">
        <v>822855</v>
      </c>
      <c r="C7" s="195">
        <v>27.7</v>
      </c>
      <c r="D7" s="196">
        <f t="shared" si="0"/>
        <v>2970595.6678700359</v>
      </c>
      <c r="F7" s="197">
        <f t="shared" si="1"/>
        <v>75.16694063647445</v>
      </c>
      <c r="L7" s="192">
        <v>67.731796233541601</v>
      </c>
      <c r="M7" s="193">
        <v>108.7</v>
      </c>
      <c r="O7" s="176"/>
      <c r="S7" s="110" t="s">
        <v>190</v>
      </c>
      <c r="T7" s="194">
        <v>0.83831436141466598</v>
      </c>
      <c r="U7" s="133">
        <v>0.83238402388300003</v>
      </c>
    </row>
    <row r="8" spans="1:21" ht="12.65" customHeight="1">
      <c r="A8" s="113">
        <v>25112</v>
      </c>
      <c r="B8" s="90">
        <v>813323</v>
      </c>
      <c r="C8" s="195">
        <v>27.7</v>
      </c>
      <c r="D8" s="196">
        <f t="shared" si="0"/>
        <v>2936184.1155234659</v>
      </c>
      <c r="F8" s="197">
        <f t="shared" si="1"/>
        <v>74.296202440623588</v>
      </c>
      <c r="L8" s="192">
        <v>67.015116898959207</v>
      </c>
      <c r="M8" s="193">
        <v>107.5</v>
      </c>
      <c r="O8" s="176"/>
      <c r="S8" s="110" t="s">
        <v>191</v>
      </c>
      <c r="T8" s="194">
        <v>0.83703738823166596</v>
      </c>
      <c r="U8" s="133">
        <v>0.83238402388300003</v>
      </c>
    </row>
    <row r="9" spans="1:21" ht="12.65" customHeight="1">
      <c r="A9" s="113">
        <v>25143</v>
      </c>
      <c r="B9" s="90">
        <v>837338</v>
      </c>
      <c r="C9" s="195">
        <v>27.7</v>
      </c>
      <c r="D9" s="196">
        <f t="shared" si="0"/>
        <v>3022880.8664259929</v>
      </c>
      <c r="F9" s="197">
        <f t="shared" si="1"/>
        <v>76.489947486087161</v>
      </c>
      <c r="L9" s="192">
        <v>70.823715173125095</v>
      </c>
      <c r="M9" s="193">
        <v>107.5</v>
      </c>
      <c r="O9" s="176"/>
      <c r="S9" s="110" t="s">
        <v>192</v>
      </c>
      <c r="T9" s="194">
        <v>0.83620164264366603</v>
      </c>
      <c r="U9" s="133">
        <v>0.83238402388300003</v>
      </c>
    </row>
    <row r="10" spans="1:21" ht="12.65" customHeight="1">
      <c r="A10" s="113">
        <v>25173</v>
      </c>
      <c r="B10" s="90">
        <v>866086</v>
      </c>
      <c r="C10" s="195">
        <v>27.7</v>
      </c>
      <c r="D10" s="196">
        <f t="shared" si="0"/>
        <v>3126664.2599277981</v>
      </c>
      <c r="F10" s="197">
        <f t="shared" si="1"/>
        <v>79.116047114110771</v>
      </c>
      <c r="L10" s="192">
        <v>71.209223700811904</v>
      </c>
      <c r="M10" s="193">
        <v>106.5</v>
      </c>
      <c r="O10" s="176"/>
      <c r="S10" s="110" t="s">
        <v>193</v>
      </c>
      <c r="T10" s="194">
        <v>0.832089600953</v>
      </c>
      <c r="U10" s="133">
        <v>0.83238402388300003</v>
      </c>
    </row>
    <row r="11" spans="1:21" ht="12.65" customHeight="1">
      <c r="A11" s="113">
        <v>25204</v>
      </c>
      <c r="B11" s="90">
        <v>597692</v>
      </c>
      <c r="C11" s="195">
        <v>27.7</v>
      </c>
      <c r="D11" s="196">
        <f t="shared" si="0"/>
        <v>2157732.8519855598</v>
      </c>
      <c r="F11" s="197">
        <f t="shared" si="1"/>
        <v>54.598536902486707</v>
      </c>
      <c r="L11" s="192">
        <v>63.255415189875102</v>
      </c>
      <c r="M11" s="193">
        <v>112.1</v>
      </c>
      <c r="O11" s="176"/>
      <c r="S11" s="110" t="s">
        <v>194</v>
      </c>
      <c r="T11" s="194">
        <v>0.83100860902600004</v>
      </c>
      <c r="U11" s="133">
        <v>0.83238402388300003</v>
      </c>
    </row>
    <row r="12" spans="1:21" ht="12.65" customHeight="1">
      <c r="A12" s="113">
        <v>25235</v>
      </c>
      <c r="B12" s="90">
        <v>636157</v>
      </c>
      <c r="C12" s="195">
        <v>27.7</v>
      </c>
      <c r="D12" s="196">
        <f t="shared" si="0"/>
        <v>2296595.6678700359</v>
      </c>
      <c r="F12" s="197">
        <f t="shared" si="1"/>
        <v>58.112274282197561</v>
      </c>
      <c r="L12" s="192">
        <v>66.110104729655902</v>
      </c>
      <c r="M12" s="193">
        <v>111.1</v>
      </c>
      <c r="O12" s="176"/>
      <c r="S12" s="110" t="s">
        <v>195</v>
      </c>
      <c r="T12" s="194">
        <v>0.82863363136833301</v>
      </c>
      <c r="U12" s="133">
        <v>0.83238402388300003</v>
      </c>
    </row>
    <row r="13" spans="1:21" ht="12.65" customHeight="1">
      <c r="A13" s="113">
        <v>25263</v>
      </c>
      <c r="B13" s="90">
        <v>719999</v>
      </c>
      <c r="C13" s="195">
        <v>27.7</v>
      </c>
      <c r="D13" s="196">
        <f t="shared" si="0"/>
        <v>2599274.3682310469</v>
      </c>
      <c r="F13" s="197">
        <f t="shared" si="1"/>
        <v>65.771152987246808</v>
      </c>
      <c r="L13" s="192">
        <v>59.639347165225701</v>
      </c>
      <c r="M13" s="193">
        <v>112.2</v>
      </c>
      <c r="O13" s="176"/>
      <c r="S13" s="110" t="s">
        <v>196</v>
      </c>
      <c r="T13" s="194">
        <v>0.82850541925833299</v>
      </c>
      <c r="U13" s="133">
        <v>0.83238402388300003</v>
      </c>
    </row>
    <row r="14" spans="1:21" ht="12.65" customHeight="1">
      <c r="A14" s="113">
        <v>25294</v>
      </c>
      <c r="B14" s="90">
        <v>978419</v>
      </c>
      <c r="C14" s="195">
        <v>29.4</v>
      </c>
      <c r="D14" s="196">
        <f t="shared" si="0"/>
        <v>3327955.7823129254</v>
      </c>
      <c r="F14" s="197">
        <f t="shared" si="1"/>
        <v>84.209459212364195</v>
      </c>
      <c r="G14" s="198">
        <f>MAX(F2:F26)</f>
        <v>102.64085119192123</v>
      </c>
      <c r="H14" s="196">
        <f t="shared" ref="H14:H59" si="2">IF(F14=G14,1,0)</f>
        <v>0</v>
      </c>
      <c r="L14" s="192">
        <v>101.580120718252</v>
      </c>
      <c r="M14" s="193">
        <v>113.6</v>
      </c>
      <c r="O14" s="176"/>
      <c r="S14" s="110" t="s">
        <v>197</v>
      </c>
      <c r="T14" s="194">
        <v>0.82878503611433296</v>
      </c>
      <c r="U14" s="133">
        <v>0.83238402388300003</v>
      </c>
    </row>
    <row r="15" spans="1:21" ht="12.65" customHeight="1">
      <c r="A15" s="113">
        <v>25324</v>
      </c>
      <c r="B15" s="90">
        <v>1023331</v>
      </c>
      <c r="C15" s="195">
        <v>29.4</v>
      </c>
      <c r="D15" s="196">
        <f t="shared" si="0"/>
        <v>3480717.6870748298</v>
      </c>
      <c r="F15" s="197">
        <f t="shared" si="1"/>
        <v>88.074894401322794</v>
      </c>
      <c r="G15" s="198">
        <f t="shared" ref="G15:G78" si="3">MAX(F3:F27)</f>
        <v>102.64085119192123</v>
      </c>
      <c r="H15" s="196">
        <f t="shared" si="2"/>
        <v>0</v>
      </c>
      <c r="L15" s="192">
        <v>99.396585690549202</v>
      </c>
      <c r="M15" s="193">
        <v>111.1</v>
      </c>
      <c r="O15" s="176"/>
      <c r="S15" s="110" t="s">
        <v>198</v>
      </c>
      <c r="T15" s="194">
        <v>0.82654866872099997</v>
      </c>
      <c r="U15" s="133">
        <v>0.83238402388300003</v>
      </c>
    </row>
    <row r="16" spans="1:21" ht="12.65" customHeight="1">
      <c r="A16" s="113">
        <v>25355</v>
      </c>
      <c r="B16" s="90">
        <v>1102598</v>
      </c>
      <c r="C16" s="195">
        <v>29.4</v>
      </c>
      <c r="D16" s="196">
        <f t="shared" si="0"/>
        <v>3750333.3333333335</v>
      </c>
      <c r="F16" s="197">
        <f t="shared" si="1"/>
        <v>94.897156850627724</v>
      </c>
      <c r="G16" s="198">
        <f t="shared" si="3"/>
        <v>102.64085119192123</v>
      </c>
      <c r="H16" s="196">
        <f t="shared" si="2"/>
        <v>0</v>
      </c>
      <c r="L16" s="192">
        <v>96.909727370368103</v>
      </c>
      <c r="M16" s="193">
        <v>111.7</v>
      </c>
      <c r="O16" s="176"/>
      <c r="S16" s="110" t="s">
        <v>199</v>
      </c>
      <c r="T16" s="194">
        <v>0.824808890076</v>
      </c>
      <c r="U16" s="133">
        <v>0.83238402388300003</v>
      </c>
    </row>
    <row r="17" spans="1:21" ht="12.65" customHeight="1">
      <c r="A17" s="113">
        <v>25385</v>
      </c>
      <c r="B17" s="90">
        <v>1147389</v>
      </c>
      <c r="C17" s="195">
        <v>29.4</v>
      </c>
      <c r="D17" s="196">
        <f t="shared" si="0"/>
        <v>3902683.6734693884</v>
      </c>
      <c r="F17" s="197">
        <f t="shared" si="1"/>
        <v>98.752177948522416</v>
      </c>
      <c r="G17" s="198">
        <f t="shared" si="3"/>
        <v>102.64085119192123</v>
      </c>
      <c r="H17" s="196">
        <f t="shared" si="2"/>
        <v>0</v>
      </c>
      <c r="L17" s="192">
        <v>95.367031146199395</v>
      </c>
      <c r="M17" s="193">
        <v>109.6</v>
      </c>
      <c r="O17" s="176"/>
      <c r="S17" s="110" t="s">
        <v>200</v>
      </c>
      <c r="T17" s="194">
        <v>0.82311359050633304</v>
      </c>
      <c r="U17" s="133">
        <v>0.83238402388300003</v>
      </c>
    </row>
    <row r="18" spans="1:21" ht="12.65" customHeight="1">
      <c r="A18" s="113">
        <v>25416</v>
      </c>
      <c r="B18" s="90">
        <v>1192571</v>
      </c>
      <c r="C18" s="195">
        <v>29.4</v>
      </c>
      <c r="D18" s="196">
        <f t="shared" si="0"/>
        <v>4056363.9455782315</v>
      </c>
      <c r="F18" s="197">
        <f t="shared" si="1"/>
        <v>102.64085119192123</v>
      </c>
      <c r="G18" s="198">
        <f t="shared" si="3"/>
        <v>105.40421168124452</v>
      </c>
      <c r="H18" s="196">
        <f t="shared" si="2"/>
        <v>0</v>
      </c>
      <c r="L18" s="192">
        <v>94.764789663731904</v>
      </c>
      <c r="M18" s="193">
        <v>109.5</v>
      </c>
      <c r="O18" s="128"/>
      <c r="S18" s="110" t="s">
        <v>201</v>
      </c>
      <c r="T18" s="194">
        <v>0.82486375847399995</v>
      </c>
      <c r="U18" s="133">
        <v>0.83238402388300003</v>
      </c>
    </row>
    <row r="19" spans="1:21" ht="12.65" customHeight="1">
      <c r="A19" s="113">
        <v>25447</v>
      </c>
      <c r="B19" s="90">
        <v>1139744</v>
      </c>
      <c r="C19" s="195">
        <v>29.4</v>
      </c>
      <c r="D19" s="196">
        <f t="shared" si="0"/>
        <v>3876680.272108844</v>
      </c>
      <c r="F19" s="197">
        <f t="shared" si="1"/>
        <v>98.094196740391197</v>
      </c>
      <c r="G19" s="198">
        <f t="shared" si="3"/>
        <v>109.40607028075257</v>
      </c>
      <c r="H19" s="196">
        <f t="shared" si="2"/>
        <v>0</v>
      </c>
      <c r="L19" s="192">
        <v>90.454494730832195</v>
      </c>
      <c r="M19" s="193">
        <v>109.5</v>
      </c>
      <c r="O19" s="128"/>
      <c r="S19" s="110" t="s">
        <v>202</v>
      </c>
      <c r="T19" s="194">
        <v>0.82140639595933296</v>
      </c>
      <c r="U19" s="133">
        <v>0.83238402388300003</v>
      </c>
    </row>
    <row r="20" spans="1:21" ht="12.65" customHeight="1">
      <c r="A20" s="113">
        <v>25477</v>
      </c>
      <c r="B20" s="90">
        <v>1143026</v>
      </c>
      <c r="C20" s="195">
        <v>29.4</v>
      </c>
      <c r="D20" s="196">
        <f t="shared" si="0"/>
        <v>3887843.5374149662</v>
      </c>
      <c r="F20" s="197">
        <f t="shared" si="1"/>
        <v>98.376668202142227</v>
      </c>
      <c r="G20" s="198">
        <f t="shared" si="3"/>
        <v>110.83770766790231</v>
      </c>
      <c r="H20" s="196">
        <f t="shared" si="2"/>
        <v>0</v>
      </c>
      <c r="L20" s="192">
        <v>90.514973413024506</v>
      </c>
      <c r="M20" s="193">
        <v>108.8</v>
      </c>
      <c r="O20" s="128"/>
      <c r="S20" s="110" t="s">
        <v>203</v>
      </c>
      <c r="T20" s="194">
        <v>0.82216506765899999</v>
      </c>
      <c r="U20" s="133">
        <v>0.83238402388300003</v>
      </c>
    </row>
    <row r="21" spans="1:21" ht="12.65" customHeight="1">
      <c r="A21" s="113">
        <v>25508</v>
      </c>
      <c r="B21" s="90">
        <v>1099661</v>
      </c>
      <c r="C21" s="195">
        <v>29.4</v>
      </c>
      <c r="D21" s="196">
        <f t="shared" si="0"/>
        <v>3740343.5374149662</v>
      </c>
      <c r="F21" s="197">
        <f t="shared" si="1"/>
        <v>94.644378458439192</v>
      </c>
      <c r="G21" s="198">
        <f t="shared" si="3"/>
        <v>110.83770766790231</v>
      </c>
      <c r="H21" s="196">
        <f t="shared" si="2"/>
        <v>0</v>
      </c>
      <c r="L21" s="192">
        <v>88.579301678410602</v>
      </c>
      <c r="M21" s="193">
        <v>109</v>
      </c>
      <c r="O21" s="128"/>
      <c r="S21" s="110" t="s">
        <v>204</v>
      </c>
      <c r="T21" s="194">
        <v>0.82316244019366602</v>
      </c>
      <c r="U21" s="133">
        <v>0.83238402388300003</v>
      </c>
    </row>
    <row r="22" spans="1:21" ht="12.65" customHeight="1">
      <c r="A22" s="113">
        <v>25538</v>
      </c>
      <c r="B22" s="90">
        <v>1159146</v>
      </c>
      <c r="C22" s="195">
        <v>29.4</v>
      </c>
      <c r="D22" s="196">
        <f t="shared" si="0"/>
        <v>3942673.4693877553</v>
      </c>
      <c r="F22" s="197">
        <f t="shared" si="1"/>
        <v>99.764066119091211</v>
      </c>
      <c r="G22" s="198">
        <f t="shared" si="3"/>
        <v>110.83770766790231</v>
      </c>
      <c r="H22" s="196">
        <f t="shared" si="2"/>
        <v>0</v>
      </c>
      <c r="L22" s="192">
        <v>91.570996963964703</v>
      </c>
      <c r="M22" s="193">
        <v>106.1</v>
      </c>
      <c r="O22" s="128"/>
      <c r="S22" s="110" t="s">
        <v>205</v>
      </c>
      <c r="T22" s="194">
        <v>0.82200481508300005</v>
      </c>
      <c r="U22" s="133">
        <v>0.83238402388300003</v>
      </c>
    </row>
    <row r="23" spans="1:21" ht="12.65" customHeight="1">
      <c r="A23" s="113">
        <v>25569</v>
      </c>
      <c r="B23" s="90">
        <v>863730</v>
      </c>
      <c r="C23" s="195">
        <v>29.4</v>
      </c>
      <c r="D23" s="196">
        <f t="shared" si="0"/>
        <v>2937857.1428571432</v>
      </c>
      <c r="F23" s="197">
        <f t="shared" si="1"/>
        <v>74.338536154239975</v>
      </c>
      <c r="G23" s="198">
        <f t="shared" si="3"/>
        <v>110.83770766790231</v>
      </c>
      <c r="H23" s="196">
        <f t="shared" si="2"/>
        <v>0</v>
      </c>
      <c r="L23" s="192">
        <v>81.604140748482095</v>
      </c>
      <c r="M23" s="193">
        <v>108.1</v>
      </c>
      <c r="O23" s="128"/>
      <c r="S23" s="110" t="s">
        <v>206</v>
      </c>
      <c r="T23" s="194">
        <v>0.82910717277699997</v>
      </c>
      <c r="U23" s="133">
        <v>0.83238402388300003</v>
      </c>
    </row>
    <row r="24" spans="1:21" ht="12.65" customHeight="1">
      <c r="A24" s="113">
        <v>25600</v>
      </c>
      <c r="B24" s="90">
        <v>873825</v>
      </c>
      <c r="C24" s="195">
        <v>29.4</v>
      </c>
      <c r="D24" s="196">
        <f t="shared" si="0"/>
        <v>2972193.8775510206</v>
      </c>
      <c r="F24" s="197">
        <f t="shared" si="1"/>
        <v>75.207381189699035</v>
      </c>
      <c r="G24" s="198">
        <f t="shared" si="3"/>
        <v>110.83770766790231</v>
      </c>
      <c r="H24" s="196">
        <f t="shared" si="2"/>
        <v>0</v>
      </c>
      <c r="L24" s="192">
        <v>81.614689968610094</v>
      </c>
      <c r="M24" s="193">
        <v>109.3</v>
      </c>
      <c r="O24" s="128"/>
      <c r="S24" s="110" t="s">
        <v>207</v>
      </c>
      <c r="T24" s="194">
        <v>0.83045573939333295</v>
      </c>
      <c r="U24" s="133">
        <v>0.83238402388300003</v>
      </c>
    </row>
    <row r="25" spans="1:21" ht="12.65" customHeight="1">
      <c r="A25" s="113">
        <v>25628</v>
      </c>
      <c r="B25" s="90">
        <v>1132454</v>
      </c>
      <c r="C25" s="195">
        <v>29.4</v>
      </c>
      <c r="D25" s="196">
        <f t="shared" si="0"/>
        <v>3851884.3537414968</v>
      </c>
      <c r="F25" s="197">
        <f t="shared" si="1"/>
        <v>97.466769270505466</v>
      </c>
      <c r="G25" s="198">
        <f t="shared" si="3"/>
        <v>110.83770766790231</v>
      </c>
      <c r="H25" s="196">
        <f t="shared" si="2"/>
        <v>0</v>
      </c>
      <c r="L25" s="192">
        <v>90.258158669493199</v>
      </c>
      <c r="M25" s="193">
        <v>108.2</v>
      </c>
      <c r="O25" s="128"/>
      <c r="S25" s="110" t="s">
        <v>208</v>
      </c>
      <c r="T25" s="194">
        <v>0.82793920654166597</v>
      </c>
      <c r="U25" s="133">
        <v>0.83238402388300003</v>
      </c>
    </row>
    <row r="26" spans="1:21" ht="12.65" customHeight="1">
      <c r="A26" s="113">
        <v>25659</v>
      </c>
      <c r="B26" s="90">
        <v>935700</v>
      </c>
      <c r="C26" s="195">
        <v>31.3</v>
      </c>
      <c r="D26" s="196">
        <f t="shared" si="0"/>
        <v>2989456.8690095847</v>
      </c>
      <c r="F26" s="197">
        <f t="shared" si="1"/>
        <v>75.644198043708741</v>
      </c>
      <c r="G26" s="198">
        <f t="shared" si="3"/>
        <v>110.83770766790231</v>
      </c>
      <c r="H26" s="196">
        <f t="shared" si="2"/>
        <v>0</v>
      </c>
      <c r="L26" s="192">
        <v>94.204240822410597</v>
      </c>
      <c r="M26" s="193">
        <v>108.7</v>
      </c>
      <c r="O26" s="128"/>
      <c r="S26" s="110" t="s">
        <v>209</v>
      </c>
      <c r="T26" s="194">
        <v>0.82851448144366602</v>
      </c>
      <c r="U26" s="133">
        <v>0.83238402388300003</v>
      </c>
    </row>
    <row r="27" spans="1:21" ht="12.65" customHeight="1">
      <c r="A27" s="113">
        <v>25689</v>
      </c>
      <c r="B27" s="90">
        <v>1004509</v>
      </c>
      <c r="C27" s="195">
        <v>31.3</v>
      </c>
      <c r="D27" s="196">
        <f t="shared" si="0"/>
        <v>3209293.9297124604</v>
      </c>
      <c r="F27" s="197">
        <f t="shared" si="1"/>
        <v>81.206880124706458</v>
      </c>
      <c r="G27" s="198">
        <f t="shared" si="3"/>
        <v>110.83770766790231</v>
      </c>
      <c r="H27" s="196">
        <f t="shared" si="2"/>
        <v>0</v>
      </c>
      <c r="L27" s="192">
        <v>94.195560165192902</v>
      </c>
      <c r="M27" s="193">
        <v>111.4</v>
      </c>
      <c r="O27" s="128"/>
      <c r="S27" s="110" t="s">
        <v>210</v>
      </c>
      <c r="T27" s="194">
        <v>0.83115424904566604</v>
      </c>
      <c r="U27" s="133">
        <v>0.83238402388300003</v>
      </c>
    </row>
    <row r="28" spans="1:21" ht="12.65" customHeight="1">
      <c r="A28" s="113">
        <v>25720</v>
      </c>
      <c r="B28" s="90">
        <v>1094965</v>
      </c>
      <c r="C28" s="195">
        <v>31.3</v>
      </c>
      <c r="D28" s="196">
        <f t="shared" si="0"/>
        <v>3498290.7348242812</v>
      </c>
      <c r="F28" s="197">
        <f t="shared" si="1"/>
        <v>88.519556814074534</v>
      </c>
      <c r="G28" s="198">
        <f t="shared" si="3"/>
        <v>110.83770766790231</v>
      </c>
      <c r="H28" s="196">
        <f t="shared" si="2"/>
        <v>0</v>
      </c>
      <c r="L28" s="192">
        <v>93.222104712093696</v>
      </c>
      <c r="M28" s="193">
        <v>110.4</v>
      </c>
      <c r="O28" s="128"/>
      <c r="S28" s="110" t="s">
        <v>211</v>
      </c>
      <c r="T28" s="194">
        <v>0.82823480191599996</v>
      </c>
      <c r="U28" s="133">
        <v>0.83238402388300003</v>
      </c>
    </row>
    <row r="29" spans="1:21" ht="12.65" customHeight="1">
      <c r="A29" s="113">
        <v>25750</v>
      </c>
      <c r="B29" s="90">
        <v>1205393</v>
      </c>
      <c r="C29" s="195">
        <v>31.3</v>
      </c>
      <c r="D29" s="196">
        <f t="shared" si="0"/>
        <v>3851095.8466453673</v>
      </c>
      <c r="F29" s="197">
        <f t="shared" si="1"/>
        <v>97.446817155605643</v>
      </c>
      <c r="G29" s="198">
        <f t="shared" si="3"/>
        <v>110.83770766790231</v>
      </c>
      <c r="H29" s="196">
        <f t="shared" si="2"/>
        <v>0</v>
      </c>
      <c r="L29" s="192">
        <v>95.400113367105007</v>
      </c>
      <c r="M29" s="193">
        <v>116.3</v>
      </c>
      <c r="O29" s="128"/>
      <c r="S29" s="110" t="s">
        <v>212</v>
      </c>
      <c r="T29" s="194">
        <v>0.82637647167666595</v>
      </c>
      <c r="U29" s="133">
        <v>0.83238402388300003</v>
      </c>
    </row>
    <row r="30" spans="1:21" ht="12.65" customHeight="1">
      <c r="A30" s="113">
        <v>25781</v>
      </c>
      <c r="B30" s="90">
        <v>1303824</v>
      </c>
      <c r="C30" s="195">
        <v>31.3</v>
      </c>
      <c r="D30" s="196">
        <f t="shared" si="0"/>
        <v>4165571.8849840253</v>
      </c>
      <c r="F30" s="197">
        <f t="shared" si="1"/>
        <v>105.40421168124452</v>
      </c>
      <c r="G30" s="198">
        <f t="shared" si="3"/>
        <v>115.54824214302408</v>
      </c>
      <c r="H30" s="196">
        <f t="shared" si="2"/>
        <v>0</v>
      </c>
      <c r="L30" s="192">
        <v>98.190770028418896</v>
      </c>
      <c r="M30" s="193">
        <v>116.6</v>
      </c>
      <c r="O30" s="128"/>
      <c r="S30" s="110" t="s">
        <v>213</v>
      </c>
      <c r="T30" s="194">
        <v>0.82397375287533303</v>
      </c>
      <c r="U30" s="133">
        <v>0.83238402388300003</v>
      </c>
    </row>
    <row r="31" spans="1:21" ht="12.65" customHeight="1">
      <c r="A31" s="113">
        <v>25812</v>
      </c>
      <c r="B31" s="90">
        <v>1353326</v>
      </c>
      <c r="C31" s="195">
        <v>31.3</v>
      </c>
      <c r="D31" s="196">
        <f t="shared" si="0"/>
        <v>4323725.2396166138</v>
      </c>
      <c r="F31" s="197">
        <f t="shared" si="1"/>
        <v>109.40607028075257</v>
      </c>
      <c r="G31" s="198">
        <f t="shared" si="3"/>
        <v>120.31794200604567</v>
      </c>
      <c r="H31" s="196">
        <f t="shared" si="2"/>
        <v>0</v>
      </c>
      <c r="L31" s="192">
        <v>101.112125993223</v>
      </c>
      <c r="M31" s="193">
        <v>120.9</v>
      </c>
      <c r="O31" s="128"/>
      <c r="S31" s="110" t="s">
        <v>214</v>
      </c>
      <c r="T31" s="194">
        <v>0.82103478075733305</v>
      </c>
      <c r="U31" s="133">
        <v>0.83238402388300003</v>
      </c>
    </row>
    <row r="32" spans="1:21" ht="12.65" customHeight="1">
      <c r="A32" s="113">
        <v>25842</v>
      </c>
      <c r="B32" s="90">
        <v>1371035</v>
      </c>
      <c r="C32" s="195">
        <v>31.3</v>
      </c>
      <c r="D32" s="196">
        <f t="shared" si="0"/>
        <v>4380303.5143769961</v>
      </c>
      <c r="F32" s="197">
        <f t="shared" si="1"/>
        <v>110.83770766790231</v>
      </c>
      <c r="G32" s="198">
        <f t="shared" si="3"/>
        <v>123.0394024460138</v>
      </c>
      <c r="H32" s="196">
        <f t="shared" si="2"/>
        <v>0</v>
      </c>
      <c r="L32" s="192">
        <v>101.883809993612</v>
      </c>
      <c r="M32" s="193">
        <v>115.5</v>
      </c>
      <c r="O32" s="128"/>
      <c r="S32" s="110" t="s">
        <v>215</v>
      </c>
      <c r="T32" s="194">
        <v>0.81773664789699996</v>
      </c>
      <c r="U32" s="133">
        <v>0.83238402388300003</v>
      </c>
    </row>
    <row r="33" spans="1:21" ht="12.65" customHeight="1">
      <c r="A33" s="113">
        <v>25873</v>
      </c>
      <c r="B33" s="90">
        <v>1341253</v>
      </c>
      <c r="C33" s="195">
        <v>31.3</v>
      </c>
      <c r="D33" s="196">
        <f t="shared" si="0"/>
        <v>4285153.3546325872</v>
      </c>
      <c r="F33" s="197">
        <f t="shared" si="1"/>
        <v>108.43006044535477</v>
      </c>
      <c r="G33" s="198">
        <f t="shared" si="3"/>
        <v>123.58554641064869</v>
      </c>
      <c r="H33" s="196">
        <f t="shared" si="2"/>
        <v>0</v>
      </c>
      <c r="L33" s="192">
        <v>101.23112287204999</v>
      </c>
      <c r="M33" s="193">
        <v>114.8</v>
      </c>
      <c r="O33" s="128"/>
      <c r="S33" s="110" t="s">
        <v>216</v>
      </c>
      <c r="T33" s="194">
        <v>0.81678755769199995</v>
      </c>
      <c r="U33" s="133">
        <v>0.83238402388300003</v>
      </c>
    </row>
    <row r="34" spans="1:21" ht="12.65" customHeight="1">
      <c r="A34" s="113">
        <v>25903</v>
      </c>
      <c r="B34" s="90">
        <v>1333186</v>
      </c>
      <c r="C34" s="195">
        <v>31.3</v>
      </c>
      <c r="D34" s="196">
        <f t="shared" si="0"/>
        <v>4259380.1916932901</v>
      </c>
      <c r="F34" s="197">
        <f t="shared" si="1"/>
        <v>107.77790511178782</v>
      </c>
      <c r="G34" s="198">
        <f t="shared" si="3"/>
        <v>125.45618128513259</v>
      </c>
      <c r="H34" s="196">
        <f t="shared" si="2"/>
        <v>0</v>
      </c>
      <c r="L34" s="192">
        <v>99.110719663366794</v>
      </c>
      <c r="M34" s="193">
        <v>114.8</v>
      </c>
      <c r="O34" s="128"/>
      <c r="S34" s="110" t="s">
        <v>217</v>
      </c>
      <c r="T34" s="194">
        <v>0.81730180194133295</v>
      </c>
      <c r="U34" s="133">
        <v>0.83238402388300003</v>
      </c>
    </row>
    <row r="35" spans="1:21" ht="12.65" customHeight="1">
      <c r="A35" s="113">
        <v>25934</v>
      </c>
      <c r="B35" s="90">
        <v>1202580</v>
      </c>
      <c r="C35" s="195">
        <v>31.3</v>
      </c>
      <c r="D35" s="196">
        <f t="shared" si="0"/>
        <v>3842108.6261980832</v>
      </c>
      <c r="F35" s="197">
        <f>D35/E$574*100</f>
        <v>97.219407591539238</v>
      </c>
      <c r="G35" s="198">
        <f t="shared" si="3"/>
        <v>125.45618128513259</v>
      </c>
      <c r="H35" s="196">
        <f t="shared" si="2"/>
        <v>0</v>
      </c>
      <c r="L35" s="192">
        <v>102.043597060671</v>
      </c>
      <c r="M35" s="193">
        <v>114.5</v>
      </c>
      <c r="O35" s="128"/>
      <c r="S35" s="110" t="s">
        <v>218</v>
      </c>
      <c r="T35" s="194">
        <v>0.81247634773199995</v>
      </c>
      <c r="U35" s="133">
        <v>0.83238402388300003</v>
      </c>
    </row>
    <row r="36" spans="1:21" ht="12.65" customHeight="1">
      <c r="A36" s="113">
        <v>25965</v>
      </c>
      <c r="B36" s="90">
        <v>1215214</v>
      </c>
      <c r="C36" s="195">
        <v>31.3</v>
      </c>
      <c r="D36" s="196">
        <f t="shared" si="0"/>
        <v>3882472.8434504787</v>
      </c>
      <c r="F36" s="197">
        <f t="shared" si="1"/>
        <v>98.240769991971206</v>
      </c>
      <c r="G36" s="198">
        <f>MAX(F24:F48)</f>
        <v>125.45618128513259</v>
      </c>
      <c r="H36" s="196">
        <f t="shared" si="2"/>
        <v>0</v>
      </c>
      <c r="L36" s="192">
        <v>102.552249159299</v>
      </c>
      <c r="M36" s="193">
        <v>113.7</v>
      </c>
      <c r="O36" s="128"/>
      <c r="S36" s="110" t="s">
        <v>219</v>
      </c>
      <c r="T36" s="194">
        <v>0.81379332793933301</v>
      </c>
      <c r="U36" s="133">
        <v>0.83238402388300003</v>
      </c>
    </row>
    <row r="37" spans="1:21" ht="12.65" customHeight="1">
      <c r="A37" s="113">
        <v>25993</v>
      </c>
      <c r="B37" s="90">
        <v>1310735</v>
      </c>
      <c r="C37" s="195">
        <v>31.3</v>
      </c>
      <c r="D37" s="196">
        <f t="shared" si="0"/>
        <v>4187651.7571884985</v>
      </c>
      <c r="F37" s="197">
        <f t="shared" si="1"/>
        <v>105.96291324443794</v>
      </c>
      <c r="G37" s="198">
        <f t="shared" si="3"/>
        <v>133.74628267874357</v>
      </c>
      <c r="H37" s="196">
        <f t="shared" si="2"/>
        <v>0</v>
      </c>
      <c r="L37" s="192">
        <v>97.330236345371304</v>
      </c>
      <c r="M37" s="193">
        <v>111.7</v>
      </c>
      <c r="O37" s="128"/>
      <c r="S37" s="110" t="s">
        <v>220</v>
      </c>
      <c r="T37" s="194">
        <v>0.81493493639233305</v>
      </c>
      <c r="U37" s="133">
        <v>0.83238402388300003</v>
      </c>
    </row>
    <row r="38" spans="1:21" ht="12.65" customHeight="1">
      <c r="A38" s="113">
        <v>26024</v>
      </c>
      <c r="B38" s="90">
        <v>1013951</v>
      </c>
      <c r="C38" s="195">
        <v>31.7</v>
      </c>
      <c r="D38" s="196">
        <f t="shared" si="0"/>
        <v>3198583.5962145114</v>
      </c>
      <c r="F38" s="197">
        <f t="shared" si="1"/>
        <v>80.935869495106232</v>
      </c>
      <c r="G38" s="198">
        <f t="shared" si="3"/>
        <v>133.74628267874357</v>
      </c>
      <c r="H38" s="196">
        <f t="shared" si="2"/>
        <v>0</v>
      </c>
      <c r="L38" s="192">
        <v>101.39808031312501</v>
      </c>
      <c r="M38" s="193">
        <v>110.4</v>
      </c>
      <c r="O38" s="128"/>
      <c r="S38" s="110" t="s">
        <v>221</v>
      </c>
      <c r="T38" s="194">
        <v>0.81532649426833304</v>
      </c>
      <c r="U38" s="133">
        <v>0.83238402388300003</v>
      </c>
    </row>
    <row r="39" spans="1:21" ht="12.65" customHeight="1">
      <c r="A39" s="113">
        <v>26054</v>
      </c>
      <c r="B39" s="90">
        <v>1104183</v>
      </c>
      <c r="C39" s="195">
        <v>31.7</v>
      </c>
      <c r="D39" s="196">
        <f t="shared" si="0"/>
        <v>3483227.1293375394</v>
      </c>
      <c r="F39" s="197">
        <f t="shared" si="1"/>
        <v>88.138392473319584</v>
      </c>
      <c r="G39" s="198">
        <f t="shared" si="3"/>
        <v>133.74628267874357</v>
      </c>
      <c r="H39" s="196">
        <f t="shared" si="2"/>
        <v>0</v>
      </c>
      <c r="L39" s="192">
        <v>103.641676778388</v>
      </c>
      <c r="M39" s="193">
        <v>108.9</v>
      </c>
      <c r="O39" s="128"/>
      <c r="S39" s="110" t="s">
        <v>222</v>
      </c>
      <c r="T39" s="194">
        <v>0.81090480627433303</v>
      </c>
      <c r="U39" s="133">
        <v>0.83238402388300003</v>
      </c>
    </row>
    <row r="40" spans="1:21" ht="12.65" customHeight="1">
      <c r="A40" s="113">
        <v>26085</v>
      </c>
      <c r="B40" s="90">
        <v>1218054</v>
      </c>
      <c r="C40" s="195">
        <v>31.7</v>
      </c>
      <c r="D40" s="196">
        <f t="shared" si="0"/>
        <v>3842441.6403785492</v>
      </c>
      <c r="F40" s="197">
        <f t="shared" si="1"/>
        <v>97.227834068896939</v>
      </c>
      <c r="G40" s="198">
        <f t="shared" si="3"/>
        <v>133.74628267874357</v>
      </c>
      <c r="H40" s="196">
        <f t="shared" si="2"/>
        <v>0</v>
      </c>
      <c r="L40" s="192">
        <v>105.244076451053</v>
      </c>
      <c r="M40" s="193">
        <v>109.9</v>
      </c>
      <c r="O40" s="128"/>
      <c r="S40" s="110" t="s">
        <v>223</v>
      </c>
      <c r="T40" s="194">
        <v>0.814903868436333</v>
      </c>
      <c r="U40" s="133">
        <v>0.83238402388300003</v>
      </c>
    </row>
    <row r="41" spans="1:21" ht="12.65" customHeight="1">
      <c r="A41" s="113">
        <v>26115</v>
      </c>
      <c r="B41" s="90">
        <v>1357093</v>
      </c>
      <c r="C41" s="195">
        <v>31.7</v>
      </c>
      <c r="D41" s="196">
        <f t="shared" si="0"/>
        <v>4281050.4731861195</v>
      </c>
      <c r="F41" s="197">
        <f t="shared" si="1"/>
        <v>108.32624253116983</v>
      </c>
      <c r="G41" s="198">
        <f t="shared" si="3"/>
        <v>133.74628267874357</v>
      </c>
      <c r="H41" s="196">
        <f t="shared" si="2"/>
        <v>0</v>
      </c>
      <c r="L41" s="192">
        <v>107.98702029327001</v>
      </c>
      <c r="M41" s="193">
        <v>107.6</v>
      </c>
      <c r="O41" s="128"/>
      <c r="S41" s="110" t="s">
        <v>224</v>
      </c>
      <c r="T41" s="194">
        <v>0.81482184404133295</v>
      </c>
      <c r="U41" s="133">
        <v>0.83238402388300003</v>
      </c>
    </row>
    <row r="42" spans="1:21" ht="12.65" customHeight="1">
      <c r="A42" s="113">
        <v>26146</v>
      </c>
      <c r="B42" s="90">
        <v>1447569</v>
      </c>
      <c r="C42" s="195">
        <v>31.7</v>
      </c>
      <c r="D42" s="196">
        <f t="shared" si="0"/>
        <v>4566463.7223974764</v>
      </c>
      <c r="F42" s="197">
        <f t="shared" si="1"/>
        <v>115.54824214302408</v>
      </c>
      <c r="G42" s="198">
        <f t="shared" si="3"/>
        <v>133.74628267874357</v>
      </c>
      <c r="H42" s="196">
        <f t="shared" si="2"/>
        <v>0</v>
      </c>
      <c r="L42" s="192">
        <v>109.358874811983</v>
      </c>
      <c r="M42" s="193">
        <v>109.5</v>
      </c>
      <c r="O42" s="128"/>
      <c r="S42" s="110" t="s">
        <v>225</v>
      </c>
      <c r="T42" s="194">
        <v>0.81214822770799999</v>
      </c>
      <c r="U42" s="133">
        <v>0.83238402388300003</v>
      </c>
    </row>
    <row r="43" spans="1:21" ht="12.65" customHeight="1">
      <c r="A43" s="113">
        <v>26177</v>
      </c>
      <c r="B43" s="90">
        <v>1507323</v>
      </c>
      <c r="C43" s="195">
        <v>31.7</v>
      </c>
      <c r="D43" s="196">
        <f t="shared" si="0"/>
        <v>4754962.1451104106</v>
      </c>
      <c r="F43" s="197">
        <f t="shared" si="1"/>
        <v>120.31794200604567</v>
      </c>
      <c r="G43" s="198">
        <f t="shared" si="3"/>
        <v>133.74628267874357</v>
      </c>
      <c r="H43" s="196">
        <f t="shared" si="2"/>
        <v>0</v>
      </c>
      <c r="L43" s="192">
        <v>111.459946673758</v>
      </c>
      <c r="M43" s="193">
        <v>113.9</v>
      </c>
      <c r="O43" s="128"/>
      <c r="S43" s="110" t="s">
        <v>226</v>
      </c>
      <c r="T43" s="194">
        <v>0.81474654709799998</v>
      </c>
      <c r="U43" s="133">
        <v>0.83238402388300003</v>
      </c>
    </row>
    <row r="44" spans="1:21" ht="12.65" customHeight="1">
      <c r="A44" s="113">
        <v>26207</v>
      </c>
      <c r="B44" s="90">
        <v>1541417</v>
      </c>
      <c r="C44" s="195">
        <v>31.7</v>
      </c>
      <c r="D44" s="196">
        <f t="shared" si="0"/>
        <v>4862514.1955835959</v>
      </c>
      <c r="F44" s="197">
        <f t="shared" si="1"/>
        <v>123.0394024460138</v>
      </c>
      <c r="G44" s="198">
        <f t="shared" si="3"/>
        <v>137.21077447738946</v>
      </c>
      <c r="H44" s="196">
        <f t="shared" si="2"/>
        <v>0</v>
      </c>
      <c r="L44" s="192">
        <v>112.253531835705</v>
      </c>
      <c r="M44" s="193">
        <v>104.9</v>
      </c>
      <c r="O44" s="128"/>
      <c r="S44" s="110" t="s">
        <v>227</v>
      </c>
      <c r="T44" s="194">
        <v>0.81197830794900006</v>
      </c>
      <c r="U44" s="133">
        <v>0.83238402388300003</v>
      </c>
    </row>
    <row r="45" spans="1:21" ht="12.65" customHeight="1">
      <c r="A45" s="113">
        <v>26238</v>
      </c>
      <c r="B45" s="90">
        <v>1548259</v>
      </c>
      <c r="C45" s="195">
        <v>31.7</v>
      </c>
      <c r="D45" s="196">
        <f t="shared" si="0"/>
        <v>4884097.7917981073</v>
      </c>
      <c r="F45" s="197">
        <f t="shared" si="1"/>
        <v>123.58554641064869</v>
      </c>
      <c r="G45" s="198">
        <f t="shared" si="3"/>
        <v>139.09801792063431</v>
      </c>
      <c r="H45" s="196">
        <f t="shared" si="2"/>
        <v>0</v>
      </c>
      <c r="L45" s="192">
        <v>114.435914359197</v>
      </c>
      <c r="M45" s="193">
        <v>106.5</v>
      </c>
      <c r="O45" s="128"/>
      <c r="S45" s="110" t="s">
        <v>228</v>
      </c>
      <c r="T45" s="194">
        <v>0.81008891382000003</v>
      </c>
      <c r="U45" s="133">
        <v>0.83238402388300003</v>
      </c>
    </row>
    <row r="46" spans="1:21" ht="12.65" customHeight="1">
      <c r="A46" s="113">
        <v>26268</v>
      </c>
      <c r="B46" s="90">
        <v>1571694</v>
      </c>
      <c r="C46" s="195">
        <v>31.7</v>
      </c>
      <c r="D46" s="196">
        <f t="shared" si="0"/>
        <v>4958025.2365930602</v>
      </c>
      <c r="F46" s="197">
        <f t="shared" si="1"/>
        <v>125.45618128513259</v>
      </c>
      <c r="G46" s="198">
        <f t="shared" si="3"/>
        <v>143.26588163736554</v>
      </c>
      <c r="H46" s="196">
        <f t="shared" si="2"/>
        <v>0</v>
      </c>
      <c r="L46" s="192">
        <v>115.294872626897</v>
      </c>
      <c r="M46" s="193">
        <v>106</v>
      </c>
      <c r="O46" s="128"/>
      <c r="S46" s="110" t="s">
        <v>229</v>
      </c>
      <c r="T46" s="194">
        <v>0.80970600851566599</v>
      </c>
      <c r="U46" s="133">
        <v>0.83238402388300003</v>
      </c>
    </row>
    <row r="47" spans="1:21" ht="12.65" customHeight="1">
      <c r="A47" s="113">
        <v>26299</v>
      </c>
      <c r="B47" s="90">
        <v>1440226</v>
      </c>
      <c r="C47" s="195">
        <v>31.7</v>
      </c>
      <c r="D47" s="196">
        <f t="shared" si="0"/>
        <v>4543299.684542587</v>
      </c>
      <c r="F47" s="197">
        <f t="shared" si="1"/>
        <v>114.96210722161018</v>
      </c>
      <c r="G47" s="198">
        <f t="shared" si="3"/>
        <v>143.26588163736554</v>
      </c>
      <c r="H47" s="196">
        <f t="shared" si="2"/>
        <v>0</v>
      </c>
      <c r="L47" s="192">
        <v>118.385927392912</v>
      </c>
      <c r="M47" s="193">
        <v>103.5</v>
      </c>
      <c r="O47" s="128"/>
      <c r="S47" s="110" t="s">
        <v>230</v>
      </c>
      <c r="T47" s="194">
        <v>0.81091861174133295</v>
      </c>
      <c r="U47" s="133">
        <v>0.83238402388300003</v>
      </c>
    </row>
    <row r="48" spans="1:21" ht="12.65" customHeight="1">
      <c r="A48" s="113">
        <v>26330</v>
      </c>
      <c r="B48" s="90">
        <v>1498191</v>
      </c>
      <c r="C48" s="195">
        <v>31.7</v>
      </c>
      <c r="D48" s="196">
        <f t="shared" si="0"/>
        <v>4726154.5741324928</v>
      </c>
      <c r="F48" s="197">
        <f t="shared" si="1"/>
        <v>119.58900504535495</v>
      </c>
      <c r="G48" s="198">
        <f t="shared" si="3"/>
        <v>143.73377993814364</v>
      </c>
      <c r="H48" s="196">
        <f t="shared" si="2"/>
        <v>0</v>
      </c>
      <c r="L48" s="192">
        <v>122.812659765261</v>
      </c>
      <c r="M48" s="193">
        <v>102.8</v>
      </c>
      <c r="O48" s="128"/>
      <c r="S48" s="110" t="s">
        <v>231</v>
      </c>
      <c r="T48" s="194">
        <v>0.80372235366566602</v>
      </c>
      <c r="U48" s="133">
        <v>0.83238402388300003</v>
      </c>
    </row>
    <row r="49" spans="1:21" ht="12.65" customHeight="1">
      <c r="A49" s="113">
        <v>26359</v>
      </c>
      <c r="B49" s="90">
        <v>1675551</v>
      </c>
      <c r="C49" s="195">
        <v>31.7</v>
      </c>
      <c r="D49" s="196">
        <f t="shared" si="0"/>
        <v>5285649.8422712935</v>
      </c>
      <c r="F49" s="197">
        <f t="shared" si="1"/>
        <v>133.74628267874357</v>
      </c>
      <c r="G49" s="198">
        <f t="shared" si="3"/>
        <v>165.57902867609863</v>
      </c>
      <c r="H49" s="196">
        <f t="shared" si="2"/>
        <v>0</v>
      </c>
      <c r="L49" s="192">
        <v>123.17558974062</v>
      </c>
      <c r="M49" s="193">
        <v>104.3</v>
      </c>
      <c r="O49" s="128"/>
      <c r="S49" s="110" t="s">
        <v>232</v>
      </c>
      <c r="T49" s="133">
        <v>0.80388101379966603</v>
      </c>
      <c r="U49" s="133">
        <v>0.83238402388300003</v>
      </c>
    </row>
    <row r="50" spans="1:21" ht="12.65" customHeight="1">
      <c r="A50" s="113">
        <v>26390</v>
      </c>
      <c r="B50" s="90">
        <v>1281936</v>
      </c>
      <c r="C50" s="195">
        <v>34.6</v>
      </c>
      <c r="D50" s="196">
        <f t="shared" si="0"/>
        <v>3705017.3410404627</v>
      </c>
      <c r="F50" s="197">
        <f t="shared" si="1"/>
        <v>93.750496421743605</v>
      </c>
      <c r="G50" s="198">
        <f t="shared" si="3"/>
        <v>165.57902867609863</v>
      </c>
      <c r="H50" s="196">
        <f t="shared" si="2"/>
        <v>0</v>
      </c>
      <c r="L50" s="192">
        <v>115.891897130441</v>
      </c>
      <c r="M50" s="193">
        <v>103</v>
      </c>
      <c r="O50" s="128"/>
      <c r="S50" s="110" t="s">
        <v>233</v>
      </c>
      <c r="T50" s="133">
        <v>0.80184325387199995</v>
      </c>
      <c r="U50" s="133">
        <v>0.83238402388300003</v>
      </c>
    </row>
    <row r="51" spans="1:21" ht="12.65" customHeight="1">
      <c r="A51" s="113">
        <v>26420</v>
      </c>
      <c r="B51" s="90">
        <v>1374644</v>
      </c>
      <c r="C51" s="195">
        <v>34.6</v>
      </c>
      <c r="D51" s="196">
        <f t="shared" si="0"/>
        <v>3972959.5375722544</v>
      </c>
      <c r="F51" s="197">
        <f t="shared" si="1"/>
        <v>100.53041446934272</v>
      </c>
      <c r="G51" s="198">
        <f t="shared" si="3"/>
        <v>165.57902867609863</v>
      </c>
      <c r="H51" s="196">
        <f t="shared" si="2"/>
        <v>0</v>
      </c>
      <c r="L51" s="192">
        <v>118.56218465079</v>
      </c>
      <c r="M51" s="193">
        <v>105.3</v>
      </c>
      <c r="O51" s="128"/>
      <c r="S51" s="110" t="s">
        <v>234</v>
      </c>
      <c r="T51" s="133">
        <v>0.80442803653633299</v>
      </c>
      <c r="U51" s="133">
        <v>0.83238402388300003</v>
      </c>
    </row>
    <row r="52" spans="1:21" ht="12.65" customHeight="1">
      <c r="A52" s="113">
        <v>26451</v>
      </c>
      <c r="B52" s="90">
        <v>1495718</v>
      </c>
      <c r="C52" s="195">
        <v>34.6</v>
      </c>
      <c r="D52" s="196">
        <f t="shared" si="0"/>
        <v>4322884.3930635834</v>
      </c>
      <c r="F52" s="197">
        <f t="shared" si="1"/>
        <v>109.38479378606849</v>
      </c>
      <c r="G52" s="198">
        <f t="shared" si="3"/>
        <v>165.57902867609863</v>
      </c>
      <c r="H52" s="196">
        <f t="shared" si="2"/>
        <v>0</v>
      </c>
      <c r="L52" s="192">
        <v>120.76120035731</v>
      </c>
      <c r="M52" s="193">
        <v>102.1</v>
      </c>
      <c r="O52" s="128"/>
      <c r="S52" s="110" t="s">
        <v>235</v>
      </c>
      <c r="T52" s="133">
        <v>0.80120820719899999</v>
      </c>
      <c r="U52" s="133">
        <v>0.83238402388300003</v>
      </c>
    </row>
    <row r="53" spans="1:21" ht="12.65" customHeight="1">
      <c r="A53" s="113">
        <v>26481</v>
      </c>
      <c r="B53" s="90">
        <v>1639922</v>
      </c>
      <c r="C53" s="195">
        <v>34.6</v>
      </c>
      <c r="D53" s="196">
        <f t="shared" si="0"/>
        <v>4739658.9595375722</v>
      </c>
      <c r="F53" s="197">
        <f t="shared" si="1"/>
        <v>119.93071541242199</v>
      </c>
      <c r="G53" s="198">
        <f t="shared" si="3"/>
        <v>165.57902867609863</v>
      </c>
      <c r="H53" s="196">
        <f t="shared" si="2"/>
        <v>0</v>
      </c>
      <c r="L53" s="192">
        <v>121.524114483823</v>
      </c>
      <c r="M53" s="193">
        <v>103.6</v>
      </c>
      <c r="O53" s="128"/>
      <c r="S53" s="110" t="s">
        <v>236</v>
      </c>
      <c r="T53" s="133">
        <v>0.80297153775333296</v>
      </c>
      <c r="U53" s="133">
        <v>0.83238402388300003</v>
      </c>
    </row>
    <row r="54" spans="1:21" ht="12.65" customHeight="1">
      <c r="A54" s="113">
        <v>26512</v>
      </c>
      <c r="B54" s="90">
        <v>1750303</v>
      </c>
      <c r="C54" s="195">
        <v>34.6</v>
      </c>
      <c r="D54" s="196">
        <f t="shared" si="0"/>
        <v>5058679.1907514445</v>
      </c>
      <c r="F54" s="197">
        <f t="shared" si="1"/>
        <v>128.00309464627492</v>
      </c>
      <c r="G54" s="198">
        <f t="shared" si="3"/>
        <v>165.57902867609863</v>
      </c>
      <c r="H54" s="196">
        <f t="shared" si="2"/>
        <v>0</v>
      </c>
      <c r="L54" s="192">
        <v>122.675813990552</v>
      </c>
      <c r="M54" s="193">
        <v>104</v>
      </c>
      <c r="O54" s="128"/>
      <c r="S54" s="110" t="s">
        <v>237</v>
      </c>
      <c r="T54" s="133">
        <v>0.80461299438933298</v>
      </c>
      <c r="U54" s="133">
        <v>0.83238402388300003</v>
      </c>
    </row>
    <row r="55" spans="1:21" ht="12.65" customHeight="1">
      <c r="A55" s="113">
        <v>26543</v>
      </c>
      <c r="B55" s="90">
        <v>1822572</v>
      </c>
      <c r="C55" s="195">
        <v>34.6</v>
      </c>
      <c r="D55" s="196">
        <f t="shared" si="0"/>
        <v>5267549.1329479767</v>
      </c>
      <c r="F55" s="197">
        <f t="shared" si="1"/>
        <v>133.28826849731195</v>
      </c>
      <c r="G55" s="198">
        <f t="shared" si="3"/>
        <v>165.57902867609863</v>
      </c>
      <c r="H55" s="196">
        <f t="shared" si="2"/>
        <v>0</v>
      </c>
      <c r="L55" s="192">
        <v>123.024074378834</v>
      </c>
      <c r="M55" s="193">
        <v>107.3</v>
      </c>
      <c r="O55" s="128"/>
      <c r="S55" s="110" t="s">
        <v>238</v>
      </c>
      <c r="T55" s="133">
        <v>0.80464938095133298</v>
      </c>
      <c r="U55" s="133">
        <v>0.83238402388300003</v>
      </c>
    </row>
    <row r="56" spans="1:21" ht="12.65" customHeight="1">
      <c r="A56" s="113">
        <v>26573</v>
      </c>
      <c r="B56" s="90">
        <v>1876208</v>
      </c>
      <c r="C56" s="195">
        <v>34.6</v>
      </c>
      <c r="D56" s="196">
        <f t="shared" si="0"/>
        <v>5422566.473988439</v>
      </c>
      <c r="F56" s="197">
        <f t="shared" si="1"/>
        <v>137.21077447738946</v>
      </c>
      <c r="G56" s="198">
        <f t="shared" si="3"/>
        <v>165.57902867609863</v>
      </c>
      <c r="H56" s="196">
        <f t="shared" si="2"/>
        <v>0</v>
      </c>
      <c r="L56" s="192">
        <v>123.85000886678</v>
      </c>
      <c r="M56" s="193">
        <v>108.6</v>
      </c>
      <c r="O56" s="128"/>
      <c r="S56" s="110" t="s">
        <v>239</v>
      </c>
      <c r="T56" s="133">
        <v>0.80663136276133296</v>
      </c>
      <c r="U56" s="133">
        <v>0.83238402388300003</v>
      </c>
    </row>
    <row r="57" spans="1:21" ht="12.65" customHeight="1">
      <c r="A57" s="113">
        <v>26604</v>
      </c>
      <c r="B57" s="90">
        <v>1902014</v>
      </c>
      <c r="C57" s="195">
        <v>34.6</v>
      </c>
      <c r="D57" s="196">
        <f t="shared" si="0"/>
        <v>5497150.2890173411</v>
      </c>
      <c r="F57" s="197">
        <f t="shared" si="1"/>
        <v>139.09801792063431</v>
      </c>
      <c r="G57" s="198">
        <f t="shared" si="3"/>
        <v>165.57902867609863</v>
      </c>
      <c r="H57" s="196">
        <f t="shared" si="2"/>
        <v>0</v>
      </c>
      <c r="L57" s="192">
        <v>127.62545980887</v>
      </c>
      <c r="M57" s="193">
        <v>110.3</v>
      </c>
      <c r="O57" s="128"/>
      <c r="S57" s="110" t="s">
        <v>240</v>
      </c>
      <c r="T57" s="133">
        <v>0.80527470801500001</v>
      </c>
      <c r="U57" s="133">
        <v>0.83238402388300003</v>
      </c>
    </row>
    <row r="58" spans="1:21" ht="12.65" customHeight="1">
      <c r="A58" s="113">
        <v>26634</v>
      </c>
      <c r="B58" s="90">
        <v>1959005</v>
      </c>
      <c r="C58" s="195">
        <v>34.6</v>
      </c>
      <c r="D58" s="196">
        <f t="shared" si="0"/>
        <v>5661864.1618497111</v>
      </c>
      <c r="F58" s="197">
        <f t="shared" si="1"/>
        <v>143.26588163736554</v>
      </c>
      <c r="G58" s="198">
        <f t="shared" si="3"/>
        <v>165.57902867609863</v>
      </c>
      <c r="H58" s="196">
        <f t="shared" si="2"/>
        <v>0</v>
      </c>
      <c r="L58" s="192">
        <v>131.49388324634799</v>
      </c>
      <c r="M58" s="193">
        <v>112</v>
      </c>
      <c r="O58" s="128"/>
      <c r="S58" s="110" t="s">
        <v>241</v>
      </c>
      <c r="T58" s="133">
        <v>0.81034112922000001</v>
      </c>
      <c r="U58" s="133">
        <v>0.83238402388300003</v>
      </c>
    </row>
    <row r="59" spans="1:21" ht="12.65" customHeight="1">
      <c r="A59" s="113">
        <v>26665</v>
      </c>
      <c r="B59" s="90">
        <v>1832758</v>
      </c>
      <c r="C59" s="195">
        <v>34.6</v>
      </c>
      <c r="D59" s="196">
        <f t="shared" si="0"/>
        <v>5296988.4393063588</v>
      </c>
      <c r="F59" s="197">
        <f t="shared" si="1"/>
        <v>134.03319067482462</v>
      </c>
      <c r="G59" s="198">
        <f t="shared" si="3"/>
        <v>165.57902867609863</v>
      </c>
      <c r="H59" s="196">
        <f t="shared" si="2"/>
        <v>0</v>
      </c>
      <c r="L59" s="192">
        <v>138.021904417809</v>
      </c>
      <c r="M59" s="193">
        <v>108.2</v>
      </c>
      <c r="O59" s="128"/>
      <c r="S59" s="110" t="s">
        <v>242</v>
      </c>
      <c r="T59" s="133">
        <v>0.80088757535833299</v>
      </c>
      <c r="U59" s="133">
        <v>0.83238402388300003</v>
      </c>
    </row>
    <row r="60" spans="1:21" ht="12.65" customHeight="1">
      <c r="A60" s="113">
        <v>26696</v>
      </c>
      <c r="B60" s="90">
        <v>1965403</v>
      </c>
      <c r="C60" s="195">
        <v>34.6</v>
      </c>
      <c r="D60" s="196">
        <f t="shared" si="0"/>
        <v>5680355.491329479</v>
      </c>
      <c r="F60" s="197">
        <f t="shared" si="1"/>
        <v>143.73377993814364</v>
      </c>
      <c r="G60" s="198">
        <f t="shared" si="3"/>
        <v>165.57902867609863</v>
      </c>
      <c r="H60" s="196">
        <f>IF(F60=G60,1,0)</f>
        <v>0</v>
      </c>
      <c r="L60" s="192">
        <v>148.28601259659001</v>
      </c>
      <c r="M60" s="193">
        <v>109</v>
      </c>
      <c r="O60" s="128"/>
      <c r="S60" s="110" t="s">
        <v>243</v>
      </c>
      <c r="T60" s="133">
        <v>0.80567182409166604</v>
      </c>
      <c r="U60" s="133">
        <v>0.83238402388300003</v>
      </c>
    </row>
    <row r="61" spans="1:21" ht="12.65" customHeight="1">
      <c r="A61" s="113">
        <v>26724</v>
      </c>
      <c r="B61" s="90">
        <v>2264113</v>
      </c>
      <c r="C61" s="195">
        <v>34.6</v>
      </c>
      <c r="D61" s="196">
        <f t="shared" si="0"/>
        <v>6543679.1907514445</v>
      </c>
      <c r="F61" s="197">
        <f>D61/E$574*100</f>
        <v>165.57902867609863</v>
      </c>
      <c r="G61" s="198">
        <f>MAX(F49:F73)</f>
        <v>165.57902867609863</v>
      </c>
      <c r="H61" s="199">
        <f>IF(F61=G61,1,0)</f>
        <v>1</v>
      </c>
      <c r="I61" s="200">
        <f>G61</f>
        <v>165.57902867609863</v>
      </c>
      <c r="L61" s="192">
        <v>155.04353254900701</v>
      </c>
      <c r="M61" s="193">
        <v>106.1</v>
      </c>
      <c r="N61" s="192">
        <f xml:space="preserve"> 28.851205276+1.14816697404*L61-0.25041237842*M61</f>
        <v>180.29831553690366</v>
      </c>
      <c r="O61" s="171">
        <f>L61/N61</f>
        <v>0.85992779293200072</v>
      </c>
      <c r="S61" s="110" t="s">
        <v>244</v>
      </c>
      <c r="T61" s="133">
        <v>0.80592097979933297</v>
      </c>
      <c r="U61" s="133">
        <v>0.83238402388300003</v>
      </c>
    </row>
    <row r="62" spans="1:21" ht="12.65" customHeight="1">
      <c r="A62" s="113">
        <v>26755</v>
      </c>
      <c r="B62" s="90">
        <v>1824416</v>
      </c>
      <c r="C62" s="195">
        <v>43.7</v>
      </c>
      <c r="D62" s="196">
        <f t="shared" si="0"/>
        <v>4174864.9885583525</v>
      </c>
      <c r="F62" s="197">
        <f t="shared" si="1"/>
        <v>105.63936120773694</v>
      </c>
      <c r="G62" s="198">
        <f t="shared" si="3"/>
        <v>165.57902867609863</v>
      </c>
      <c r="H62" s="196">
        <f t="shared" ref="H62:H125" si="4">IF(F62=G62,1,0)</f>
        <v>0</v>
      </c>
      <c r="I62" s="202">
        <f>(I$94-I$61)/(K$93+1)+I61</f>
        <v>164.8155876347808</v>
      </c>
      <c r="J62" s="203">
        <v>1</v>
      </c>
      <c r="K62" s="203">
        <f>K61+J62</f>
        <v>1</v>
      </c>
      <c r="L62" s="192">
        <v>127.84869207291599</v>
      </c>
      <c r="M62" s="193">
        <v>105.5</v>
      </c>
      <c r="N62" s="192">
        <f t="shared" ref="N62:N125" si="5" xml:space="preserve"> 28.851205276+1.14816697404*L62-0.25041237842*M62</f>
        <v>149.2243452650217</v>
      </c>
      <c r="O62" s="171">
        <f t="shared" ref="O62:O125" si="6">L62/N62</f>
        <v>0.85675492055842062</v>
      </c>
      <c r="S62" s="110" t="s">
        <v>245</v>
      </c>
      <c r="T62" s="133">
        <v>0.80856081174766603</v>
      </c>
      <c r="U62" s="133">
        <v>0.83238402388300003</v>
      </c>
    </row>
    <row r="63" spans="1:21" ht="12.65" customHeight="1">
      <c r="A63" s="113">
        <v>26785</v>
      </c>
      <c r="B63" s="90">
        <v>1964052</v>
      </c>
      <c r="C63" s="195">
        <v>43.7</v>
      </c>
      <c r="D63" s="196">
        <f t="shared" si="0"/>
        <v>4494398.1693363842</v>
      </c>
      <c r="F63" s="197">
        <f t="shared" si="1"/>
        <v>113.72471994258882</v>
      </c>
      <c r="G63" s="198">
        <f t="shared" si="3"/>
        <v>165.57902867609863</v>
      </c>
      <c r="H63" s="196">
        <f t="shared" si="4"/>
        <v>0</v>
      </c>
      <c r="I63" s="202">
        <f t="shared" ref="I63:I92" si="7">(I$94-I$61)/(K$93+1)+I62</f>
        <v>164.05214659346296</v>
      </c>
      <c r="J63" s="203">
        <v>1</v>
      </c>
      <c r="K63" s="203">
        <f t="shared" ref="K63:K126" si="8">K62+J63</f>
        <v>2</v>
      </c>
      <c r="L63" s="192">
        <v>132.70664163481601</v>
      </c>
      <c r="M63" s="193">
        <v>105.1</v>
      </c>
      <c r="N63" s="192">
        <f t="shared" si="5"/>
        <v>154.90224746491538</v>
      </c>
      <c r="O63" s="171">
        <f t="shared" si="6"/>
        <v>0.8567121769157896</v>
      </c>
      <c r="S63" s="110" t="s">
        <v>246</v>
      </c>
      <c r="T63" s="133">
        <v>0.80769681003966598</v>
      </c>
      <c r="U63" s="133">
        <v>0.83238402388300003</v>
      </c>
    </row>
    <row r="64" spans="1:21" ht="12.65" customHeight="1">
      <c r="A64" s="113">
        <v>26816</v>
      </c>
      <c r="B64" s="90">
        <v>2130624</v>
      </c>
      <c r="C64" s="195">
        <v>43.7</v>
      </c>
      <c r="D64" s="196">
        <f t="shared" si="0"/>
        <v>4875569.7940503433</v>
      </c>
      <c r="F64" s="197">
        <f t="shared" si="1"/>
        <v>123.36975686130427</v>
      </c>
      <c r="G64" s="198">
        <f t="shared" si="3"/>
        <v>165.57902867609863</v>
      </c>
      <c r="H64" s="196">
        <f t="shared" si="4"/>
        <v>0</v>
      </c>
      <c r="I64" s="202">
        <f t="shared" si="7"/>
        <v>163.28870555214513</v>
      </c>
      <c r="J64" s="203">
        <v>1</v>
      </c>
      <c r="K64" s="203">
        <f t="shared" si="8"/>
        <v>3</v>
      </c>
      <c r="L64" s="192">
        <v>136.23295210472801</v>
      </c>
      <c r="M64" s="193">
        <v>107.1</v>
      </c>
      <c r="N64" s="192">
        <f t="shared" si="5"/>
        <v>158.45021592983983</v>
      </c>
      <c r="O64" s="171">
        <f t="shared" si="6"/>
        <v>0.85978394731283048</v>
      </c>
      <c r="S64" s="110" t="s">
        <v>247</v>
      </c>
      <c r="T64" s="133">
        <v>0.81376032413466604</v>
      </c>
      <c r="U64" s="133">
        <v>0.83238402388300003</v>
      </c>
    </row>
    <row r="65" spans="1:21" ht="12.65" customHeight="1">
      <c r="A65" s="113">
        <v>26846</v>
      </c>
      <c r="B65" s="90">
        <v>2326296</v>
      </c>
      <c r="C65" s="195">
        <v>43.7</v>
      </c>
      <c r="D65" s="196">
        <f t="shared" si="0"/>
        <v>5323331.8077803208</v>
      </c>
      <c r="F65" s="197">
        <f t="shared" si="1"/>
        <v>134.69977429495995</v>
      </c>
      <c r="G65" s="198">
        <f t="shared" si="3"/>
        <v>165.57902867609863</v>
      </c>
      <c r="H65" s="196">
        <f t="shared" si="4"/>
        <v>0</v>
      </c>
      <c r="I65" s="202">
        <f t="shared" si="7"/>
        <v>162.5252645108273</v>
      </c>
      <c r="J65" s="203">
        <v>1</v>
      </c>
      <c r="K65" s="203">
        <f t="shared" si="8"/>
        <v>4</v>
      </c>
      <c r="L65" s="192">
        <v>137.066107124577</v>
      </c>
      <c r="M65" s="193">
        <v>108.5</v>
      </c>
      <c r="N65" s="192">
        <f t="shared" si="5"/>
        <v>159.05623967809808</v>
      </c>
      <c r="O65" s="171">
        <f t="shared" si="6"/>
        <v>0.86174618111162915</v>
      </c>
      <c r="S65" s="110" t="s">
        <v>248</v>
      </c>
      <c r="T65" s="133">
        <v>0.81454745059800004</v>
      </c>
      <c r="U65" s="133">
        <v>0.83238402388300003</v>
      </c>
    </row>
    <row r="66" spans="1:21" ht="12.65" customHeight="1">
      <c r="A66" s="113">
        <v>26877</v>
      </c>
      <c r="B66" s="90">
        <v>2453791</v>
      </c>
      <c r="C66" s="195">
        <v>43.7</v>
      </c>
      <c r="D66" s="196">
        <f t="shared" si="0"/>
        <v>5615082.3798626997</v>
      </c>
      <c r="F66" s="197">
        <f t="shared" si="1"/>
        <v>142.08213136548574</v>
      </c>
      <c r="G66" s="198">
        <f t="shared" si="3"/>
        <v>165.57902867609863</v>
      </c>
      <c r="H66" s="196">
        <f t="shared" si="4"/>
        <v>0</v>
      </c>
      <c r="I66" s="202">
        <f t="shared" si="7"/>
        <v>161.76182346950947</v>
      </c>
      <c r="J66" s="203">
        <v>1</v>
      </c>
      <c r="K66" s="203">
        <f t="shared" si="8"/>
        <v>5</v>
      </c>
      <c r="L66" s="192">
        <v>136.79191513103601</v>
      </c>
      <c r="M66" s="193">
        <v>102.9</v>
      </c>
      <c r="N66" s="192">
        <f t="shared" si="5"/>
        <v>160.14373080572008</v>
      </c>
      <c r="O66" s="171">
        <f t="shared" si="6"/>
        <v>0.85418214277139859</v>
      </c>
      <c r="S66" s="110" t="s">
        <v>249</v>
      </c>
      <c r="T66" s="133">
        <v>0.81515272977366604</v>
      </c>
      <c r="U66" s="133">
        <v>0.83238402388300003</v>
      </c>
    </row>
    <row r="67" spans="1:21" ht="12.65" customHeight="1">
      <c r="A67" s="113">
        <v>26908</v>
      </c>
      <c r="B67" s="90">
        <v>2581177</v>
      </c>
      <c r="C67" s="195">
        <v>43.7</v>
      </c>
      <c r="D67" s="196">
        <f t="shared" ref="D67:D130" si="9">B67/C67*100</f>
        <v>5906583.5240274593</v>
      </c>
      <c r="F67" s="197">
        <f t="shared" si="1"/>
        <v>149.45817699696931</v>
      </c>
      <c r="G67" s="198">
        <f t="shared" si="3"/>
        <v>165.57902867609863</v>
      </c>
      <c r="H67" s="196">
        <f t="shared" si="4"/>
        <v>0</v>
      </c>
      <c r="I67" s="202">
        <f t="shared" si="7"/>
        <v>160.99838242819163</v>
      </c>
      <c r="J67" s="203">
        <v>1</v>
      </c>
      <c r="K67" s="203">
        <f t="shared" si="8"/>
        <v>6</v>
      </c>
      <c r="L67" s="192">
        <v>138.15548786527501</v>
      </c>
      <c r="M67" s="193">
        <v>100.6</v>
      </c>
      <c r="N67" s="192">
        <f t="shared" si="5"/>
        <v>162.28528845624075</v>
      </c>
      <c r="O67" s="171">
        <f t="shared" si="6"/>
        <v>0.85131245832260272</v>
      </c>
      <c r="S67" s="110" t="s">
        <v>250</v>
      </c>
      <c r="T67" s="133">
        <v>0.81871562756933303</v>
      </c>
      <c r="U67" s="133">
        <v>0.83238402388300003</v>
      </c>
    </row>
    <row r="68" spans="1:21" ht="12.65" customHeight="1">
      <c r="A68" s="113">
        <v>26938</v>
      </c>
      <c r="B68" s="90">
        <v>2726974</v>
      </c>
      <c r="C68" s="195">
        <v>43.7</v>
      </c>
      <c r="D68" s="196">
        <f t="shared" si="9"/>
        <v>6240215.1029748283</v>
      </c>
      <c r="F68" s="197">
        <f t="shared" ref="F68:F131" si="10">D68/E$574*100</f>
        <v>157.90027679548263</v>
      </c>
      <c r="G68" s="198">
        <f t="shared" si="3"/>
        <v>165.57902867609863</v>
      </c>
      <c r="H68" s="196">
        <f t="shared" si="4"/>
        <v>0</v>
      </c>
      <c r="I68" s="202">
        <f t="shared" si="7"/>
        <v>160.2349413868738</v>
      </c>
      <c r="J68" s="203">
        <v>1</v>
      </c>
      <c r="K68" s="203">
        <f t="shared" si="8"/>
        <v>7</v>
      </c>
      <c r="L68" s="192">
        <v>142.50302625344901</v>
      </c>
      <c r="M68" s="193">
        <v>103.3</v>
      </c>
      <c r="N68" s="192">
        <f t="shared" si="5"/>
        <v>166.60087503017922</v>
      </c>
      <c r="O68" s="171">
        <f t="shared" si="6"/>
        <v>0.85535580907144115</v>
      </c>
      <c r="S68" s="110" t="s">
        <v>251</v>
      </c>
      <c r="T68" s="133">
        <v>0.82118168427566596</v>
      </c>
      <c r="U68" s="133">
        <v>0.83238402388300003</v>
      </c>
    </row>
    <row r="69" spans="1:21" ht="12.65" customHeight="1">
      <c r="A69" s="113">
        <v>26969</v>
      </c>
      <c r="B69" s="90">
        <v>2667878</v>
      </c>
      <c r="C69" s="195">
        <v>43.7</v>
      </c>
      <c r="D69" s="196">
        <f t="shared" si="9"/>
        <v>6104983.9816933637</v>
      </c>
      <c r="F69" s="197">
        <f t="shared" si="10"/>
        <v>154.47843457861299</v>
      </c>
      <c r="G69" s="198">
        <f t="shared" si="3"/>
        <v>165.57902867609863</v>
      </c>
      <c r="H69" s="196">
        <f t="shared" si="4"/>
        <v>0</v>
      </c>
      <c r="I69" s="202">
        <f t="shared" si="7"/>
        <v>159.47150034555597</v>
      </c>
      <c r="J69" s="203">
        <v>1</v>
      </c>
      <c r="K69" s="203">
        <f t="shared" si="8"/>
        <v>8</v>
      </c>
      <c r="L69" s="192">
        <v>141.97171211987401</v>
      </c>
      <c r="M69" s="193">
        <v>98.7</v>
      </c>
      <c r="N69" s="192">
        <f t="shared" si="5"/>
        <v>167.14273462989973</v>
      </c>
      <c r="O69" s="171">
        <f t="shared" si="6"/>
        <v>0.84940402844454277</v>
      </c>
      <c r="S69" s="110" t="s">
        <v>252</v>
      </c>
      <c r="T69" s="133">
        <v>0.82306827484800005</v>
      </c>
      <c r="U69" s="133">
        <v>0.83238402388300003</v>
      </c>
    </row>
    <row r="70" spans="1:21" ht="12.65" customHeight="1">
      <c r="A70" s="113">
        <v>26999</v>
      </c>
      <c r="B70" s="90">
        <v>2745246</v>
      </c>
      <c r="C70" s="195">
        <v>43.7</v>
      </c>
      <c r="D70" s="196">
        <f t="shared" si="9"/>
        <v>6282027.4599542329</v>
      </c>
      <c r="F70" s="197">
        <f t="shared" si="10"/>
        <v>158.95828243015572</v>
      </c>
      <c r="G70" s="198">
        <f t="shared" si="3"/>
        <v>165.57902867609863</v>
      </c>
      <c r="H70" s="196">
        <f t="shared" si="4"/>
        <v>0</v>
      </c>
      <c r="I70" s="202">
        <f t="shared" si="7"/>
        <v>158.70805930423813</v>
      </c>
      <c r="J70" s="203">
        <v>1</v>
      </c>
      <c r="K70" s="203">
        <f t="shared" si="8"/>
        <v>9</v>
      </c>
      <c r="L70" s="192">
        <v>145.08427397214399</v>
      </c>
      <c r="M70" s="193">
        <v>99.8</v>
      </c>
      <c r="N70" s="192">
        <f t="shared" si="5"/>
        <v>170.44102173707088</v>
      </c>
      <c r="O70" s="171">
        <f t="shared" si="6"/>
        <v>0.85122860971789283</v>
      </c>
      <c r="S70" s="110" t="s">
        <v>253</v>
      </c>
      <c r="T70" s="133">
        <v>0.82340436134533301</v>
      </c>
      <c r="U70" s="133">
        <v>0.83238402388300003</v>
      </c>
    </row>
    <row r="71" spans="1:21" ht="12.65" customHeight="1">
      <c r="A71" s="113">
        <v>27030</v>
      </c>
      <c r="B71" s="90">
        <v>2180940</v>
      </c>
      <c r="C71" s="195">
        <v>43.7</v>
      </c>
      <c r="D71" s="196">
        <f t="shared" si="9"/>
        <v>4990709.3821510291</v>
      </c>
      <c r="F71" s="197">
        <f t="shared" si="10"/>
        <v>126.28320976816786</v>
      </c>
      <c r="G71" s="198">
        <f t="shared" si="3"/>
        <v>165.57902867609863</v>
      </c>
      <c r="H71" s="196">
        <f t="shared" si="4"/>
        <v>0</v>
      </c>
      <c r="I71" s="202">
        <f t="shared" si="7"/>
        <v>157.9446182629203</v>
      </c>
      <c r="J71" s="203">
        <v>1</v>
      </c>
      <c r="K71" s="203">
        <f t="shared" si="8"/>
        <v>10</v>
      </c>
      <c r="L71" s="192">
        <v>132.85364201088601</v>
      </c>
      <c r="M71" s="193">
        <v>97.4</v>
      </c>
      <c r="N71" s="192">
        <f t="shared" si="5"/>
        <v>156.99920375572441</v>
      </c>
      <c r="O71" s="171">
        <f t="shared" si="6"/>
        <v>0.84620583310469166</v>
      </c>
      <c r="S71" s="110" t="s">
        <v>254</v>
      </c>
      <c r="T71" s="133">
        <v>0.82487546144033297</v>
      </c>
      <c r="U71" s="133">
        <v>0.83238402388300003</v>
      </c>
    </row>
    <row r="72" spans="1:21" ht="12.65" customHeight="1">
      <c r="A72" s="113">
        <v>27061</v>
      </c>
      <c r="B72" s="90">
        <v>2157319</v>
      </c>
      <c r="C72" s="195">
        <v>43.7</v>
      </c>
      <c r="D72" s="196">
        <f t="shared" si="9"/>
        <v>4936656.7505720817</v>
      </c>
      <c r="F72" s="197">
        <f t="shared" si="10"/>
        <v>124.91548039554236</v>
      </c>
      <c r="G72" s="198">
        <f t="shared" si="3"/>
        <v>165.57902867609863</v>
      </c>
      <c r="H72" s="196">
        <f t="shared" si="4"/>
        <v>0</v>
      </c>
      <c r="I72" s="202">
        <f t="shared" si="7"/>
        <v>157.18117722160247</v>
      </c>
      <c r="J72" s="203">
        <v>1</v>
      </c>
      <c r="K72" s="203">
        <f t="shared" si="8"/>
        <v>11</v>
      </c>
      <c r="L72" s="192">
        <v>131.94985447844101</v>
      </c>
      <c r="M72" s="193">
        <v>91</v>
      </c>
      <c r="N72" s="192">
        <f t="shared" si="5"/>
        <v>157.56414398130997</v>
      </c>
      <c r="O72" s="171">
        <f t="shared" si="6"/>
        <v>0.83743579690372139</v>
      </c>
      <c r="S72" s="110" t="s">
        <v>255</v>
      </c>
      <c r="T72" s="133">
        <v>0.834270038876333</v>
      </c>
      <c r="U72" s="133">
        <v>0.83238402388300003</v>
      </c>
    </row>
    <row r="73" spans="1:21" ht="12.65" customHeight="1">
      <c r="A73" s="113">
        <v>27089</v>
      </c>
      <c r="B73" s="90">
        <v>2365814</v>
      </c>
      <c r="C73" s="195">
        <v>43.7</v>
      </c>
      <c r="D73" s="196">
        <f t="shared" si="9"/>
        <v>5413762.0137299765</v>
      </c>
      <c r="F73" s="197">
        <f t="shared" si="10"/>
        <v>136.98798941487081</v>
      </c>
      <c r="G73" s="198">
        <f t="shared" si="3"/>
        <v>165.57902867609863</v>
      </c>
      <c r="H73" s="196">
        <f t="shared" si="4"/>
        <v>0</v>
      </c>
      <c r="I73" s="202">
        <f t="shared" si="7"/>
        <v>156.41773618028463</v>
      </c>
      <c r="J73" s="203">
        <v>1</v>
      </c>
      <c r="K73" s="203">
        <f t="shared" si="8"/>
        <v>12</v>
      </c>
      <c r="L73" s="192">
        <v>127.656059746989</v>
      </c>
      <c r="M73" s="193">
        <v>91.2</v>
      </c>
      <c r="N73" s="192">
        <f t="shared" si="5"/>
        <v>152.58406820166581</v>
      </c>
      <c r="O73" s="171">
        <f t="shared" si="6"/>
        <v>0.83662771121208923</v>
      </c>
      <c r="S73" s="110" t="s">
        <v>256</v>
      </c>
      <c r="T73" s="133">
        <v>0.83663445898466604</v>
      </c>
      <c r="U73" s="133">
        <v>0.83238402388300003</v>
      </c>
    </row>
    <row r="74" spans="1:21" ht="12.65" customHeight="1">
      <c r="A74" s="113">
        <v>27120</v>
      </c>
      <c r="B74" s="90">
        <v>2047636</v>
      </c>
      <c r="C74" s="195">
        <v>51.8</v>
      </c>
      <c r="D74" s="196">
        <f t="shared" si="9"/>
        <v>3952965.2509652516</v>
      </c>
      <c r="F74" s="197">
        <f t="shared" si="10"/>
        <v>100.02448585350558</v>
      </c>
      <c r="G74" s="198">
        <f t="shared" si="3"/>
        <v>158.95828243015572</v>
      </c>
      <c r="H74" s="196">
        <f t="shared" si="4"/>
        <v>0</v>
      </c>
      <c r="I74" s="202">
        <f t="shared" si="7"/>
        <v>155.6542951389668</v>
      </c>
      <c r="J74" s="203">
        <v>1</v>
      </c>
      <c r="K74" s="203">
        <f t="shared" si="8"/>
        <v>13</v>
      </c>
      <c r="L74" s="192">
        <v>121.718760042117</v>
      </c>
      <c r="M74" s="193">
        <v>95.5</v>
      </c>
      <c r="N74" s="192">
        <f t="shared" si="5"/>
        <v>144.69028353834835</v>
      </c>
      <c r="O74" s="171">
        <f t="shared" si="6"/>
        <v>0.84123658524628542</v>
      </c>
      <c r="S74" s="110" t="s">
        <v>257</v>
      </c>
      <c r="T74" s="133">
        <v>0.83840465549366605</v>
      </c>
      <c r="U74" s="133">
        <v>0.83238402388300003</v>
      </c>
    </row>
    <row r="75" spans="1:21" ht="12.65" customHeight="1">
      <c r="A75" s="113">
        <v>27150</v>
      </c>
      <c r="B75" s="90">
        <v>2025143</v>
      </c>
      <c r="C75" s="195">
        <v>51.8</v>
      </c>
      <c r="D75" s="196">
        <f t="shared" si="9"/>
        <v>3909542.471042471</v>
      </c>
      <c r="F75" s="197">
        <f t="shared" si="10"/>
        <v>98.925730625377668</v>
      </c>
      <c r="G75" s="198">
        <f t="shared" si="3"/>
        <v>158.95828243015572</v>
      </c>
      <c r="H75" s="196">
        <f t="shared" si="4"/>
        <v>0</v>
      </c>
      <c r="I75" s="202">
        <f t="shared" si="7"/>
        <v>154.89085409764897</v>
      </c>
      <c r="J75" s="203">
        <v>1</v>
      </c>
      <c r="K75" s="203">
        <f t="shared" si="8"/>
        <v>14</v>
      </c>
      <c r="L75" s="192">
        <v>117.40993662739599</v>
      </c>
      <c r="M75" s="193">
        <v>99.5</v>
      </c>
      <c r="N75" s="192">
        <f t="shared" si="5"/>
        <v>138.74138528291542</v>
      </c>
      <c r="O75" s="171">
        <f t="shared" si="6"/>
        <v>0.84625028348952069</v>
      </c>
      <c r="S75" s="110" t="s">
        <v>258</v>
      </c>
      <c r="T75" s="133">
        <v>0.82734627982966602</v>
      </c>
      <c r="U75" s="133">
        <v>0.83238402388300003</v>
      </c>
    </row>
    <row r="76" spans="1:21" ht="12.65" customHeight="1">
      <c r="A76" s="113">
        <v>27181</v>
      </c>
      <c r="B76" s="90">
        <v>2123189</v>
      </c>
      <c r="C76" s="195">
        <v>51.8</v>
      </c>
      <c r="D76" s="196">
        <f t="shared" si="9"/>
        <v>4098820.4633204639</v>
      </c>
      <c r="F76" s="197">
        <f t="shared" si="10"/>
        <v>103.71515645105805</v>
      </c>
      <c r="G76" s="198">
        <f t="shared" si="3"/>
        <v>158.95828243015572</v>
      </c>
      <c r="H76" s="196">
        <f t="shared" si="4"/>
        <v>0</v>
      </c>
      <c r="I76" s="202">
        <f t="shared" si="7"/>
        <v>154.12741305633114</v>
      </c>
      <c r="J76" s="203">
        <v>1</v>
      </c>
      <c r="K76" s="203">
        <f t="shared" si="8"/>
        <v>15</v>
      </c>
      <c r="L76" s="192">
        <v>116.086775012709</v>
      </c>
      <c r="M76" s="193">
        <v>95.4</v>
      </c>
      <c r="N76" s="192">
        <f t="shared" si="5"/>
        <v>138.24886556713636</v>
      </c>
      <c r="O76" s="171">
        <f t="shared" si="6"/>
        <v>0.83969423211169125</v>
      </c>
      <c r="S76" s="110" t="s">
        <v>259</v>
      </c>
      <c r="T76" s="133">
        <v>0.823054577781</v>
      </c>
      <c r="U76" s="133">
        <v>0.83238402388300003</v>
      </c>
    </row>
    <row r="77" spans="1:21" ht="12.65" customHeight="1">
      <c r="A77" s="113">
        <v>27211</v>
      </c>
      <c r="B77" s="90">
        <v>2338895</v>
      </c>
      <c r="C77" s="195">
        <v>51.8</v>
      </c>
      <c r="D77" s="196">
        <f t="shared" si="9"/>
        <v>4515241.3127413131</v>
      </c>
      <c r="F77" s="197">
        <f t="shared" si="10"/>
        <v>114.25212774161761</v>
      </c>
      <c r="G77" s="198">
        <f t="shared" si="3"/>
        <v>158.95828243015572</v>
      </c>
      <c r="H77" s="196">
        <f t="shared" si="4"/>
        <v>0</v>
      </c>
      <c r="I77" s="202">
        <f t="shared" si="7"/>
        <v>153.3639720150133</v>
      </c>
      <c r="J77" s="203">
        <v>1</v>
      </c>
      <c r="K77" s="203">
        <f t="shared" si="8"/>
        <v>16</v>
      </c>
      <c r="L77" s="192">
        <v>115.928981655182</v>
      </c>
      <c r="M77" s="193">
        <v>88.2</v>
      </c>
      <c r="N77" s="192">
        <f t="shared" si="5"/>
        <v>139.87066156992498</v>
      </c>
      <c r="O77" s="171">
        <f t="shared" si="6"/>
        <v>0.82882986577729234</v>
      </c>
      <c r="S77" s="110" t="s">
        <v>260</v>
      </c>
      <c r="T77" s="133">
        <v>0.82898315520066601</v>
      </c>
      <c r="U77" s="133">
        <v>0.83238402388300003</v>
      </c>
    </row>
    <row r="78" spans="1:21" ht="12.65" customHeight="1">
      <c r="A78" s="113">
        <v>27242</v>
      </c>
      <c r="B78" s="90">
        <v>2537784</v>
      </c>
      <c r="C78" s="195">
        <v>51.8</v>
      </c>
      <c r="D78" s="196">
        <f t="shared" si="9"/>
        <v>4899196.9111969117</v>
      </c>
      <c r="F78" s="197">
        <f t="shared" si="10"/>
        <v>123.96760938333415</v>
      </c>
      <c r="G78" s="198">
        <f t="shared" si="3"/>
        <v>158.95828243015572</v>
      </c>
      <c r="H78" s="196">
        <f t="shared" si="4"/>
        <v>0</v>
      </c>
      <c r="I78" s="202">
        <f t="shared" si="7"/>
        <v>152.60053097369547</v>
      </c>
      <c r="J78" s="203">
        <v>1</v>
      </c>
      <c r="K78" s="203">
        <f t="shared" si="8"/>
        <v>17</v>
      </c>
      <c r="L78" s="192">
        <v>117.412110825665</v>
      </c>
      <c r="M78" s="193">
        <v>86.6</v>
      </c>
      <c r="N78" s="192">
        <f t="shared" si="5"/>
        <v>141.97420130718092</v>
      </c>
      <c r="O78" s="171">
        <f t="shared" si="6"/>
        <v>0.82699610030999626</v>
      </c>
      <c r="S78" s="110" t="s">
        <v>261</v>
      </c>
      <c r="T78" s="133">
        <v>0.82413212767999999</v>
      </c>
      <c r="U78" s="133">
        <v>0.83238402388300003</v>
      </c>
    </row>
    <row r="79" spans="1:21" ht="12.65" customHeight="1">
      <c r="A79" s="113">
        <v>27273</v>
      </c>
      <c r="B79" s="90">
        <v>2738129</v>
      </c>
      <c r="C79" s="195">
        <v>51.8</v>
      </c>
      <c r="D79" s="196">
        <f t="shared" si="9"/>
        <v>5285963.3204633212</v>
      </c>
      <c r="F79" s="197">
        <f t="shared" si="10"/>
        <v>133.75421482410616</v>
      </c>
      <c r="G79" s="198">
        <f t="shared" ref="G79:G142" si="11">MAX(F67:F91)</f>
        <v>158.95828243015572</v>
      </c>
      <c r="H79" s="196">
        <f t="shared" si="4"/>
        <v>0</v>
      </c>
      <c r="I79" s="202">
        <f t="shared" si="7"/>
        <v>151.83708993237764</v>
      </c>
      <c r="J79" s="203">
        <v>1</v>
      </c>
      <c r="K79" s="203">
        <f t="shared" si="8"/>
        <v>18</v>
      </c>
      <c r="L79" s="192">
        <v>121.414905251832</v>
      </c>
      <c r="M79" s="193">
        <v>86</v>
      </c>
      <c r="N79" s="192">
        <f t="shared" si="5"/>
        <v>146.72032509822924</v>
      </c>
      <c r="O79" s="171">
        <f t="shared" si="6"/>
        <v>0.82752614656861434</v>
      </c>
      <c r="S79" s="110" t="s">
        <v>262</v>
      </c>
      <c r="T79" s="133">
        <v>0.83297462137966605</v>
      </c>
      <c r="U79" s="133">
        <v>0.83238402388300003</v>
      </c>
    </row>
    <row r="80" spans="1:21" ht="12.65" customHeight="1">
      <c r="A80" s="113">
        <v>27303</v>
      </c>
      <c r="B80" s="90">
        <v>2775299</v>
      </c>
      <c r="C80" s="195">
        <v>51.8</v>
      </c>
      <c r="D80" s="196">
        <f t="shared" si="9"/>
        <v>5357720.0772200776</v>
      </c>
      <c r="F80" s="197">
        <f t="shared" si="10"/>
        <v>135.56992334806978</v>
      </c>
      <c r="G80" s="198">
        <f t="shared" si="11"/>
        <v>158.95828243015572</v>
      </c>
      <c r="H80" s="196">
        <f t="shared" si="4"/>
        <v>0</v>
      </c>
      <c r="I80" s="202">
        <f t="shared" si="7"/>
        <v>151.0736488910598</v>
      </c>
      <c r="J80" s="203">
        <v>1</v>
      </c>
      <c r="K80" s="203">
        <f t="shared" si="8"/>
        <v>19</v>
      </c>
      <c r="L80" s="192">
        <v>120.117638918898</v>
      </c>
      <c r="M80" s="193">
        <v>84.6</v>
      </c>
      <c r="N80" s="192">
        <f t="shared" si="5"/>
        <v>145.58142406800843</v>
      </c>
      <c r="O80" s="171">
        <f t="shared" si="6"/>
        <v>0.8250890502540007</v>
      </c>
      <c r="S80" s="110" t="s">
        <v>263</v>
      </c>
      <c r="T80" s="133">
        <v>0.82606356214999999</v>
      </c>
      <c r="U80" s="133">
        <v>0.83238402388300003</v>
      </c>
    </row>
    <row r="81" spans="1:21" ht="12.65" customHeight="1">
      <c r="A81" s="113">
        <v>27334</v>
      </c>
      <c r="B81" s="90">
        <v>2641498</v>
      </c>
      <c r="C81" s="195">
        <v>51.8</v>
      </c>
      <c r="D81" s="196">
        <f t="shared" si="9"/>
        <v>5099416.9884169893</v>
      </c>
      <c r="F81" s="197">
        <f t="shared" si="10"/>
        <v>129.03390999819467</v>
      </c>
      <c r="G81" s="198">
        <f t="shared" si="11"/>
        <v>158.95828243015572</v>
      </c>
      <c r="H81" s="196">
        <f t="shared" si="4"/>
        <v>0</v>
      </c>
      <c r="I81" s="202">
        <f t="shared" si="7"/>
        <v>150.31020784974197</v>
      </c>
      <c r="J81" s="203">
        <v>1</v>
      </c>
      <c r="K81" s="203">
        <f t="shared" si="8"/>
        <v>20</v>
      </c>
      <c r="L81" s="192">
        <v>117.657910888362</v>
      </c>
      <c r="M81" s="193">
        <v>81.2</v>
      </c>
      <c r="N81" s="192">
        <f t="shared" si="5"/>
        <v>143.60864766485457</v>
      </c>
      <c r="O81" s="171">
        <f t="shared" si="6"/>
        <v>0.8192954449577794</v>
      </c>
      <c r="S81" s="110" t="s">
        <v>264</v>
      </c>
      <c r="T81" s="133">
        <v>0.824190953256</v>
      </c>
      <c r="U81" s="133">
        <v>0.83238402388300003</v>
      </c>
    </row>
    <row r="82" spans="1:21" ht="12.65" customHeight="1">
      <c r="A82" s="113">
        <v>27364</v>
      </c>
      <c r="B82" s="90">
        <v>2588037</v>
      </c>
      <c r="C82" s="195">
        <v>51.8</v>
      </c>
      <c r="D82" s="196">
        <f t="shared" si="9"/>
        <v>4996210.4247104255</v>
      </c>
      <c r="F82" s="197">
        <f t="shared" si="10"/>
        <v>126.42240627477202</v>
      </c>
      <c r="G82" s="198">
        <f t="shared" si="11"/>
        <v>158.95828243015572</v>
      </c>
      <c r="H82" s="196">
        <f t="shared" si="4"/>
        <v>0</v>
      </c>
      <c r="I82" s="202">
        <f t="shared" si="7"/>
        <v>149.54676680842414</v>
      </c>
      <c r="J82" s="203">
        <v>1</v>
      </c>
      <c r="K82" s="203">
        <f t="shared" si="8"/>
        <v>21</v>
      </c>
      <c r="L82" s="192">
        <v>111.42371836878</v>
      </c>
      <c r="M82" s="193">
        <v>78.900000000000006</v>
      </c>
      <c r="N82" s="192">
        <f t="shared" si="5"/>
        <v>137.02670217442932</v>
      </c>
      <c r="O82" s="171">
        <f t="shared" si="6"/>
        <v>0.81315332413781816</v>
      </c>
      <c r="S82" s="110" t="s">
        <v>265</v>
      </c>
      <c r="T82" s="133">
        <v>0.82648437292633303</v>
      </c>
      <c r="U82" s="133">
        <v>0.83238402388300003</v>
      </c>
    </row>
    <row r="83" spans="1:21" ht="12.65" customHeight="1">
      <c r="A83" s="113">
        <v>27395</v>
      </c>
      <c r="B83" s="90">
        <v>2036945</v>
      </c>
      <c r="C83" s="195">
        <v>51.8</v>
      </c>
      <c r="D83" s="196">
        <f t="shared" si="9"/>
        <v>3932326.2548262551</v>
      </c>
      <c r="F83" s="197">
        <f t="shared" si="10"/>
        <v>99.502243727336761</v>
      </c>
      <c r="G83" s="198">
        <f t="shared" si="11"/>
        <v>140.38547431261023</v>
      </c>
      <c r="H83" s="196">
        <f t="shared" si="4"/>
        <v>0</v>
      </c>
      <c r="I83" s="202">
        <f t="shared" si="7"/>
        <v>148.78332576710631</v>
      </c>
      <c r="J83" s="203">
        <v>1</v>
      </c>
      <c r="K83" s="203">
        <f t="shared" si="8"/>
        <v>22</v>
      </c>
      <c r="L83" s="192">
        <v>108.29730573246501</v>
      </c>
      <c r="M83" s="193">
        <v>79.5</v>
      </c>
      <c r="N83" s="192">
        <f t="shared" si="5"/>
        <v>133.28681101113909</v>
      </c>
      <c r="O83" s="171">
        <f t="shared" si="6"/>
        <v>0.81251329303252928</v>
      </c>
      <c r="S83" s="110" t="s">
        <v>266</v>
      </c>
      <c r="T83" s="133">
        <v>0.82709628938033297</v>
      </c>
      <c r="U83" s="133">
        <v>0.83238402388300003</v>
      </c>
    </row>
    <row r="84" spans="1:21" ht="12.65" customHeight="1">
      <c r="A84" s="113">
        <v>27426</v>
      </c>
      <c r="B84" s="90">
        <v>2013428</v>
      </c>
      <c r="C84" s="195">
        <v>51.8</v>
      </c>
      <c r="D84" s="196">
        <f t="shared" si="9"/>
        <v>3886926.6409266414</v>
      </c>
      <c r="F84" s="197">
        <f t="shared" si="10"/>
        <v>98.353467365807219</v>
      </c>
      <c r="G84" s="198">
        <f t="shared" si="11"/>
        <v>140.38547431261023</v>
      </c>
      <c r="H84" s="196">
        <f t="shared" si="4"/>
        <v>0</v>
      </c>
      <c r="I84" s="202">
        <f t="shared" si="7"/>
        <v>148.01988472578847</v>
      </c>
      <c r="J84" s="203">
        <v>1</v>
      </c>
      <c r="K84" s="203">
        <f t="shared" si="8"/>
        <v>23</v>
      </c>
      <c r="L84" s="192">
        <v>107.7821452837</v>
      </c>
      <c r="M84" s="193">
        <v>77.2</v>
      </c>
      <c r="N84" s="192">
        <f t="shared" si="5"/>
        <v>133.27126926790152</v>
      </c>
      <c r="O84" s="171">
        <f t="shared" si="6"/>
        <v>0.80874254350378139</v>
      </c>
      <c r="S84" s="110" t="s">
        <v>267</v>
      </c>
      <c r="T84" s="133">
        <v>0.82078843885066599</v>
      </c>
      <c r="U84" s="133">
        <v>0.83238402388300003</v>
      </c>
    </row>
    <row r="85" spans="1:21" ht="12.65" customHeight="1">
      <c r="A85" s="113">
        <v>27454</v>
      </c>
      <c r="B85" s="90">
        <v>2281345</v>
      </c>
      <c r="C85" s="195">
        <v>51.8</v>
      </c>
      <c r="D85" s="196">
        <f t="shared" si="9"/>
        <v>4404140.9266409269</v>
      </c>
      <c r="F85" s="197">
        <f t="shared" si="10"/>
        <v>111.44088142593004</v>
      </c>
      <c r="G85" s="198">
        <f t="shared" si="11"/>
        <v>140.38547431261023</v>
      </c>
      <c r="H85" s="196">
        <f t="shared" si="4"/>
        <v>0</v>
      </c>
      <c r="I85" s="202">
        <f t="shared" si="7"/>
        <v>147.25644368447064</v>
      </c>
      <c r="J85" s="203">
        <v>1</v>
      </c>
      <c r="K85" s="203">
        <f t="shared" si="8"/>
        <v>24</v>
      </c>
      <c r="L85" s="192">
        <v>104.369776126479</v>
      </c>
      <c r="M85" s="193">
        <v>74.8</v>
      </c>
      <c r="N85" s="192">
        <f t="shared" si="5"/>
        <v>129.95428940655563</v>
      </c>
      <c r="O85" s="171">
        <f t="shared" si="6"/>
        <v>0.80312682715661088</v>
      </c>
      <c r="S85" s="110" t="s">
        <v>268</v>
      </c>
      <c r="T85" s="133">
        <v>0.81953464964466605</v>
      </c>
      <c r="U85" s="133">
        <v>0.83238402388300003</v>
      </c>
    </row>
    <row r="86" spans="1:21" ht="12.65" customHeight="1">
      <c r="A86" s="113">
        <v>27485</v>
      </c>
      <c r="B86" s="90">
        <v>2076210</v>
      </c>
      <c r="C86" s="195">
        <v>52.4</v>
      </c>
      <c r="D86" s="196">
        <f t="shared" si="9"/>
        <v>3962232.8244274808</v>
      </c>
      <c r="F86" s="197">
        <f t="shared" si="10"/>
        <v>100.25898937474011</v>
      </c>
      <c r="G86" s="198">
        <f t="shared" si="11"/>
        <v>140.38547431261023</v>
      </c>
      <c r="H86" s="196">
        <f t="shared" si="4"/>
        <v>0</v>
      </c>
      <c r="I86" s="202">
        <f t="shared" si="7"/>
        <v>146.49300264315281</v>
      </c>
      <c r="J86" s="203">
        <v>1</v>
      </c>
      <c r="K86" s="203">
        <f t="shared" si="8"/>
        <v>25</v>
      </c>
      <c r="L86" s="192">
        <v>120.691106817581</v>
      </c>
      <c r="M86" s="193">
        <v>75.599999999999994</v>
      </c>
      <c r="N86" s="192">
        <f t="shared" si="5"/>
        <v>148.49357237572838</v>
      </c>
      <c r="O86" s="171">
        <f t="shared" si="6"/>
        <v>0.81276990570474184</v>
      </c>
      <c r="S86" s="110" t="s">
        <v>269</v>
      </c>
      <c r="T86" s="133">
        <v>0.82497023877700004</v>
      </c>
      <c r="U86" s="133">
        <v>0.83238402388300003</v>
      </c>
    </row>
    <row r="87" spans="1:21" ht="12.65" customHeight="1">
      <c r="A87" s="113">
        <v>27515</v>
      </c>
      <c r="B87" s="90">
        <v>2186851</v>
      </c>
      <c r="C87" s="195">
        <v>52.4</v>
      </c>
      <c r="D87" s="196">
        <f t="shared" si="9"/>
        <v>4173379.7709923666</v>
      </c>
      <c r="F87" s="197">
        <f t="shared" si="10"/>
        <v>105.60177976849154</v>
      </c>
      <c r="G87" s="198">
        <f t="shared" si="11"/>
        <v>140.38547431261023</v>
      </c>
      <c r="H87" s="196">
        <f t="shared" si="4"/>
        <v>0</v>
      </c>
      <c r="I87" s="202">
        <f t="shared" si="7"/>
        <v>145.72956160183497</v>
      </c>
      <c r="J87" s="203">
        <v>1</v>
      </c>
      <c r="K87" s="203">
        <f t="shared" si="8"/>
        <v>26</v>
      </c>
      <c r="L87" s="192">
        <v>122.15926397224101</v>
      </c>
      <c r="M87" s="193">
        <v>73.599999999999994</v>
      </c>
      <c r="N87" s="192">
        <f t="shared" si="5"/>
        <v>150.68008669024957</v>
      </c>
      <c r="O87" s="171">
        <f t="shared" si="6"/>
        <v>0.81071936349068929</v>
      </c>
      <c r="S87" s="110" t="s">
        <v>270</v>
      </c>
      <c r="T87" s="133">
        <v>0.823962046500333</v>
      </c>
      <c r="U87" s="133">
        <v>0.83238402388300003</v>
      </c>
    </row>
    <row r="88" spans="1:21" ht="12.65" customHeight="1">
      <c r="A88" s="113">
        <v>27546</v>
      </c>
      <c r="B88" s="90">
        <v>2308484</v>
      </c>
      <c r="C88" s="195">
        <v>52.4</v>
      </c>
      <c r="D88" s="196">
        <f t="shared" si="9"/>
        <v>4405503.8167938935</v>
      </c>
      <c r="F88" s="197">
        <f t="shared" si="10"/>
        <v>111.47536753399588</v>
      </c>
      <c r="G88" s="198">
        <f t="shared" si="11"/>
        <v>140.38547431261023</v>
      </c>
      <c r="H88" s="196">
        <f t="shared" si="4"/>
        <v>0</v>
      </c>
      <c r="I88" s="202">
        <f t="shared" si="7"/>
        <v>144.96612056051714</v>
      </c>
      <c r="J88" s="203">
        <v>1</v>
      </c>
      <c r="K88" s="203">
        <f t="shared" si="8"/>
        <v>27</v>
      </c>
      <c r="L88" s="192">
        <v>121.884142155712</v>
      </c>
      <c r="M88" s="193">
        <v>74.099999999999994</v>
      </c>
      <c r="N88" s="192">
        <f t="shared" si="5"/>
        <v>150.23899471746307</v>
      </c>
      <c r="O88" s="171">
        <f t="shared" si="6"/>
        <v>0.81126835536223652</v>
      </c>
      <c r="S88" s="110" t="s">
        <v>271</v>
      </c>
      <c r="T88" s="133">
        <v>0.833697235321333</v>
      </c>
      <c r="U88" s="133">
        <v>0.83238402388300003</v>
      </c>
    </row>
    <row r="89" spans="1:21" ht="12.65" customHeight="1">
      <c r="A89" s="113">
        <v>27576</v>
      </c>
      <c r="B89" s="90">
        <v>2509024</v>
      </c>
      <c r="C89" s="195">
        <v>52.4</v>
      </c>
      <c r="D89" s="196">
        <f t="shared" si="9"/>
        <v>4788213.7404580154</v>
      </c>
      <c r="F89" s="197">
        <f t="shared" si="10"/>
        <v>121.15932904521603</v>
      </c>
      <c r="G89" s="198">
        <f t="shared" si="11"/>
        <v>140.38547431261023</v>
      </c>
      <c r="H89" s="196">
        <f t="shared" si="4"/>
        <v>0</v>
      </c>
      <c r="I89" s="202">
        <f t="shared" si="7"/>
        <v>144.20267951919931</v>
      </c>
      <c r="J89" s="203">
        <v>1</v>
      </c>
      <c r="K89" s="203">
        <f t="shared" si="8"/>
        <v>28</v>
      </c>
      <c r="L89" s="192">
        <v>121.169625278041</v>
      </c>
      <c r="M89" s="193">
        <v>75.099999999999994</v>
      </c>
      <c r="N89" s="192">
        <f t="shared" si="5"/>
        <v>149.16819765770703</v>
      </c>
      <c r="O89" s="171">
        <f t="shared" si="6"/>
        <v>0.81230199989468443</v>
      </c>
      <c r="S89" s="110" t="s">
        <v>272</v>
      </c>
      <c r="T89" s="133">
        <v>0.82684465146533304</v>
      </c>
      <c r="U89" s="133">
        <v>0.83238402388300003</v>
      </c>
    </row>
    <row r="90" spans="1:21" ht="12.65" customHeight="1">
      <c r="A90" s="113">
        <v>27607</v>
      </c>
      <c r="B90" s="90">
        <v>2653727</v>
      </c>
      <c r="C90" s="195">
        <v>52.4</v>
      </c>
      <c r="D90" s="196">
        <f t="shared" si="9"/>
        <v>5064364.5038167937</v>
      </c>
      <c r="F90" s="197">
        <f t="shared" si="10"/>
        <v>128.14695387097689</v>
      </c>
      <c r="G90" s="198">
        <f t="shared" si="11"/>
        <v>140.38547431261023</v>
      </c>
      <c r="H90" s="196">
        <f t="shared" si="4"/>
        <v>0</v>
      </c>
      <c r="I90" s="202">
        <f t="shared" si="7"/>
        <v>143.43923847788147</v>
      </c>
      <c r="J90" s="203">
        <v>1</v>
      </c>
      <c r="K90" s="203">
        <f t="shared" si="8"/>
        <v>29</v>
      </c>
      <c r="L90" s="192">
        <v>120.03276531796401</v>
      </c>
      <c r="M90" s="193">
        <v>75.2</v>
      </c>
      <c r="N90" s="192">
        <f t="shared" si="5"/>
        <v>147.83785135959619</v>
      </c>
      <c r="O90" s="171">
        <f t="shared" si="6"/>
        <v>0.81192173867570661</v>
      </c>
      <c r="S90" s="110" t="s">
        <v>273</v>
      </c>
      <c r="T90" s="133">
        <v>0.82338187034766597</v>
      </c>
      <c r="U90" s="133">
        <v>0.83238402388300003</v>
      </c>
    </row>
    <row r="91" spans="1:21" ht="12.65" customHeight="1">
      <c r="A91" s="113">
        <v>27638</v>
      </c>
      <c r="B91" s="90">
        <v>2676473</v>
      </c>
      <c r="C91" s="195">
        <v>52.4</v>
      </c>
      <c r="D91" s="196">
        <f t="shared" si="9"/>
        <v>5107772.9007633589</v>
      </c>
      <c r="F91" s="197">
        <f t="shared" si="10"/>
        <v>129.24534515717525</v>
      </c>
      <c r="G91" s="198">
        <f t="shared" si="11"/>
        <v>140.38547431261023</v>
      </c>
      <c r="H91" s="196">
        <f t="shared" si="4"/>
        <v>0</v>
      </c>
      <c r="I91" s="202">
        <f t="shared" si="7"/>
        <v>142.67579743656364</v>
      </c>
      <c r="J91" s="203">
        <v>1</v>
      </c>
      <c r="K91" s="203">
        <f t="shared" si="8"/>
        <v>30</v>
      </c>
      <c r="L91" s="192">
        <v>117.30115474608699</v>
      </c>
      <c r="M91" s="193">
        <v>74.8</v>
      </c>
      <c r="N91" s="192">
        <f t="shared" si="5"/>
        <v>144.80167126639648</v>
      </c>
      <c r="O91" s="171">
        <f t="shared" si="6"/>
        <v>0.81008149781837901</v>
      </c>
      <c r="S91" s="110" t="s">
        <v>274</v>
      </c>
      <c r="T91" s="133">
        <v>0.82358482970166602</v>
      </c>
      <c r="U91" s="133">
        <v>0.83238402388300003</v>
      </c>
    </row>
    <row r="92" spans="1:21" ht="12.65" customHeight="1">
      <c r="A92" s="113">
        <v>27668</v>
      </c>
      <c r="B92" s="90">
        <v>2705460</v>
      </c>
      <c r="C92" s="195">
        <v>52.4</v>
      </c>
      <c r="D92" s="196">
        <f t="shared" si="9"/>
        <v>5163091.6030534357</v>
      </c>
      <c r="F92" s="197">
        <f t="shared" si="10"/>
        <v>130.64511075169872</v>
      </c>
      <c r="G92" s="198">
        <f t="shared" si="11"/>
        <v>140.38547431261023</v>
      </c>
      <c r="H92" s="196">
        <f t="shared" si="4"/>
        <v>0</v>
      </c>
      <c r="I92" s="202">
        <f t="shared" si="7"/>
        <v>141.91235639524581</v>
      </c>
      <c r="J92" s="203">
        <v>1</v>
      </c>
      <c r="K92" s="203">
        <f t="shared" si="8"/>
        <v>31</v>
      </c>
      <c r="L92" s="192">
        <v>117.02682320317901</v>
      </c>
      <c r="M92" s="193">
        <v>72.3</v>
      </c>
      <c r="N92" s="192">
        <f t="shared" si="5"/>
        <v>145.1127237949421</v>
      </c>
      <c r="O92" s="171">
        <f t="shared" si="6"/>
        <v>0.80645459710720402</v>
      </c>
      <c r="S92" s="110" t="s">
        <v>275</v>
      </c>
      <c r="T92" s="133">
        <v>0.82539841926366597</v>
      </c>
      <c r="U92" s="133">
        <v>0.83238402388300003</v>
      </c>
    </row>
    <row r="93" spans="1:21" ht="12.65" customHeight="1">
      <c r="A93" s="113">
        <v>27699</v>
      </c>
      <c r="B93" s="90">
        <v>2613478</v>
      </c>
      <c r="C93" s="195">
        <v>52.4</v>
      </c>
      <c r="D93" s="196">
        <f t="shared" si="9"/>
        <v>4987553.4351145038</v>
      </c>
      <c r="F93" s="197">
        <f t="shared" si="10"/>
        <v>126.20335275965201</v>
      </c>
      <c r="G93" s="198">
        <f t="shared" si="11"/>
        <v>140.38547431261023</v>
      </c>
      <c r="H93" s="196">
        <f t="shared" si="4"/>
        <v>0</v>
      </c>
      <c r="I93" s="202">
        <f>(I$94-I$61)/(K$93+1)+I92</f>
        <v>141.14891535392798</v>
      </c>
      <c r="J93" s="203">
        <v>1</v>
      </c>
      <c r="K93" s="203">
        <f t="shared" si="8"/>
        <v>32</v>
      </c>
      <c r="L93" s="192">
        <v>117.292834345266</v>
      </c>
      <c r="M93" s="193">
        <v>74.5</v>
      </c>
      <c r="N93" s="192">
        <f t="shared" si="5"/>
        <v>144.86724177048904</v>
      </c>
      <c r="O93" s="171">
        <f t="shared" si="6"/>
        <v>0.80965740019466403</v>
      </c>
      <c r="S93" s="110" t="s">
        <v>276</v>
      </c>
      <c r="T93" s="133">
        <v>0.82550033178399995</v>
      </c>
      <c r="U93" s="133">
        <v>0.83238402388300003</v>
      </c>
    </row>
    <row r="94" spans="1:21" ht="12.65" customHeight="1">
      <c r="A94" s="113">
        <v>27729</v>
      </c>
      <c r="B94" s="90">
        <v>2907168</v>
      </c>
      <c r="C94" s="195">
        <v>52.4</v>
      </c>
      <c r="D94" s="196">
        <f t="shared" si="9"/>
        <v>5548030.5343511449</v>
      </c>
      <c r="F94" s="197">
        <f t="shared" si="10"/>
        <v>140.38547431261023</v>
      </c>
      <c r="G94" s="198">
        <f t="shared" si="11"/>
        <v>140.38547431261023</v>
      </c>
      <c r="H94" s="199">
        <f t="shared" si="4"/>
        <v>1</v>
      </c>
      <c r="I94" s="200">
        <f>G94</f>
        <v>140.38547431261023</v>
      </c>
      <c r="L94" s="192">
        <v>124.31633126561</v>
      </c>
      <c r="M94" s="193">
        <v>72.900000000000006</v>
      </c>
      <c r="N94" s="192">
        <f t="shared" si="5"/>
        <v>153.33204878217168</v>
      </c>
      <c r="O94" s="171">
        <f t="shared" si="6"/>
        <v>0.81076547436092561</v>
      </c>
      <c r="S94" s="110" t="s">
        <v>277</v>
      </c>
      <c r="T94" s="133">
        <v>0.82841672729966598</v>
      </c>
      <c r="U94" s="133">
        <v>0.83238402388300003</v>
      </c>
    </row>
    <row r="95" spans="1:21" ht="12.65" customHeight="1">
      <c r="A95" s="113">
        <v>27760</v>
      </c>
      <c r="B95" s="90">
        <v>2387273</v>
      </c>
      <c r="C95" s="195">
        <v>52.4</v>
      </c>
      <c r="D95" s="196">
        <f t="shared" si="9"/>
        <v>4555864.5038167937</v>
      </c>
      <c r="F95" s="197">
        <f t="shared" si="10"/>
        <v>115.28004312743121</v>
      </c>
      <c r="G95" s="198">
        <f t="shared" si="11"/>
        <v>140.38547431261023</v>
      </c>
      <c r="H95" s="196">
        <f t="shared" si="4"/>
        <v>0</v>
      </c>
      <c r="I95" s="202">
        <f>(I$130-I$94)/(K$129+1)+I94</f>
        <v>140.69877825022104</v>
      </c>
      <c r="J95" s="203">
        <v>1</v>
      </c>
      <c r="K95" s="203">
        <f t="shared" si="8"/>
        <v>1</v>
      </c>
      <c r="L95" s="192">
        <v>124.97413929557401</v>
      </c>
      <c r="M95" s="193">
        <v>73.900000000000006</v>
      </c>
      <c r="N95" s="192">
        <f t="shared" si="5"/>
        <v>153.83690985901467</v>
      </c>
      <c r="O95" s="171">
        <f t="shared" si="6"/>
        <v>0.8123807180611452</v>
      </c>
      <c r="S95" s="110" t="s">
        <v>278</v>
      </c>
      <c r="T95" s="133">
        <v>0.82655663868066598</v>
      </c>
      <c r="U95" s="133">
        <v>0.83238402388300003</v>
      </c>
    </row>
    <row r="96" spans="1:21" ht="12.65" customHeight="1">
      <c r="A96" s="113">
        <v>27791</v>
      </c>
      <c r="B96" s="90">
        <v>2381014</v>
      </c>
      <c r="C96" s="195">
        <v>52.4</v>
      </c>
      <c r="D96" s="196">
        <f t="shared" si="9"/>
        <v>4543919.8473282438</v>
      </c>
      <c r="F96" s="197">
        <f t="shared" si="10"/>
        <v>114.97779960943615</v>
      </c>
      <c r="G96" s="198">
        <f t="shared" si="11"/>
        <v>140.38547431261023</v>
      </c>
      <c r="H96" s="196">
        <f t="shared" si="4"/>
        <v>0</v>
      </c>
      <c r="I96" s="202">
        <f t="shared" ref="I96:I129" si="12">(I$130-I$94)/(K$129+1)+I95</f>
        <v>141.01208218783185</v>
      </c>
      <c r="J96" s="203">
        <v>1</v>
      </c>
      <c r="K96" s="203">
        <f t="shared" si="8"/>
        <v>2</v>
      </c>
      <c r="L96" s="192">
        <v>125.036202812017</v>
      </c>
      <c r="M96" s="193">
        <v>75.8</v>
      </c>
      <c r="N96" s="192">
        <f t="shared" si="5"/>
        <v>153.43238561988932</v>
      </c>
      <c r="O96" s="171">
        <f t="shared" si="6"/>
        <v>0.81492705928316511</v>
      </c>
      <c r="S96" s="110" t="s">
        <v>279</v>
      </c>
      <c r="T96" s="133">
        <v>0.83026397800066598</v>
      </c>
      <c r="U96" s="133">
        <v>0.83238402388300003</v>
      </c>
    </row>
    <row r="97" spans="1:21" ht="12.65" customHeight="1">
      <c r="A97" s="113">
        <v>27820</v>
      </c>
      <c r="B97" s="90">
        <v>2659475</v>
      </c>
      <c r="C97" s="195">
        <v>52.4</v>
      </c>
      <c r="D97" s="196">
        <f t="shared" si="9"/>
        <v>5075333.9694656488</v>
      </c>
      <c r="F97" s="197">
        <f t="shared" si="10"/>
        <v>128.42452149223197</v>
      </c>
      <c r="G97" s="198">
        <f t="shared" si="11"/>
        <v>140.38547431261023</v>
      </c>
      <c r="H97" s="196">
        <f t="shared" si="4"/>
        <v>0</v>
      </c>
      <c r="I97" s="202">
        <f t="shared" si="12"/>
        <v>141.32538612544266</v>
      </c>
      <c r="J97" s="203">
        <v>1</v>
      </c>
      <c r="K97" s="203">
        <f t="shared" si="8"/>
        <v>3</v>
      </c>
      <c r="L97" s="192">
        <v>122.723925472921</v>
      </c>
      <c r="M97" s="193">
        <v>78.3</v>
      </c>
      <c r="N97" s="192">
        <f t="shared" si="5"/>
        <v>150.15147419826818</v>
      </c>
      <c r="O97" s="171">
        <f t="shared" si="6"/>
        <v>0.81733413626608586</v>
      </c>
      <c r="S97" s="110" t="s">
        <v>280</v>
      </c>
      <c r="T97" s="133">
        <v>0.828007658526</v>
      </c>
      <c r="U97" s="133">
        <v>0.83238402388300003</v>
      </c>
    </row>
    <row r="98" spans="1:21" ht="12.65" customHeight="1">
      <c r="A98" s="113">
        <v>27851</v>
      </c>
      <c r="B98" s="90">
        <v>2301583</v>
      </c>
      <c r="C98" s="195">
        <v>56.8</v>
      </c>
      <c r="D98" s="196">
        <f t="shared" si="9"/>
        <v>4052082.7464788738</v>
      </c>
      <c r="F98" s="197">
        <f t="shared" si="10"/>
        <v>102.53252118860405</v>
      </c>
      <c r="G98" s="198">
        <f t="shared" si="11"/>
        <v>140.38547431261023</v>
      </c>
      <c r="H98" s="196">
        <f t="shared" si="4"/>
        <v>0</v>
      </c>
      <c r="I98" s="202">
        <f t="shared" si="12"/>
        <v>141.63869006305347</v>
      </c>
      <c r="J98" s="203">
        <v>1</v>
      </c>
      <c r="K98" s="203">
        <f t="shared" si="8"/>
        <v>4</v>
      </c>
      <c r="L98" s="192">
        <v>122.597714562359</v>
      </c>
      <c r="M98" s="193">
        <v>74.8</v>
      </c>
      <c r="N98" s="192">
        <f t="shared" si="5"/>
        <v>150.88300632346736</v>
      </c>
      <c r="O98" s="171">
        <f t="shared" si="6"/>
        <v>0.81253494047918473</v>
      </c>
      <c r="S98" s="110" t="s">
        <v>281</v>
      </c>
      <c r="T98" s="133">
        <v>0.82543611129433303</v>
      </c>
      <c r="U98" s="133">
        <v>0.83238402388300003</v>
      </c>
    </row>
    <row r="99" spans="1:21" ht="12.65" customHeight="1">
      <c r="A99" s="113">
        <v>27881</v>
      </c>
      <c r="B99" s="90">
        <v>2410196</v>
      </c>
      <c r="C99" s="195">
        <v>56.8</v>
      </c>
      <c r="D99" s="196">
        <f t="shared" si="9"/>
        <v>4243302.8169014081</v>
      </c>
      <c r="F99" s="197">
        <f t="shared" si="10"/>
        <v>107.37108869794776</v>
      </c>
      <c r="G99" s="198">
        <f t="shared" si="11"/>
        <v>140.38547431261023</v>
      </c>
      <c r="H99" s="196">
        <f t="shared" si="4"/>
        <v>0</v>
      </c>
      <c r="I99" s="202">
        <f t="shared" si="12"/>
        <v>141.95199400066429</v>
      </c>
      <c r="J99" s="203">
        <v>1</v>
      </c>
      <c r="K99" s="203">
        <f t="shared" si="8"/>
        <v>5</v>
      </c>
      <c r="L99" s="192">
        <v>123.108005848234</v>
      </c>
      <c r="M99" s="193">
        <v>77.900000000000006</v>
      </c>
      <c r="N99" s="192">
        <f t="shared" si="5"/>
        <v>150.69262755194745</v>
      </c>
      <c r="O99" s="171">
        <f t="shared" si="6"/>
        <v>0.81694776876722552</v>
      </c>
      <c r="S99" s="110" t="s">
        <v>282</v>
      </c>
      <c r="T99" s="133">
        <v>0.83645588446999997</v>
      </c>
      <c r="U99" s="133">
        <v>0.83238402388300003</v>
      </c>
    </row>
    <row r="100" spans="1:21" ht="12.65" customHeight="1">
      <c r="A100" s="113">
        <v>27912</v>
      </c>
      <c r="B100" s="90">
        <v>2578351</v>
      </c>
      <c r="C100" s="195">
        <v>56.8</v>
      </c>
      <c r="D100" s="196">
        <f t="shared" si="9"/>
        <v>4539350.352112676</v>
      </c>
      <c r="F100" s="197">
        <f t="shared" si="10"/>
        <v>114.86217465942286</v>
      </c>
      <c r="G100" s="198">
        <f t="shared" si="11"/>
        <v>140.38547431261023</v>
      </c>
      <c r="H100" s="196">
        <f t="shared" si="4"/>
        <v>0</v>
      </c>
      <c r="I100" s="202">
        <f t="shared" si="12"/>
        <v>142.2652979382751</v>
      </c>
      <c r="J100" s="203">
        <v>1</v>
      </c>
      <c r="K100" s="203">
        <f t="shared" si="8"/>
        <v>6</v>
      </c>
      <c r="L100" s="192">
        <v>123.555829002842</v>
      </c>
      <c r="M100" s="193">
        <v>75.3</v>
      </c>
      <c r="N100" s="192">
        <f t="shared" si="5"/>
        <v>151.85787549217076</v>
      </c>
      <c r="O100" s="171">
        <f t="shared" si="6"/>
        <v>0.81362806243929109</v>
      </c>
      <c r="S100" s="110" t="s">
        <v>283</v>
      </c>
      <c r="T100" s="133">
        <v>0.84364898072866601</v>
      </c>
      <c r="U100" s="133">
        <v>0.83238402388300003</v>
      </c>
    </row>
    <row r="101" spans="1:21" ht="12.65" customHeight="1">
      <c r="A101" s="113">
        <v>27942</v>
      </c>
      <c r="B101" s="90">
        <v>2804060</v>
      </c>
      <c r="C101" s="195">
        <v>56.8</v>
      </c>
      <c r="D101" s="196">
        <f t="shared" si="9"/>
        <v>4936725.352112676</v>
      </c>
      <c r="F101" s="197">
        <f t="shared" si="10"/>
        <v>124.91721626555159</v>
      </c>
      <c r="G101" s="198">
        <f t="shared" si="11"/>
        <v>140.38547431261023</v>
      </c>
      <c r="H101" s="196">
        <f t="shared" si="4"/>
        <v>0</v>
      </c>
      <c r="I101" s="202">
        <f t="shared" si="12"/>
        <v>142.57860187588591</v>
      </c>
      <c r="J101" s="203">
        <v>1</v>
      </c>
      <c r="K101" s="203">
        <f t="shared" si="8"/>
        <v>7</v>
      </c>
      <c r="L101" s="192">
        <v>123.225382160941</v>
      </c>
      <c r="M101" s="193">
        <v>75.599999999999994</v>
      </c>
      <c r="N101" s="192">
        <f t="shared" si="5"/>
        <v>151.40334362809821</v>
      </c>
      <c r="O101" s="171">
        <f t="shared" si="6"/>
        <v>0.81388811639211511</v>
      </c>
      <c r="S101" s="110" t="s">
        <v>284</v>
      </c>
      <c r="T101" s="133">
        <v>0.84615761710600002</v>
      </c>
      <c r="U101" s="133">
        <v>0.83238402388300003</v>
      </c>
    </row>
    <row r="102" spans="1:21" ht="12.65" customHeight="1">
      <c r="A102" s="113">
        <v>27973</v>
      </c>
      <c r="B102" s="90">
        <v>2942856</v>
      </c>
      <c r="C102" s="195">
        <v>56.8</v>
      </c>
      <c r="D102" s="196">
        <f t="shared" si="9"/>
        <v>5181084.5070422543</v>
      </c>
      <c r="F102" s="197">
        <f t="shared" si="10"/>
        <v>131.10039706367772</v>
      </c>
      <c r="G102" s="198">
        <f t="shared" si="11"/>
        <v>140.38547431261023</v>
      </c>
      <c r="H102" s="196">
        <f t="shared" si="4"/>
        <v>0</v>
      </c>
      <c r="I102" s="202">
        <f t="shared" si="12"/>
        <v>142.89190581349672</v>
      </c>
      <c r="J102" s="203">
        <v>1</v>
      </c>
      <c r="K102" s="203">
        <f t="shared" si="8"/>
        <v>8</v>
      </c>
      <c r="L102" s="192">
        <v>121.927869002205</v>
      </c>
      <c r="M102" s="193">
        <v>75.2</v>
      </c>
      <c r="N102" s="192">
        <f t="shared" si="5"/>
        <v>150.01374682222323</v>
      </c>
      <c r="O102" s="171">
        <f t="shared" si="6"/>
        <v>0.81277797258605933</v>
      </c>
      <c r="S102" s="110" t="s">
        <v>285</v>
      </c>
      <c r="T102" s="133">
        <v>0.84596948611300005</v>
      </c>
      <c r="U102" s="133">
        <v>0.83238402388300003</v>
      </c>
    </row>
    <row r="103" spans="1:21" ht="12.65" customHeight="1">
      <c r="A103" s="113">
        <v>28004</v>
      </c>
      <c r="B103" s="90">
        <v>2916847</v>
      </c>
      <c r="C103" s="195">
        <v>56.8</v>
      </c>
      <c r="D103" s="196">
        <f t="shared" si="9"/>
        <v>5135294.0140845068</v>
      </c>
      <c r="F103" s="197">
        <f t="shared" si="10"/>
        <v>129.94173003164175</v>
      </c>
      <c r="G103" s="198">
        <f t="shared" si="11"/>
        <v>140.38547431261023</v>
      </c>
      <c r="H103" s="196">
        <f t="shared" si="4"/>
        <v>0</v>
      </c>
      <c r="I103" s="202">
        <f t="shared" si="12"/>
        <v>143.20520975110753</v>
      </c>
      <c r="J103" s="203">
        <v>1</v>
      </c>
      <c r="K103" s="203">
        <f t="shared" si="8"/>
        <v>9</v>
      </c>
      <c r="L103" s="192">
        <v>118.26281584226901</v>
      </c>
      <c r="M103" s="193">
        <v>75.900000000000006</v>
      </c>
      <c r="N103" s="192">
        <f t="shared" si="5"/>
        <v>145.63036516098978</v>
      </c>
      <c r="O103" s="171">
        <f t="shared" si="6"/>
        <v>0.81207525443978112</v>
      </c>
      <c r="S103" s="110" t="s">
        <v>286</v>
      </c>
      <c r="T103" s="133">
        <v>0.84772527810833298</v>
      </c>
      <c r="U103" s="133">
        <v>0.83238402388300003</v>
      </c>
    </row>
    <row r="104" spans="1:21" ht="12.65" customHeight="1">
      <c r="A104" s="113">
        <v>28034</v>
      </c>
      <c r="B104" s="90">
        <v>2866333</v>
      </c>
      <c r="C104" s="195">
        <v>56.8</v>
      </c>
      <c r="D104" s="196">
        <f t="shared" si="9"/>
        <v>5046360.9154929584</v>
      </c>
      <c r="F104" s="197">
        <f t="shared" si="10"/>
        <v>127.69139720622502</v>
      </c>
      <c r="G104" s="198">
        <f t="shared" si="11"/>
        <v>140.38547431261023</v>
      </c>
      <c r="H104" s="196">
        <f t="shared" si="4"/>
        <v>0</v>
      </c>
      <c r="I104" s="202">
        <f t="shared" si="12"/>
        <v>143.51851368871834</v>
      </c>
      <c r="J104" s="203">
        <v>1</v>
      </c>
      <c r="K104" s="203">
        <f t="shared" si="8"/>
        <v>10</v>
      </c>
      <c r="L104" s="192">
        <v>115.670538308876</v>
      </c>
      <c r="M104" s="193">
        <v>77.5</v>
      </c>
      <c r="N104" s="192">
        <f t="shared" si="5"/>
        <v>142.25333790413006</v>
      </c>
      <c r="O104" s="171">
        <f t="shared" si="6"/>
        <v>0.8131305740384861</v>
      </c>
      <c r="S104" s="110" t="s">
        <v>287</v>
      </c>
      <c r="T104" s="133">
        <v>0.84211194691833302</v>
      </c>
      <c r="U104" s="133">
        <v>0.83238402388300003</v>
      </c>
    </row>
    <row r="105" spans="1:21" ht="12.65" customHeight="1">
      <c r="A105" s="113">
        <v>28065</v>
      </c>
      <c r="B105" s="90">
        <v>2768563</v>
      </c>
      <c r="C105" s="195">
        <v>56.8</v>
      </c>
      <c r="D105" s="196">
        <f t="shared" si="9"/>
        <v>4874230.6338028172</v>
      </c>
      <c r="F105" s="197">
        <f t="shared" si="10"/>
        <v>123.33587120668044</v>
      </c>
      <c r="G105" s="198">
        <f t="shared" si="11"/>
        <v>140.38547431261023</v>
      </c>
      <c r="H105" s="196">
        <f t="shared" si="4"/>
        <v>0</v>
      </c>
      <c r="I105" s="202">
        <f t="shared" si="12"/>
        <v>143.83181762632915</v>
      </c>
      <c r="J105" s="203">
        <v>1</v>
      </c>
      <c r="K105" s="203">
        <f t="shared" si="8"/>
        <v>11</v>
      </c>
      <c r="L105" s="192">
        <v>115.70938278300601</v>
      </c>
      <c r="M105" s="193">
        <v>78.400000000000006</v>
      </c>
      <c r="N105" s="192">
        <f t="shared" si="5"/>
        <v>142.07256670587208</v>
      </c>
      <c r="O105" s="171">
        <f t="shared" si="6"/>
        <v>0.81443860321433581</v>
      </c>
      <c r="S105" s="110" t="s">
        <v>288</v>
      </c>
      <c r="T105" s="133">
        <v>0.84296931463699998</v>
      </c>
      <c r="U105" s="133">
        <v>0.83238402388300003</v>
      </c>
    </row>
    <row r="106" spans="1:21" ht="12.65" customHeight="1">
      <c r="A106" s="113">
        <v>28095</v>
      </c>
      <c r="B106" s="90">
        <v>3011310</v>
      </c>
      <c r="C106" s="195">
        <v>56.8</v>
      </c>
      <c r="D106" s="196">
        <f t="shared" si="9"/>
        <v>5301602.1126760561</v>
      </c>
      <c r="F106" s="197">
        <f t="shared" si="10"/>
        <v>134.14993349379762</v>
      </c>
      <c r="G106" s="198">
        <f t="shared" si="11"/>
        <v>145.86559396116769</v>
      </c>
      <c r="H106" s="196">
        <f t="shared" si="4"/>
        <v>0</v>
      </c>
      <c r="I106" s="202">
        <f t="shared" si="12"/>
        <v>144.14512156393997</v>
      </c>
      <c r="J106" s="203">
        <v>1</v>
      </c>
      <c r="K106" s="203">
        <f t="shared" si="8"/>
        <v>12</v>
      </c>
      <c r="L106" s="192">
        <v>117.69351787729499</v>
      </c>
      <c r="M106" s="193">
        <v>76.599999999999994</v>
      </c>
      <c r="N106" s="192">
        <f t="shared" si="5"/>
        <v>144.80142737432445</v>
      </c>
      <c r="O106" s="171">
        <f t="shared" si="6"/>
        <v>0.81279252567757421</v>
      </c>
      <c r="S106" s="110" t="s">
        <v>289</v>
      </c>
      <c r="T106" s="133">
        <v>0.85012334684900004</v>
      </c>
      <c r="U106" s="133">
        <v>0.83238402388300003</v>
      </c>
    </row>
    <row r="107" spans="1:21" ht="12.65" customHeight="1">
      <c r="A107" s="113">
        <v>28126</v>
      </c>
      <c r="B107" s="90">
        <v>2492089</v>
      </c>
      <c r="C107" s="195">
        <v>56.8</v>
      </c>
      <c r="D107" s="196">
        <f t="shared" si="9"/>
        <v>4387480.6338028172</v>
      </c>
      <c r="F107" s="197">
        <f t="shared" si="10"/>
        <v>111.01931505246046</v>
      </c>
      <c r="G107" s="198">
        <f t="shared" si="11"/>
        <v>145.86559396116769</v>
      </c>
      <c r="H107" s="196">
        <f t="shared" si="4"/>
        <v>0</v>
      </c>
      <c r="I107" s="202">
        <f t="shared" si="12"/>
        <v>144.45842550155078</v>
      </c>
      <c r="J107" s="203">
        <v>1</v>
      </c>
      <c r="K107" s="203">
        <f t="shared" si="8"/>
        <v>13</v>
      </c>
      <c r="L107" s="192">
        <v>121.129614988094</v>
      </c>
      <c r="M107" s="193">
        <v>76.5</v>
      </c>
      <c r="N107" s="192">
        <f t="shared" si="5"/>
        <v>148.7716818343801</v>
      </c>
      <c r="O107" s="171">
        <f t="shared" si="6"/>
        <v>0.81419806171809905</v>
      </c>
      <c r="S107" s="110" t="s">
        <v>290</v>
      </c>
      <c r="T107" s="133">
        <v>0.84381926997500001</v>
      </c>
      <c r="U107" s="133">
        <v>0.83238402388300003</v>
      </c>
    </row>
    <row r="108" spans="1:21" ht="12.65" customHeight="1">
      <c r="A108" s="113">
        <v>28157</v>
      </c>
      <c r="B108" s="90">
        <v>2533303</v>
      </c>
      <c r="C108" s="195">
        <v>56.8</v>
      </c>
      <c r="D108" s="196">
        <f t="shared" si="9"/>
        <v>4460040.4929577466</v>
      </c>
      <c r="F108" s="197">
        <f t="shared" si="10"/>
        <v>112.85534500587386</v>
      </c>
      <c r="G108" s="198">
        <f t="shared" si="11"/>
        <v>145.86559396116769</v>
      </c>
      <c r="H108" s="196">
        <f t="shared" si="4"/>
        <v>0</v>
      </c>
      <c r="I108" s="202">
        <f t="shared" si="12"/>
        <v>144.77172943916159</v>
      </c>
      <c r="J108" s="203">
        <v>1</v>
      </c>
      <c r="K108" s="203">
        <f t="shared" si="8"/>
        <v>14</v>
      </c>
      <c r="L108" s="192">
        <v>123.17518327391301</v>
      </c>
      <c r="M108" s="193">
        <v>78.599999999999994</v>
      </c>
      <c r="N108" s="192">
        <f t="shared" si="5"/>
        <v>150.59446978861911</v>
      </c>
      <c r="O108" s="171">
        <f t="shared" si="6"/>
        <v>0.81792633850902363</v>
      </c>
      <c r="S108" s="110" t="s">
        <v>291</v>
      </c>
      <c r="T108" s="133">
        <v>0.84231848267099996</v>
      </c>
      <c r="U108" s="133">
        <v>0.83238402388300003</v>
      </c>
    </row>
    <row r="109" spans="1:21" ht="12.65" customHeight="1">
      <c r="A109" s="113">
        <v>28185</v>
      </c>
      <c r="B109" s="90">
        <v>2864375</v>
      </c>
      <c r="C109" s="195">
        <v>56.8</v>
      </c>
      <c r="D109" s="196">
        <f t="shared" si="9"/>
        <v>5042913.7323943665</v>
      </c>
      <c r="F109" s="197">
        <f t="shared" si="10"/>
        <v>127.60417085962474</v>
      </c>
      <c r="G109" s="198">
        <f t="shared" si="11"/>
        <v>145.86559396116769</v>
      </c>
      <c r="H109" s="196">
        <f t="shared" si="4"/>
        <v>0</v>
      </c>
      <c r="I109" s="202">
        <f t="shared" si="12"/>
        <v>145.0850333767724</v>
      </c>
      <c r="J109" s="203">
        <v>1</v>
      </c>
      <c r="K109" s="203">
        <f t="shared" si="8"/>
        <v>15</v>
      </c>
      <c r="L109" s="192">
        <v>122.82773459666301</v>
      </c>
      <c r="M109" s="193">
        <v>79.5</v>
      </c>
      <c r="N109" s="192">
        <f t="shared" si="5"/>
        <v>149.97016955164878</v>
      </c>
      <c r="O109" s="171">
        <f t="shared" si="6"/>
        <v>0.81901444109764721</v>
      </c>
      <c r="S109" s="110" t="s">
        <v>292</v>
      </c>
      <c r="T109" s="133">
        <v>0.84100894520333302</v>
      </c>
      <c r="U109" s="133">
        <v>0.83238402388300003</v>
      </c>
    </row>
    <row r="110" spans="1:21" ht="12.65" customHeight="1">
      <c r="A110" s="113">
        <v>28216</v>
      </c>
      <c r="B110" s="90">
        <v>2423743</v>
      </c>
      <c r="C110" s="195">
        <v>59.2</v>
      </c>
      <c r="D110" s="196">
        <f t="shared" si="9"/>
        <v>4094160.4729729728</v>
      </c>
      <c r="F110" s="197">
        <f t="shared" si="10"/>
        <v>103.5972416430601</v>
      </c>
      <c r="G110" s="198">
        <f t="shared" si="11"/>
        <v>145.86559396116769</v>
      </c>
      <c r="H110" s="196">
        <f t="shared" si="4"/>
        <v>0</v>
      </c>
      <c r="I110" s="202">
        <f t="shared" si="12"/>
        <v>145.39833731438321</v>
      </c>
      <c r="J110" s="203">
        <v>1</v>
      </c>
      <c r="K110" s="203">
        <f t="shared" si="8"/>
        <v>16</v>
      </c>
      <c r="L110" s="192">
        <v>123.503895671477</v>
      </c>
      <c r="M110" s="193">
        <v>79.900000000000006</v>
      </c>
      <c r="N110" s="192">
        <f t="shared" si="5"/>
        <v>150.64635041551361</v>
      </c>
      <c r="O110" s="171">
        <f t="shared" si="6"/>
        <v>0.81982666908841706</v>
      </c>
      <c r="S110" s="110" t="s">
        <v>293</v>
      </c>
      <c r="T110" s="133">
        <v>0.838295214290666</v>
      </c>
      <c r="U110" s="133">
        <v>0.83238402388300003</v>
      </c>
    </row>
    <row r="111" spans="1:21" ht="12.65" customHeight="1">
      <c r="A111" s="113">
        <v>28246</v>
      </c>
      <c r="B111" s="90">
        <v>2534053</v>
      </c>
      <c r="C111" s="195">
        <v>59.2</v>
      </c>
      <c r="D111" s="196">
        <f t="shared" si="9"/>
        <v>4280494.9324324317</v>
      </c>
      <c r="F111" s="197">
        <f t="shared" si="10"/>
        <v>108.31218531722271</v>
      </c>
      <c r="G111" s="198">
        <f t="shared" si="11"/>
        <v>145.86559396116769</v>
      </c>
      <c r="H111" s="196">
        <f t="shared" si="4"/>
        <v>0</v>
      </c>
      <c r="I111" s="202">
        <f t="shared" si="12"/>
        <v>145.71164125199402</v>
      </c>
      <c r="J111" s="203">
        <v>1</v>
      </c>
      <c r="K111" s="203">
        <f t="shared" si="8"/>
        <v>17</v>
      </c>
      <c r="L111" s="192">
        <v>124.022306876247</v>
      </c>
      <c r="M111" s="193">
        <v>80.3</v>
      </c>
      <c r="N111" s="192">
        <f t="shared" si="5"/>
        <v>151.14140808843482</v>
      </c>
      <c r="O111" s="171">
        <f t="shared" si="6"/>
        <v>0.82057133412228056</v>
      </c>
      <c r="S111" s="110" t="s">
        <v>294</v>
      </c>
      <c r="T111" s="133">
        <v>0.83108034407333298</v>
      </c>
      <c r="U111" s="133">
        <v>0.83238402388300003</v>
      </c>
    </row>
    <row r="112" spans="1:21" ht="12.65" customHeight="1">
      <c r="A112" s="113">
        <v>28277</v>
      </c>
      <c r="B112" s="90">
        <v>2699746</v>
      </c>
      <c r="C112" s="195">
        <v>59.2</v>
      </c>
      <c r="D112" s="196">
        <f t="shared" si="9"/>
        <v>4560381.7567567565</v>
      </c>
      <c r="F112" s="197">
        <f t="shared" si="10"/>
        <v>115.39434615670262</v>
      </c>
      <c r="G112" s="198">
        <f t="shared" si="11"/>
        <v>145.86559396116769</v>
      </c>
      <c r="H112" s="196">
        <f t="shared" si="4"/>
        <v>0</v>
      </c>
      <c r="I112" s="202">
        <f t="shared" si="12"/>
        <v>146.02494518960484</v>
      </c>
      <c r="J112" s="203">
        <v>1</v>
      </c>
      <c r="K112" s="203">
        <f t="shared" si="8"/>
        <v>18</v>
      </c>
      <c r="L112" s="192">
        <v>123.536360170948</v>
      </c>
      <c r="M112" s="193">
        <v>80.900000000000006</v>
      </c>
      <c r="N112" s="192">
        <f t="shared" si="5"/>
        <v>150.43321270321493</v>
      </c>
      <c r="O112" s="171">
        <f t="shared" si="6"/>
        <v>0.82120402769479561</v>
      </c>
      <c r="S112" s="110" t="s">
        <v>295</v>
      </c>
      <c r="T112" s="133">
        <v>0.84922827669666601</v>
      </c>
      <c r="U112" s="133">
        <v>0.83238402388300003</v>
      </c>
    </row>
    <row r="113" spans="1:21" ht="12.65" customHeight="1">
      <c r="A113" s="113">
        <v>28307</v>
      </c>
      <c r="B113" s="90">
        <v>2928742</v>
      </c>
      <c r="C113" s="195">
        <v>59.2</v>
      </c>
      <c r="D113" s="196">
        <f t="shared" si="9"/>
        <v>4947199.3243243238</v>
      </c>
      <c r="F113" s="197">
        <f t="shared" si="10"/>
        <v>125.18224608969643</v>
      </c>
      <c r="G113" s="198">
        <f t="shared" si="11"/>
        <v>145.86559396116769</v>
      </c>
      <c r="H113" s="196">
        <f t="shared" si="4"/>
        <v>0</v>
      </c>
      <c r="I113" s="202">
        <f t="shared" si="12"/>
        <v>146.33824912721565</v>
      </c>
      <c r="J113" s="203">
        <v>1</v>
      </c>
      <c r="K113" s="203">
        <f t="shared" si="8"/>
        <v>19</v>
      </c>
      <c r="L113" s="192">
        <v>122.667746644159</v>
      </c>
      <c r="M113" s="193">
        <v>82.4</v>
      </c>
      <c r="N113" s="192">
        <f t="shared" si="5"/>
        <v>149.06028077092139</v>
      </c>
      <c r="O113" s="171">
        <f t="shared" si="6"/>
        <v>0.82294053123834554</v>
      </c>
      <c r="S113" s="110" t="s">
        <v>296</v>
      </c>
      <c r="T113" s="133">
        <v>0.84490888836566602</v>
      </c>
      <c r="U113" s="133">
        <v>0.83238402388300003</v>
      </c>
    </row>
    <row r="114" spans="1:21" ht="12.65" customHeight="1">
      <c r="A114" s="113">
        <v>28338</v>
      </c>
      <c r="B114" s="90">
        <v>3148904</v>
      </c>
      <c r="C114" s="195">
        <v>59.2</v>
      </c>
      <c r="D114" s="196">
        <f t="shared" si="9"/>
        <v>5319094.594594595</v>
      </c>
      <c r="F114" s="197">
        <f t="shared" si="10"/>
        <v>134.59255729621441</v>
      </c>
      <c r="G114" s="198">
        <f t="shared" si="11"/>
        <v>145.86559396116769</v>
      </c>
      <c r="H114" s="196">
        <f t="shared" si="4"/>
        <v>0</v>
      </c>
      <c r="I114" s="202">
        <f t="shared" si="12"/>
        <v>146.65155306482646</v>
      </c>
      <c r="J114" s="203">
        <v>1</v>
      </c>
      <c r="K114" s="203">
        <f t="shared" si="8"/>
        <v>20</v>
      </c>
      <c r="L114" s="192">
        <v>125.10870019016799</v>
      </c>
      <c r="M114" s="193">
        <v>81.2</v>
      </c>
      <c r="N114" s="192">
        <f t="shared" si="5"/>
        <v>152.16339787171876</v>
      </c>
      <c r="O114" s="171">
        <f t="shared" si="6"/>
        <v>0.82219970071673076</v>
      </c>
      <c r="S114" s="110" t="s">
        <v>297</v>
      </c>
      <c r="T114" s="133">
        <v>0.84938239877499999</v>
      </c>
      <c r="U114" s="133">
        <v>0.83238402388300003</v>
      </c>
    </row>
    <row r="115" spans="1:21" ht="12.65" customHeight="1">
      <c r="A115" s="113">
        <v>28369</v>
      </c>
      <c r="B115" s="90">
        <v>3224613</v>
      </c>
      <c r="C115" s="195">
        <v>59.2</v>
      </c>
      <c r="D115" s="196">
        <f t="shared" si="9"/>
        <v>5446981.4189189188</v>
      </c>
      <c r="F115" s="197">
        <f t="shared" si="10"/>
        <v>137.82856192523423</v>
      </c>
      <c r="G115" s="198">
        <f t="shared" si="11"/>
        <v>145.86559396116769</v>
      </c>
      <c r="H115" s="196">
        <f t="shared" si="4"/>
        <v>0</v>
      </c>
      <c r="I115" s="202">
        <f t="shared" si="12"/>
        <v>146.96485700243727</v>
      </c>
      <c r="J115" s="203">
        <v>1</v>
      </c>
      <c r="K115" s="203">
        <f t="shared" si="8"/>
        <v>21</v>
      </c>
      <c r="L115" s="192">
        <v>126.100688309132</v>
      </c>
      <c r="M115" s="193">
        <v>80.2</v>
      </c>
      <c r="N115" s="192">
        <f t="shared" si="5"/>
        <v>153.55277824697328</v>
      </c>
      <c r="O115" s="171">
        <f t="shared" si="6"/>
        <v>0.82122049336230496</v>
      </c>
      <c r="S115" s="110" t="s">
        <v>298</v>
      </c>
      <c r="T115" s="133">
        <v>0.85697574285199996</v>
      </c>
      <c r="U115" s="133">
        <v>0.83238402388300003</v>
      </c>
    </row>
    <row r="116" spans="1:21" ht="12.65" customHeight="1">
      <c r="A116" s="113">
        <v>28399</v>
      </c>
      <c r="B116" s="90">
        <v>3259929</v>
      </c>
      <c r="C116" s="195">
        <v>59.2</v>
      </c>
      <c r="D116" s="196">
        <f t="shared" si="9"/>
        <v>5506636.8243243238</v>
      </c>
      <c r="F116" s="197">
        <f t="shared" si="10"/>
        <v>139.33806197778364</v>
      </c>
      <c r="G116" s="198">
        <f t="shared" si="11"/>
        <v>145.86559396116769</v>
      </c>
      <c r="H116" s="196">
        <f t="shared" si="4"/>
        <v>0</v>
      </c>
      <c r="I116" s="202">
        <f t="shared" si="12"/>
        <v>147.27816094004808</v>
      </c>
      <c r="J116" s="203">
        <v>1</v>
      </c>
      <c r="K116" s="203">
        <f t="shared" si="8"/>
        <v>22</v>
      </c>
      <c r="L116" s="192">
        <v>127.110946603814</v>
      </c>
      <c r="M116" s="193">
        <v>80.3</v>
      </c>
      <c r="N116" s="192">
        <f t="shared" si="5"/>
        <v>154.68768221833514</v>
      </c>
      <c r="O116" s="171">
        <f t="shared" si="6"/>
        <v>0.82172636360535978</v>
      </c>
      <c r="S116" s="110" t="s">
        <v>299</v>
      </c>
      <c r="T116" s="133">
        <v>0.86168509709266605</v>
      </c>
      <c r="U116" s="133">
        <v>0.83238402388300003</v>
      </c>
    </row>
    <row r="117" spans="1:21" ht="12.65" customHeight="1">
      <c r="A117" s="113">
        <v>28430</v>
      </c>
      <c r="B117" s="90">
        <v>3180031</v>
      </c>
      <c r="C117" s="195">
        <v>59.2</v>
      </c>
      <c r="D117" s="196">
        <f t="shared" si="9"/>
        <v>5371673.9864864862</v>
      </c>
      <c r="F117" s="197">
        <f t="shared" si="10"/>
        <v>135.92300831376184</v>
      </c>
      <c r="G117" s="198">
        <f t="shared" si="11"/>
        <v>145.86559396116769</v>
      </c>
      <c r="H117" s="196">
        <f t="shared" si="4"/>
        <v>0</v>
      </c>
      <c r="I117" s="202">
        <f t="shared" si="12"/>
        <v>147.59146487765889</v>
      </c>
      <c r="J117" s="203">
        <v>1</v>
      </c>
      <c r="K117" s="203">
        <f t="shared" si="8"/>
        <v>23</v>
      </c>
      <c r="L117" s="192">
        <v>127.586353050597</v>
      </c>
      <c r="M117" s="193">
        <v>79.5</v>
      </c>
      <c r="N117" s="192">
        <f t="shared" si="5"/>
        <v>155.43385810251306</v>
      </c>
      <c r="O117" s="171">
        <f t="shared" si="6"/>
        <v>0.82084016061963905</v>
      </c>
      <c r="S117" s="110" t="s">
        <v>300</v>
      </c>
      <c r="T117" s="133">
        <v>0.85748366144033294</v>
      </c>
      <c r="U117" s="133">
        <v>0.83238402388300003</v>
      </c>
    </row>
    <row r="118" spans="1:21" ht="12.65" customHeight="1">
      <c r="A118" s="113">
        <v>28460</v>
      </c>
      <c r="B118" s="90">
        <v>3412646</v>
      </c>
      <c r="C118" s="195">
        <v>59.2</v>
      </c>
      <c r="D118" s="196">
        <f t="shared" si="9"/>
        <v>5764604.7297297297</v>
      </c>
      <c r="F118" s="197">
        <f t="shared" si="10"/>
        <v>145.86559396116769</v>
      </c>
      <c r="G118" s="198">
        <f t="shared" si="11"/>
        <v>151.66441606659984</v>
      </c>
      <c r="H118" s="196">
        <f t="shared" si="4"/>
        <v>0</v>
      </c>
      <c r="I118" s="202">
        <f t="shared" si="12"/>
        <v>147.9047688152697</v>
      </c>
      <c r="J118" s="203">
        <v>1</v>
      </c>
      <c r="K118" s="203">
        <f t="shared" si="8"/>
        <v>24</v>
      </c>
      <c r="L118" s="192">
        <v>128.68048553867899</v>
      </c>
      <c r="M118" s="193">
        <v>81.400000000000006</v>
      </c>
      <c r="N118" s="192">
        <f t="shared" si="5"/>
        <v>156.21432137155503</v>
      </c>
      <c r="O118" s="171">
        <f t="shared" si="6"/>
        <v>0.82374320362480125</v>
      </c>
      <c r="S118" s="110" t="s">
        <v>301</v>
      </c>
      <c r="T118" s="133">
        <v>0.852839588363</v>
      </c>
      <c r="U118" s="133">
        <v>0.83238402388300003</v>
      </c>
    </row>
    <row r="119" spans="1:21" ht="12.65" customHeight="1">
      <c r="A119" s="113">
        <v>28491</v>
      </c>
      <c r="B119" s="90">
        <v>2786437</v>
      </c>
      <c r="C119" s="195">
        <v>59.2</v>
      </c>
      <c r="D119" s="196">
        <f t="shared" si="9"/>
        <v>4706819.2567567565</v>
      </c>
      <c r="F119" s="197">
        <f t="shared" si="10"/>
        <v>119.09975076242137</v>
      </c>
      <c r="G119" s="198">
        <f t="shared" si="11"/>
        <v>151.66441606659984</v>
      </c>
      <c r="H119" s="196">
        <f t="shared" si="4"/>
        <v>0</v>
      </c>
      <c r="I119" s="202">
        <f t="shared" si="12"/>
        <v>148.21807275288052</v>
      </c>
      <c r="J119" s="203">
        <v>1</v>
      </c>
      <c r="K119" s="203">
        <f t="shared" si="8"/>
        <v>25</v>
      </c>
      <c r="L119" s="192">
        <v>129.91167593998301</v>
      </c>
      <c r="M119" s="193">
        <v>81</v>
      </c>
      <c r="N119" s="192">
        <f t="shared" si="5"/>
        <v>157.72809848045534</v>
      </c>
      <c r="O119" s="171">
        <f t="shared" si="6"/>
        <v>0.82364320112615086</v>
      </c>
      <c r="S119" s="110" t="s">
        <v>302</v>
      </c>
      <c r="T119" s="133">
        <v>0.85213357716733296</v>
      </c>
      <c r="U119" s="133">
        <v>0.83238402388300003</v>
      </c>
    </row>
    <row r="120" spans="1:21" ht="12.65" customHeight="1">
      <c r="A120" s="113">
        <v>28522</v>
      </c>
      <c r="B120" s="90">
        <v>2811879</v>
      </c>
      <c r="C120" s="195">
        <v>59.2</v>
      </c>
      <c r="D120" s="196">
        <f t="shared" si="9"/>
        <v>4749795.6081081079</v>
      </c>
      <c r="F120" s="197">
        <f t="shared" si="10"/>
        <v>120.18720971408527</v>
      </c>
      <c r="G120" s="198">
        <f t="shared" si="11"/>
        <v>151.66441606659984</v>
      </c>
      <c r="H120" s="196">
        <f t="shared" si="4"/>
        <v>0</v>
      </c>
      <c r="I120" s="202">
        <f t="shared" si="12"/>
        <v>148.53137669049133</v>
      </c>
      <c r="J120" s="203">
        <v>1</v>
      </c>
      <c r="K120" s="203">
        <f t="shared" si="8"/>
        <v>26</v>
      </c>
      <c r="L120" s="192">
        <v>131.11089467664701</v>
      </c>
      <c r="M120" s="193">
        <v>79.099999999999994</v>
      </c>
      <c r="N120" s="192">
        <f t="shared" si="5"/>
        <v>159.58078534754094</v>
      </c>
      <c r="O120" s="171">
        <f t="shared" si="6"/>
        <v>0.82159574782834188</v>
      </c>
      <c r="S120" s="110" t="s">
        <v>303</v>
      </c>
      <c r="T120" s="133">
        <v>0.83488349955733299</v>
      </c>
      <c r="U120" s="133">
        <v>0.83238402388300003</v>
      </c>
    </row>
    <row r="121" spans="1:21" ht="12.65" customHeight="1">
      <c r="A121" s="113">
        <v>28550</v>
      </c>
      <c r="B121" s="90">
        <v>3298476</v>
      </c>
      <c r="C121" s="195">
        <v>59.2</v>
      </c>
      <c r="D121" s="196">
        <f t="shared" si="9"/>
        <v>5571750</v>
      </c>
      <c r="F121" s="197">
        <f t="shared" si="10"/>
        <v>140.98566358967693</v>
      </c>
      <c r="G121" s="198">
        <f t="shared" si="11"/>
        <v>151.66441606659984</v>
      </c>
      <c r="H121" s="196">
        <f t="shared" si="4"/>
        <v>0</v>
      </c>
      <c r="I121" s="202">
        <f t="shared" si="12"/>
        <v>148.84468062810214</v>
      </c>
      <c r="J121" s="203">
        <v>1</v>
      </c>
      <c r="K121" s="203">
        <f t="shared" si="8"/>
        <v>27</v>
      </c>
      <c r="L121" s="192">
        <v>137.37827540524199</v>
      </c>
      <c r="M121" s="193">
        <v>80</v>
      </c>
      <c r="N121" s="192">
        <f t="shared" si="5"/>
        <v>166.55141377327044</v>
      </c>
      <c r="O121" s="171">
        <f t="shared" si="6"/>
        <v>0.82484004364116426</v>
      </c>
      <c r="S121" s="110" t="s">
        <v>304</v>
      </c>
      <c r="T121" s="133">
        <v>0.845672166422333</v>
      </c>
      <c r="U121" s="133">
        <v>0.83238402388300003</v>
      </c>
    </row>
    <row r="122" spans="1:21" ht="12.65" customHeight="1">
      <c r="A122" s="113">
        <v>28581</v>
      </c>
      <c r="B122" s="90">
        <v>2861703</v>
      </c>
      <c r="C122" s="195">
        <v>62.4</v>
      </c>
      <c r="D122" s="196">
        <f t="shared" si="9"/>
        <v>4586062.5</v>
      </c>
      <c r="F122" s="197">
        <f t="shared" si="10"/>
        <v>116.04416293376995</v>
      </c>
      <c r="G122" s="198">
        <f t="shared" si="11"/>
        <v>151.66441606659984</v>
      </c>
      <c r="H122" s="196">
        <f t="shared" si="4"/>
        <v>0</v>
      </c>
      <c r="I122" s="202">
        <f t="shared" si="12"/>
        <v>149.15798456571295</v>
      </c>
      <c r="J122" s="203">
        <v>1</v>
      </c>
      <c r="K122" s="203">
        <f t="shared" si="8"/>
        <v>28</v>
      </c>
      <c r="L122" s="192">
        <v>136.67812350029499</v>
      </c>
      <c r="M122" s="193">
        <v>80.7</v>
      </c>
      <c r="N122" s="192">
        <f t="shared" si="5"/>
        <v>165.57223381430509</v>
      </c>
      <c r="O122" s="171">
        <f t="shared" si="6"/>
        <v>0.82548939729583015</v>
      </c>
      <c r="S122" s="110" t="s">
        <v>305</v>
      </c>
      <c r="T122" s="133">
        <v>0.84065181809</v>
      </c>
      <c r="U122" s="133">
        <v>0.83238402388300003</v>
      </c>
    </row>
    <row r="123" spans="1:21" ht="12.65" customHeight="1">
      <c r="A123" s="113">
        <v>28611</v>
      </c>
      <c r="B123" s="90">
        <v>2929655</v>
      </c>
      <c r="C123" s="195">
        <v>62.4</v>
      </c>
      <c r="D123" s="196">
        <f t="shared" si="9"/>
        <v>4694959.935897436</v>
      </c>
      <c r="F123" s="197">
        <f t="shared" si="10"/>
        <v>118.79966654811271</v>
      </c>
      <c r="G123" s="198">
        <f t="shared" si="11"/>
        <v>151.66441606659984</v>
      </c>
      <c r="H123" s="196">
        <f t="shared" si="4"/>
        <v>0</v>
      </c>
      <c r="I123" s="202">
        <f t="shared" si="12"/>
        <v>149.47128850332376</v>
      </c>
      <c r="J123" s="203">
        <v>1</v>
      </c>
      <c r="K123" s="203">
        <f t="shared" si="8"/>
        <v>29</v>
      </c>
      <c r="L123" s="192">
        <v>135.39867374733399</v>
      </c>
      <c r="M123" s="193">
        <v>80.400000000000006</v>
      </c>
      <c r="N123" s="192">
        <f t="shared" si="5"/>
        <v>164.17833557653765</v>
      </c>
      <c r="O123" s="171">
        <f t="shared" si="6"/>
        <v>0.82470487517040891</v>
      </c>
      <c r="S123" s="110" t="s">
        <v>306</v>
      </c>
      <c r="T123" s="133">
        <v>0.84062524168499997</v>
      </c>
      <c r="U123" s="133">
        <v>0.83238402388300003</v>
      </c>
    </row>
    <row r="124" spans="1:21" ht="12.65" customHeight="1">
      <c r="A124" s="113">
        <v>28642</v>
      </c>
      <c r="B124" s="90">
        <v>3155354</v>
      </c>
      <c r="C124" s="195">
        <v>62.4</v>
      </c>
      <c r="D124" s="196">
        <f t="shared" si="9"/>
        <v>5056657.051282052</v>
      </c>
      <c r="F124" s="197">
        <f t="shared" si="10"/>
        <v>127.95192711812608</v>
      </c>
      <c r="G124" s="198">
        <f t="shared" si="11"/>
        <v>151.66441606659984</v>
      </c>
      <c r="H124" s="196">
        <f t="shared" si="4"/>
        <v>0</v>
      </c>
      <c r="I124" s="202">
        <f t="shared" si="12"/>
        <v>149.78459244093457</v>
      </c>
      <c r="J124" s="203">
        <v>1</v>
      </c>
      <c r="K124" s="203">
        <f t="shared" si="8"/>
        <v>30</v>
      </c>
      <c r="L124" s="192">
        <v>136.23916282366599</v>
      </c>
      <c r="M124" s="193">
        <v>81.900000000000006</v>
      </c>
      <c r="N124" s="192">
        <f t="shared" si="5"/>
        <v>164.76773880839346</v>
      </c>
      <c r="O124" s="171">
        <f t="shared" si="6"/>
        <v>0.82685581418397069</v>
      </c>
      <c r="S124" s="110" t="s">
        <v>307</v>
      </c>
      <c r="T124" s="133">
        <v>0.84624637638966604</v>
      </c>
      <c r="U124" s="133">
        <v>0.83238402388300003</v>
      </c>
    </row>
    <row r="125" spans="1:21" ht="12.65" customHeight="1">
      <c r="A125" s="113">
        <v>28672</v>
      </c>
      <c r="B125" s="90">
        <v>3423167</v>
      </c>
      <c r="C125" s="195">
        <v>62.4</v>
      </c>
      <c r="D125" s="196">
        <f t="shared" si="9"/>
        <v>5485844.551282052</v>
      </c>
      <c r="F125" s="197">
        <f t="shared" si="10"/>
        <v>138.81194138507894</v>
      </c>
      <c r="G125" s="198">
        <f t="shared" si="11"/>
        <v>151.66441606659984</v>
      </c>
      <c r="H125" s="196">
        <f t="shared" si="4"/>
        <v>0</v>
      </c>
      <c r="I125" s="202">
        <f t="shared" si="12"/>
        <v>150.09789637854539</v>
      </c>
      <c r="J125" s="203">
        <v>1</v>
      </c>
      <c r="K125" s="203">
        <f t="shared" si="8"/>
        <v>31</v>
      </c>
      <c r="L125" s="192">
        <v>135.808639070384</v>
      </c>
      <c r="M125" s="193">
        <v>82.6</v>
      </c>
      <c r="N125" s="192">
        <f t="shared" si="5"/>
        <v>164.09813698844133</v>
      </c>
      <c r="O125" s="171">
        <f t="shared" si="6"/>
        <v>0.82760622126959327</v>
      </c>
      <c r="S125" s="110" t="s">
        <v>308</v>
      </c>
      <c r="T125" s="133">
        <v>0.85233447655333305</v>
      </c>
      <c r="U125" s="133">
        <v>0.83238402388300003</v>
      </c>
    </row>
    <row r="126" spans="1:21" ht="12.65" customHeight="1">
      <c r="A126" s="113">
        <v>28703</v>
      </c>
      <c r="B126" s="90">
        <v>3462772</v>
      </c>
      <c r="C126" s="195">
        <v>62.4</v>
      </c>
      <c r="D126" s="196">
        <f t="shared" si="9"/>
        <v>5549314.102564102</v>
      </c>
      <c r="F126" s="197">
        <f t="shared" si="10"/>
        <v>140.41795328533269</v>
      </c>
      <c r="G126" s="198">
        <f t="shared" si="11"/>
        <v>151.66441606659984</v>
      </c>
      <c r="H126" s="196">
        <f t="shared" ref="H126:H189" si="13">IF(F126=G126,1,0)</f>
        <v>0</v>
      </c>
      <c r="I126" s="202">
        <f t="shared" si="12"/>
        <v>150.4112003161562</v>
      </c>
      <c r="J126" s="203">
        <v>1</v>
      </c>
      <c r="K126" s="203">
        <f t="shared" si="8"/>
        <v>32</v>
      </c>
      <c r="L126" s="192">
        <v>130.95515416444201</v>
      </c>
      <c r="M126" s="193">
        <v>85</v>
      </c>
      <c r="N126" s="192">
        <f t="shared" ref="N126:N189" si="14" xml:space="preserve"> 28.851205276+1.14816697404*L126-0.25041237842*M126</f>
        <v>157.92453620222909</v>
      </c>
      <c r="O126" s="171">
        <f t="shared" ref="O126:O189" si="15">L126/N126</f>
        <v>0.82922614378774151</v>
      </c>
      <c r="S126" s="110" t="s">
        <v>309</v>
      </c>
      <c r="T126" s="133">
        <v>0.847563436919333</v>
      </c>
      <c r="U126" s="133">
        <v>0.83238402388300003</v>
      </c>
    </row>
    <row r="127" spans="1:21" ht="12.65" customHeight="1">
      <c r="A127" s="113">
        <v>28734</v>
      </c>
      <c r="B127" s="90">
        <v>3370540</v>
      </c>
      <c r="C127" s="195">
        <v>62.4</v>
      </c>
      <c r="D127" s="196">
        <f t="shared" si="9"/>
        <v>5401506.41025641</v>
      </c>
      <c r="F127" s="197">
        <f t="shared" si="10"/>
        <v>136.67787780031296</v>
      </c>
      <c r="G127" s="198">
        <f t="shared" si="11"/>
        <v>151.66441606659984</v>
      </c>
      <c r="H127" s="196">
        <f t="shared" si="13"/>
        <v>0</v>
      </c>
      <c r="I127" s="202">
        <f t="shared" si="12"/>
        <v>150.72450425376701</v>
      </c>
      <c r="J127" s="203">
        <v>1</v>
      </c>
      <c r="K127" s="203">
        <f t="shared" ref="K127:K190" si="16">K126+J127</f>
        <v>33</v>
      </c>
      <c r="L127" s="192">
        <v>124.065111667476</v>
      </c>
      <c r="M127" s="193">
        <v>85.9</v>
      </c>
      <c r="N127" s="192">
        <f t="shared" si="14"/>
        <v>149.78824581690262</v>
      </c>
      <c r="O127" s="171">
        <f t="shared" si="15"/>
        <v>0.82827000871036349</v>
      </c>
      <c r="S127" s="110" t="s">
        <v>310</v>
      </c>
      <c r="T127" s="133">
        <v>0.83701298618666597</v>
      </c>
      <c r="U127" s="133">
        <v>0.83238402388300003</v>
      </c>
    </row>
    <row r="128" spans="1:21" ht="12.65" customHeight="1">
      <c r="A128" s="113">
        <v>28764</v>
      </c>
      <c r="B128" s="90">
        <v>3454332</v>
      </c>
      <c r="C128" s="195">
        <v>62.4</v>
      </c>
      <c r="D128" s="196">
        <f t="shared" si="9"/>
        <v>5535788.461538462</v>
      </c>
      <c r="F128" s="197">
        <f t="shared" si="10"/>
        <v>140.07570507328521</v>
      </c>
      <c r="G128" s="198">
        <f t="shared" si="11"/>
        <v>151.66441606659984</v>
      </c>
      <c r="H128" s="196">
        <f t="shared" si="13"/>
        <v>0</v>
      </c>
      <c r="I128" s="202">
        <f t="shared" si="12"/>
        <v>151.03780819137782</v>
      </c>
      <c r="J128" s="203">
        <v>1</v>
      </c>
      <c r="K128" s="203">
        <f t="shared" si="16"/>
        <v>34</v>
      </c>
      <c r="L128" s="192">
        <v>125.911662165004</v>
      </c>
      <c r="M128" s="193">
        <v>85.3</v>
      </c>
      <c r="N128" s="192">
        <f t="shared" si="14"/>
        <v>152.05864154111339</v>
      </c>
      <c r="O128" s="171">
        <f t="shared" si="15"/>
        <v>0.82804673834311615</v>
      </c>
      <c r="S128" s="110" t="s">
        <v>311</v>
      </c>
      <c r="T128" s="133">
        <v>0.83698879348499999</v>
      </c>
      <c r="U128" s="133">
        <v>0.83238402388300003</v>
      </c>
    </row>
    <row r="129" spans="1:21" ht="12.65" customHeight="1">
      <c r="A129" s="113">
        <v>28795</v>
      </c>
      <c r="B129" s="90">
        <v>3472447</v>
      </c>
      <c r="C129" s="195">
        <v>62.4</v>
      </c>
      <c r="D129" s="196">
        <f t="shared" si="9"/>
        <v>5564818.91025641</v>
      </c>
      <c r="F129" s="197">
        <f t="shared" si="10"/>
        <v>140.81028165637056</v>
      </c>
      <c r="G129" s="198">
        <f t="shared" si="11"/>
        <v>151.66441606659984</v>
      </c>
      <c r="H129" s="196">
        <f t="shared" si="13"/>
        <v>0</v>
      </c>
      <c r="I129" s="202">
        <f t="shared" si="12"/>
        <v>151.35111212898863</v>
      </c>
      <c r="J129" s="203">
        <v>1</v>
      </c>
      <c r="K129" s="203">
        <f t="shared" si="16"/>
        <v>35</v>
      </c>
      <c r="L129" s="192">
        <v>129.89322750987699</v>
      </c>
      <c r="M129" s="193">
        <v>84.6</v>
      </c>
      <c r="N129" s="192">
        <f t="shared" si="14"/>
        <v>156.80543203997274</v>
      </c>
      <c r="O129" s="171">
        <f t="shared" si="15"/>
        <v>0.8283719882660997</v>
      </c>
      <c r="S129" s="110" t="s">
        <v>339</v>
      </c>
      <c r="T129" s="133">
        <v>0.83027784693533302</v>
      </c>
      <c r="U129" s="133">
        <v>0.83238402388300003</v>
      </c>
    </row>
    <row r="130" spans="1:21" ht="12.65" customHeight="1">
      <c r="A130" s="113">
        <v>28825</v>
      </c>
      <c r="B130" s="90">
        <v>3740115</v>
      </c>
      <c r="C130" s="195">
        <v>62.4</v>
      </c>
      <c r="D130" s="196">
        <f t="shared" si="9"/>
        <v>5993774.038461538</v>
      </c>
      <c r="F130" s="197">
        <f t="shared" si="10"/>
        <v>151.66441606659984</v>
      </c>
      <c r="G130" s="198">
        <f t="shared" si="11"/>
        <v>151.66441606659984</v>
      </c>
      <c r="H130" s="199">
        <f t="shared" si="13"/>
        <v>1</v>
      </c>
      <c r="I130" s="200">
        <f>G130</f>
        <v>151.66441606659984</v>
      </c>
      <c r="L130" s="192">
        <v>134.304447876138</v>
      </c>
      <c r="M130" s="193">
        <v>84.9</v>
      </c>
      <c r="N130" s="192">
        <f t="shared" si="14"/>
        <v>161.79512586620029</v>
      </c>
      <c r="O130" s="171">
        <f t="shared" si="15"/>
        <v>0.8300895787627357</v>
      </c>
    </row>
    <row r="131" spans="1:21" ht="12.65" customHeight="1">
      <c r="A131" s="113">
        <v>28856</v>
      </c>
      <c r="B131" s="90">
        <v>2960289</v>
      </c>
      <c r="C131" s="195">
        <v>62.4</v>
      </c>
      <c r="D131" s="196">
        <f t="shared" ref="D131:D194" si="17">B131/C131*100</f>
        <v>4744052.884615384</v>
      </c>
      <c r="F131" s="197">
        <f t="shared" si="10"/>
        <v>120.0418977954899</v>
      </c>
      <c r="G131" s="198">
        <f t="shared" si="11"/>
        <v>151.66441606659984</v>
      </c>
      <c r="H131" s="196">
        <f t="shared" si="13"/>
        <v>0</v>
      </c>
      <c r="I131" s="202">
        <f>(I$176-I$130)/(K$175+1)+I130</f>
        <v>151.96070493228132</v>
      </c>
      <c r="J131" s="203">
        <v>1</v>
      </c>
      <c r="K131" s="203">
        <f t="shared" si="16"/>
        <v>1</v>
      </c>
      <c r="L131" s="192">
        <v>132.540607467971</v>
      </c>
      <c r="M131" s="193">
        <v>85.1</v>
      </c>
      <c r="N131" s="192">
        <f t="shared" si="14"/>
        <v>159.71986008638169</v>
      </c>
      <c r="O131" s="171">
        <f t="shared" si="15"/>
        <v>0.82983172785330972</v>
      </c>
    </row>
    <row r="132" spans="1:21" ht="12.65" customHeight="1">
      <c r="A132" s="113">
        <v>28887</v>
      </c>
      <c r="B132" s="90">
        <v>2841922</v>
      </c>
      <c r="C132" s="195">
        <v>62.4</v>
      </c>
      <c r="D132" s="196">
        <f t="shared" si="17"/>
        <v>4554362.17948718</v>
      </c>
      <c r="F132" s="197">
        <f t="shared" ref="F132:F195" si="18">D132/E$574*100</f>
        <v>115.2420288244676</v>
      </c>
      <c r="G132" s="198">
        <f t="shared" si="11"/>
        <v>151.66441606659984</v>
      </c>
      <c r="H132" s="196">
        <f t="shared" si="13"/>
        <v>0</v>
      </c>
      <c r="I132" s="202">
        <f t="shared" ref="I132:I174" si="19">(I$176-I$130)/(K$175+1)+I131</f>
        <v>152.25699379796279</v>
      </c>
      <c r="J132" s="203">
        <v>1</v>
      </c>
      <c r="K132" s="203">
        <f t="shared" si="16"/>
        <v>2</v>
      </c>
      <c r="L132" s="192">
        <v>127.285966068561</v>
      </c>
      <c r="M132" s="193">
        <v>84.1</v>
      </c>
      <c r="N132" s="192">
        <f t="shared" si="14"/>
        <v>153.93706674957582</v>
      </c>
      <c r="O132" s="171">
        <f t="shared" si="15"/>
        <v>0.82687015386378171</v>
      </c>
    </row>
    <row r="133" spans="1:21" ht="12.65" customHeight="1">
      <c r="A133" s="113">
        <v>28915</v>
      </c>
      <c r="B133" s="90">
        <v>3134731</v>
      </c>
      <c r="C133" s="195">
        <v>62.4</v>
      </c>
      <c r="D133" s="196">
        <f t="shared" si="17"/>
        <v>5023607.371794872</v>
      </c>
      <c r="F133" s="197">
        <f t="shared" si="18"/>
        <v>127.11564928909102</v>
      </c>
      <c r="G133" s="198">
        <f t="shared" si="11"/>
        <v>151.66441606659984</v>
      </c>
      <c r="H133" s="196">
        <f t="shared" si="13"/>
        <v>0</v>
      </c>
      <c r="I133" s="202">
        <f t="shared" si="19"/>
        <v>152.55328266364427</v>
      </c>
      <c r="J133" s="203">
        <v>1</v>
      </c>
      <c r="K133" s="203">
        <f t="shared" si="16"/>
        <v>3</v>
      </c>
      <c r="L133" s="192">
        <v>125.256554349493</v>
      </c>
      <c r="M133" s="193">
        <v>84.5</v>
      </c>
      <c r="N133" s="192">
        <f t="shared" si="14"/>
        <v>151.50679828564418</v>
      </c>
      <c r="O133" s="171">
        <f t="shared" si="15"/>
        <v>0.8267388379057411</v>
      </c>
    </row>
    <row r="134" spans="1:21" ht="12.65" customHeight="1">
      <c r="A134" s="113">
        <v>28946</v>
      </c>
      <c r="B134" s="90">
        <v>2765609</v>
      </c>
      <c r="C134" s="195">
        <v>69.2</v>
      </c>
      <c r="D134" s="196">
        <f t="shared" si="17"/>
        <v>3996544.7976878611</v>
      </c>
      <c r="F134" s="197">
        <f t="shared" si="18"/>
        <v>101.12720785532269</v>
      </c>
      <c r="G134" s="198">
        <f t="shared" si="11"/>
        <v>151.66441606659984</v>
      </c>
      <c r="H134" s="196">
        <f t="shared" si="13"/>
        <v>0</v>
      </c>
      <c r="I134" s="202">
        <f t="shared" si="19"/>
        <v>152.84957152932574</v>
      </c>
      <c r="J134" s="203">
        <v>1</v>
      </c>
      <c r="K134" s="203">
        <f t="shared" si="16"/>
        <v>4</v>
      </c>
      <c r="L134" s="192">
        <v>122.72359674183301</v>
      </c>
      <c r="M134" s="193">
        <v>84.8</v>
      </c>
      <c r="N134" s="192">
        <f t="shared" si="14"/>
        <v>148.5234163003596</v>
      </c>
      <c r="O134" s="171">
        <f t="shared" si="15"/>
        <v>0.82629123271476934</v>
      </c>
    </row>
    <row r="135" spans="1:21" ht="12.65" customHeight="1">
      <c r="A135" s="113">
        <v>28976</v>
      </c>
      <c r="B135" s="90">
        <v>2961661</v>
      </c>
      <c r="C135" s="195">
        <v>69.2</v>
      </c>
      <c r="D135" s="196">
        <f t="shared" si="17"/>
        <v>4279856.9364161845</v>
      </c>
      <c r="F135" s="197">
        <f t="shared" si="18"/>
        <v>108.29604168340603</v>
      </c>
      <c r="G135" s="198">
        <f t="shared" si="11"/>
        <v>151.66441606659984</v>
      </c>
      <c r="H135" s="196">
        <f t="shared" si="13"/>
        <v>0</v>
      </c>
      <c r="I135" s="202">
        <f t="shared" si="19"/>
        <v>153.14586039500722</v>
      </c>
      <c r="J135" s="203">
        <v>1</v>
      </c>
      <c r="K135" s="203">
        <f t="shared" si="16"/>
        <v>5</v>
      </c>
      <c r="L135" s="192">
        <v>125.45602158625699</v>
      </c>
      <c r="M135" s="193">
        <v>81.900000000000006</v>
      </c>
      <c r="N135" s="192">
        <f t="shared" si="14"/>
        <v>152.38689216319162</v>
      </c>
      <c r="O135" s="171">
        <f t="shared" si="15"/>
        <v>0.82327305062370937</v>
      </c>
    </row>
    <row r="136" spans="1:21" ht="12.65" customHeight="1">
      <c r="A136" s="113">
        <v>29007</v>
      </c>
      <c r="B136" s="90">
        <v>3232033</v>
      </c>
      <c r="C136" s="195">
        <v>69.2</v>
      </c>
      <c r="D136" s="196">
        <f t="shared" si="17"/>
        <v>4670567.9190751445</v>
      </c>
      <c r="F136" s="197">
        <f t="shared" si="18"/>
        <v>118.18245926530547</v>
      </c>
      <c r="G136" s="198">
        <f t="shared" si="11"/>
        <v>151.66441606659984</v>
      </c>
      <c r="H136" s="196">
        <f t="shared" si="13"/>
        <v>0</v>
      </c>
      <c r="I136" s="202">
        <f t="shared" si="19"/>
        <v>153.44214926068869</v>
      </c>
      <c r="J136" s="203">
        <v>1</v>
      </c>
      <c r="K136" s="203">
        <f t="shared" si="16"/>
        <v>6</v>
      </c>
      <c r="L136" s="192">
        <v>126.78709899811</v>
      </c>
      <c r="M136" s="193">
        <v>81.900000000000006</v>
      </c>
      <c r="N136" s="192">
        <f t="shared" si="14"/>
        <v>153.91519128737187</v>
      </c>
      <c r="O136" s="171">
        <f t="shared" si="15"/>
        <v>0.8237464927122653</v>
      </c>
    </row>
    <row r="137" spans="1:21" ht="12.65" customHeight="1">
      <c r="A137" s="113">
        <v>29037</v>
      </c>
      <c r="B137" s="90">
        <v>3635762</v>
      </c>
      <c r="C137" s="195">
        <v>69.2</v>
      </c>
      <c r="D137" s="196">
        <f t="shared" si="17"/>
        <v>5253991.3294797679</v>
      </c>
      <c r="F137" s="197">
        <f t="shared" si="18"/>
        <v>132.9452064577761</v>
      </c>
      <c r="G137" s="198">
        <f t="shared" si="11"/>
        <v>151.66441606659984</v>
      </c>
      <c r="H137" s="196">
        <f t="shared" si="13"/>
        <v>0</v>
      </c>
      <c r="I137" s="202">
        <f t="shared" si="19"/>
        <v>153.73843812637017</v>
      </c>
      <c r="J137" s="203">
        <v>1</v>
      </c>
      <c r="K137" s="203">
        <f t="shared" si="16"/>
        <v>7</v>
      </c>
      <c r="L137" s="192">
        <v>129.97127380107099</v>
      </c>
      <c r="M137" s="193">
        <v>79.099999999999994</v>
      </c>
      <c r="N137" s="192">
        <f t="shared" si="14"/>
        <v>158.272310295278</v>
      </c>
      <c r="O137" s="171">
        <f t="shared" si="15"/>
        <v>0.8211876958047325</v>
      </c>
    </row>
    <row r="138" spans="1:21" ht="12.65" customHeight="1">
      <c r="A138" s="113">
        <v>29068</v>
      </c>
      <c r="B138" s="90">
        <v>3909149</v>
      </c>
      <c r="C138" s="195">
        <v>69.2</v>
      </c>
      <c r="D138" s="196">
        <f t="shared" si="17"/>
        <v>5649059.2485549133</v>
      </c>
      <c r="F138" s="197">
        <f t="shared" si="18"/>
        <v>142.94187047425245</v>
      </c>
      <c r="G138" s="198">
        <f t="shared" si="11"/>
        <v>151.66441606659984</v>
      </c>
      <c r="H138" s="196">
        <f t="shared" si="13"/>
        <v>0</v>
      </c>
      <c r="I138" s="202">
        <f t="shared" si="19"/>
        <v>154.03472699205165</v>
      </c>
      <c r="J138" s="203">
        <v>1</v>
      </c>
      <c r="K138" s="203">
        <f t="shared" si="16"/>
        <v>8</v>
      </c>
      <c r="L138" s="192">
        <v>133.153919826156</v>
      </c>
      <c r="M138" s="193">
        <v>80.099999999999994</v>
      </c>
      <c r="N138" s="192">
        <f t="shared" si="14"/>
        <v>161.67610697292028</v>
      </c>
      <c r="O138" s="171">
        <f t="shared" si="15"/>
        <v>0.82358440167326907</v>
      </c>
    </row>
    <row r="139" spans="1:21" ht="12.65" customHeight="1">
      <c r="A139" s="113">
        <v>29099</v>
      </c>
      <c r="B139" s="90">
        <v>4007331</v>
      </c>
      <c r="C139" s="195">
        <v>69.2</v>
      </c>
      <c r="D139" s="196">
        <f t="shared" si="17"/>
        <v>5790940.7514450867</v>
      </c>
      <c r="F139" s="197">
        <f t="shared" si="18"/>
        <v>146.53199168142646</v>
      </c>
      <c r="G139" s="198">
        <f t="shared" si="11"/>
        <v>151.66441606659984</v>
      </c>
      <c r="H139" s="196">
        <f t="shared" si="13"/>
        <v>0</v>
      </c>
      <c r="I139" s="202">
        <f t="shared" si="19"/>
        <v>154.33101585773312</v>
      </c>
      <c r="J139" s="203">
        <v>1</v>
      </c>
      <c r="K139" s="203">
        <f t="shared" si="16"/>
        <v>9</v>
      </c>
      <c r="L139" s="192">
        <v>132.89495575185899</v>
      </c>
      <c r="M139" s="193">
        <v>79.8</v>
      </c>
      <c r="N139" s="192">
        <f t="shared" si="14"/>
        <v>161.45389668887563</v>
      </c>
      <c r="O139" s="171">
        <f t="shared" si="15"/>
        <v>0.82311395684645383</v>
      </c>
    </row>
    <row r="140" spans="1:21" ht="12.65" customHeight="1">
      <c r="A140" s="113">
        <v>29129</v>
      </c>
      <c r="B140" s="90">
        <v>4080506</v>
      </c>
      <c r="C140" s="195">
        <v>69.2</v>
      </c>
      <c r="D140" s="196">
        <f t="shared" si="17"/>
        <v>5896684.9710982656</v>
      </c>
      <c r="F140" s="197">
        <f t="shared" si="18"/>
        <v>149.20770738629045</v>
      </c>
      <c r="G140" s="198">
        <f t="shared" si="11"/>
        <v>151.66441606659984</v>
      </c>
      <c r="H140" s="196">
        <f t="shared" si="13"/>
        <v>0</v>
      </c>
      <c r="I140" s="202">
        <f t="shared" si="19"/>
        <v>154.6273047234146</v>
      </c>
      <c r="J140" s="203">
        <v>1</v>
      </c>
      <c r="K140" s="203">
        <f t="shared" si="16"/>
        <v>10</v>
      </c>
      <c r="L140" s="192">
        <v>132.48005321775901</v>
      </c>
      <c r="M140" s="193">
        <v>80.099999999999994</v>
      </c>
      <c r="N140" s="192">
        <f t="shared" si="14"/>
        <v>160.90239558825053</v>
      </c>
      <c r="O140" s="171">
        <f t="shared" si="15"/>
        <v>0.82335662395465925</v>
      </c>
    </row>
    <row r="141" spans="1:21" ht="12.65" customHeight="1">
      <c r="A141" s="113">
        <v>29160</v>
      </c>
      <c r="B141" s="90">
        <v>3971706</v>
      </c>
      <c r="C141" s="195">
        <v>69.2</v>
      </c>
      <c r="D141" s="196">
        <f t="shared" si="17"/>
        <v>5739459.5375722544</v>
      </c>
      <c r="F141" s="197">
        <f t="shared" si="18"/>
        <v>145.22932858630136</v>
      </c>
      <c r="G141" s="198">
        <f t="shared" si="11"/>
        <v>151.66441606659984</v>
      </c>
      <c r="H141" s="196">
        <f t="shared" si="13"/>
        <v>0</v>
      </c>
      <c r="I141" s="202">
        <f t="shared" si="19"/>
        <v>154.92359358909607</v>
      </c>
      <c r="J141" s="203">
        <v>1</v>
      </c>
      <c r="K141" s="203">
        <f t="shared" si="16"/>
        <v>11</v>
      </c>
      <c r="L141" s="192">
        <v>131.642596586227</v>
      </c>
      <c r="M141" s="193">
        <v>81.2</v>
      </c>
      <c r="N141" s="192">
        <f t="shared" si="14"/>
        <v>159.66540192547271</v>
      </c>
      <c r="O141" s="171">
        <f t="shared" si="15"/>
        <v>0.82449043436269331</v>
      </c>
    </row>
    <row r="142" spans="1:21" ht="12.65" customHeight="1">
      <c r="A142" s="113">
        <v>29190</v>
      </c>
      <c r="B142" s="90">
        <v>4128707</v>
      </c>
      <c r="C142" s="195">
        <v>69.2</v>
      </c>
      <c r="D142" s="196">
        <f t="shared" si="17"/>
        <v>5966339.5953757223</v>
      </c>
      <c r="F142" s="197">
        <f t="shared" si="18"/>
        <v>150.97022426623786</v>
      </c>
      <c r="G142" s="198">
        <f t="shared" si="11"/>
        <v>151.66441606659984</v>
      </c>
      <c r="H142" s="196">
        <f t="shared" si="13"/>
        <v>0</v>
      </c>
      <c r="I142" s="202">
        <f t="shared" si="19"/>
        <v>155.21988245477755</v>
      </c>
      <c r="J142" s="203">
        <v>1</v>
      </c>
      <c r="K142" s="203">
        <f t="shared" si="16"/>
        <v>12</v>
      </c>
      <c r="L142" s="192">
        <v>133.58723263868799</v>
      </c>
      <c r="M142" s="193">
        <v>81.5</v>
      </c>
      <c r="N142" s="192">
        <f t="shared" si="14"/>
        <v>161.82304510390992</v>
      </c>
      <c r="O142" s="171">
        <f t="shared" si="15"/>
        <v>0.82551426808776751</v>
      </c>
    </row>
    <row r="143" spans="1:21" ht="12.65" customHeight="1">
      <c r="A143" s="113">
        <v>29221</v>
      </c>
      <c r="B143" s="90">
        <v>3267074</v>
      </c>
      <c r="C143" s="195">
        <v>69.2</v>
      </c>
      <c r="D143" s="196">
        <f t="shared" si="17"/>
        <v>4721205.2023121389</v>
      </c>
      <c r="F143" s="197">
        <f t="shared" si="18"/>
        <v>119.46376782716592</v>
      </c>
      <c r="G143" s="198">
        <f t="shared" ref="G143:G206" si="20">MAX(F131:F155)</f>
        <v>150.97022426623786</v>
      </c>
      <c r="H143" s="196">
        <f t="shared" si="13"/>
        <v>0</v>
      </c>
      <c r="I143" s="202">
        <f t="shared" si="19"/>
        <v>155.51617132045902</v>
      </c>
      <c r="J143" s="203">
        <v>1</v>
      </c>
      <c r="K143" s="203">
        <f t="shared" si="16"/>
        <v>13</v>
      </c>
      <c r="L143" s="192">
        <v>134.141615468965</v>
      </c>
      <c r="M143" s="193">
        <v>79.8</v>
      </c>
      <c r="N143" s="192">
        <f t="shared" si="14"/>
        <v>162.8852702039228</v>
      </c>
      <c r="O143" s="171">
        <f t="shared" si="15"/>
        <v>0.82353435213035264</v>
      </c>
    </row>
    <row r="144" spans="1:21" ht="12.65" customHeight="1">
      <c r="A144" s="113">
        <v>29252</v>
      </c>
      <c r="B144" s="90">
        <v>3205827</v>
      </c>
      <c r="C144" s="195">
        <v>69.2</v>
      </c>
      <c r="D144" s="196">
        <f t="shared" si="17"/>
        <v>4632697.9768786132</v>
      </c>
      <c r="F144" s="197">
        <f t="shared" si="18"/>
        <v>117.22421115103603</v>
      </c>
      <c r="G144" s="198">
        <f t="shared" si="20"/>
        <v>150.97022426623786</v>
      </c>
      <c r="H144" s="196">
        <f t="shared" si="13"/>
        <v>0</v>
      </c>
      <c r="I144" s="202">
        <f t="shared" si="19"/>
        <v>155.8124601861405</v>
      </c>
      <c r="J144" s="203">
        <v>1</v>
      </c>
      <c r="K144" s="203">
        <f t="shared" si="16"/>
        <v>14</v>
      </c>
      <c r="L144" s="192">
        <v>130.236829405782</v>
      </c>
      <c r="M144" s="193">
        <v>80</v>
      </c>
      <c r="N144" s="192">
        <f t="shared" si="14"/>
        <v>158.35184132980041</v>
      </c>
      <c r="O144" s="171">
        <f t="shared" si="15"/>
        <v>0.82245225765665031</v>
      </c>
    </row>
    <row r="145" spans="1:15" ht="12.65" customHeight="1">
      <c r="A145" s="113">
        <v>29281</v>
      </c>
      <c r="B145" s="90">
        <v>3525742</v>
      </c>
      <c r="C145" s="195">
        <v>69.2</v>
      </c>
      <c r="D145" s="196">
        <f t="shared" si="17"/>
        <v>5095002.8901734101</v>
      </c>
      <c r="F145" s="197">
        <f t="shared" si="18"/>
        <v>128.92221716021359</v>
      </c>
      <c r="G145" s="198">
        <f t="shared" si="20"/>
        <v>150.97022426623786</v>
      </c>
      <c r="H145" s="196">
        <f t="shared" si="13"/>
        <v>0</v>
      </c>
      <c r="I145" s="202">
        <f t="shared" si="19"/>
        <v>156.10874905182197</v>
      </c>
      <c r="J145" s="203">
        <v>1</v>
      </c>
      <c r="K145" s="203">
        <f t="shared" si="16"/>
        <v>15</v>
      </c>
      <c r="L145" s="192">
        <v>128.895787060819</v>
      </c>
      <c r="M145" s="193">
        <v>80.599999999999994</v>
      </c>
      <c r="N145" s="192">
        <f t="shared" si="14"/>
        <v>156.66185337147274</v>
      </c>
      <c r="O145" s="171">
        <f t="shared" si="15"/>
        <v>0.82276434426691269</v>
      </c>
    </row>
    <row r="146" spans="1:15" ht="12.65" customHeight="1">
      <c r="A146" s="113">
        <v>29312</v>
      </c>
      <c r="B146" s="90">
        <v>3168762</v>
      </c>
      <c r="C146" s="195">
        <v>75.400000000000006</v>
      </c>
      <c r="D146" s="196">
        <f t="shared" si="17"/>
        <v>4202602.1220159149</v>
      </c>
      <c r="F146" s="197">
        <f t="shared" si="18"/>
        <v>106.34121218213275</v>
      </c>
      <c r="G146" s="198">
        <f t="shared" si="20"/>
        <v>150.97022426623786</v>
      </c>
      <c r="H146" s="196">
        <f t="shared" si="13"/>
        <v>0</v>
      </c>
      <c r="I146" s="202">
        <f t="shared" si="19"/>
        <v>156.40503791750345</v>
      </c>
      <c r="J146" s="203">
        <v>1</v>
      </c>
      <c r="K146" s="203">
        <f t="shared" si="16"/>
        <v>16</v>
      </c>
      <c r="L146" s="192">
        <v>128.12682709309101</v>
      </c>
      <c r="M146" s="193">
        <v>82.8</v>
      </c>
      <c r="N146" s="192">
        <f t="shared" si="14"/>
        <v>155.2280516996446</v>
      </c>
      <c r="O146" s="171">
        <f t="shared" si="15"/>
        <v>0.82541026373897575</v>
      </c>
    </row>
    <row r="147" spans="1:15" ht="12.65" customHeight="1">
      <c r="A147" s="113">
        <v>29342</v>
      </c>
      <c r="B147" s="90">
        <v>3330196</v>
      </c>
      <c r="C147" s="195">
        <v>75.400000000000006</v>
      </c>
      <c r="D147" s="196">
        <f t="shared" si="17"/>
        <v>4416705.5702917762</v>
      </c>
      <c r="F147" s="197">
        <f t="shared" si="18"/>
        <v>111.75881288783749</v>
      </c>
      <c r="G147" s="198">
        <f t="shared" si="20"/>
        <v>150.97022426623786</v>
      </c>
      <c r="H147" s="196">
        <f t="shared" si="13"/>
        <v>0</v>
      </c>
      <c r="I147" s="202">
        <f t="shared" si="19"/>
        <v>156.70132678318492</v>
      </c>
      <c r="J147" s="203">
        <v>1</v>
      </c>
      <c r="K147" s="203">
        <f t="shared" si="16"/>
        <v>17</v>
      </c>
      <c r="L147" s="192">
        <v>129.18125709498801</v>
      </c>
      <c r="M147" s="193">
        <v>79.7</v>
      </c>
      <c r="N147" s="192">
        <f t="shared" si="14"/>
        <v>157.21499177736169</v>
      </c>
      <c r="O147" s="171">
        <f t="shared" si="15"/>
        <v>0.82168535986648561</v>
      </c>
    </row>
    <row r="148" spans="1:15" ht="12.65" customHeight="1">
      <c r="A148" s="113">
        <v>29373</v>
      </c>
      <c r="B148" s="90">
        <v>3543466</v>
      </c>
      <c r="C148" s="195">
        <v>75.400000000000006</v>
      </c>
      <c r="D148" s="196">
        <f t="shared" si="17"/>
        <v>4699557.0291777188</v>
      </c>
      <c r="F148" s="197">
        <f t="shared" si="18"/>
        <v>118.91598983015234</v>
      </c>
      <c r="G148" s="198">
        <f t="shared" si="20"/>
        <v>150.97022426623786</v>
      </c>
      <c r="H148" s="196">
        <f t="shared" si="13"/>
        <v>0</v>
      </c>
      <c r="I148" s="202">
        <f t="shared" si="19"/>
        <v>156.9976156488664</v>
      </c>
      <c r="J148" s="203">
        <v>1</v>
      </c>
      <c r="K148" s="203">
        <f t="shared" si="16"/>
        <v>18</v>
      </c>
      <c r="L148" s="192">
        <v>127.74249083537801</v>
      </c>
      <c r="M148" s="193">
        <v>77.3</v>
      </c>
      <c r="N148" s="192">
        <f t="shared" si="14"/>
        <v>156.16403758292242</v>
      </c>
      <c r="O148" s="171">
        <f t="shared" si="15"/>
        <v>0.81800197287770116</v>
      </c>
    </row>
    <row r="149" spans="1:15" ht="12.65" customHeight="1">
      <c r="A149" s="113">
        <v>29403</v>
      </c>
      <c r="B149" s="90">
        <v>3794135</v>
      </c>
      <c r="C149" s="195">
        <v>75.400000000000006</v>
      </c>
      <c r="D149" s="196">
        <f t="shared" si="17"/>
        <v>5032009.2838196279</v>
      </c>
      <c r="F149" s="197">
        <f t="shared" si="18"/>
        <v>127.32824840826045</v>
      </c>
      <c r="G149" s="198">
        <f t="shared" si="20"/>
        <v>150.97022426623786</v>
      </c>
      <c r="H149" s="196">
        <f t="shared" si="13"/>
        <v>0</v>
      </c>
      <c r="I149" s="202">
        <f t="shared" si="19"/>
        <v>157.29390451454788</v>
      </c>
      <c r="J149" s="203">
        <v>1</v>
      </c>
      <c r="K149" s="203">
        <f t="shared" si="16"/>
        <v>19</v>
      </c>
      <c r="L149" s="192">
        <v>124.78310895026</v>
      </c>
      <c r="M149" s="193">
        <v>76.2</v>
      </c>
      <c r="N149" s="192">
        <f t="shared" si="14"/>
        <v>153.04162665511967</v>
      </c>
      <c r="O149" s="171">
        <f t="shared" si="15"/>
        <v>0.81535404241004028</v>
      </c>
    </row>
    <row r="150" spans="1:15" ht="12.65" customHeight="1">
      <c r="A150" s="113">
        <v>29434</v>
      </c>
      <c r="B150" s="90">
        <v>3955388</v>
      </c>
      <c r="C150" s="195">
        <v>75.400000000000006</v>
      </c>
      <c r="D150" s="196">
        <f t="shared" si="17"/>
        <v>5245872.6790450923</v>
      </c>
      <c r="F150" s="197">
        <f t="shared" si="18"/>
        <v>132.739774893369</v>
      </c>
      <c r="G150" s="198">
        <f t="shared" si="20"/>
        <v>150.97022426623786</v>
      </c>
      <c r="H150" s="196">
        <f t="shared" si="13"/>
        <v>0</v>
      </c>
      <c r="I150" s="202">
        <f t="shared" si="19"/>
        <v>157.59019338022935</v>
      </c>
      <c r="J150" s="203">
        <v>1</v>
      </c>
      <c r="K150" s="203">
        <f t="shared" si="16"/>
        <v>20</v>
      </c>
      <c r="L150" s="192">
        <v>123.164034240719</v>
      </c>
      <c r="M150" s="193">
        <v>75.400000000000006</v>
      </c>
      <c r="N150" s="192">
        <f t="shared" si="14"/>
        <v>151.38298844785729</v>
      </c>
      <c r="O150" s="171">
        <f t="shared" si="15"/>
        <v>0.81359230322726728</v>
      </c>
    </row>
    <row r="151" spans="1:15" ht="12.65" customHeight="1">
      <c r="A151" s="113">
        <v>29465</v>
      </c>
      <c r="B151" s="90">
        <v>4048395</v>
      </c>
      <c r="C151" s="195">
        <v>75.400000000000006</v>
      </c>
      <c r="D151" s="196">
        <f t="shared" si="17"/>
        <v>5369224.137931034</v>
      </c>
      <c r="F151" s="197">
        <f t="shared" si="18"/>
        <v>135.86101818062869</v>
      </c>
      <c r="G151" s="198">
        <f t="shared" si="20"/>
        <v>150.97022426623786</v>
      </c>
      <c r="H151" s="196">
        <f t="shared" si="13"/>
        <v>0</v>
      </c>
      <c r="I151" s="202">
        <f t="shared" si="19"/>
        <v>157.88648224591083</v>
      </c>
      <c r="J151" s="203">
        <v>1</v>
      </c>
      <c r="K151" s="203">
        <f t="shared" si="16"/>
        <v>21</v>
      </c>
      <c r="L151" s="192">
        <v>121.489480222911</v>
      </c>
      <c r="M151" s="193">
        <v>76.7</v>
      </c>
      <c r="N151" s="192">
        <f t="shared" si="14"/>
        <v>149.13478473641814</v>
      </c>
      <c r="O151" s="171">
        <f t="shared" si="15"/>
        <v>0.81462872955918608</v>
      </c>
    </row>
    <row r="152" spans="1:15" ht="12.65" customHeight="1">
      <c r="A152" s="113">
        <v>29495</v>
      </c>
      <c r="B152" s="90">
        <v>4188850</v>
      </c>
      <c r="C152" s="195">
        <v>75.400000000000006</v>
      </c>
      <c r="D152" s="196">
        <f t="shared" si="17"/>
        <v>5555503.9787798403</v>
      </c>
      <c r="F152" s="197">
        <f t="shared" si="18"/>
        <v>140.57457980407705</v>
      </c>
      <c r="G152" s="198">
        <f t="shared" si="20"/>
        <v>157.26622014298223</v>
      </c>
      <c r="H152" s="196">
        <f t="shared" si="13"/>
        <v>0</v>
      </c>
      <c r="I152" s="202">
        <f t="shared" si="19"/>
        <v>158.1827711115923</v>
      </c>
      <c r="J152" s="203">
        <v>1</v>
      </c>
      <c r="K152" s="203">
        <f t="shared" si="16"/>
        <v>22</v>
      </c>
      <c r="L152" s="192">
        <v>121.48010066885</v>
      </c>
      <c r="M152" s="193">
        <v>76.400000000000006</v>
      </c>
      <c r="N152" s="192">
        <f t="shared" si="14"/>
        <v>149.19913915574008</v>
      </c>
      <c r="O152" s="171">
        <f t="shared" si="15"/>
        <v>0.81421448780642203</v>
      </c>
    </row>
    <row r="153" spans="1:15" ht="12.65" customHeight="1">
      <c r="A153" s="113">
        <v>29526</v>
      </c>
      <c r="B153" s="90">
        <v>4080220</v>
      </c>
      <c r="C153" s="195">
        <v>75.400000000000006</v>
      </c>
      <c r="D153" s="196">
        <f t="shared" si="17"/>
        <v>5411432.3607427049</v>
      </c>
      <c r="F153" s="197">
        <f t="shared" si="18"/>
        <v>136.92904066944178</v>
      </c>
      <c r="G153" s="198">
        <f t="shared" si="20"/>
        <v>157.26622014298223</v>
      </c>
      <c r="H153" s="196">
        <f t="shared" si="13"/>
        <v>0</v>
      </c>
      <c r="I153" s="202">
        <f t="shared" si="19"/>
        <v>158.47905997727378</v>
      </c>
      <c r="J153" s="203">
        <v>1</v>
      </c>
      <c r="K153" s="203">
        <f t="shared" si="16"/>
        <v>23</v>
      </c>
      <c r="L153" s="192">
        <v>120.84143051180099</v>
      </c>
      <c r="M153" s="193">
        <v>76.599999999999994</v>
      </c>
      <c r="N153" s="192">
        <f t="shared" si="14"/>
        <v>148.41575669842749</v>
      </c>
      <c r="O153" s="171">
        <f t="shared" si="15"/>
        <v>0.81420890342084107</v>
      </c>
    </row>
    <row r="154" spans="1:15" ht="12.65" customHeight="1">
      <c r="A154" s="113">
        <v>29556</v>
      </c>
      <c r="B154" s="90">
        <v>3966967</v>
      </c>
      <c r="C154" s="195">
        <v>75.400000000000006</v>
      </c>
      <c r="D154" s="196">
        <f t="shared" si="17"/>
        <v>5261229.4429708226</v>
      </c>
      <c r="F154" s="197">
        <f t="shared" si="18"/>
        <v>133.12835721537897</v>
      </c>
      <c r="G154" s="198">
        <f t="shared" si="20"/>
        <v>157.26622014298223</v>
      </c>
      <c r="H154" s="196">
        <f t="shared" si="13"/>
        <v>0</v>
      </c>
      <c r="I154" s="202">
        <f t="shared" si="19"/>
        <v>158.77534884295525</v>
      </c>
      <c r="J154" s="203">
        <v>1</v>
      </c>
      <c r="K154" s="203">
        <f t="shared" si="16"/>
        <v>24</v>
      </c>
      <c r="L154" s="192">
        <v>116.024971643643</v>
      </c>
      <c r="M154" s="193">
        <v>76.599999999999994</v>
      </c>
      <c r="N154" s="192">
        <f t="shared" si="14"/>
        <v>142.88565769418639</v>
      </c>
      <c r="O154" s="171">
        <f t="shared" si="15"/>
        <v>0.81201272063265817</v>
      </c>
    </row>
    <row r="155" spans="1:15" ht="12.65" customHeight="1">
      <c r="A155" s="113">
        <v>29587</v>
      </c>
      <c r="B155" s="90">
        <v>2954868</v>
      </c>
      <c r="C155" s="195">
        <v>75.400000000000006</v>
      </c>
      <c r="D155" s="196">
        <f t="shared" si="17"/>
        <v>3918923.0769230765</v>
      </c>
      <c r="F155" s="197">
        <f t="shared" si="18"/>
        <v>99.163094280414313</v>
      </c>
      <c r="G155" s="198">
        <f t="shared" si="20"/>
        <v>157.26622014298223</v>
      </c>
      <c r="H155" s="196">
        <f t="shared" si="13"/>
        <v>0</v>
      </c>
      <c r="I155" s="202">
        <f t="shared" si="19"/>
        <v>159.07163770863673</v>
      </c>
      <c r="J155" s="203">
        <v>1</v>
      </c>
      <c r="K155" s="203">
        <f t="shared" si="16"/>
        <v>25</v>
      </c>
      <c r="L155" s="192">
        <v>116.63927568296199</v>
      </c>
      <c r="M155" s="193">
        <v>79.7</v>
      </c>
      <c r="N155" s="192">
        <f t="shared" si="14"/>
        <v>142.81470293104982</v>
      </c>
      <c r="O155" s="171">
        <f t="shared" si="15"/>
        <v>0.81671755981087479</v>
      </c>
    </row>
    <row r="156" spans="1:15" ht="12.65" customHeight="1">
      <c r="A156" s="113">
        <v>29618</v>
      </c>
      <c r="B156" s="90">
        <v>3128874</v>
      </c>
      <c r="C156" s="195">
        <v>75.400000000000006</v>
      </c>
      <c r="D156" s="196">
        <f t="shared" si="17"/>
        <v>4149700.265251989</v>
      </c>
      <c r="F156" s="197">
        <f t="shared" si="18"/>
        <v>105.00260162333379</v>
      </c>
      <c r="G156" s="198">
        <f t="shared" si="20"/>
        <v>157.26622014298223</v>
      </c>
      <c r="H156" s="196">
        <f t="shared" si="13"/>
        <v>0</v>
      </c>
      <c r="I156" s="202">
        <f t="shared" si="19"/>
        <v>159.3679265743182</v>
      </c>
      <c r="J156" s="203">
        <v>1</v>
      </c>
      <c r="K156" s="203">
        <f t="shared" si="16"/>
        <v>26</v>
      </c>
      <c r="L156" s="192">
        <v>117.922082488863</v>
      </c>
      <c r="M156" s="193">
        <v>78.8</v>
      </c>
      <c r="N156" s="192">
        <f t="shared" si="14"/>
        <v>144.51295048023712</v>
      </c>
      <c r="O156" s="171">
        <f t="shared" si="15"/>
        <v>0.81599664318658716</v>
      </c>
    </row>
    <row r="157" spans="1:15" ht="12.65" customHeight="1">
      <c r="A157" s="113">
        <v>29646</v>
      </c>
      <c r="B157" s="90">
        <v>3399192</v>
      </c>
      <c r="C157" s="195">
        <v>75.400000000000006</v>
      </c>
      <c r="D157" s="196">
        <f t="shared" si="17"/>
        <v>4508212.2015915113</v>
      </c>
      <c r="F157" s="197">
        <f t="shared" si="18"/>
        <v>114.07426550804641</v>
      </c>
      <c r="G157" s="198">
        <f t="shared" si="20"/>
        <v>157.26622014298223</v>
      </c>
      <c r="H157" s="196">
        <f t="shared" si="13"/>
        <v>0</v>
      </c>
      <c r="I157" s="202">
        <f t="shared" si="19"/>
        <v>159.66421543999968</v>
      </c>
      <c r="J157" s="203">
        <v>1</v>
      </c>
      <c r="K157" s="203">
        <f t="shared" si="16"/>
        <v>27</v>
      </c>
      <c r="L157" s="192">
        <v>114.920072720495</v>
      </c>
      <c r="M157" s="193">
        <v>78.099999999999994</v>
      </c>
      <c r="N157" s="192">
        <f t="shared" si="14"/>
        <v>141.24143067334552</v>
      </c>
      <c r="O157" s="171">
        <f t="shared" si="15"/>
        <v>0.81364279710728127</v>
      </c>
    </row>
    <row r="158" spans="1:15" ht="12.65" customHeight="1">
      <c r="A158" s="113">
        <v>29677</v>
      </c>
      <c r="B158" s="90">
        <v>3069336</v>
      </c>
      <c r="C158" s="195">
        <v>75.7</v>
      </c>
      <c r="D158" s="196">
        <f t="shared" si="17"/>
        <v>4054605.0198150594</v>
      </c>
      <c r="F158" s="197">
        <f t="shared" si="18"/>
        <v>102.59634393371226</v>
      </c>
      <c r="G158" s="198">
        <f t="shared" si="20"/>
        <v>157.26622014298223</v>
      </c>
      <c r="H158" s="196">
        <f t="shared" si="13"/>
        <v>0</v>
      </c>
      <c r="I158" s="202">
        <f t="shared" si="19"/>
        <v>159.96050430568116</v>
      </c>
      <c r="J158" s="203">
        <v>1</v>
      </c>
      <c r="K158" s="203">
        <f t="shared" si="16"/>
        <v>28</v>
      </c>
      <c r="L158" s="192">
        <v>123.46901314543101</v>
      </c>
      <c r="M158" s="193">
        <v>78.5</v>
      </c>
      <c r="N158" s="192">
        <f t="shared" si="14"/>
        <v>150.95687678092449</v>
      </c>
      <c r="O158" s="171">
        <f t="shared" si="15"/>
        <v>0.81790916570574568</v>
      </c>
    </row>
    <row r="159" spans="1:15" ht="12.65" customHeight="1">
      <c r="A159" s="113">
        <v>29707</v>
      </c>
      <c r="B159" s="90">
        <v>3284329</v>
      </c>
      <c r="C159" s="195">
        <v>75.7</v>
      </c>
      <c r="D159" s="196">
        <f t="shared" si="17"/>
        <v>4338611.6248348746</v>
      </c>
      <c r="F159" s="197">
        <f t="shared" si="18"/>
        <v>109.78275030021649</v>
      </c>
      <c r="G159" s="198">
        <f t="shared" si="20"/>
        <v>157.26622014298223</v>
      </c>
      <c r="H159" s="196">
        <f t="shared" si="13"/>
        <v>0</v>
      </c>
      <c r="I159" s="202">
        <f t="shared" si="19"/>
        <v>160.25679317136263</v>
      </c>
      <c r="J159" s="203">
        <v>1</v>
      </c>
      <c r="K159" s="203">
        <f t="shared" si="16"/>
        <v>29</v>
      </c>
      <c r="L159" s="192">
        <v>127.362041315106</v>
      </c>
      <c r="M159" s="193">
        <v>78.400000000000006</v>
      </c>
      <c r="N159" s="192">
        <f t="shared" si="14"/>
        <v>155.45176439219472</v>
      </c>
      <c r="O159" s="171">
        <f t="shared" si="15"/>
        <v>0.81930264228960326</v>
      </c>
    </row>
    <row r="160" spans="1:15" ht="12.65" customHeight="1">
      <c r="A160" s="113">
        <v>29738</v>
      </c>
      <c r="B160" s="90">
        <v>3695143</v>
      </c>
      <c r="C160" s="195">
        <v>75.7</v>
      </c>
      <c r="D160" s="196">
        <f t="shared" si="17"/>
        <v>4881298.54689564</v>
      </c>
      <c r="F160" s="197">
        <f t="shared" si="18"/>
        <v>123.51471527139724</v>
      </c>
      <c r="G160" s="198">
        <f t="shared" si="20"/>
        <v>157.26622014298223</v>
      </c>
      <c r="H160" s="196">
        <f t="shared" si="13"/>
        <v>0</v>
      </c>
      <c r="I160" s="202">
        <f t="shared" si="19"/>
        <v>160.55308203704411</v>
      </c>
      <c r="J160" s="203">
        <v>1</v>
      </c>
      <c r="K160" s="203">
        <f t="shared" si="16"/>
        <v>30</v>
      </c>
      <c r="L160" s="192">
        <v>133.043343515207</v>
      </c>
      <c r="M160" s="193">
        <v>79.099999999999994</v>
      </c>
      <c r="N160" s="192">
        <f t="shared" si="14"/>
        <v>161.79955928299748</v>
      </c>
      <c r="O160" s="171">
        <f t="shared" si="15"/>
        <v>0.82227259520840801</v>
      </c>
    </row>
    <row r="161" spans="1:15" ht="12.65" customHeight="1">
      <c r="A161" s="113">
        <v>29768</v>
      </c>
      <c r="B161" s="90">
        <v>4046640</v>
      </c>
      <c r="C161" s="195">
        <v>75.7</v>
      </c>
      <c r="D161" s="196">
        <f t="shared" si="17"/>
        <v>5345627.4768824307</v>
      </c>
      <c r="F161" s="197">
        <f t="shared" si="18"/>
        <v>135.26393630932469</v>
      </c>
      <c r="G161" s="198">
        <f t="shared" si="20"/>
        <v>157.26622014298223</v>
      </c>
      <c r="H161" s="196">
        <f t="shared" si="13"/>
        <v>0</v>
      </c>
      <c r="I161" s="202">
        <f t="shared" si="19"/>
        <v>160.84937090272558</v>
      </c>
      <c r="J161" s="203">
        <v>1</v>
      </c>
      <c r="K161" s="203">
        <f t="shared" si="16"/>
        <v>31</v>
      </c>
      <c r="L161" s="192">
        <v>133.764132422633</v>
      </c>
      <c r="M161" s="193">
        <v>79.599999999999994</v>
      </c>
      <c r="N161" s="192">
        <f t="shared" si="14"/>
        <v>162.5019391125484</v>
      </c>
      <c r="O161" s="171">
        <f t="shared" si="15"/>
        <v>0.82315406913383549</v>
      </c>
    </row>
    <row r="162" spans="1:15" ht="12.65" customHeight="1">
      <c r="A162" s="113">
        <v>29799</v>
      </c>
      <c r="B162" s="90">
        <v>4287400</v>
      </c>
      <c r="C162" s="195">
        <v>75.7</v>
      </c>
      <c r="D162" s="196">
        <f t="shared" si="17"/>
        <v>5663672.3910171725</v>
      </c>
      <c r="F162" s="197">
        <f t="shared" si="18"/>
        <v>143.31163645211797</v>
      </c>
      <c r="G162" s="198">
        <f t="shared" si="20"/>
        <v>157.26622014298223</v>
      </c>
      <c r="H162" s="196">
        <f t="shared" si="13"/>
        <v>0</v>
      </c>
      <c r="I162" s="202">
        <f t="shared" si="19"/>
        <v>161.14565976840706</v>
      </c>
      <c r="J162" s="203">
        <v>1</v>
      </c>
      <c r="K162" s="203">
        <f t="shared" si="16"/>
        <v>32</v>
      </c>
      <c r="L162" s="192">
        <v>134.25583268946801</v>
      </c>
      <c r="M162" s="193">
        <v>78.599999999999994</v>
      </c>
      <c r="N162" s="192">
        <f t="shared" si="14"/>
        <v>163.31690549847499</v>
      </c>
      <c r="O162" s="171">
        <f t="shared" si="15"/>
        <v>0.82205716719707045</v>
      </c>
    </row>
    <row r="163" spans="1:15" ht="12.65" customHeight="1">
      <c r="A163" s="113">
        <v>29830</v>
      </c>
      <c r="B163" s="90">
        <v>4498275</v>
      </c>
      <c r="C163" s="195">
        <v>75.7</v>
      </c>
      <c r="D163" s="196">
        <f t="shared" si="17"/>
        <v>5942239.1017173044</v>
      </c>
      <c r="F163" s="197">
        <f t="shared" si="18"/>
        <v>150.36039358624129</v>
      </c>
      <c r="G163" s="198">
        <f t="shared" si="20"/>
        <v>157.87416424729625</v>
      </c>
      <c r="H163" s="196">
        <f t="shared" si="13"/>
        <v>0</v>
      </c>
      <c r="I163" s="202">
        <f t="shared" si="19"/>
        <v>161.44194863408853</v>
      </c>
      <c r="J163" s="203">
        <v>1</v>
      </c>
      <c r="K163" s="203">
        <f t="shared" si="16"/>
        <v>33</v>
      </c>
      <c r="L163" s="192">
        <v>135.612271058891</v>
      </c>
      <c r="M163" s="193">
        <v>79.7</v>
      </c>
      <c r="N163" s="192">
        <f t="shared" si="14"/>
        <v>164.59886962030515</v>
      </c>
      <c r="O163" s="171">
        <f t="shared" si="15"/>
        <v>0.82389551867348709</v>
      </c>
    </row>
    <row r="164" spans="1:15" ht="12.65" customHeight="1">
      <c r="A164" s="113">
        <v>29860</v>
      </c>
      <c r="B164" s="90">
        <v>4704874</v>
      </c>
      <c r="C164" s="195">
        <v>75.7</v>
      </c>
      <c r="D164" s="196">
        <f t="shared" si="17"/>
        <v>6215157.1994715985</v>
      </c>
      <c r="F164" s="197">
        <f t="shared" si="18"/>
        <v>157.26622014298223</v>
      </c>
      <c r="G164" s="198">
        <f t="shared" si="20"/>
        <v>165.29370388794817</v>
      </c>
      <c r="H164" s="196">
        <f t="shared" si="13"/>
        <v>0</v>
      </c>
      <c r="I164" s="202">
        <f t="shared" si="19"/>
        <v>161.73823749977001</v>
      </c>
      <c r="J164" s="203">
        <v>1</v>
      </c>
      <c r="K164" s="203">
        <f t="shared" si="16"/>
        <v>34</v>
      </c>
      <c r="L164" s="192">
        <v>136.73067369295899</v>
      </c>
      <c r="M164" s="193">
        <v>79.599999999999994</v>
      </c>
      <c r="N164" s="192">
        <f t="shared" si="14"/>
        <v>165.90802382626336</v>
      </c>
      <c r="O164" s="171">
        <f t="shared" si="15"/>
        <v>0.82413538863039859</v>
      </c>
    </row>
    <row r="165" spans="1:15" ht="12.65" customHeight="1">
      <c r="A165" s="113">
        <v>29891</v>
      </c>
      <c r="B165" s="90">
        <v>4641144</v>
      </c>
      <c r="C165" s="195">
        <v>75.7</v>
      </c>
      <c r="D165" s="196">
        <f t="shared" si="17"/>
        <v>6130969.6169088511</v>
      </c>
      <c r="F165" s="197">
        <f t="shared" si="18"/>
        <v>155.13596623826297</v>
      </c>
      <c r="G165" s="198">
        <f t="shared" si="20"/>
        <v>165.29370388794817</v>
      </c>
      <c r="H165" s="196">
        <f t="shared" si="13"/>
        <v>0</v>
      </c>
      <c r="I165" s="202">
        <f t="shared" si="19"/>
        <v>162.03452636545148</v>
      </c>
      <c r="J165" s="203">
        <v>1</v>
      </c>
      <c r="K165" s="203">
        <f t="shared" si="16"/>
        <v>35</v>
      </c>
      <c r="L165" s="192">
        <v>137.62464611460001</v>
      </c>
      <c r="M165" s="193">
        <v>78.5</v>
      </c>
      <c r="N165" s="192">
        <f t="shared" si="14"/>
        <v>167.20990705275614</v>
      </c>
      <c r="O165" s="171">
        <f t="shared" si="15"/>
        <v>0.82306514333016334</v>
      </c>
    </row>
    <row r="166" spans="1:15" ht="12.65" customHeight="1">
      <c r="A166" s="113">
        <v>29921</v>
      </c>
      <c r="B166" s="90">
        <v>4631794</v>
      </c>
      <c r="C166" s="195">
        <v>75.7</v>
      </c>
      <c r="D166" s="196">
        <f t="shared" si="17"/>
        <v>6118618.229854689</v>
      </c>
      <c r="F166" s="197">
        <f t="shared" si="18"/>
        <v>154.82343094861716</v>
      </c>
      <c r="G166" s="198">
        <f t="shared" si="20"/>
        <v>165.29370388794817</v>
      </c>
      <c r="H166" s="196">
        <f t="shared" si="13"/>
        <v>0</v>
      </c>
      <c r="I166" s="202">
        <f t="shared" si="19"/>
        <v>162.33081523113296</v>
      </c>
      <c r="J166" s="203">
        <v>1</v>
      </c>
      <c r="K166" s="203">
        <f t="shared" si="16"/>
        <v>36</v>
      </c>
      <c r="L166" s="192">
        <v>137.22357730696399</v>
      </c>
      <c r="M166" s="193">
        <v>77</v>
      </c>
      <c r="N166" s="192">
        <f t="shared" si="14"/>
        <v>167.12503166114084</v>
      </c>
      <c r="O166" s="171">
        <f t="shared" si="15"/>
        <v>0.82108332870922407</v>
      </c>
    </row>
    <row r="167" spans="1:15" ht="12.65" customHeight="1">
      <c r="A167" s="113">
        <v>29952</v>
      </c>
      <c r="B167" s="90">
        <v>3244866</v>
      </c>
      <c r="C167" s="195">
        <v>75.7</v>
      </c>
      <c r="D167" s="196">
        <f t="shared" si="17"/>
        <v>4286480.8454425363</v>
      </c>
      <c r="F167" s="197">
        <f t="shared" si="18"/>
        <v>108.4636508205062</v>
      </c>
      <c r="G167" s="198">
        <f t="shared" si="20"/>
        <v>165.29370388794817</v>
      </c>
      <c r="H167" s="196">
        <f t="shared" si="13"/>
        <v>0</v>
      </c>
      <c r="I167" s="202">
        <f t="shared" si="19"/>
        <v>162.62710409681443</v>
      </c>
      <c r="J167" s="203">
        <v>1</v>
      </c>
      <c r="K167" s="203">
        <f t="shared" si="16"/>
        <v>37</v>
      </c>
      <c r="L167" s="192">
        <v>128.386519483559</v>
      </c>
      <c r="M167" s="193">
        <v>75.3</v>
      </c>
      <c r="N167" s="192">
        <f t="shared" si="14"/>
        <v>157.40431476393945</v>
      </c>
      <c r="O167" s="171">
        <f t="shared" si="15"/>
        <v>0.8156480314793233</v>
      </c>
    </row>
    <row r="168" spans="1:15" ht="12.65" customHeight="1">
      <c r="A168" s="113">
        <v>29983</v>
      </c>
      <c r="B168" s="90">
        <v>3747843</v>
      </c>
      <c r="C168" s="195">
        <v>75.7</v>
      </c>
      <c r="D168" s="196">
        <f t="shared" si="17"/>
        <v>4950915.4557463666</v>
      </c>
      <c r="F168" s="197">
        <f t="shared" si="18"/>
        <v>125.27627781303707</v>
      </c>
      <c r="G168" s="198">
        <f t="shared" si="20"/>
        <v>165.29370388794817</v>
      </c>
      <c r="H168" s="196">
        <f t="shared" si="13"/>
        <v>0</v>
      </c>
      <c r="I168" s="202">
        <f t="shared" si="19"/>
        <v>162.92339296249591</v>
      </c>
      <c r="J168" s="203">
        <v>1</v>
      </c>
      <c r="K168" s="203">
        <f t="shared" si="16"/>
        <v>38</v>
      </c>
      <c r="L168" s="192">
        <v>137.28008126752101</v>
      </c>
      <c r="M168" s="193">
        <v>74.2</v>
      </c>
      <c r="N168" s="192">
        <f t="shared" si="14"/>
        <v>167.89106230213088</v>
      </c>
      <c r="O168" s="171">
        <f t="shared" si="15"/>
        <v>0.81767355203504866</v>
      </c>
    </row>
    <row r="169" spans="1:15" ht="12.65" customHeight="1">
      <c r="A169" s="113">
        <v>30011</v>
      </c>
      <c r="B169" s="90">
        <v>4026804</v>
      </c>
      <c r="C169" s="195">
        <v>75.7</v>
      </c>
      <c r="D169" s="196">
        <f t="shared" si="17"/>
        <v>5319424.0422721272</v>
      </c>
      <c r="F169" s="197">
        <f t="shared" si="18"/>
        <v>134.60089352799704</v>
      </c>
      <c r="G169" s="198">
        <f t="shared" si="20"/>
        <v>165.29370388794817</v>
      </c>
      <c r="H169" s="196">
        <f t="shared" si="13"/>
        <v>0</v>
      </c>
      <c r="I169" s="202">
        <f t="shared" si="19"/>
        <v>163.21968182817739</v>
      </c>
      <c r="J169" s="203">
        <v>1</v>
      </c>
      <c r="K169" s="203">
        <f t="shared" si="16"/>
        <v>39</v>
      </c>
      <c r="L169" s="192">
        <v>135.60431926354701</v>
      </c>
      <c r="M169" s="193">
        <v>72.8</v>
      </c>
      <c r="N169" s="192">
        <f t="shared" si="14"/>
        <v>166.31758504260486</v>
      </c>
      <c r="O169" s="171">
        <f t="shared" si="15"/>
        <v>0.81533362349393079</v>
      </c>
    </row>
    <row r="170" spans="1:15" ht="12.65" customHeight="1">
      <c r="A170" s="113">
        <v>30042</v>
      </c>
      <c r="B170" s="90">
        <v>3565006</v>
      </c>
      <c r="C170" s="195">
        <v>75.900000000000006</v>
      </c>
      <c r="D170" s="196">
        <f t="shared" si="17"/>
        <v>4696977.6021080371</v>
      </c>
      <c r="F170" s="197">
        <f t="shared" si="18"/>
        <v>118.85072088644522</v>
      </c>
      <c r="G170" s="198">
        <f t="shared" si="20"/>
        <v>165.29370388794817</v>
      </c>
      <c r="H170" s="196">
        <f t="shared" si="13"/>
        <v>0</v>
      </c>
      <c r="I170" s="202">
        <f t="shared" si="19"/>
        <v>163.51597069385886</v>
      </c>
      <c r="J170" s="203">
        <v>1</v>
      </c>
      <c r="K170" s="203">
        <f t="shared" si="16"/>
        <v>40</v>
      </c>
      <c r="L170" s="192">
        <v>138.097728759257</v>
      </c>
      <c r="M170" s="193">
        <v>73.599999999999994</v>
      </c>
      <c r="N170" s="192">
        <f t="shared" si="14"/>
        <v>168.98010557560079</v>
      </c>
      <c r="O170" s="171">
        <f t="shared" si="15"/>
        <v>0.81724252857371316</v>
      </c>
    </row>
    <row r="171" spans="1:15" ht="12.65" customHeight="1">
      <c r="A171" s="113">
        <v>30072</v>
      </c>
      <c r="B171" s="90">
        <v>3578897</v>
      </c>
      <c r="C171" s="195">
        <v>75.900000000000006</v>
      </c>
      <c r="D171" s="196">
        <f t="shared" si="17"/>
        <v>4715279.3148880107</v>
      </c>
      <c r="F171" s="197">
        <f t="shared" si="18"/>
        <v>119.31382119085805</v>
      </c>
      <c r="G171" s="198">
        <f t="shared" si="20"/>
        <v>165.29370388794817</v>
      </c>
      <c r="H171" s="196">
        <f t="shared" si="13"/>
        <v>0</v>
      </c>
      <c r="I171" s="202">
        <f t="shared" si="19"/>
        <v>163.81225955954034</v>
      </c>
      <c r="J171" s="203">
        <v>1</v>
      </c>
      <c r="K171" s="203">
        <f t="shared" si="16"/>
        <v>41</v>
      </c>
      <c r="L171" s="192">
        <v>136.904207789228</v>
      </c>
      <c r="M171" s="193">
        <v>76.3</v>
      </c>
      <c r="N171" s="192">
        <f t="shared" si="14"/>
        <v>166.9336307932553</v>
      </c>
      <c r="O171" s="171">
        <f t="shared" si="15"/>
        <v>0.82011160446621878</v>
      </c>
    </row>
    <row r="172" spans="1:15" ht="12.65" customHeight="1">
      <c r="A172" s="113">
        <v>30103</v>
      </c>
      <c r="B172" s="90">
        <v>3814940</v>
      </c>
      <c r="C172" s="195">
        <v>75.900000000000006</v>
      </c>
      <c r="D172" s="196">
        <f t="shared" si="17"/>
        <v>5026271.40974967</v>
      </c>
      <c r="F172" s="197">
        <f t="shared" si="18"/>
        <v>127.18305919780646</v>
      </c>
      <c r="G172" s="198">
        <f t="shared" si="20"/>
        <v>165.29370388794817</v>
      </c>
      <c r="H172" s="196">
        <f t="shared" si="13"/>
        <v>0</v>
      </c>
      <c r="I172" s="202">
        <f t="shared" si="19"/>
        <v>164.10854842522181</v>
      </c>
      <c r="J172" s="203">
        <v>1</v>
      </c>
      <c r="K172" s="203">
        <f t="shared" si="16"/>
        <v>42</v>
      </c>
      <c r="L172" s="192">
        <v>137.643942791581</v>
      </c>
      <c r="M172" s="193">
        <v>75.5</v>
      </c>
      <c r="N172" s="192">
        <f t="shared" si="14"/>
        <v>167.98329999523443</v>
      </c>
      <c r="O172" s="171">
        <f t="shared" si="15"/>
        <v>0.81939063463740658</v>
      </c>
    </row>
    <row r="173" spans="1:15" ht="12.65" customHeight="1">
      <c r="A173" s="113">
        <v>30133</v>
      </c>
      <c r="B173" s="90">
        <v>4175919</v>
      </c>
      <c r="C173" s="195">
        <v>75.900000000000006</v>
      </c>
      <c r="D173" s="196">
        <f t="shared" si="17"/>
        <v>5501869.5652173916</v>
      </c>
      <c r="F173" s="197">
        <f t="shared" si="18"/>
        <v>139.21743287764548</v>
      </c>
      <c r="G173" s="198">
        <f t="shared" si="20"/>
        <v>165.29370388794817</v>
      </c>
      <c r="H173" s="196">
        <f t="shared" si="13"/>
        <v>0</v>
      </c>
      <c r="I173" s="202">
        <f t="shared" si="19"/>
        <v>164.40483729090329</v>
      </c>
      <c r="J173" s="203">
        <v>1</v>
      </c>
      <c r="K173" s="203">
        <f t="shared" si="16"/>
        <v>43</v>
      </c>
      <c r="L173" s="192">
        <v>139.040478754324</v>
      </c>
      <c r="M173" s="193">
        <v>76.7</v>
      </c>
      <c r="N173" s="192">
        <f t="shared" si="14"/>
        <v>169.28626161161111</v>
      </c>
      <c r="O173" s="171">
        <f t="shared" si="15"/>
        <v>0.82133350592454346</v>
      </c>
    </row>
    <row r="174" spans="1:15" ht="12.65" customHeight="1">
      <c r="A174" s="113">
        <v>30164</v>
      </c>
      <c r="B174" s="90">
        <v>4472364</v>
      </c>
      <c r="C174" s="195">
        <v>75.900000000000006</v>
      </c>
      <c r="D174" s="196">
        <f t="shared" si="17"/>
        <v>5892442.6877470352</v>
      </c>
      <c r="F174" s="197">
        <f t="shared" si="18"/>
        <v>149.10036209380451</v>
      </c>
      <c r="G174" s="198">
        <f t="shared" si="20"/>
        <v>165.29370388794817</v>
      </c>
      <c r="H174" s="196">
        <f t="shared" si="13"/>
        <v>0</v>
      </c>
      <c r="I174" s="202">
        <f t="shared" si="19"/>
        <v>164.70112615658476</v>
      </c>
      <c r="J174" s="203">
        <v>1</v>
      </c>
      <c r="K174" s="203">
        <f t="shared" si="16"/>
        <v>44</v>
      </c>
      <c r="L174" s="192">
        <v>141.06122376324799</v>
      </c>
      <c r="M174" s="193">
        <v>76.599999999999994</v>
      </c>
      <c r="N174" s="192">
        <f t="shared" si="14"/>
        <v>171.6314555316558</v>
      </c>
      <c r="O174" s="171">
        <f t="shared" si="15"/>
        <v>0.82188444610160971</v>
      </c>
    </row>
    <row r="175" spans="1:15" ht="12.65" customHeight="1">
      <c r="A175" s="113">
        <v>30195</v>
      </c>
      <c r="B175" s="90">
        <v>4735540</v>
      </c>
      <c r="C175" s="195">
        <v>75.900000000000006</v>
      </c>
      <c r="D175" s="196">
        <f t="shared" si="17"/>
        <v>6239183.1357048741</v>
      </c>
      <c r="F175" s="197">
        <f t="shared" si="18"/>
        <v>157.87416424729625</v>
      </c>
      <c r="G175" s="198">
        <f t="shared" si="20"/>
        <v>165.29370388794817</v>
      </c>
      <c r="H175" s="196">
        <f t="shared" si="13"/>
        <v>0</v>
      </c>
      <c r="I175" s="202">
        <f>(I$176-I$130)/(K$175+1)+I174</f>
        <v>164.99741502226624</v>
      </c>
      <c r="J175" s="203">
        <v>1</v>
      </c>
      <c r="K175" s="203">
        <f t="shared" si="16"/>
        <v>45</v>
      </c>
      <c r="L175" s="192">
        <v>143.228849336797</v>
      </c>
      <c r="M175" s="193">
        <v>73.900000000000006</v>
      </c>
      <c r="N175" s="192">
        <f t="shared" si="14"/>
        <v>174.79636504902328</v>
      </c>
      <c r="O175" s="171">
        <f t="shared" si="15"/>
        <v>0.81940404937269218</v>
      </c>
    </row>
    <row r="176" spans="1:15" ht="12.65" customHeight="1">
      <c r="A176" s="113">
        <v>30225</v>
      </c>
      <c r="B176" s="90">
        <v>4958094</v>
      </c>
      <c r="C176" s="195">
        <v>75.900000000000006</v>
      </c>
      <c r="D176" s="196">
        <f t="shared" si="17"/>
        <v>6532403.162055335</v>
      </c>
      <c r="F176" s="197">
        <f t="shared" si="18"/>
        <v>165.29370388794817</v>
      </c>
      <c r="G176" s="198">
        <f t="shared" si="20"/>
        <v>165.29370388794817</v>
      </c>
      <c r="H176" s="199">
        <f t="shared" si="13"/>
        <v>1</v>
      </c>
      <c r="I176" s="200">
        <f>G176</f>
        <v>165.29370388794817</v>
      </c>
      <c r="L176" s="192">
        <v>144.122661449291</v>
      </c>
      <c r="M176" s="193">
        <v>73.7</v>
      </c>
      <c r="N176" s="192">
        <f t="shared" si="14"/>
        <v>175.87269307326983</v>
      </c>
      <c r="O176" s="171">
        <f t="shared" si="15"/>
        <v>0.81947151050475164</v>
      </c>
    </row>
    <row r="177" spans="1:15" ht="12.65" customHeight="1">
      <c r="A177" s="113">
        <v>30256</v>
      </c>
      <c r="B177" s="90">
        <v>4853107</v>
      </c>
      <c r="C177" s="195">
        <v>75.900000000000006</v>
      </c>
      <c r="D177" s="196">
        <f t="shared" si="17"/>
        <v>6394080.3689064551</v>
      </c>
      <c r="F177" s="197">
        <f t="shared" si="18"/>
        <v>161.79363105954195</v>
      </c>
      <c r="G177" s="198">
        <f t="shared" si="20"/>
        <v>165.29370388794817</v>
      </c>
      <c r="H177" s="196">
        <f t="shared" si="13"/>
        <v>0</v>
      </c>
      <c r="I177" s="202">
        <f>(I$286-I$176)/(K$285+1)+I176</f>
        <v>166.03563455144229</v>
      </c>
      <c r="J177" s="203">
        <v>1</v>
      </c>
      <c r="K177" s="203">
        <f t="shared" si="16"/>
        <v>1</v>
      </c>
      <c r="L177" s="192">
        <v>143.348335092106</v>
      </c>
      <c r="M177" s="193">
        <v>73.400000000000006</v>
      </c>
      <c r="N177" s="192">
        <f t="shared" si="14"/>
        <v>175.05876083634729</v>
      </c>
      <c r="O177" s="171">
        <f t="shared" si="15"/>
        <v>0.81885839021855289</v>
      </c>
    </row>
    <row r="178" spans="1:15" ht="12.65" customHeight="1">
      <c r="A178" s="113">
        <v>30286</v>
      </c>
      <c r="B178" s="90">
        <v>4856890</v>
      </c>
      <c r="C178" s="195">
        <v>75.900000000000006</v>
      </c>
      <c r="D178" s="196">
        <f t="shared" si="17"/>
        <v>6399064.5586297754</v>
      </c>
      <c r="F178" s="197">
        <f t="shared" si="18"/>
        <v>161.91974929808444</v>
      </c>
      <c r="G178" s="198">
        <f t="shared" si="20"/>
        <v>165.29370388794817</v>
      </c>
      <c r="H178" s="196">
        <f t="shared" si="13"/>
        <v>0</v>
      </c>
      <c r="I178" s="202">
        <f t="shared" ref="I178:I241" si="21">(I$286-I$176)/(K$285+1)+I177</f>
        <v>166.7775652149364</v>
      </c>
      <c r="J178" s="203">
        <v>1</v>
      </c>
      <c r="K178" s="203">
        <f t="shared" si="16"/>
        <v>2</v>
      </c>
      <c r="L178" s="192">
        <v>143.319916930402</v>
      </c>
      <c r="M178" s="193">
        <v>73.599999999999994</v>
      </c>
      <c r="N178" s="192">
        <f t="shared" si="14"/>
        <v>174.97604956593185</v>
      </c>
      <c r="O178" s="171">
        <f t="shared" si="15"/>
        <v>0.81908305328609188</v>
      </c>
    </row>
    <row r="179" spans="1:15" ht="12.65" customHeight="1">
      <c r="A179" s="113">
        <v>30317</v>
      </c>
      <c r="B179" s="90">
        <v>3380861</v>
      </c>
      <c r="C179" s="195">
        <v>75.900000000000006</v>
      </c>
      <c r="D179" s="196">
        <f t="shared" si="17"/>
        <v>4454362.3188405791</v>
      </c>
      <c r="F179" s="197">
        <f t="shared" si="18"/>
        <v>112.71166642268426</v>
      </c>
      <c r="G179" s="198">
        <f t="shared" si="20"/>
        <v>165.29370388794817</v>
      </c>
      <c r="H179" s="196">
        <f t="shared" si="13"/>
        <v>0</v>
      </c>
      <c r="I179" s="202">
        <f t="shared" si="21"/>
        <v>167.51949587843052</v>
      </c>
      <c r="J179" s="203">
        <v>1</v>
      </c>
      <c r="K179" s="203">
        <f t="shared" si="16"/>
        <v>3</v>
      </c>
      <c r="L179" s="192">
        <v>134.67820886987801</v>
      </c>
      <c r="M179" s="193">
        <v>75.900000000000006</v>
      </c>
      <c r="N179" s="192">
        <f t="shared" si="14"/>
        <v>164.47797730117694</v>
      </c>
      <c r="O179" s="171">
        <f t="shared" si="15"/>
        <v>0.81882213704067908</v>
      </c>
    </row>
    <row r="180" spans="1:15" ht="12.65" customHeight="1">
      <c r="A180" s="113">
        <v>30348</v>
      </c>
      <c r="B180" s="90">
        <v>3928162</v>
      </c>
      <c r="C180" s="195">
        <v>75.900000000000006</v>
      </c>
      <c r="D180" s="196">
        <f t="shared" si="17"/>
        <v>5175444.0052700918</v>
      </c>
      <c r="F180" s="197">
        <f t="shared" si="18"/>
        <v>130.95767172867039</v>
      </c>
      <c r="G180" s="198">
        <f t="shared" si="20"/>
        <v>165.29370388794817</v>
      </c>
      <c r="H180" s="196">
        <f t="shared" si="13"/>
        <v>0</v>
      </c>
      <c r="I180" s="202">
        <f t="shared" si="21"/>
        <v>168.26142654192464</v>
      </c>
      <c r="J180" s="203">
        <v>1</v>
      </c>
      <c r="K180" s="203">
        <f t="shared" si="16"/>
        <v>4</v>
      </c>
      <c r="L180" s="192">
        <v>141.691863489013</v>
      </c>
      <c r="M180" s="193">
        <v>75.3</v>
      </c>
      <c r="N180" s="192">
        <f t="shared" si="14"/>
        <v>172.68107132924283</v>
      </c>
      <c r="O180" s="171">
        <f t="shared" si="15"/>
        <v>0.82054079464712049</v>
      </c>
    </row>
    <row r="181" spans="1:15" ht="12.65" customHeight="1">
      <c r="A181" s="113">
        <v>30376</v>
      </c>
      <c r="B181" s="90">
        <v>4197674</v>
      </c>
      <c r="C181" s="195">
        <v>75.900000000000006</v>
      </c>
      <c r="D181" s="196">
        <f t="shared" si="17"/>
        <v>5530532.2793148877</v>
      </c>
      <c r="F181" s="197">
        <f t="shared" si="18"/>
        <v>139.94270442918972</v>
      </c>
      <c r="G181" s="198">
        <f t="shared" si="20"/>
        <v>165.29370388794817</v>
      </c>
      <c r="H181" s="196">
        <f t="shared" si="13"/>
        <v>0</v>
      </c>
      <c r="I181" s="202">
        <f t="shared" si="21"/>
        <v>169.00335720541875</v>
      </c>
      <c r="J181" s="203">
        <v>1</v>
      </c>
      <c r="K181" s="203">
        <f t="shared" si="16"/>
        <v>5</v>
      </c>
      <c r="L181" s="192">
        <v>140.37421177408501</v>
      </c>
      <c r="M181" s="193">
        <v>75.8</v>
      </c>
      <c r="N181" s="192">
        <f t="shared" si="14"/>
        <v>171.04298095766535</v>
      </c>
      <c r="O181" s="171">
        <f t="shared" si="15"/>
        <v>0.82069554089933028</v>
      </c>
    </row>
    <row r="182" spans="1:15" ht="12.65" customHeight="1">
      <c r="A182" s="113">
        <v>30407</v>
      </c>
      <c r="B182" s="90">
        <v>3619004</v>
      </c>
      <c r="C182" s="195">
        <v>75.900000000000006</v>
      </c>
      <c r="D182" s="196">
        <f t="shared" si="17"/>
        <v>4768121.2121212119</v>
      </c>
      <c r="F182" s="197">
        <f t="shared" si="18"/>
        <v>120.650914554121</v>
      </c>
      <c r="G182" s="198">
        <f t="shared" si="20"/>
        <v>165.29370388794817</v>
      </c>
      <c r="H182" s="196">
        <f t="shared" si="13"/>
        <v>0</v>
      </c>
      <c r="I182" s="202">
        <f t="shared" si="21"/>
        <v>169.74528786891287</v>
      </c>
      <c r="J182" s="203">
        <v>1</v>
      </c>
      <c r="K182" s="203">
        <f t="shared" si="16"/>
        <v>6</v>
      </c>
      <c r="L182" s="192">
        <v>138.735044188324</v>
      </c>
      <c r="M182" s="193">
        <v>73.5</v>
      </c>
      <c r="N182" s="192">
        <f t="shared" si="14"/>
        <v>169.73689134114366</v>
      </c>
      <c r="O182" s="171">
        <f t="shared" si="15"/>
        <v>0.81735351161515635</v>
      </c>
    </row>
    <row r="183" spans="1:15" ht="12.65" customHeight="1">
      <c r="A183" s="113">
        <v>30437</v>
      </c>
      <c r="B183" s="90">
        <v>3544781</v>
      </c>
      <c r="C183" s="195">
        <v>75.900000000000006</v>
      </c>
      <c r="D183" s="196">
        <f t="shared" si="17"/>
        <v>4670330.6982872197</v>
      </c>
      <c r="F183" s="197">
        <f t="shared" si="18"/>
        <v>118.17645671131385</v>
      </c>
      <c r="G183" s="198">
        <f t="shared" si="20"/>
        <v>165.29370388794817</v>
      </c>
      <c r="H183" s="196">
        <f t="shared" si="13"/>
        <v>0</v>
      </c>
      <c r="I183" s="202">
        <f t="shared" si="21"/>
        <v>170.48721853240698</v>
      </c>
      <c r="J183" s="203">
        <v>1</v>
      </c>
      <c r="K183" s="203">
        <f t="shared" si="16"/>
        <v>7</v>
      </c>
      <c r="L183" s="192">
        <v>135.69309556006499</v>
      </c>
      <c r="M183" s="193">
        <v>73</v>
      </c>
      <c r="N183" s="192">
        <f t="shared" si="14"/>
        <v>166.36943257866039</v>
      </c>
      <c r="O183" s="171">
        <f t="shared" si="15"/>
        <v>0.81561314153012177</v>
      </c>
    </row>
    <row r="184" spans="1:15" ht="12.65" customHeight="1">
      <c r="A184" s="113">
        <v>30468</v>
      </c>
      <c r="B184" s="90">
        <v>3648128</v>
      </c>
      <c r="C184" s="195">
        <v>75.900000000000006</v>
      </c>
      <c r="D184" s="196">
        <f t="shared" si="17"/>
        <v>4806492.7536231885</v>
      </c>
      <c r="F184" s="197">
        <f t="shared" si="18"/>
        <v>121.62185496631017</v>
      </c>
      <c r="G184" s="198">
        <f t="shared" si="20"/>
        <v>165.29370388794817</v>
      </c>
      <c r="H184" s="196">
        <f t="shared" si="13"/>
        <v>0</v>
      </c>
      <c r="I184" s="202">
        <f t="shared" si="21"/>
        <v>171.2291491959011</v>
      </c>
      <c r="J184" s="203">
        <v>1</v>
      </c>
      <c r="K184" s="203">
        <f t="shared" si="16"/>
        <v>8</v>
      </c>
      <c r="L184" s="192">
        <v>133.16338960810199</v>
      </c>
      <c r="M184" s="193">
        <v>72.900000000000006</v>
      </c>
      <c r="N184" s="192">
        <f t="shared" si="14"/>
        <v>163.48994898842605</v>
      </c>
      <c r="O184" s="171">
        <f t="shared" si="15"/>
        <v>0.81450505325883393</v>
      </c>
    </row>
    <row r="185" spans="1:15" ht="12.65" customHeight="1">
      <c r="A185" s="113">
        <v>30498</v>
      </c>
      <c r="B185" s="90">
        <v>3915461</v>
      </c>
      <c r="C185" s="195">
        <v>75.900000000000006</v>
      </c>
      <c r="D185" s="196">
        <f t="shared" si="17"/>
        <v>5158710.1449275361</v>
      </c>
      <c r="F185" s="197">
        <f t="shared" si="18"/>
        <v>130.53424382813427</v>
      </c>
      <c r="G185" s="198">
        <f t="shared" si="20"/>
        <v>165.29370388794817</v>
      </c>
      <c r="H185" s="196">
        <f t="shared" si="13"/>
        <v>0</v>
      </c>
      <c r="I185" s="202">
        <f t="shared" si="21"/>
        <v>171.97107985939522</v>
      </c>
      <c r="J185" s="203">
        <v>1</v>
      </c>
      <c r="K185" s="203">
        <f t="shared" si="16"/>
        <v>9</v>
      </c>
      <c r="L185" s="192">
        <v>131.39785216107501</v>
      </c>
      <c r="M185" s="193">
        <v>73.2</v>
      </c>
      <c r="N185" s="192">
        <f t="shared" si="14"/>
        <v>161.38769348679276</v>
      </c>
      <c r="O185" s="171">
        <f t="shared" si="15"/>
        <v>0.81417516616177443</v>
      </c>
    </row>
    <row r="186" spans="1:15" ht="12.65" customHeight="1">
      <c r="A186" s="113">
        <v>30529</v>
      </c>
      <c r="B186" s="90">
        <v>4156623</v>
      </c>
      <c r="C186" s="195">
        <v>75.900000000000006</v>
      </c>
      <c r="D186" s="196">
        <f t="shared" si="17"/>
        <v>5476446.6403162051</v>
      </c>
      <c r="F186" s="197">
        <f t="shared" si="18"/>
        <v>138.57413984806155</v>
      </c>
      <c r="G186" s="198">
        <f t="shared" si="20"/>
        <v>165.29370388794817</v>
      </c>
      <c r="H186" s="196">
        <f t="shared" si="13"/>
        <v>0</v>
      </c>
      <c r="I186" s="202">
        <f t="shared" si="21"/>
        <v>172.71301052288933</v>
      </c>
      <c r="J186" s="203">
        <v>1</v>
      </c>
      <c r="K186" s="203">
        <f t="shared" si="16"/>
        <v>10</v>
      </c>
      <c r="L186" s="192">
        <v>131.28097028213699</v>
      </c>
      <c r="M186" s="193">
        <v>75</v>
      </c>
      <c r="N186" s="192">
        <f t="shared" si="14"/>
        <v>160.8027512923764</v>
      </c>
      <c r="O186" s="171">
        <f t="shared" si="15"/>
        <v>0.81640997574374818</v>
      </c>
    </row>
    <row r="187" spans="1:15" ht="12.65" customHeight="1">
      <c r="A187" s="113">
        <v>30560</v>
      </c>
      <c r="B187" s="90">
        <v>4364525</v>
      </c>
      <c r="C187" s="195">
        <v>75.900000000000006</v>
      </c>
      <c r="D187" s="196">
        <f t="shared" si="17"/>
        <v>5750362.3188405791</v>
      </c>
      <c r="F187" s="197">
        <f t="shared" si="18"/>
        <v>145.50520884871224</v>
      </c>
      <c r="G187" s="198">
        <f t="shared" si="20"/>
        <v>165.29370388794817</v>
      </c>
      <c r="H187" s="196">
        <f t="shared" si="13"/>
        <v>0</v>
      </c>
      <c r="I187" s="202">
        <f t="shared" si="21"/>
        <v>173.45494118638345</v>
      </c>
      <c r="J187" s="203">
        <v>1</v>
      </c>
      <c r="K187" s="203">
        <f t="shared" si="16"/>
        <v>11</v>
      </c>
      <c r="L187" s="192">
        <v>131.36263064844201</v>
      </c>
      <c r="M187" s="193">
        <v>74.7</v>
      </c>
      <c r="N187" s="192">
        <f t="shared" si="14"/>
        <v>160.97163474158182</v>
      </c>
      <c r="O187" s="171">
        <f t="shared" si="15"/>
        <v>0.81606073554093506</v>
      </c>
    </row>
    <row r="188" spans="1:15" ht="12.65" customHeight="1">
      <c r="A188" s="113">
        <v>30590</v>
      </c>
      <c r="B188" s="90">
        <v>4583775</v>
      </c>
      <c r="C188" s="195">
        <v>75.900000000000006</v>
      </c>
      <c r="D188" s="196">
        <f t="shared" si="17"/>
        <v>6039229.2490118574</v>
      </c>
      <c r="F188" s="197">
        <f t="shared" si="18"/>
        <v>152.81459922683592</v>
      </c>
      <c r="G188" s="198">
        <f t="shared" si="20"/>
        <v>165.29370388794817</v>
      </c>
      <c r="H188" s="196">
        <f t="shared" si="13"/>
        <v>0</v>
      </c>
      <c r="I188" s="202">
        <f t="shared" si="21"/>
        <v>174.19687184987757</v>
      </c>
      <c r="J188" s="203">
        <v>1</v>
      </c>
      <c r="K188" s="203">
        <f t="shared" si="16"/>
        <v>12</v>
      </c>
      <c r="L188" s="192">
        <v>131.63524862285499</v>
      </c>
      <c r="M188" s="193">
        <v>74.8</v>
      </c>
      <c r="N188" s="192">
        <f t="shared" si="14"/>
        <v>161.25960445849049</v>
      </c>
      <c r="O188" s="171">
        <f t="shared" si="15"/>
        <v>0.81629400657955198</v>
      </c>
    </row>
    <row r="189" spans="1:15" ht="12.65" customHeight="1">
      <c r="A189" s="113">
        <v>30621</v>
      </c>
      <c r="B189" s="90">
        <v>4551259</v>
      </c>
      <c r="C189" s="195">
        <v>75.900000000000006</v>
      </c>
      <c r="D189" s="196">
        <f t="shared" si="17"/>
        <v>5996388.669301712</v>
      </c>
      <c r="F189" s="197">
        <f t="shared" si="18"/>
        <v>151.73057579452086</v>
      </c>
      <c r="G189" s="198">
        <f t="shared" si="20"/>
        <v>161.91974929808444</v>
      </c>
      <c r="H189" s="196">
        <f t="shared" si="13"/>
        <v>0</v>
      </c>
      <c r="I189" s="202">
        <f t="shared" si="21"/>
        <v>174.93880251337168</v>
      </c>
      <c r="J189" s="203">
        <v>1</v>
      </c>
      <c r="K189" s="203">
        <f t="shared" si="16"/>
        <v>13</v>
      </c>
      <c r="L189" s="192">
        <v>132.739239486342</v>
      </c>
      <c r="M189" s="193">
        <v>74.400000000000006</v>
      </c>
      <c r="N189" s="192">
        <f t="shared" si="14"/>
        <v>162.62733525895618</v>
      </c>
      <c r="O189" s="171">
        <f t="shared" si="15"/>
        <v>0.81621726922462012</v>
      </c>
    </row>
    <row r="190" spans="1:15" ht="12.65" customHeight="1">
      <c r="A190" s="113">
        <v>30651</v>
      </c>
      <c r="B190" s="90">
        <v>4630751</v>
      </c>
      <c r="C190" s="195">
        <v>75.900000000000006</v>
      </c>
      <c r="D190" s="196">
        <f t="shared" si="17"/>
        <v>6101121.2121212119</v>
      </c>
      <c r="F190" s="197">
        <f t="shared" si="18"/>
        <v>154.38069237348464</v>
      </c>
      <c r="G190" s="198">
        <f t="shared" si="20"/>
        <v>161.91974929808444</v>
      </c>
      <c r="H190" s="196">
        <f t="shared" ref="H190:H253" si="22">IF(F190=G190,1,0)</f>
        <v>0</v>
      </c>
      <c r="I190" s="202">
        <f t="shared" si="21"/>
        <v>175.6807331768658</v>
      </c>
      <c r="J190" s="203">
        <v>1</v>
      </c>
      <c r="K190" s="203">
        <f t="shared" si="16"/>
        <v>14</v>
      </c>
      <c r="L190" s="192">
        <v>134.31742731292999</v>
      </c>
      <c r="M190" s="193">
        <v>72.5</v>
      </c>
      <c r="N190" s="192">
        <f t="shared" ref="N190:N253" si="23" xml:space="preserve"> 28.851205276+1.14816697404*L190-0.25041237842*M190</f>
        <v>164.91514191927448</v>
      </c>
      <c r="O190" s="171">
        <f t="shared" ref="O190:O253" si="24">L190/N190</f>
        <v>0.81446388578847428</v>
      </c>
    </row>
    <row r="191" spans="1:15" ht="12.65" customHeight="1">
      <c r="A191" s="113">
        <v>30682</v>
      </c>
      <c r="B191" s="90">
        <v>3245786</v>
      </c>
      <c r="C191" s="195">
        <v>75.900000000000006</v>
      </c>
      <c r="D191" s="196">
        <f t="shared" si="17"/>
        <v>4276397.8919631084</v>
      </c>
      <c r="F191" s="197">
        <f t="shared" si="18"/>
        <v>108.20851520113328</v>
      </c>
      <c r="G191" s="198">
        <f t="shared" si="20"/>
        <v>154.38069237348464</v>
      </c>
      <c r="H191" s="196">
        <f t="shared" si="22"/>
        <v>0</v>
      </c>
      <c r="I191" s="202">
        <f t="shared" si="21"/>
        <v>176.42266384035992</v>
      </c>
      <c r="J191" s="203">
        <v>1</v>
      </c>
      <c r="K191" s="203">
        <f t="shared" ref="K191:K254" si="25">K190+J191</f>
        <v>15</v>
      </c>
      <c r="L191" s="192">
        <v>131.438424382905</v>
      </c>
      <c r="M191" s="193">
        <v>75.599999999999994</v>
      </c>
      <c r="N191" s="192">
        <f t="shared" si="23"/>
        <v>160.83328746375338</v>
      </c>
      <c r="O191" s="171">
        <f t="shared" si="24"/>
        <v>0.8172339598077728</v>
      </c>
    </row>
    <row r="192" spans="1:15" ht="12.65" customHeight="1">
      <c r="A192" s="113">
        <v>30713</v>
      </c>
      <c r="B192" s="90">
        <v>3781865</v>
      </c>
      <c r="C192" s="195">
        <v>75.900000000000006</v>
      </c>
      <c r="D192" s="196">
        <f t="shared" si="17"/>
        <v>4982694.3346508564</v>
      </c>
      <c r="F192" s="197">
        <f t="shared" si="18"/>
        <v>126.08039973711575</v>
      </c>
      <c r="G192" s="198">
        <f t="shared" si="20"/>
        <v>154.38069237348464</v>
      </c>
      <c r="H192" s="196">
        <f t="shared" si="22"/>
        <v>0</v>
      </c>
      <c r="I192" s="202">
        <f t="shared" si="21"/>
        <v>177.16459450385403</v>
      </c>
      <c r="J192" s="203">
        <v>1</v>
      </c>
      <c r="K192" s="203">
        <f t="shared" si="25"/>
        <v>16</v>
      </c>
      <c r="L192" s="192">
        <v>135.292848963571</v>
      </c>
      <c r="M192" s="193">
        <v>75.599999999999994</v>
      </c>
      <c r="N192" s="192">
        <f t="shared" si="23"/>
        <v>165.25881047120205</v>
      </c>
      <c r="O192" s="171">
        <f t="shared" si="24"/>
        <v>0.81867253296699172</v>
      </c>
    </row>
    <row r="193" spans="1:15" ht="12.65" customHeight="1">
      <c r="A193" s="113">
        <v>30742</v>
      </c>
      <c r="B193" s="90">
        <v>4072262</v>
      </c>
      <c r="C193" s="195">
        <v>75.900000000000006</v>
      </c>
      <c r="D193" s="196">
        <f t="shared" si="17"/>
        <v>5365299.0777338604</v>
      </c>
      <c r="F193" s="197">
        <f t="shared" si="18"/>
        <v>135.76169979474849</v>
      </c>
      <c r="G193" s="198">
        <f t="shared" si="20"/>
        <v>154.38069237348464</v>
      </c>
      <c r="H193" s="196">
        <f t="shared" si="22"/>
        <v>0</v>
      </c>
      <c r="I193" s="202">
        <f t="shared" si="21"/>
        <v>177.90652516734815</v>
      </c>
      <c r="J193" s="203">
        <v>1</v>
      </c>
      <c r="K193" s="203">
        <f t="shared" si="25"/>
        <v>17</v>
      </c>
      <c r="L193" s="192">
        <v>135.69356620225699</v>
      </c>
      <c r="M193" s="193">
        <v>76.7</v>
      </c>
      <c r="N193" s="192">
        <f t="shared" si="23"/>
        <v>165.44344715432783</v>
      </c>
      <c r="O193" s="171">
        <f t="shared" si="24"/>
        <v>0.82018096537652674</v>
      </c>
    </row>
    <row r="194" spans="1:15" ht="12.65" customHeight="1">
      <c r="A194" s="113">
        <v>30773</v>
      </c>
      <c r="B194" s="90">
        <v>3622763</v>
      </c>
      <c r="C194" s="195">
        <v>77.599999999999994</v>
      </c>
      <c r="D194" s="196">
        <f t="shared" si="17"/>
        <v>4668509.020618557</v>
      </c>
      <c r="F194" s="197">
        <f t="shared" si="18"/>
        <v>118.13036160026923</v>
      </c>
      <c r="G194" s="198">
        <f t="shared" si="20"/>
        <v>154.38069237348464</v>
      </c>
      <c r="H194" s="196">
        <f t="shared" si="22"/>
        <v>0</v>
      </c>
      <c r="I194" s="202">
        <f t="shared" si="21"/>
        <v>178.64845583084227</v>
      </c>
      <c r="J194" s="203">
        <v>1</v>
      </c>
      <c r="K194" s="203">
        <f t="shared" si="25"/>
        <v>18</v>
      </c>
      <c r="L194" s="192">
        <v>136.04821304892101</v>
      </c>
      <c r="M194" s="193">
        <v>76.7</v>
      </c>
      <c r="N194" s="192">
        <f t="shared" si="23"/>
        <v>165.85064095111488</v>
      </c>
      <c r="O194" s="171">
        <f t="shared" si="24"/>
        <v>0.82030562118250572</v>
      </c>
    </row>
    <row r="195" spans="1:15" ht="12.65" customHeight="1">
      <c r="A195" s="113">
        <v>30803</v>
      </c>
      <c r="B195" s="90">
        <v>3662474</v>
      </c>
      <c r="C195" s="195">
        <v>77.599999999999994</v>
      </c>
      <c r="D195" s="196">
        <f t="shared" ref="D195:D258" si="26">B195/C195*100</f>
        <v>4719682.989690722</v>
      </c>
      <c r="F195" s="197">
        <f t="shared" si="18"/>
        <v>119.42525027764287</v>
      </c>
      <c r="G195" s="198">
        <f t="shared" si="20"/>
        <v>154.38069237348464</v>
      </c>
      <c r="H195" s="196">
        <f t="shared" si="22"/>
        <v>0</v>
      </c>
      <c r="I195" s="202">
        <f t="shared" si="21"/>
        <v>179.39038649433638</v>
      </c>
      <c r="J195" s="203">
        <v>1</v>
      </c>
      <c r="K195" s="203">
        <f t="shared" si="25"/>
        <v>19</v>
      </c>
      <c r="L195" s="192">
        <v>137.21099422058899</v>
      </c>
      <c r="M195" s="193">
        <v>73.099999999999994</v>
      </c>
      <c r="N195" s="192">
        <f t="shared" si="23"/>
        <v>168.08719245277157</v>
      </c>
      <c r="O195" s="171">
        <f t="shared" si="24"/>
        <v>0.8163084421743908</v>
      </c>
    </row>
    <row r="196" spans="1:15" ht="12.65" customHeight="1">
      <c r="A196" s="113">
        <v>30834</v>
      </c>
      <c r="B196" s="90">
        <v>3834392</v>
      </c>
      <c r="C196" s="195">
        <v>77.599999999999994</v>
      </c>
      <c r="D196" s="196">
        <f t="shared" si="26"/>
        <v>4941226.8041237118</v>
      </c>
      <c r="F196" s="197">
        <f t="shared" ref="F196:F259" si="27">D196/E$574*100</f>
        <v>125.03111947350116</v>
      </c>
      <c r="G196" s="198">
        <f t="shared" si="20"/>
        <v>154.38069237348464</v>
      </c>
      <c r="H196" s="196">
        <f t="shared" si="22"/>
        <v>0</v>
      </c>
      <c r="I196" s="202">
        <f t="shared" si="21"/>
        <v>180.1323171578305</v>
      </c>
      <c r="J196" s="203">
        <v>1</v>
      </c>
      <c r="K196" s="203">
        <f t="shared" si="25"/>
        <v>20</v>
      </c>
      <c r="L196" s="192">
        <v>137.53926782538599</v>
      </c>
      <c r="M196" s="193">
        <v>77</v>
      </c>
      <c r="N196" s="192">
        <f t="shared" si="23"/>
        <v>167.48749708841055</v>
      </c>
      <c r="O196" s="171">
        <f t="shared" si="24"/>
        <v>0.82119125437037266</v>
      </c>
    </row>
    <row r="197" spans="1:15" ht="12.65" customHeight="1">
      <c r="A197" s="113">
        <v>30864</v>
      </c>
      <c r="B197" s="90">
        <v>4117998</v>
      </c>
      <c r="C197" s="195">
        <v>77.599999999999994</v>
      </c>
      <c r="D197" s="196">
        <f t="shared" si="26"/>
        <v>5306698.4536082475</v>
      </c>
      <c r="F197" s="197">
        <f t="shared" si="27"/>
        <v>134.27888956831714</v>
      </c>
      <c r="G197" s="198">
        <f t="shared" si="20"/>
        <v>154.38069237348464</v>
      </c>
      <c r="H197" s="196">
        <f t="shared" si="22"/>
        <v>0</v>
      </c>
      <c r="I197" s="202">
        <f t="shared" si="21"/>
        <v>180.87424782132462</v>
      </c>
      <c r="J197" s="203">
        <v>1</v>
      </c>
      <c r="K197" s="203">
        <f t="shared" si="25"/>
        <v>21</v>
      </c>
      <c r="L197" s="192">
        <v>136.06647420060801</v>
      </c>
      <c r="M197" s="193">
        <v>77.400000000000006</v>
      </c>
      <c r="N197" s="192">
        <f t="shared" si="23"/>
        <v>165.69631913749583</v>
      </c>
      <c r="O197" s="171">
        <f t="shared" si="24"/>
        <v>0.82117982408347412</v>
      </c>
    </row>
    <row r="198" spans="1:15" ht="12.65" customHeight="1">
      <c r="A198" s="113">
        <v>30895</v>
      </c>
      <c r="B198" s="90">
        <v>4319951</v>
      </c>
      <c r="C198" s="195">
        <v>77.599999999999994</v>
      </c>
      <c r="D198" s="196">
        <f t="shared" si="26"/>
        <v>5566947.1649484541</v>
      </c>
      <c r="F198" s="197">
        <f t="shared" si="27"/>
        <v>140.86413428795771</v>
      </c>
      <c r="G198" s="198">
        <f t="shared" si="20"/>
        <v>154.38069237348464</v>
      </c>
      <c r="H198" s="196">
        <f t="shared" si="22"/>
        <v>0</v>
      </c>
      <c r="I198" s="202">
        <f t="shared" si="21"/>
        <v>181.61617848481873</v>
      </c>
      <c r="J198" s="203">
        <v>1</v>
      </c>
      <c r="K198" s="203">
        <f t="shared" si="25"/>
        <v>22</v>
      </c>
      <c r="L198" s="192">
        <v>134.28094073987899</v>
      </c>
      <c r="M198" s="193">
        <v>75.400000000000006</v>
      </c>
      <c r="N198" s="192">
        <f t="shared" si="23"/>
        <v>164.14705334368341</v>
      </c>
      <c r="O198" s="171">
        <f t="shared" si="24"/>
        <v>0.8180527033813263</v>
      </c>
    </row>
    <row r="199" spans="1:15" ht="12.65" customHeight="1">
      <c r="A199" s="113">
        <v>30926</v>
      </c>
      <c r="B199" s="90">
        <v>4503169</v>
      </c>
      <c r="C199" s="195">
        <v>77.599999999999994</v>
      </c>
      <c r="D199" s="196">
        <f t="shared" si="26"/>
        <v>5803052.8350515468</v>
      </c>
      <c r="F199" s="197">
        <f t="shared" si="27"/>
        <v>146.83847171816723</v>
      </c>
      <c r="G199" s="198">
        <f t="shared" si="20"/>
        <v>154.38069237348464</v>
      </c>
      <c r="H199" s="196">
        <f t="shared" si="22"/>
        <v>0</v>
      </c>
      <c r="I199" s="202">
        <f t="shared" si="21"/>
        <v>182.35810914831285</v>
      </c>
      <c r="J199" s="203">
        <v>1</v>
      </c>
      <c r="K199" s="203">
        <f t="shared" si="25"/>
        <v>23</v>
      </c>
      <c r="L199" s="192">
        <v>133.06356786383699</v>
      </c>
      <c r="M199" s="193">
        <v>76.5</v>
      </c>
      <c r="N199" s="192">
        <f t="shared" si="23"/>
        <v>162.47385239605791</v>
      </c>
      <c r="O199" s="171">
        <f t="shared" si="24"/>
        <v>0.81898450674679457</v>
      </c>
    </row>
    <row r="200" spans="1:15" ht="12.65" customHeight="1">
      <c r="A200" s="113">
        <v>30956</v>
      </c>
      <c r="B200" s="90">
        <v>4702804</v>
      </c>
      <c r="C200" s="195">
        <v>77.599999999999994</v>
      </c>
      <c r="D200" s="196">
        <f t="shared" si="26"/>
        <v>6060314.4329896914</v>
      </c>
      <c r="F200" s="197">
        <f t="shared" si="27"/>
        <v>153.34813153805328</v>
      </c>
      <c r="G200" s="198">
        <f t="shared" si="20"/>
        <v>157.0137617980613</v>
      </c>
      <c r="H200" s="196">
        <f t="shared" si="22"/>
        <v>0</v>
      </c>
      <c r="I200" s="202">
        <f t="shared" si="21"/>
        <v>183.10003981180697</v>
      </c>
      <c r="J200" s="203">
        <v>1</v>
      </c>
      <c r="K200" s="203">
        <f t="shared" si="25"/>
        <v>24</v>
      </c>
      <c r="L200" s="192">
        <v>131.781212933245</v>
      </c>
      <c r="M200" s="193">
        <v>78</v>
      </c>
      <c r="N200" s="192">
        <f t="shared" si="23"/>
        <v>160.62587624812483</v>
      </c>
      <c r="O200" s="171">
        <f t="shared" si="24"/>
        <v>0.82042330919133855</v>
      </c>
    </row>
    <row r="201" spans="1:15" ht="12.65" customHeight="1">
      <c r="A201" s="113">
        <v>30987</v>
      </c>
      <c r="B201" s="90">
        <v>4642886</v>
      </c>
      <c r="C201" s="195">
        <v>77.599999999999994</v>
      </c>
      <c r="D201" s="196">
        <f t="shared" si="26"/>
        <v>5983100.5154639175</v>
      </c>
      <c r="F201" s="197">
        <f t="shared" si="27"/>
        <v>151.39433687735783</v>
      </c>
      <c r="G201" s="198">
        <f t="shared" si="20"/>
        <v>157.0137617980613</v>
      </c>
      <c r="H201" s="196">
        <f t="shared" si="22"/>
        <v>0</v>
      </c>
      <c r="I201" s="202">
        <f t="shared" si="21"/>
        <v>183.84197047530108</v>
      </c>
      <c r="J201" s="203">
        <v>1</v>
      </c>
      <c r="K201" s="203">
        <f t="shared" si="25"/>
        <v>25</v>
      </c>
      <c r="L201" s="192">
        <v>131.44557956752999</v>
      </c>
      <c r="M201" s="193">
        <v>78.2</v>
      </c>
      <c r="N201" s="192">
        <f t="shared" si="23"/>
        <v>160.19043062654097</v>
      </c>
      <c r="O201" s="171">
        <f t="shared" si="24"/>
        <v>0.8205582509105982</v>
      </c>
    </row>
    <row r="202" spans="1:15" ht="12.65" customHeight="1">
      <c r="A202" s="113">
        <v>31017</v>
      </c>
      <c r="B202" s="90">
        <v>4648014</v>
      </c>
      <c r="C202" s="195">
        <v>77.599999999999994</v>
      </c>
      <c r="D202" s="196">
        <f t="shared" si="26"/>
        <v>5989708.7628865987</v>
      </c>
      <c r="F202" s="197">
        <f t="shared" si="27"/>
        <v>151.56154971857495</v>
      </c>
      <c r="G202" s="198">
        <f t="shared" si="20"/>
        <v>157.09108217661048</v>
      </c>
      <c r="H202" s="196">
        <f t="shared" si="22"/>
        <v>0</v>
      </c>
      <c r="I202" s="202">
        <f t="shared" si="21"/>
        <v>184.5839011387952</v>
      </c>
      <c r="J202" s="203">
        <v>1</v>
      </c>
      <c r="K202" s="203">
        <f t="shared" si="25"/>
        <v>26</v>
      </c>
      <c r="L202" s="192">
        <v>129.95354754602499</v>
      </c>
      <c r="M202" s="193">
        <v>77.400000000000006</v>
      </c>
      <c r="N202" s="192">
        <f t="shared" si="23"/>
        <v>158.67765863797479</v>
      </c>
      <c r="O202" s="171">
        <f t="shared" si="24"/>
        <v>0.81897822706418777</v>
      </c>
    </row>
    <row r="203" spans="1:15" ht="12.65" customHeight="1">
      <c r="A203" s="113">
        <v>31048</v>
      </c>
      <c r="B203" s="90">
        <v>3240900</v>
      </c>
      <c r="C203" s="195">
        <v>77.599999999999994</v>
      </c>
      <c r="D203" s="196">
        <f t="shared" si="26"/>
        <v>4176417.5257731965</v>
      </c>
      <c r="F203" s="197">
        <f t="shared" si="27"/>
        <v>105.67864608043985</v>
      </c>
      <c r="G203" s="198">
        <f t="shared" si="20"/>
        <v>157.09108217661048</v>
      </c>
      <c r="H203" s="196">
        <f t="shared" si="22"/>
        <v>0</v>
      </c>
      <c r="I203" s="202">
        <f t="shared" si="21"/>
        <v>185.32583180228931</v>
      </c>
      <c r="J203" s="203">
        <v>1</v>
      </c>
      <c r="K203" s="203">
        <f t="shared" si="25"/>
        <v>27</v>
      </c>
      <c r="L203" s="192">
        <v>129.74366035981299</v>
      </c>
      <c r="M203" s="193">
        <v>74.7</v>
      </c>
      <c r="N203" s="192">
        <f t="shared" si="23"/>
        <v>159.11278652422598</v>
      </c>
      <c r="O203" s="171">
        <f t="shared" si="24"/>
        <v>0.81541944675865918</v>
      </c>
    </row>
    <row r="204" spans="1:15" ht="12.65" customHeight="1">
      <c r="A204" s="113">
        <v>31079</v>
      </c>
      <c r="B204" s="90">
        <v>3744042</v>
      </c>
      <c r="C204" s="195">
        <v>77.599999999999994</v>
      </c>
      <c r="D204" s="196">
        <f t="shared" si="26"/>
        <v>4824796.3917525774</v>
      </c>
      <c r="F204" s="197">
        <f t="shared" si="27"/>
        <v>122.08500398910861</v>
      </c>
      <c r="G204" s="198">
        <f t="shared" si="20"/>
        <v>157.09108217661048</v>
      </c>
      <c r="H204" s="196">
        <f t="shared" si="22"/>
        <v>0</v>
      </c>
      <c r="I204" s="202">
        <f t="shared" si="21"/>
        <v>186.06776246578343</v>
      </c>
      <c r="J204" s="203">
        <v>1</v>
      </c>
      <c r="K204" s="203">
        <f t="shared" si="25"/>
        <v>28</v>
      </c>
      <c r="L204" s="192">
        <v>129.828326377259</v>
      </c>
      <c r="M204" s="193">
        <v>74.8</v>
      </c>
      <c r="N204" s="192">
        <f t="shared" si="23"/>
        <v>159.18495601143897</v>
      </c>
      <c r="O204" s="171">
        <f t="shared" si="24"/>
        <v>0.81558163302774411</v>
      </c>
    </row>
    <row r="205" spans="1:15" ht="12.65" customHeight="1">
      <c r="A205" s="113">
        <v>31107</v>
      </c>
      <c r="B205" s="90">
        <v>3978569</v>
      </c>
      <c r="C205" s="195">
        <v>77.599999999999994</v>
      </c>
      <c r="D205" s="196">
        <f t="shared" si="26"/>
        <v>5127021.9072164949</v>
      </c>
      <c r="F205" s="197">
        <f t="shared" si="27"/>
        <v>129.73241545793127</v>
      </c>
      <c r="G205" s="198">
        <f t="shared" si="20"/>
        <v>157.09108217661048</v>
      </c>
      <c r="H205" s="196">
        <f t="shared" si="22"/>
        <v>0</v>
      </c>
      <c r="I205" s="202">
        <f t="shared" si="21"/>
        <v>186.80969312927755</v>
      </c>
      <c r="J205" s="203">
        <v>1</v>
      </c>
      <c r="K205" s="203">
        <f t="shared" si="25"/>
        <v>29</v>
      </c>
      <c r="L205" s="192">
        <v>129.14375026752501</v>
      </c>
      <c r="M205" s="193">
        <v>74.8</v>
      </c>
      <c r="N205" s="192">
        <f t="shared" si="23"/>
        <v>158.39894833102562</v>
      </c>
      <c r="O205" s="171">
        <f t="shared" si="24"/>
        <v>0.8153068667958423</v>
      </c>
    </row>
    <row r="206" spans="1:15" ht="12.65" customHeight="1">
      <c r="A206" s="113">
        <v>31138</v>
      </c>
      <c r="B206" s="90">
        <v>3543153</v>
      </c>
      <c r="C206" s="195">
        <v>77.2</v>
      </c>
      <c r="D206" s="196">
        <f t="shared" si="26"/>
        <v>4589576.4248704659</v>
      </c>
      <c r="F206" s="197">
        <f t="shared" si="27"/>
        <v>116.13307809142543</v>
      </c>
      <c r="G206" s="198">
        <f t="shared" si="20"/>
        <v>157.09108217661048</v>
      </c>
      <c r="H206" s="196">
        <f t="shared" si="22"/>
        <v>0</v>
      </c>
      <c r="I206" s="202">
        <f t="shared" si="21"/>
        <v>187.55162379277166</v>
      </c>
      <c r="J206" s="203">
        <v>1</v>
      </c>
      <c r="K206" s="203">
        <f t="shared" si="25"/>
        <v>30</v>
      </c>
      <c r="L206" s="192">
        <v>134.66749882190601</v>
      </c>
      <c r="M206" s="193">
        <v>75.900000000000006</v>
      </c>
      <c r="N206" s="192">
        <f t="shared" si="23"/>
        <v>164.46568037780509</v>
      </c>
      <c r="O206" s="171">
        <f t="shared" si="24"/>
        <v>0.81881823923722152</v>
      </c>
    </row>
    <row r="207" spans="1:15" ht="12.65" customHeight="1">
      <c r="A207" s="113">
        <v>31168</v>
      </c>
      <c r="B207" s="90">
        <v>3581890</v>
      </c>
      <c r="C207" s="195">
        <v>77.2</v>
      </c>
      <c r="D207" s="196">
        <f t="shared" si="26"/>
        <v>4639753.8860103628</v>
      </c>
      <c r="F207" s="197">
        <f t="shared" si="27"/>
        <v>117.40275147161184</v>
      </c>
      <c r="G207" s="198">
        <f t="shared" ref="G207:G270" si="28">MAX(F195:F219)</f>
        <v>157.09108217661048</v>
      </c>
      <c r="H207" s="196">
        <f t="shared" si="22"/>
        <v>0</v>
      </c>
      <c r="I207" s="202">
        <f t="shared" si="21"/>
        <v>188.29355445626578</v>
      </c>
      <c r="J207" s="203">
        <v>1</v>
      </c>
      <c r="K207" s="203">
        <f t="shared" si="25"/>
        <v>31</v>
      </c>
      <c r="L207" s="192">
        <v>136.18516693039001</v>
      </c>
      <c r="M207" s="193">
        <v>75.2</v>
      </c>
      <c r="N207" s="192">
        <f t="shared" si="23"/>
        <v>166.38350544241419</v>
      </c>
      <c r="O207" s="171">
        <f t="shared" si="24"/>
        <v>0.81850160908843272</v>
      </c>
    </row>
    <row r="208" spans="1:15" ht="12.65" customHeight="1">
      <c r="A208" s="113">
        <v>31199</v>
      </c>
      <c r="B208" s="90">
        <v>3817032</v>
      </c>
      <c r="C208" s="195">
        <v>77.2</v>
      </c>
      <c r="D208" s="196">
        <f t="shared" si="26"/>
        <v>4944341.9689119169</v>
      </c>
      <c r="F208" s="197">
        <f t="shared" si="27"/>
        <v>125.1099445419009</v>
      </c>
      <c r="G208" s="198">
        <f t="shared" si="28"/>
        <v>157.09108217661048</v>
      </c>
      <c r="H208" s="196">
        <f t="shared" si="22"/>
        <v>0</v>
      </c>
      <c r="I208" s="202">
        <f t="shared" si="21"/>
        <v>189.0354851197599</v>
      </c>
      <c r="J208" s="203">
        <v>1</v>
      </c>
      <c r="K208" s="203">
        <f t="shared" si="25"/>
        <v>32</v>
      </c>
      <c r="L208" s="192">
        <v>139.058995767738</v>
      </c>
      <c r="M208" s="193">
        <v>76.2</v>
      </c>
      <c r="N208" s="192">
        <f t="shared" si="23"/>
        <v>169.43272842408089</v>
      </c>
      <c r="O208" s="171">
        <f t="shared" si="24"/>
        <v>0.82073278912018055</v>
      </c>
    </row>
    <row r="209" spans="1:15" ht="12.65" customHeight="1">
      <c r="A209" s="113">
        <v>31229</v>
      </c>
      <c r="B209" s="90">
        <v>4105319</v>
      </c>
      <c r="C209" s="195">
        <v>77.2</v>
      </c>
      <c r="D209" s="196">
        <f t="shared" si="26"/>
        <v>5317770.7253886005</v>
      </c>
      <c r="F209" s="197">
        <f t="shared" si="27"/>
        <v>134.55905856089549</v>
      </c>
      <c r="G209" s="198">
        <f t="shared" si="28"/>
        <v>157.09108217661048</v>
      </c>
      <c r="H209" s="196">
        <f t="shared" si="22"/>
        <v>0</v>
      </c>
      <c r="I209" s="202">
        <f t="shared" si="21"/>
        <v>189.77741578325401</v>
      </c>
      <c r="J209" s="203">
        <v>1</v>
      </c>
      <c r="K209" s="203">
        <f t="shared" si="25"/>
        <v>33</v>
      </c>
      <c r="L209" s="192">
        <v>137.48285204182801</v>
      </c>
      <c r="M209" s="193">
        <v>76.7</v>
      </c>
      <c r="N209" s="192">
        <f t="shared" si="23"/>
        <v>167.49784606244071</v>
      </c>
      <c r="O209" s="171">
        <f t="shared" si="24"/>
        <v>0.82080370150298199</v>
      </c>
    </row>
    <row r="210" spans="1:15" ht="12.65" customHeight="1">
      <c r="A210" s="113">
        <v>31260</v>
      </c>
      <c r="B210" s="90">
        <v>4362142</v>
      </c>
      <c r="C210" s="195">
        <v>77.2</v>
      </c>
      <c r="D210" s="196">
        <f t="shared" si="26"/>
        <v>5650443.005181347</v>
      </c>
      <c r="F210" s="197">
        <f t="shared" si="27"/>
        <v>142.97688458045329</v>
      </c>
      <c r="G210" s="198">
        <f t="shared" si="28"/>
        <v>157.09108217661048</v>
      </c>
      <c r="H210" s="196">
        <f t="shared" si="22"/>
        <v>0</v>
      </c>
      <c r="I210" s="202">
        <f t="shared" si="21"/>
        <v>190.51934644674813</v>
      </c>
      <c r="J210" s="203">
        <v>1</v>
      </c>
      <c r="K210" s="203">
        <f t="shared" si="25"/>
        <v>34</v>
      </c>
      <c r="L210" s="192">
        <v>137.14202910987001</v>
      </c>
      <c r="M210" s="193">
        <v>77.400000000000006</v>
      </c>
      <c r="N210" s="192">
        <f t="shared" si="23"/>
        <v>166.93123576307704</v>
      </c>
      <c r="O210" s="171">
        <f t="shared" si="24"/>
        <v>0.82154803732785875</v>
      </c>
    </row>
    <row r="211" spans="1:15" ht="12.65" customHeight="1">
      <c r="A211" s="113">
        <v>31291</v>
      </c>
      <c r="B211" s="90">
        <v>4540748</v>
      </c>
      <c r="C211" s="195">
        <v>77.2</v>
      </c>
      <c r="D211" s="196">
        <f t="shared" si="26"/>
        <v>5881797.9274611399</v>
      </c>
      <c r="F211" s="197">
        <f t="shared" si="27"/>
        <v>148.83101070641993</v>
      </c>
      <c r="G211" s="198">
        <f t="shared" si="28"/>
        <v>160.04561195141238</v>
      </c>
      <c r="H211" s="196">
        <f t="shared" si="22"/>
        <v>0</v>
      </c>
      <c r="I211" s="202">
        <f t="shared" si="21"/>
        <v>191.26127711024225</v>
      </c>
      <c r="J211" s="203">
        <v>1</v>
      </c>
      <c r="K211" s="203">
        <f t="shared" si="25"/>
        <v>35</v>
      </c>
      <c r="L211" s="192">
        <v>135.254707713838</v>
      </c>
      <c r="M211" s="193">
        <v>77.3</v>
      </c>
      <c r="N211" s="192">
        <f t="shared" si="23"/>
        <v>164.78931690459603</v>
      </c>
      <c r="O211" s="171">
        <f t="shared" si="24"/>
        <v>0.82077352011928695</v>
      </c>
    </row>
    <row r="212" spans="1:15" ht="12.65" customHeight="1">
      <c r="A212" s="113">
        <v>31321</v>
      </c>
      <c r="B212" s="90">
        <v>4790399</v>
      </c>
      <c r="C212" s="195">
        <v>77.2</v>
      </c>
      <c r="D212" s="196">
        <f t="shared" si="26"/>
        <v>6205180.0518134711</v>
      </c>
      <c r="F212" s="197">
        <f t="shared" si="27"/>
        <v>157.0137617980613</v>
      </c>
      <c r="G212" s="198">
        <f t="shared" si="28"/>
        <v>170.20461877170209</v>
      </c>
      <c r="H212" s="196">
        <f t="shared" si="22"/>
        <v>0</v>
      </c>
      <c r="I212" s="202">
        <f t="shared" si="21"/>
        <v>192.00320777373636</v>
      </c>
      <c r="J212" s="203">
        <v>1</v>
      </c>
      <c r="K212" s="203">
        <f t="shared" si="25"/>
        <v>36</v>
      </c>
      <c r="L212" s="192">
        <v>134.455048478187</v>
      </c>
      <c r="M212" s="193">
        <v>79.400000000000006</v>
      </c>
      <c r="N212" s="192">
        <f t="shared" si="23"/>
        <v>163.34530858505346</v>
      </c>
      <c r="O212" s="171">
        <f t="shared" si="24"/>
        <v>0.8231338239394651</v>
      </c>
    </row>
    <row r="213" spans="1:15" ht="12.65" customHeight="1">
      <c r="A213" s="113">
        <v>31352</v>
      </c>
      <c r="B213" s="90">
        <v>4731828</v>
      </c>
      <c r="C213" s="195">
        <v>77.2</v>
      </c>
      <c r="D213" s="196">
        <f t="shared" si="26"/>
        <v>6129310.8808290157</v>
      </c>
      <c r="F213" s="197">
        <f t="shared" si="27"/>
        <v>155.09399414566448</v>
      </c>
      <c r="G213" s="198">
        <f t="shared" si="28"/>
        <v>170.20461877170209</v>
      </c>
      <c r="H213" s="196">
        <f t="shared" si="22"/>
        <v>0</v>
      </c>
      <c r="I213" s="202">
        <f t="shared" si="21"/>
        <v>192.74513843723048</v>
      </c>
      <c r="J213" s="203">
        <v>1</v>
      </c>
      <c r="K213" s="203">
        <f t="shared" si="25"/>
        <v>37</v>
      </c>
      <c r="L213" s="192">
        <v>133.67806795275899</v>
      </c>
      <c r="M213" s="193">
        <v>75.7</v>
      </c>
      <c r="N213" s="192">
        <f t="shared" si="23"/>
        <v>163.37973100643882</v>
      </c>
      <c r="O213" s="171">
        <f t="shared" si="24"/>
        <v>0.81820472545331047</v>
      </c>
    </row>
    <row r="214" spans="1:15" ht="12.65" customHeight="1">
      <c r="A214" s="113">
        <v>31382</v>
      </c>
      <c r="B214" s="90">
        <v>4792758</v>
      </c>
      <c r="C214" s="195">
        <v>77.2</v>
      </c>
      <c r="D214" s="196">
        <f t="shared" si="26"/>
        <v>6208235.7512953365</v>
      </c>
      <c r="F214" s="197">
        <f t="shared" si="27"/>
        <v>157.09108217661048</v>
      </c>
      <c r="G214" s="198">
        <f t="shared" si="28"/>
        <v>172.9398882560692</v>
      </c>
      <c r="H214" s="196">
        <f t="shared" si="22"/>
        <v>0</v>
      </c>
      <c r="I214" s="202">
        <f t="shared" si="21"/>
        <v>193.4870691007246</v>
      </c>
      <c r="J214" s="203">
        <v>1</v>
      </c>
      <c r="K214" s="203">
        <f t="shared" si="25"/>
        <v>38</v>
      </c>
      <c r="L214" s="192">
        <v>133.14186035645801</v>
      </c>
      <c r="M214" s="193">
        <v>75</v>
      </c>
      <c r="N214" s="192">
        <f t="shared" si="23"/>
        <v>162.93936381803064</v>
      </c>
      <c r="O214" s="171">
        <f t="shared" si="24"/>
        <v>0.81712520066759164</v>
      </c>
    </row>
    <row r="215" spans="1:15" ht="12.65" customHeight="1">
      <c r="A215" s="113">
        <v>31413</v>
      </c>
      <c r="B215" s="90">
        <v>3376789</v>
      </c>
      <c r="C215" s="195">
        <v>77.2</v>
      </c>
      <c r="D215" s="196">
        <f t="shared" si="26"/>
        <v>4374079.015544042</v>
      </c>
      <c r="F215" s="197">
        <f t="shared" si="27"/>
        <v>110.68020507024858</v>
      </c>
      <c r="G215" s="198">
        <f t="shared" si="28"/>
        <v>172.9398882560692</v>
      </c>
      <c r="H215" s="196">
        <f t="shared" si="22"/>
        <v>0</v>
      </c>
      <c r="I215" s="202">
        <f t="shared" si="21"/>
        <v>194.22899976421871</v>
      </c>
      <c r="J215" s="203">
        <v>1</v>
      </c>
      <c r="K215" s="203">
        <f t="shared" si="25"/>
        <v>39</v>
      </c>
      <c r="L215" s="192">
        <v>135.29019744628999</v>
      </c>
      <c r="M215" s="193">
        <v>74.8</v>
      </c>
      <c r="N215" s="192">
        <f t="shared" si="23"/>
        <v>165.45609598936491</v>
      </c>
      <c r="O215" s="171">
        <f t="shared" si="24"/>
        <v>0.81768034376313403</v>
      </c>
    </row>
    <row r="216" spans="1:15" ht="12.65" customHeight="1">
      <c r="A216" s="113">
        <v>31444</v>
      </c>
      <c r="B216" s="90">
        <v>4011142</v>
      </c>
      <c r="C216" s="195">
        <v>77.2</v>
      </c>
      <c r="D216" s="196">
        <f t="shared" si="26"/>
        <v>5195779.7927461136</v>
      </c>
      <c r="F216" s="197">
        <f t="shared" si="27"/>
        <v>131.47224156614078</v>
      </c>
      <c r="G216" s="198">
        <f t="shared" si="28"/>
        <v>172.9398882560692</v>
      </c>
      <c r="H216" s="196">
        <f t="shared" si="22"/>
        <v>0</v>
      </c>
      <c r="I216" s="202">
        <f t="shared" si="21"/>
        <v>194.97093042771283</v>
      </c>
      <c r="J216" s="203">
        <v>1</v>
      </c>
      <c r="K216" s="203">
        <f t="shared" si="25"/>
        <v>40</v>
      </c>
      <c r="L216" s="192">
        <v>137.312650851543</v>
      </c>
      <c r="M216" s="193">
        <v>75.5</v>
      </c>
      <c r="N216" s="192">
        <f t="shared" si="23"/>
        <v>167.60292153091714</v>
      </c>
      <c r="O216" s="171">
        <f t="shared" si="24"/>
        <v>0.8192736116847068</v>
      </c>
    </row>
    <row r="217" spans="1:15" ht="12.65" customHeight="1">
      <c r="A217" s="113">
        <v>31472</v>
      </c>
      <c r="B217" s="90">
        <v>4221507</v>
      </c>
      <c r="C217" s="195">
        <v>77.2</v>
      </c>
      <c r="D217" s="196">
        <f t="shared" si="26"/>
        <v>5468273.3160621766</v>
      </c>
      <c r="F217" s="197">
        <f t="shared" si="27"/>
        <v>138.36732483595802</v>
      </c>
      <c r="G217" s="198">
        <f t="shared" si="28"/>
        <v>172.9398882560692</v>
      </c>
      <c r="H217" s="196">
        <f t="shared" si="22"/>
        <v>0</v>
      </c>
      <c r="I217" s="202">
        <f t="shared" si="21"/>
        <v>195.71286109120695</v>
      </c>
      <c r="J217" s="203">
        <v>1</v>
      </c>
      <c r="K217" s="203">
        <f t="shared" si="25"/>
        <v>41</v>
      </c>
      <c r="L217" s="192">
        <v>137.093149067404</v>
      </c>
      <c r="M217" s="193">
        <v>74.5</v>
      </c>
      <c r="N217" s="192">
        <f t="shared" si="23"/>
        <v>167.60130921004591</v>
      </c>
      <c r="O217" s="171">
        <f t="shared" si="24"/>
        <v>0.8179718267927869</v>
      </c>
    </row>
    <row r="218" spans="1:15" ht="12.65" customHeight="1">
      <c r="A218" s="113">
        <v>31503</v>
      </c>
      <c r="B218" s="90">
        <v>3593875</v>
      </c>
      <c r="C218" s="195">
        <v>76.7</v>
      </c>
      <c r="D218" s="196">
        <f t="shared" si="26"/>
        <v>4685625.8148631034</v>
      </c>
      <c r="F218" s="197">
        <f t="shared" si="27"/>
        <v>118.56347912978782</v>
      </c>
      <c r="G218" s="198">
        <f t="shared" si="28"/>
        <v>172.9398882560692</v>
      </c>
      <c r="H218" s="196">
        <f t="shared" si="22"/>
        <v>0</v>
      </c>
      <c r="I218" s="202">
        <f t="shared" si="21"/>
        <v>196.45479175470106</v>
      </c>
      <c r="J218" s="203">
        <v>1</v>
      </c>
      <c r="K218" s="203">
        <f t="shared" si="25"/>
        <v>42</v>
      </c>
      <c r="L218" s="192">
        <v>138.72261262915899</v>
      </c>
      <c r="M218" s="193">
        <v>74.7</v>
      </c>
      <c r="N218" s="192">
        <f t="shared" si="23"/>
        <v>169.42212298137056</v>
      </c>
      <c r="O218" s="171">
        <f t="shared" si="24"/>
        <v>0.81879869162312846</v>
      </c>
    </row>
    <row r="219" spans="1:15" ht="12.65" customHeight="1">
      <c r="A219" s="113">
        <v>31533</v>
      </c>
      <c r="B219" s="90">
        <v>3602585</v>
      </c>
      <c r="C219" s="195">
        <v>76.7</v>
      </c>
      <c r="D219" s="196">
        <f t="shared" si="26"/>
        <v>4696981.7470664931</v>
      </c>
      <c r="F219" s="197">
        <f t="shared" si="27"/>
        <v>118.85082576906171</v>
      </c>
      <c r="G219" s="198">
        <f t="shared" si="28"/>
        <v>172.9398882560692</v>
      </c>
      <c r="H219" s="196">
        <f t="shared" si="22"/>
        <v>0</v>
      </c>
      <c r="I219" s="202">
        <f t="shared" si="21"/>
        <v>197.19672241819518</v>
      </c>
      <c r="J219" s="203">
        <v>1</v>
      </c>
      <c r="K219" s="203">
        <f t="shared" si="25"/>
        <v>43</v>
      </c>
      <c r="L219" s="192">
        <v>139.51502016286301</v>
      </c>
      <c r="M219" s="193">
        <v>75.2</v>
      </c>
      <c r="N219" s="192">
        <f t="shared" si="23"/>
        <v>170.20673295234002</v>
      </c>
      <c r="O219" s="171">
        <f t="shared" si="24"/>
        <v>0.81967979610964592</v>
      </c>
    </row>
    <row r="220" spans="1:15" ht="12.65" customHeight="1">
      <c r="A220" s="113">
        <v>31564</v>
      </c>
      <c r="B220" s="90">
        <v>3838200</v>
      </c>
      <c r="C220" s="195">
        <v>76.7</v>
      </c>
      <c r="D220" s="196">
        <f t="shared" si="26"/>
        <v>5004172.0990873529</v>
      </c>
      <c r="F220" s="197">
        <f t="shared" si="27"/>
        <v>126.62386577049884</v>
      </c>
      <c r="G220" s="198">
        <f t="shared" si="28"/>
        <v>172.9398882560692</v>
      </c>
      <c r="H220" s="196">
        <f t="shared" si="22"/>
        <v>0</v>
      </c>
      <c r="I220" s="202">
        <f t="shared" si="21"/>
        <v>197.9386530816893</v>
      </c>
      <c r="J220" s="203">
        <v>1</v>
      </c>
      <c r="K220" s="203">
        <f t="shared" si="25"/>
        <v>44</v>
      </c>
      <c r="L220" s="192">
        <v>142.51363879360599</v>
      </c>
      <c r="M220" s="193">
        <v>75.7</v>
      </c>
      <c r="N220" s="192">
        <f t="shared" si="23"/>
        <v>173.52444164269014</v>
      </c>
      <c r="O220" s="171">
        <f t="shared" si="24"/>
        <v>0.82128855995434058</v>
      </c>
    </row>
    <row r="221" spans="1:15" ht="12.65" customHeight="1">
      <c r="A221" s="113">
        <v>31594</v>
      </c>
      <c r="B221" s="90">
        <v>4197483</v>
      </c>
      <c r="C221" s="195">
        <v>76.7</v>
      </c>
      <c r="D221" s="196">
        <f t="shared" si="26"/>
        <v>5472598.4354628418</v>
      </c>
      <c r="F221" s="197">
        <f t="shared" si="27"/>
        <v>138.47676618361493</v>
      </c>
      <c r="G221" s="198">
        <f t="shared" si="28"/>
        <v>172.9398882560692</v>
      </c>
      <c r="H221" s="196">
        <f t="shared" si="22"/>
        <v>0</v>
      </c>
      <c r="I221" s="202">
        <f t="shared" si="21"/>
        <v>198.68058374518341</v>
      </c>
      <c r="J221" s="203">
        <v>1</v>
      </c>
      <c r="K221" s="203">
        <f t="shared" si="25"/>
        <v>45</v>
      </c>
      <c r="L221" s="192">
        <v>143.19979305562401</v>
      </c>
      <c r="M221" s="193">
        <v>73.599999999999994</v>
      </c>
      <c r="N221" s="192">
        <f t="shared" si="23"/>
        <v>174.83812730011803</v>
      </c>
      <c r="O221" s="171">
        <f t="shared" si="24"/>
        <v>0.81904213495615119</v>
      </c>
    </row>
    <row r="222" spans="1:15" ht="12.65" customHeight="1">
      <c r="A222" s="113">
        <v>31625</v>
      </c>
      <c r="B222" s="90">
        <v>4523247</v>
      </c>
      <c r="C222" s="195">
        <v>76.7</v>
      </c>
      <c r="D222" s="196">
        <f t="shared" si="26"/>
        <v>5897323.3376792697</v>
      </c>
      <c r="F222" s="197">
        <f t="shared" si="27"/>
        <v>149.22386039675152</v>
      </c>
      <c r="G222" s="198">
        <f t="shared" si="28"/>
        <v>172.9398882560692</v>
      </c>
      <c r="H222" s="196">
        <f t="shared" si="22"/>
        <v>0</v>
      </c>
      <c r="I222" s="202">
        <f t="shared" si="21"/>
        <v>199.42251440867753</v>
      </c>
      <c r="J222" s="203">
        <v>1</v>
      </c>
      <c r="K222" s="203">
        <f t="shared" si="25"/>
        <v>46</v>
      </c>
      <c r="L222" s="192">
        <v>144.300468459798</v>
      </c>
      <c r="M222" s="193">
        <v>75.7</v>
      </c>
      <c r="N222" s="192">
        <f t="shared" si="23"/>
        <v>175.57602045364672</v>
      </c>
      <c r="O222" s="171">
        <f t="shared" si="24"/>
        <v>0.82186888669056213</v>
      </c>
    </row>
    <row r="223" spans="1:15" ht="12.65" customHeight="1">
      <c r="A223" s="113">
        <v>31656</v>
      </c>
      <c r="B223" s="90">
        <v>4851274</v>
      </c>
      <c r="C223" s="195">
        <v>76.7</v>
      </c>
      <c r="D223" s="196">
        <f t="shared" si="26"/>
        <v>6324998.6962190345</v>
      </c>
      <c r="F223" s="197">
        <f t="shared" si="27"/>
        <v>160.04561195141238</v>
      </c>
      <c r="G223" s="198">
        <f t="shared" si="28"/>
        <v>181.06320128940004</v>
      </c>
      <c r="H223" s="196">
        <f t="shared" si="22"/>
        <v>0</v>
      </c>
      <c r="I223" s="202">
        <f t="shared" si="21"/>
        <v>200.16444507217165</v>
      </c>
      <c r="J223" s="203">
        <v>1</v>
      </c>
      <c r="K223" s="203">
        <f t="shared" si="25"/>
        <v>47</v>
      </c>
      <c r="L223" s="192">
        <v>146.04808445936399</v>
      </c>
      <c r="M223" s="193">
        <v>76</v>
      </c>
      <c r="N223" s="192">
        <f t="shared" si="23"/>
        <v>177.50745171412632</v>
      </c>
      <c r="O223" s="171">
        <f t="shared" si="24"/>
        <v>0.82277156845546251</v>
      </c>
    </row>
    <row r="224" spans="1:15" ht="12.65" customHeight="1">
      <c r="A224" s="113">
        <v>31686</v>
      </c>
      <c r="B224" s="90">
        <v>5159212</v>
      </c>
      <c r="C224" s="195">
        <v>76.7</v>
      </c>
      <c r="D224" s="196">
        <f t="shared" si="26"/>
        <v>6726482.398956975</v>
      </c>
      <c r="F224" s="197">
        <f t="shared" si="27"/>
        <v>170.20461877170209</v>
      </c>
      <c r="G224" s="198">
        <f t="shared" si="28"/>
        <v>197.79899617808499</v>
      </c>
      <c r="H224" s="196">
        <f t="shared" si="22"/>
        <v>0</v>
      </c>
      <c r="I224" s="202">
        <f t="shared" si="21"/>
        <v>200.90637573566576</v>
      </c>
      <c r="J224" s="203">
        <v>1</v>
      </c>
      <c r="K224" s="203">
        <f t="shared" si="25"/>
        <v>48</v>
      </c>
      <c r="L224" s="192">
        <v>146.11813338688401</v>
      </c>
      <c r="M224" s="193">
        <v>74.900000000000006</v>
      </c>
      <c r="N224" s="192">
        <f t="shared" si="23"/>
        <v>177.8633331955337</v>
      </c>
      <c r="O224" s="171">
        <f t="shared" si="24"/>
        <v>0.82151914484954203</v>
      </c>
    </row>
    <row r="225" spans="1:15" ht="12.65" customHeight="1">
      <c r="A225" s="113">
        <v>31717</v>
      </c>
      <c r="B225" s="90">
        <v>5134107</v>
      </c>
      <c r="C225" s="195">
        <v>76.7</v>
      </c>
      <c r="D225" s="196">
        <f t="shared" si="26"/>
        <v>6693750.9778357223</v>
      </c>
      <c r="F225" s="197">
        <f t="shared" si="27"/>
        <v>169.37639404392121</v>
      </c>
      <c r="G225" s="198">
        <f t="shared" si="28"/>
        <v>200.47622700680446</v>
      </c>
      <c r="H225" s="196">
        <f t="shared" si="22"/>
        <v>0</v>
      </c>
      <c r="I225" s="202">
        <f t="shared" si="21"/>
        <v>201.64830639915988</v>
      </c>
      <c r="J225" s="203">
        <v>1</v>
      </c>
      <c r="K225" s="203">
        <f t="shared" si="25"/>
        <v>49</v>
      </c>
      <c r="L225" s="192">
        <v>146.01479195444401</v>
      </c>
      <c r="M225" s="193">
        <v>75.400000000000006</v>
      </c>
      <c r="N225" s="192">
        <f t="shared" si="23"/>
        <v>177.61947378654611</v>
      </c>
      <c r="O225" s="171">
        <f t="shared" si="24"/>
        <v>0.82206522089980416</v>
      </c>
    </row>
    <row r="226" spans="1:15" ht="12.65" customHeight="1">
      <c r="A226" s="113">
        <v>31747</v>
      </c>
      <c r="B226" s="90">
        <v>5242123</v>
      </c>
      <c r="C226" s="195">
        <v>76.7</v>
      </c>
      <c r="D226" s="196">
        <f t="shared" si="26"/>
        <v>6834580.1825293358</v>
      </c>
      <c r="F226" s="197">
        <f t="shared" si="27"/>
        <v>172.9398882560692</v>
      </c>
      <c r="G226" s="198">
        <f t="shared" si="28"/>
        <v>207.13961034783557</v>
      </c>
      <c r="H226" s="196">
        <f t="shared" si="22"/>
        <v>0</v>
      </c>
      <c r="I226" s="202">
        <f t="shared" si="21"/>
        <v>202.39023706265399</v>
      </c>
      <c r="J226" s="203">
        <v>1</v>
      </c>
      <c r="K226" s="203">
        <f t="shared" si="25"/>
        <v>50</v>
      </c>
      <c r="L226" s="192">
        <v>146.129973058275</v>
      </c>
      <c r="M226" s="193">
        <v>76.3</v>
      </c>
      <c r="N226" s="192">
        <f t="shared" si="23"/>
        <v>177.52634978542034</v>
      </c>
      <c r="O226" s="171">
        <f t="shared" si="24"/>
        <v>0.82314525835125452</v>
      </c>
    </row>
    <row r="227" spans="1:15" ht="12.65" customHeight="1">
      <c r="A227" s="113">
        <v>31778</v>
      </c>
      <c r="B227" s="90">
        <v>3711120</v>
      </c>
      <c r="C227" s="195">
        <v>76.7</v>
      </c>
      <c r="D227" s="196">
        <f t="shared" si="26"/>
        <v>4838487.6140808342</v>
      </c>
      <c r="F227" s="197">
        <f>D227/E$574*100</f>
        <v>122.43144201402056</v>
      </c>
      <c r="G227" s="198">
        <f t="shared" si="28"/>
        <v>207.13961034783557</v>
      </c>
      <c r="H227" s="196">
        <f t="shared" si="22"/>
        <v>0</v>
      </c>
      <c r="I227" s="202">
        <f t="shared" si="21"/>
        <v>203.13216772614811</v>
      </c>
      <c r="J227" s="203">
        <v>1</v>
      </c>
      <c r="K227" s="203">
        <f t="shared" si="25"/>
        <v>51</v>
      </c>
      <c r="L227" s="192">
        <v>147.578572615339</v>
      </c>
      <c r="M227" s="193">
        <v>74</v>
      </c>
      <c r="N227" s="192">
        <f t="shared" si="23"/>
        <v>179.76553242581619</v>
      </c>
      <c r="O227" s="171">
        <f t="shared" si="24"/>
        <v>0.82095032692788439</v>
      </c>
    </row>
    <row r="228" spans="1:15" ht="12.65" customHeight="1">
      <c r="A228" s="113">
        <v>31809</v>
      </c>
      <c r="B228" s="90">
        <v>4311503</v>
      </c>
      <c r="C228" s="195">
        <v>76.7</v>
      </c>
      <c r="D228" s="196">
        <f t="shared" si="26"/>
        <v>5621255.5410690997</v>
      </c>
      <c r="F228" s="197">
        <f t="shared" si="27"/>
        <v>142.2383349333289</v>
      </c>
      <c r="G228" s="198">
        <f t="shared" si="28"/>
        <v>207.13961034783557</v>
      </c>
      <c r="H228" s="196">
        <f t="shared" si="22"/>
        <v>0</v>
      </c>
      <c r="I228" s="202">
        <f t="shared" si="21"/>
        <v>203.87409838964223</v>
      </c>
      <c r="J228" s="203">
        <v>1</v>
      </c>
      <c r="K228" s="203">
        <f t="shared" si="25"/>
        <v>52</v>
      </c>
      <c r="L228" s="192">
        <v>146.49286634036301</v>
      </c>
      <c r="M228" s="193">
        <v>74.3</v>
      </c>
      <c r="N228" s="192">
        <f t="shared" si="23"/>
        <v>178.44383662385476</v>
      </c>
      <c r="O228" s="171">
        <f t="shared" si="24"/>
        <v>0.82094663011061664</v>
      </c>
    </row>
    <row r="229" spans="1:15" ht="12.65" customHeight="1">
      <c r="A229" s="113">
        <v>31837</v>
      </c>
      <c r="B229" s="90">
        <v>4505586</v>
      </c>
      <c r="C229" s="195">
        <v>76.7</v>
      </c>
      <c r="D229" s="196">
        <f t="shared" si="26"/>
        <v>5874297.2620599736</v>
      </c>
      <c r="F229" s="197">
        <f t="shared" si="27"/>
        <v>148.64121642474046</v>
      </c>
      <c r="G229" s="198">
        <f t="shared" si="28"/>
        <v>207.13961034783557</v>
      </c>
      <c r="H229" s="196">
        <f t="shared" si="22"/>
        <v>0</v>
      </c>
      <c r="I229" s="202">
        <f t="shared" si="21"/>
        <v>204.61602905313634</v>
      </c>
      <c r="J229" s="203">
        <v>1</v>
      </c>
      <c r="K229" s="203">
        <f t="shared" si="25"/>
        <v>53</v>
      </c>
      <c r="L229" s="192">
        <v>146.471643209993</v>
      </c>
      <c r="M229" s="193">
        <v>73.5</v>
      </c>
      <c r="N229" s="192">
        <f t="shared" si="23"/>
        <v>178.6197988292142</v>
      </c>
      <c r="O229" s="171">
        <f t="shared" si="24"/>
        <v>0.82001908058378581</v>
      </c>
    </row>
    <row r="230" spans="1:15" ht="12.65" customHeight="1">
      <c r="A230" s="113">
        <v>31868</v>
      </c>
      <c r="B230" s="90">
        <v>3965838</v>
      </c>
      <c r="C230" s="195">
        <v>78.099999999999994</v>
      </c>
      <c r="D230" s="196">
        <f t="shared" si="26"/>
        <v>5077897.5672215112</v>
      </c>
      <c r="F230" s="197">
        <f t="shared" si="27"/>
        <v>128.48938989637563</v>
      </c>
      <c r="G230" s="198">
        <f t="shared" si="28"/>
        <v>207.13961034783557</v>
      </c>
      <c r="H230" s="196">
        <f t="shared" si="22"/>
        <v>0</v>
      </c>
      <c r="I230" s="202">
        <f t="shared" si="21"/>
        <v>205.35795971663046</v>
      </c>
      <c r="J230" s="203">
        <v>1</v>
      </c>
      <c r="K230" s="203">
        <f t="shared" si="25"/>
        <v>54</v>
      </c>
      <c r="L230" s="192">
        <v>150.44318109687299</v>
      </c>
      <c r="M230" s="193">
        <v>75</v>
      </c>
      <c r="N230" s="192">
        <f t="shared" si="23"/>
        <v>182.8041688994484</v>
      </c>
      <c r="O230" s="171">
        <f t="shared" si="24"/>
        <v>0.82297456345005127</v>
      </c>
    </row>
    <row r="231" spans="1:15" ht="12.65" customHeight="1">
      <c r="A231" s="113">
        <v>31898</v>
      </c>
      <c r="B231" s="90">
        <v>4006515</v>
      </c>
      <c r="C231" s="195">
        <v>78.099999999999994</v>
      </c>
      <c r="D231" s="196">
        <f t="shared" si="26"/>
        <v>5129980.7938540336</v>
      </c>
      <c r="F231" s="197">
        <f t="shared" si="27"/>
        <v>129.80728611725374</v>
      </c>
      <c r="G231" s="198">
        <f t="shared" si="28"/>
        <v>207.13961034783557</v>
      </c>
      <c r="H231" s="196">
        <f t="shared" si="22"/>
        <v>0</v>
      </c>
      <c r="I231" s="202">
        <f t="shared" si="21"/>
        <v>206.09989038012458</v>
      </c>
      <c r="J231" s="203">
        <v>1</v>
      </c>
      <c r="K231" s="203">
        <f t="shared" si="25"/>
        <v>55</v>
      </c>
      <c r="L231" s="192">
        <v>152.47815873443801</v>
      </c>
      <c r="M231" s="193">
        <v>76.5</v>
      </c>
      <c r="N231" s="192">
        <f t="shared" si="23"/>
        <v>184.7650444481805</v>
      </c>
      <c r="O231" s="171">
        <f t="shared" si="24"/>
        <v>0.82525436123390905</v>
      </c>
    </row>
    <row r="232" spans="1:15" ht="12.65" customHeight="1">
      <c r="A232" s="113">
        <v>31929</v>
      </c>
      <c r="B232" s="90">
        <v>4252334</v>
      </c>
      <c r="C232" s="195">
        <v>78.099999999999994</v>
      </c>
      <c r="D232" s="196">
        <f t="shared" si="26"/>
        <v>5444729.8335467353</v>
      </c>
      <c r="F232" s="197">
        <f t="shared" si="27"/>
        <v>137.77158857613813</v>
      </c>
      <c r="G232" s="198">
        <f t="shared" si="28"/>
        <v>207.13961034783557</v>
      </c>
      <c r="H232" s="196">
        <f t="shared" si="22"/>
        <v>0</v>
      </c>
      <c r="I232" s="202">
        <f t="shared" si="21"/>
        <v>206.84182104361869</v>
      </c>
      <c r="J232" s="203">
        <v>1</v>
      </c>
      <c r="K232" s="203">
        <f t="shared" si="25"/>
        <v>56</v>
      </c>
      <c r="L232" s="192">
        <v>155.93332305299501</v>
      </c>
      <c r="M232" s="193">
        <v>75.8</v>
      </c>
      <c r="N232" s="192">
        <f t="shared" si="23"/>
        <v>188.90743867352307</v>
      </c>
      <c r="O232" s="171">
        <f t="shared" si="24"/>
        <v>0.82544829440244982</v>
      </c>
    </row>
    <row r="233" spans="1:15" ht="12.65" customHeight="1">
      <c r="A233" s="113">
        <v>31959</v>
      </c>
      <c r="B233" s="90">
        <v>4706014</v>
      </c>
      <c r="C233" s="195">
        <v>78.099999999999994</v>
      </c>
      <c r="D233" s="196">
        <f t="shared" si="26"/>
        <v>6025626.1203585146</v>
      </c>
      <c r="F233" s="197">
        <f t="shared" si="27"/>
        <v>152.47039029425866</v>
      </c>
      <c r="G233" s="198">
        <f t="shared" si="28"/>
        <v>207.13961034783557</v>
      </c>
      <c r="H233" s="196">
        <f t="shared" si="22"/>
        <v>0</v>
      </c>
      <c r="I233" s="202">
        <f t="shared" si="21"/>
        <v>207.58375170711281</v>
      </c>
      <c r="J233" s="203">
        <v>1</v>
      </c>
      <c r="K233" s="203">
        <f t="shared" si="25"/>
        <v>57</v>
      </c>
      <c r="L233" s="192">
        <v>159.021678741345</v>
      </c>
      <c r="M233" s="193">
        <v>75.900000000000006</v>
      </c>
      <c r="N233" s="192">
        <f t="shared" si="23"/>
        <v>192.4283454411331</v>
      </c>
      <c r="O233" s="171">
        <f t="shared" si="24"/>
        <v>0.82639425276351641</v>
      </c>
    </row>
    <row r="234" spans="1:15" ht="12.65" customHeight="1">
      <c r="A234" s="113">
        <v>31990</v>
      </c>
      <c r="B234" s="90">
        <v>5146057</v>
      </c>
      <c r="C234" s="195">
        <v>78.099999999999994</v>
      </c>
      <c r="D234" s="196">
        <f t="shared" si="26"/>
        <v>6589061.4596670941</v>
      </c>
      <c r="F234" s="197">
        <f t="shared" si="27"/>
        <v>166.72736614606373</v>
      </c>
      <c r="G234" s="198">
        <f t="shared" si="28"/>
        <v>207.13961034783557</v>
      </c>
      <c r="H234" s="196">
        <f t="shared" si="22"/>
        <v>0</v>
      </c>
      <c r="I234" s="202">
        <f t="shared" si="21"/>
        <v>208.32568237060693</v>
      </c>
      <c r="J234" s="203">
        <v>1</v>
      </c>
      <c r="K234" s="203">
        <f t="shared" si="25"/>
        <v>58</v>
      </c>
      <c r="L234" s="192">
        <v>162.57541660329801</v>
      </c>
      <c r="M234" s="193">
        <v>80.2</v>
      </c>
      <c r="N234" s="192">
        <f t="shared" si="23"/>
        <v>195.43185666141704</v>
      </c>
      <c r="O234" s="171">
        <f t="shared" si="24"/>
        <v>0.83187776742538777</v>
      </c>
    </row>
    <row r="235" spans="1:15" ht="12.65" customHeight="1">
      <c r="A235" s="113">
        <v>32021</v>
      </c>
      <c r="B235" s="90">
        <v>5588534</v>
      </c>
      <c r="C235" s="195">
        <v>78.099999999999994</v>
      </c>
      <c r="D235" s="196">
        <f t="shared" si="26"/>
        <v>7155613.316261204</v>
      </c>
      <c r="F235" s="197">
        <f t="shared" si="27"/>
        <v>181.06320128940004</v>
      </c>
      <c r="G235" s="198">
        <f t="shared" si="28"/>
        <v>207.13961034783557</v>
      </c>
      <c r="H235" s="196">
        <f t="shared" si="22"/>
        <v>0</v>
      </c>
      <c r="I235" s="202">
        <f t="shared" si="21"/>
        <v>209.06761303410104</v>
      </c>
      <c r="J235" s="203">
        <v>1</v>
      </c>
      <c r="K235" s="203">
        <f t="shared" si="25"/>
        <v>59</v>
      </c>
      <c r="L235" s="192">
        <v>166.63336813026601</v>
      </c>
      <c r="M235" s="193">
        <v>78</v>
      </c>
      <c r="N235" s="192">
        <f t="shared" si="23"/>
        <v>200.64196981946088</v>
      </c>
      <c r="O235" s="171">
        <f t="shared" si="24"/>
        <v>0.83050105758134218</v>
      </c>
    </row>
    <row r="236" spans="1:15" ht="12.65" customHeight="1">
      <c r="A236" s="113">
        <v>32051</v>
      </c>
      <c r="B236" s="90">
        <v>6105086</v>
      </c>
      <c r="C236" s="195">
        <v>78.099999999999994</v>
      </c>
      <c r="D236" s="196">
        <f t="shared" si="26"/>
        <v>7817011.5236875806</v>
      </c>
      <c r="F236" s="197">
        <f t="shared" si="27"/>
        <v>197.79899617808499</v>
      </c>
      <c r="G236" s="198">
        <f t="shared" si="28"/>
        <v>207.13961034783557</v>
      </c>
      <c r="H236" s="196">
        <f t="shared" si="22"/>
        <v>0</v>
      </c>
      <c r="I236" s="202">
        <f t="shared" si="21"/>
        <v>209.80954369759516</v>
      </c>
      <c r="J236" s="203">
        <v>1</v>
      </c>
      <c r="K236" s="203">
        <f t="shared" si="25"/>
        <v>60</v>
      </c>
      <c r="L236" s="192">
        <v>172.312173090025</v>
      </c>
      <c r="M236" s="193">
        <v>78.900000000000006</v>
      </c>
      <c r="N236" s="192">
        <f t="shared" si="23"/>
        <v>206.93681498569273</v>
      </c>
      <c r="O236" s="171">
        <f t="shared" si="24"/>
        <v>0.832680125582963</v>
      </c>
    </row>
    <row r="237" spans="1:15" ht="12.65" customHeight="1">
      <c r="A237" s="113">
        <v>32082</v>
      </c>
      <c r="B237" s="90">
        <v>6187719</v>
      </c>
      <c r="C237" s="195">
        <v>78.099999999999994</v>
      </c>
      <c r="D237" s="196">
        <f t="shared" si="26"/>
        <v>7922815.6209987197</v>
      </c>
      <c r="F237" s="197">
        <f t="shared" si="27"/>
        <v>200.47622700680446</v>
      </c>
      <c r="G237" s="198">
        <f t="shared" si="28"/>
        <v>207.13961034783557</v>
      </c>
      <c r="H237" s="196">
        <f t="shared" si="22"/>
        <v>0</v>
      </c>
      <c r="I237" s="202">
        <f t="shared" si="21"/>
        <v>210.55147436108928</v>
      </c>
      <c r="J237" s="203">
        <v>1</v>
      </c>
      <c r="K237" s="203">
        <f t="shared" si="25"/>
        <v>61</v>
      </c>
      <c r="L237" s="192">
        <v>175.25467164498701</v>
      </c>
      <c r="M237" s="193">
        <v>77.5</v>
      </c>
      <c r="N237" s="192">
        <f t="shared" si="23"/>
        <v>210.66587197744855</v>
      </c>
      <c r="O237" s="171">
        <f t="shared" si="24"/>
        <v>0.83190822509565177</v>
      </c>
    </row>
    <row r="238" spans="1:15" ht="12.65" customHeight="1">
      <c r="A238" s="113">
        <v>32112</v>
      </c>
      <c r="B238" s="90">
        <v>6393385</v>
      </c>
      <c r="C238" s="195">
        <v>78.099999999999994</v>
      </c>
      <c r="D238" s="196">
        <f t="shared" si="26"/>
        <v>8186152.3687580032</v>
      </c>
      <c r="F238" s="197">
        <f t="shared" si="27"/>
        <v>207.13961034783557</v>
      </c>
      <c r="G238" s="198">
        <f t="shared" si="28"/>
        <v>211.66666750901797</v>
      </c>
      <c r="H238" s="196">
        <f t="shared" si="22"/>
        <v>0</v>
      </c>
      <c r="I238" s="202">
        <f t="shared" si="21"/>
        <v>211.29340502458339</v>
      </c>
      <c r="J238" s="203">
        <v>1</v>
      </c>
      <c r="K238" s="203">
        <f t="shared" si="25"/>
        <v>62</v>
      </c>
      <c r="L238" s="192">
        <v>177.636865099022</v>
      </c>
      <c r="M238" s="193">
        <v>80.8</v>
      </c>
      <c r="N238" s="192">
        <f t="shared" si="23"/>
        <v>212.57466697835977</v>
      </c>
      <c r="O238" s="171">
        <f t="shared" si="24"/>
        <v>0.8356445649147155</v>
      </c>
    </row>
    <row r="239" spans="1:15" ht="12.65" customHeight="1">
      <c r="A239" s="113">
        <v>32143</v>
      </c>
      <c r="B239" s="90">
        <v>4573910</v>
      </c>
      <c r="C239" s="195">
        <v>78.099999999999994</v>
      </c>
      <c r="D239" s="196">
        <f t="shared" si="26"/>
        <v>5856478.8732394371</v>
      </c>
      <c r="F239" s="197">
        <f t="shared" si="27"/>
        <v>148.19034598511877</v>
      </c>
      <c r="G239" s="198">
        <f t="shared" si="28"/>
        <v>211.66666750901797</v>
      </c>
      <c r="H239" s="196">
        <f t="shared" si="22"/>
        <v>0</v>
      </c>
      <c r="I239" s="202">
        <f t="shared" si="21"/>
        <v>212.03533568807751</v>
      </c>
      <c r="J239" s="203">
        <v>1</v>
      </c>
      <c r="K239" s="203">
        <f t="shared" si="25"/>
        <v>63</v>
      </c>
      <c r="L239" s="192">
        <v>173.86060801321699</v>
      </c>
      <c r="M239" s="193">
        <v>84.5</v>
      </c>
      <c r="N239" s="192">
        <f t="shared" si="23"/>
        <v>207.31236750679992</v>
      </c>
      <c r="O239" s="171">
        <f t="shared" si="24"/>
        <v>0.83864079169089756</v>
      </c>
    </row>
    <row r="240" spans="1:15" ht="12.65" customHeight="1">
      <c r="A240" s="113">
        <v>32174</v>
      </c>
      <c r="B240" s="90">
        <v>5392203</v>
      </c>
      <c r="C240" s="195">
        <v>78.099999999999994</v>
      </c>
      <c r="D240" s="196">
        <f t="shared" si="26"/>
        <v>6904229.1933418699</v>
      </c>
      <c r="F240" s="197">
        <f t="shared" si="27"/>
        <v>174.70226309481282</v>
      </c>
      <c r="G240" s="198">
        <f t="shared" si="28"/>
        <v>211.66666750901797</v>
      </c>
      <c r="H240" s="196">
        <f t="shared" si="22"/>
        <v>0</v>
      </c>
      <c r="I240" s="202">
        <f t="shared" si="21"/>
        <v>212.77726635157163</v>
      </c>
      <c r="J240" s="203">
        <v>1</v>
      </c>
      <c r="K240" s="203">
        <f t="shared" si="25"/>
        <v>64</v>
      </c>
      <c r="L240" s="192">
        <v>177.87968247567099</v>
      </c>
      <c r="M240" s="193">
        <v>87.4</v>
      </c>
      <c r="N240" s="192">
        <f t="shared" si="23"/>
        <v>211.20074017337919</v>
      </c>
      <c r="O240" s="171">
        <f t="shared" si="24"/>
        <v>0.84223039336720962</v>
      </c>
    </row>
    <row r="241" spans="1:15" ht="12.65" customHeight="1">
      <c r="A241" s="113">
        <v>32203</v>
      </c>
      <c r="B241" s="90">
        <v>5629889</v>
      </c>
      <c r="C241" s="195">
        <v>78.099999999999994</v>
      </c>
      <c r="D241" s="196">
        <f t="shared" si="26"/>
        <v>7208564.6606914215</v>
      </c>
      <c r="F241" s="197">
        <f t="shared" si="27"/>
        <v>182.40306406724537</v>
      </c>
      <c r="G241" s="198">
        <f t="shared" si="28"/>
        <v>211.66666750901797</v>
      </c>
      <c r="H241" s="196">
        <f t="shared" si="22"/>
        <v>0</v>
      </c>
      <c r="I241" s="202">
        <f t="shared" si="21"/>
        <v>213.51919701506574</v>
      </c>
      <c r="J241" s="203">
        <v>1</v>
      </c>
      <c r="K241" s="203">
        <f t="shared" si="25"/>
        <v>65</v>
      </c>
      <c r="L241" s="192">
        <v>179.02086602593201</v>
      </c>
      <c r="M241" s="193">
        <v>86.1</v>
      </c>
      <c r="N241" s="192">
        <f t="shared" si="23"/>
        <v>212.83654552905259</v>
      </c>
      <c r="O241" s="171">
        <f t="shared" si="24"/>
        <v>0.84111901732353256</v>
      </c>
    </row>
    <row r="242" spans="1:15" ht="12.65" customHeight="1">
      <c r="A242" s="113">
        <v>32234</v>
      </c>
      <c r="B242" s="90">
        <v>4763112</v>
      </c>
      <c r="C242" s="195">
        <v>79.599999999999994</v>
      </c>
      <c r="D242" s="196">
        <f t="shared" si="26"/>
        <v>5983809.0452261316</v>
      </c>
      <c r="F242" s="197">
        <f t="shared" si="27"/>
        <v>151.41226527305017</v>
      </c>
      <c r="G242" s="198">
        <f t="shared" si="28"/>
        <v>211.66666750901797</v>
      </c>
      <c r="H242" s="196">
        <f t="shared" si="22"/>
        <v>0</v>
      </c>
      <c r="I242" s="202">
        <f t="shared" ref="I242:I284" si="29">(I$286-I$176)/(K$285+1)+I241</f>
        <v>214.26112767855986</v>
      </c>
      <c r="J242" s="203">
        <v>1</v>
      </c>
      <c r="K242" s="203">
        <f t="shared" si="25"/>
        <v>66</v>
      </c>
      <c r="L242" s="192">
        <v>175.13037005036099</v>
      </c>
      <c r="M242" s="193">
        <v>82</v>
      </c>
      <c r="N242" s="192">
        <f t="shared" si="23"/>
        <v>209.39629728878845</v>
      </c>
      <c r="O242" s="171">
        <f t="shared" si="24"/>
        <v>0.83635848540736291</v>
      </c>
    </row>
    <row r="243" spans="1:15" ht="12.65" customHeight="1">
      <c r="A243" s="113">
        <v>32264</v>
      </c>
      <c r="B243" s="90">
        <v>4591792</v>
      </c>
      <c r="C243" s="195">
        <v>79.599999999999994</v>
      </c>
      <c r="D243" s="196">
        <f t="shared" si="26"/>
        <v>5768582.9145728648</v>
      </c>
      <c r="F243" s="197">
        <f t="shared" si="27"/>
        <v>145.96625659498864</v>
      </c>
      <c r="G243" s="198">
        <f t="shared" si="28"/>
        <v>211.66666750901797</v>
      </c>
      <c r="H243" s="196">
        <f t="shared" si="22"/>
        <v>0</v>
      </c>
      <c r="I243" s="202">
        <f t="shared" si="29"/>
        <v>215.00305834205398</v>
      </c>
      <c r="J243" s="203">
        <v>1</v>
      </c>
      <c r="K243" s="203">
        <f t="shared" si="25"/>
        <v>67</v>
      </c>
      <c r="L243" s="192">
        <v>170.275176858072</v>
      </c>
      <c r="M243" s="193">
        <v>82</v>
      </c>
      <c r="N243" s="192">
        <f t="shared" si="23"/>
        <v>203.82172481281836</v>
      </c>
      <c r="O243" s="171">
        <f t="shared" si="24"/>
        <v>0.83541230462280625</v>
      </c>
    </row>
    <row r="244" spans="1:15" ht="12.65" customHeight="1">
      <c r="A244" s="113">
        <v>32295</v>
      </c>
      <c r="B244" s="90">
        <v>4813468</v>
      </c>
      <c r="C244" s="195">
        <v>79.599999999999994</v>
      </c>
      <c r="D244" s="196">
        <f t="shared" si="26"/>
        <v>6047070.3517587939</v>
      </c>
      <c r="F244" s="197">
        <f t="shared" si="27"/>
        <v>153.01300781911871</v>
      </c>
      <c r="G244" s="198">
        <f t="shared" si="28"/>
        <v>211.66666750901797</v>
      </c>
      <c r="H244" s="196">
        <f t="shared" si="22"/>
        <v>0</v>
      </c>
      <c r="I244" s="202">
        <f t="shared" si="29"/>
        <v>215.74498900554809</v>
      </c>
      <c r="J244" s="203">
        <v>1</v>
      </c>
      <c r="K244" s="203">
        <f t="shared" si="25"/>
        <v>68</v>
      </c>
      <c r="L244" s="192">
        <v>172.83063311653001</v>
      </c>
      <c r="M244" s="193">
        <v>80.5</v>
      </c>
      <c r="N244" s="192">
        <f t="shared" si="23"/>
        <v>207.13143386001369</v>
      </c>
      <c r="O244" s="171">
        <f t="shared" si="24"/>
        <v>0.83440079516532817</v>
      </c>
    </row>
    <row r="245" spans="1:15" ht="12.65" customHeight="1">
      <c r="A245" s="113">
        <v>32325</v>
      </c>
      <c r="B245" s="90">
        <v>5292722</v>
      </c>
      <c r="C245" s="195">
        <v>79.599999999999994</v>
      </c>
      <c r="D245" s="196">
        <f t="shared" si="26"/>
        <v>6649148.2412060304</v>
      </c>
      <c r="F245" s="197">
        <f t="shared" si="27"/>
        <v>168.24778159331726</v>
      </c>
      <c r="G245" s="198">
        <f t="shared" si="28"/>
        <v>211.66666750901797</v>
      </c>
      <c r="H245" s="196">
        <f t="shared" si="22"/>
        <v>0</v>
      </c>
      <c r="I245" s="202">
        <f t="shared" si="29"/>
        <v>216.48691966904221</v>
      </c>
      <c r="J245" s="203">
        <v>1</v>
      </c>
      <c r="K245" s="203">
        <f t="shared" si="25"/>
        <v>69</v>
      </c>
      <c r="L245" s="192">
        <v>176.14316055182601</v>
      </c>
      <c r="M245" s="193">
        <v>81.2</v>
      </c>
      <c r="N245" s="192">
        <f t="shared" si="23"/>
        <v>210.75947979692799</v>
      </c>
      <c r="O245" s="171">
        <f t="shared" si="24"/>
        <v>0.83575439036737198</v>
      </c>
    </row>
    <row r="246" spans="1:15" ht="12.65" customHeight="1">
      <c r="A246" s="113">
        <v>32356</v>
      </c>
      <c r="B246" s="90">
        <v>5711557</v>
      </c>
      <c r="C246" s="195">
        <v>79.599999999999994</v>
      </c>
      <c r="D246" s="196">
        <f t="shared" si="26"/>
        <v>7175322.864321609</v>
      </c>
      <c r="F246" s="197">
        <f t="shared" si="27"/>
        <v>181.56192497807032</v>
      </c>
      <c r="G246" s="198">
        <f t="shared" si="28"/>
        <v>211.66666750901797</v>
      </c>
      <c r="H246" s="196">
        <f t="shared" si="22"/>
        <v>0</v>
      </c>
      <c r="I246" s="202">
        <f t="shared" si="29"/>
        <v>217.22885033253633</v>
      </c>
      <c r="J246" s="203">
        <v>1</v>
      </c>
      <c r="K246" s="203">
        <f t="shared" si="25"/>
        <v>70</v>
      </c>
      <c r="L246" s="192">
        <v>177.79388960504301</v>
      </c>
      <c r="M246" s="193">
        <v>80.400000000000006</v>
      </c>
      <c r="N246" s="192">
        <f t="shared" si="23"/>
        <v>212.85512228165604</v>
      </c>
      <c r="O246" s="171">
        <f t="shared" si="24"/>
        <v>0.83528123589048986</v>
      </c>
    </row>
    <row r="247" spans="1:15" ht="12.65" customHeight="1">
      <c r="A247" s="113">
        <v>32387</v>
      </c>
      <c r="B247" s="90">
        <v>6106040</v>
      </c>
      <c r="C247" s="195">
        <v>79.599999999999994</v>
      </c>
      <c r="D247" s="196">
        <f t="shared" si="26"/>
        <v>7670904.5226130662</v>
      </c>
      <c r="F247" s="197">
        <f t="shared" si="27"/>
        <v>194.10195440456894</v>
      </c>
      <c r="G247" s="198">
        <f t="shared" si="28"/>
        <v>211.66666750901797</v>
      </c>
      <c r="H247" s="196">
        <f t="shared" si="22"/>
        <v>0</v>
      </c>
      <c r="I247" s="202">
        <f t="shared" si="29"/>
        <v>217.97078099603044</v>
      </c>
      <c r="J247" s="203">
        <v>1</v>
      </c>
      <c r="K247" s="203">
        <f t="shared" si="25"/>
        <v>71</v>
      </c>
      <c r="L247" s="192">
        <v>179.16566410249001</v>
      </c>
      <c r="M247" s="193">
        <v>80.5</v>
      </c>
      <c r="N247" s="192">
        <f t="shared" si="23"/>
        <v>214.40510721761302</v>
      </c>
      <c r="O247" s="171">
        <f t="shared" si="24"/>
        <v>0.83564084096487345</v>
      </c>
    </row>
    <row r="248" spans="1:15" ht="12.65" customHeight="1">
      <c r="A248" s="113">
        <v>32417</v>
      </c>
      <c r="B248" s="90">
        <v>6448456</v>
      </c>
      <c r="C248" s="195">
        <v>79.599999999999994</v>
      </c>
      <c r="D248" s="196">
        <f t="shared" si="26"/>
        <v>8101075.3768844223</v>
      </c>
      <c r="F248" s="197">
        <f t="shared" si="27"/>
        <v>204.98685113295508</v>
      </c>
      <c r="G248" s="198">
        <f t="shared" si="28"/>
        <v>215.13059396696411</v>
      </c>
      <c r="H248" s="196">
        <f t="shared" si="22"/>
        <v>0</v>
      </c>
      <c r="I248" s="202">
        <f t="shared" si="29"/>
        <v>218.71271165952456</v>
      </c>
      <c r="J248" s="203">
        <v>1</v>
      </c>
      <c r="K248" s="203">
        <f t="shared" si="25"/>
        <v>72</v>
      </c>
      <c r="L248" s="192">
        <v>178.873434093409</v>
      </c>
      <c r="M248" s="193">
        <v>81.099999999999994</v>
      </c>
      <c r="N248" s="192">
        <f t="shared" si="23"/>
        <v>213.9193309453108</v>
      </c>
      <c r="O248" s="171">
        <f t="shared" si="24"/>
        <v>0.8361723706921026</v>
      </c>
    </row>
    <row r="249" spans="1:15" ht="12.65" customHeight="1">
      <c r="A249" s="113">
        <v>32448</v>
      </c>
      <c r="B249" s="90">
        <v>6481535</v>
      </c>
      <c r="C249" s="195">
        <v>79.599999999999994</v>
      </c>
      <c r="D249" s="196">
        <f t="shared" si="26"/>
        <v>8142631.9095477387</v>
      </c>
      <c r="F249" s="197">
        <f t="shared" si="27"/>
        <v>206.03838347629849</v>
      </c>
      <c r="G249" s="198">
        <f t="shared" si="28"/>
        <v>216.6617975016365</v>
      </c>
      <c r="H249" s="196">
        <f t="shared" si="22"/>
        <v>0</v>
      </c>
      <c r="I249" s="202">
        <f t="shared" si="29"/>
        <v>219.45464232301867</v>
      </c>
      <c r="J249" s="203">
        <v>1</v>
      </c>
      <c r="K249" s="203">
        <f t="shared" si="25"/>
        <v>73</v>
      </c>
      <c r="L249" s="192">
        <v>179.67386615125099</v>
      </c>
      <c r="M249" s="193">
        <v>82.1</v>
      </c>
      <c r="N249" s="192">
        <f t="shared" si="23"/>
        <v>214.58794822066784</v>
      </c>
      <c r="O249" s="171">
        <f t="shared" si="24"/>
        <v>0.83729709725583679</v>
      </c>
    </row>
    <row r="250" spans="1:15" ht="12.65" customHeight="1">
      <c r="A250" s="113">
        <v>32478</v>
      </c>
      <c r="B250" s="90">
        <v>6658589</v>
      </c>
      <c r="C250" s="195">
        <v>79.599999999999994</v>
      </c>
      <c r="D250" s="196">
        <f t="shared" si="26"/>
        <v>8365061.5577889448</v>
      </c>
      <c r="F250" s="197">
        <f t="shared" si="27"/>
        <v>211.66666750901797</v>
      </c>
      <c r="G250" s="198">
        <f t="shared" si="28"/>
        <v>222.8666593739174</v>
      </c>
      <c r="H250" s="196">
        <f t="shared" si="22"/>
        <v>0</v>
      </c>
      <c r="I250" s="202">
        <f t="shared" si="29"/>
        <v>220.19657298651279</v>
      </c>
      <c r="J250" s="203">
        <v>1</v>
      </c>
      <c r="K250" s="203">
        <f t="shared" si="25"/>
        <v>74</v>
      </c>
      <c r="L250" s="192">
        <v>180.280854518289</v>
      </c>
      <c r="M250" s="193">
        <v>83.8</v>
      </c>
      <c r="N250" s="192">
        <f t="shared" si="23"/>
        <v>214.85917117401334</v>
      </c>
      <c r="O250" s="171">
        <f t="shared" si="24"/>
        <v>0.83906520505136117</v>
      </c>
    </row>
    <row r="251" spans="1:15" ht="12.65" customHeight="1">
      <c r="A251" s="113">
        <v>32509</v>
      </c>
      <c r="B251" s="90">
        <v>4813661</v>
      </c>
      <c r="C251" s="195">
        <v>79.599999999999994</v>
      </c>
      <c r="D251" s="196">
        <f t="shared" si="26"/>
        <v>6047312.8140703524</v>
      </c>
      <c r="F251" s="197">
        <f t="shared" si="27"/>
        <v>153.01914300283846</v>
      </c>
      <c r="G251" s="198">
        <f t="shared" si="28"/>
        <v>222.8666593739174</v>
      </c>
      <c r="H251" s="196">
        <f t="shared" si="22"/>
        <v>0</v>
      </c>
      <c r="I251" s="202">
        <f t="shared" si="29"/>
        <v>220.93850365000691</v>
      </c>
      <c r="J251" s="203">
        <v>1</v>
      </c>
      <c r="K251" s="203">
        <f t="shared" si="25"/>
        <v>75</v>
      </c>
      <c r="L251" s="192">
        <v>178.32042453625701</v>
      </c>
      <c r="M251" s="193">
        <v>79.5</v>
      </c>
      <c r="N251" s="192">
        <f t="shared" si="23"/>
        <v>213.68504344093236</v>
      </c>
      <c r="O251" s="171">
        <f t="shared" si="24"/>
        <v>0.83450119701779235</v>
      </c>
    </row>
    <row r="252" spans="1:15" ht="12.65" customHeight="1">
      <c r="A252" s="113">
        <v>32540</v>
      </c>
      <c r="B252" s="90">
        <v>5658835</v>
      </c>
      <c r="C252" s="195">
        <v>79.599999999999994</v>
      </c>
      <c r="D252" s="196">
        <f t="shared" si="26"/>
        <v>7109089.1959799007</v>
      </c>
      <c r="F252" s="197">
        <f t="shared" si="27"/>
        <v>179.88597080153076</v>
      </c>
      <c r="G252" s="198">
        <f t="shared" si="28"/>
        <v>222.8666593739174</v>
      </c>
      <c r="H252" s="196">
        <f t="shared" si="22"/>
        <v>0</v>
      </c>
      <c r="I252" s="202">
        <f t="shared" si="29"/>
        <v>221.68043431350102</v>
      </c>
      <c r="J252" s="203">
        <v>1</v>
      </c>
      <c r="K252" s="203">
        <f t="shared" si="25"/>
        <v>76</v>
      </c>
      <c r="L252" s="192">
        <v>183.38907064780301</v>
      </c>
      <c r="M252" s="193">
        <v>81.099999999999994</v>
      </c>
      <c r="N252" s="192">
        <f t="shared" si="23"/>
        <v>219.10403570383377</v>
      </c>
      <c r="O252" s="171">
        <f t="shared" si="24"/>
        <v>0.83699540293129415</v>
      </c>
    </row>
    <row r="253" spans="1:15" ht="12.65" customHeight="1">
      <c r="A253" s="113">
        <v>32568</v>
      </c>
      <c r="B253" s="90">
        <v>6008672</v>
      </c>
      <c r="C253" s="195">
        <v>79.599999999999994</v>
      </c>
      <c r="D253" s="196">
        <f t="shared" si="26"/>
        <v>7548582.9145728657</v>
      </c>
      <c r="F253" s="197">
        <f t="shared" si="27"/>
        <v>191.00677011221842</v>
      </c>
      <c r="G253" s="198">
        <f t="shared" si="28"/>
        <v>222.8666593739174</v>
      </c>
      <c r="H253" s="196">
        <f t="shared" si="22"/>
        <v>0</v>
      </c>
      <c r="I253" s="202">
        <f t="shared" si="29"/>
        <v>222.42236497699514</v>
      </c>
      <c r="J253" s="203">
        <v>1</v>
      </c>
      <c r="K253" s="203">
        <f t="shared" si="25"/>
        <v>77</v>
      </c>
      <c r="L253" s="192">
        <v>187.524896199675</v>
      </c>
      <c r="M253" s="193">
        <v>82.1</v>
      </c>
      <c r="N253" s="192">
        <f t="shared" si="23"/>
        <v>223.60224163446395</v>
      </c>
      <c r="O253" s="171">
        <f t="shared" si="24"/>
        <v>0.83865391880208984</v>
      </c>
    </row>
    <row r="254" spans="1:15" ht="12.65" customHeight="1">
      <c r="A254" s="113">
        <v>32599</v>
      </c>
      <c r="B254" s="90">
        <v>5163642</v>
      </c>
      <c r="C254" s="195">
        <v>83.8</v>
      </c>
      <c r="D254" s="196">
        <f t="shared" si="26"/>
        <v>6161863.9618138429</v>
      </c>
      <c r="F254" s="197">
        <f t="shared" si="27"/>
        <v>155.91770621539737</v>
      </c>
      <c r="G254" s="198">
        <f t="shared" si="28"/>
        <v>222.8666593739174</v>
      </c>
      <c r="H254" s="196">
        <f t="shared" ref="H254:H317" si="30">IF(F254=G254,1,0)</f>
        <v>0</v>
      </c>
      <c r="I254" s="202">
        <f t="shared" si="29"/>
        <v>223.16429564048926</v>
      </c>
      <c r="J254" s="203">
        <v>1</v>
      </c>
      <c r="K254" s="203">
        <f t="shared" si="25"/>
        <v>78</v>
      </c>
      <c r="L254" s="192">
        <v>180.21377968780399</v>
      </c>
      <c r="M254" s="193">
        <v>79.5</v>
      </c>
      <c r="N254" s="192">
        <f t="shared" ref="N254:N317" si="31" xml:space="preserve"> 28.851205276+1.14816697404*L254-0.25041237842*M254</f>
        <v>215.85893129606711</v>
      </c>
      <c r="O254" s="171">
        <f t="shared" ref="O254:O317" si="32">L254/N254</f>
        <v>0.8348683031355647</v>
      </c>
    </row>
    <row r="255" spans="1:15" ht="12.65" customHeight="1">
      <c r="A255" s="113">
        <v>32629</v>
      </c>
      <c r="B255" s="90">
        <v>5148198</v>
      </c>
      <c r="C255" s="195">
        <v>83.8</v>
      </c>
      <c r="D255" s="196">
        <f t="shared" si="26"/>
        <v>6143434.3675417667</v>
      </c>
      <c r="F255" s="197">
        <f t="shared" si="27"/>
        <v>155.45137004128023</v>
      </c>
      <c r="G255" s="198">
        <f t="shared" si="28"/>
        <v>222.8666593739174</v>
      </c>
      <c r="H255" s="196">
        <f t="shared" si="30"/>
        <v>0</v>
      </c>
      <c r="I255" s="202">
        <f t="shared" si="29"/>
        <v>223.90622630398337</v>
      </c>
      <c r="J255" s="203">
        <v>1</v>
      </c>
      <c r="K255" s="203">
        <f t="shared" ref="K255:K318" si="33">K254+J255</f>
        <v>79</v>
      </c>
      <c r="L255" s="192">
        <v>180.354962568258</v>
      </c>
      <c r="M255" s="193">
        <v>78.5</v>
      </c>
      <c r="N255" s="192">
        <f t="shared" si="31"/>
        <v>216.27144519512424</v>
      </c>
      <c r="O255" s="171">
        <f t="shared" si="32"/>
        <v>0.83392868811478227</v>
      </c>
    </row>
    <row r="256" spans="1:15" ht="12.65" customHeight="1">
      <c r="A256" s="113">
        <v>32660</v>
      </c>
      <c r="B256" s="90">
        <v>5393574</v>
      </c>
      <c r="C256" s="195">
        <v>83.8</v>
      </c>
      <c r="D256" s="196">
        <f t="shared" si="26"/>
        <v>6436245.8233890217</v>
      </c>
      <c r="F256" s="197">
        <f t="shared" si="27"/>
        <v>162.86057135312743</v>
      </c>
      <c r="G256" s="198">
        <f t="shared" si="28"/>
        <v>222.8666593739174</v>
      </c>
      <c r="H256" s="196">
        <f t="shared" si="30"/>
        <v>0</v>
      </c>
      <c r="I256" s="202">
        <f t="shared" si="29"/>
        <v>224.64815696747749</v>
      </c>
      <c r="J256" s="203">
        <v>1</v>
      </c>
      <c r="K256" s="203">
        <f t="shared" si="33"/>
        <v>80</v>
      </c>
      <c r="L256" s="192">
        <v>183.23736269852401</v>
      </c>
      <c r="M256" s="193">
        <v>79.5</v>
      </c>
      <c r="N256" s="192">
        <f t="shared" si="31"/>
        <v>219.33050945224426</v>
      </c>
      <c r="O256" s="171">
        <f t="shared" si="32"/>
        <v>0.83543946145997094</v>
      </c>
    </row>
    <row r="257" spans="1:18" ht="12.65" customHeight="1">
      <c r="A257" s="113">
        <v>32690</v>
      </c>
      <c r="B257" s="90">
        <v>5864360</v>
      </c>
      <c r="C257" s="195">
        <v>83.8</v>
      </c>
      <c r="D257" s="196">
        <f t="shared" si="26"/>
        <v>6998042.9594272077</v>
      </c>
      <c r="F257" s="197">
        <f t="shared" si="27"/>
        <v>177.07609466754815</v>
      </c>
      <c r="G257" s="198">
        <f t="shared" si="28"/>
        <v>222.8666593739174</v>
      </c>
      <c r="H257" s="196">
        <f t="shared" si="30"/>
        <v>0</v>
      </c>
      <c r="I257" s="202">
        <f t="shared" si="29"/>
        <v>225.39008763097161</v>
      </c>
      <c r="J257" s="203">
        <v>1</v>
      </c>
      <c r="K257" s="203">
        <f t="shared" si="33"/>
        <v>81</v>
      </c>
      <c r="L257" s="192">
        <v>185.544410660789</v>
      </c>
      <c r="M257" s="193">
        <v>81.599999999999994</v>
      </c>
      <c r="N257" s="192">
        <f t="shared" si="31"/>
        <v>221.45351973536123</v>
      </c>
      <c r="O257" s="171">
        <f t="shared" si="32"/>
        <v>0.837848099603547</v>
      </c>
    </row>
    <row r="258" spans="1:18" ht="12.65" customHeight="1">
      <c r="A258" s="113">
        <v>32721</v>
      </c>
      <c r="B258" s="90">
        <v>6292322</v>
      </c>
      <c r="C258" s="195">
        <v>83.8</v>
      </c>
      <c r="D258" s="196">
        <f t="shared" si="26"/>
        <v>7508737.470167065</v>
      </c>
      <c r="F258" s="197">
        <f t="shared" si="27"/>
        <v>189.99853456314005</v>
      </c>
      <c r="G258" s="198">
        <f t="shared" si="28"/>
        <v>222.8666593739174</v>
      </c>
      <c r="H258" s="196">
        <f t="shared" si="30"/>
        <v>0</v>
      </c>
      <c r="I258" s="202">
        <f t="shared" si="29"/>
        <v>226.13201829446572</v>
      </c>
      <c r="J258" s="203">
        <v>1</v>
      </c>
      <c r="K258" s="203">
        <f t="shared" si="33"/>
        <v>82</v>
      </c>
      <c r="L258" s="192">
        <v>186.38646650235199</v>
      </c>
      <c r="M258" s="193">
        <v>81.099999999999994</v>
      </c>
      <c r="N258" s="192">
        <f t="shared" si="31"/>
        <v>222.54554663215131</v>
      </c>
      <c r="O258" s="171">
        <f t="shared" si="32"/>
        <v>0.83752054050505365</v>
      </c>
    </row>
    <row r="259" spans="1:18" ht="12.65" customHeight="1">
      <c r="A259" s="113">
        <v>32752</v>
      </c>
      <c r="B259" s="90">
        <v>6714745</v>
      </c>
      <c r="C259" s="195">
        <v>83.8</v>
      </c>
      <c r="D259" s="196">
        <f t="shared" ref="D259:D322" si="34">B259/C259*100</f>
        <v>8012822.1957040569</v>
      </c>
      <c r="F259" s="197">
        <f t="shared" si="27"/>
        <v>202.75372270604902</v>
      </c>
      <c r="G259" s="198">
        <f t="shared" si="28"/>
        <v>222.8666593739174</v>
      </c>
      <c r="H259" s="196">
        <f t="shared" si="30"/>
        <v>0</v>
      </c>
      <c r="I259" s="202">
        <f t="shared" si="29"/>
        <v>226.87394895795984</v>
      </c>
      <c r="J259" s="203">
        <v>1</v>
      </c>
      <c r="K259" s="203">
        <f t="shared" si="33"/>
        <v>83</v>
      </c>
      <c r="L259" s="192">
        <v>188.01421630369799</v>
      </c>
      <c r="M259" s="193">
        <v>79.900000000000006</v>
      </c>
      <c r="N259" s="192">
        <f t="shared" si="31"/>
        <v>224.71497005016096</v>
      </c>
      <c r="O259" s="171">
        <f t="shared" si="32"/>
        <v>0.83667864344653764</v>
      </c>
    </row>
    <row r="260" spans="1:18" ht="12.65" customHeight="1">
      <c r="A260" s="113">
        <v>32782</v>
      </c>
      <c r="B260" s="90">
        <v>7124639</v>
      </c>
      <c r="C260" s="195">
        <v>83.8</v>
      </c>
      <c r="D260" s="196">
        <f t="shared" si="34"/>
        <v>8501955.8472553696</v>
      </c>
      <c r="F260" s="197">
        <f t="shared" ref="F260:F323" si="35">D260/E$574*100</f>
        <v>215.13059396696411</v>
      </c>
      <c r="G260" s="198">
        <f t="shared" si="28"/>
        <v>227.94951766115571</v>
      </c>
      <c r="H260" s="196">
        <f t="shared" si="30"/>
        <v>0</v>
      </c>
      <c r="I260" s="202">
        <f t="shared" si="29"/>
        <v>227.61587962145396</v>
      </c>
      <c r="J260" s="203">
        <v>1</v>
      </c>
      <c r="K260" s="203">
        <f t="shared" si="33"/>
        <v>84</v>
      </c>
      <c r="L260" s="192">
        <v>189.16372372171099</v>
      </c>
      <c r="M260" s="193">
        <v>81.099999999999994</v>
      </c>
      <c r="N260" s="192">
        <f t="shared" si="31"/>
        <v>225.7343016498335</v>
      </c>
      <c r="O260" s="171">
        <f t="shared" si="32"/>
        <v>0.83799281872166687</v>
      </c>
    </row>
    <row r="261" spans="1:18" ht="12.65" customHeight="1">
      <c r="A261" s="113">
        <v>32813</v>
      </c>
      <c r="B261" s="90">
        <v>7175349</v>
      </c>
      <c r="C261" s="195">
        <v>83.8</v>
      </c>
      <c r="D261" s="196">
        <f t="shared" si="34"/>
        <v>8562468.9737470169</v>
      </c>
      <c r="F261" s="197">
        <f t="shared" si="35"/>
        <v>216.6617975016365</v>
      </c>
      <c r="G261" s="198">
        <f t="shared" si="28"/>
        <v>229.5687183725951</v>
      </c>
      <c r="H261" s="196">
        <f t="shared" si="30"/>
        <v>0</v>
      </c>
      <c r="I261" s="202">
        <f t="shared" si="29"/>
        <v>228.35781028494807</v>
      </c>
      <c r="J261" s="203">
        <v>1</v>
      </c>
      <c r="K261" s="203">
        <f t="shared" si="33"/>
        <v>85</v>
      </c>
      <c r="L261" s="192">
        <v>189.83346661794201</v>
      </c>
      <c r="M261" s="193">
        <v>80.400000000000006</v>
      </c>
      <c r="N261" s="192">
        <f t="shared" si="31"/>
        <v>226.67856698927784</v>
      </c>
      <c r="O261" s="171">
        <f t="shared" si="32"/>
        <v>0.83745662035582458</v>
      </c>
    </row>
    <row r="262" spans="1:18" ht="12.65" customHeight="1">
      <c r="A262" s="113">
        <v>32843</v>
      </c>
      <c r="B262" s="90">
        <v>7380840</v>
      </c>
      <c r="C262" s="195">
        <v>83.8</v>
      </c>
      <c r="D262" s="196">
        <f t="shared" si="34"/>
        <v>8807684.964200478</v>
      </c>
      <c r="F262" s="197">
        <f>D262/E$574*100</f>
        <v>222.8666593739174</v>
      </c>
      <c r="G262" s="198">
        <f t="shared" si="28"/>
        <v>237.39951506488833</v>
      </c>
      <c r="H262" s="196">
        <f t="shared" si="30"/>
        <v>0</v>
      </c>
      <c r="I262" s="202">
        <f t="shared" si="29"/>
        <v>229.09974094844219</v>
      </c>
      <c r="J262" s="203">
        <v>1</v>
      </c>
      <c r="K262" s="203">
        <f t="shared" si="33"/>
        <v>86</v>
      </c>
      <c r="L262" s="192">
        <v>189.99079236163999</v>
      </c>
      <c r="M262" s="193">
        <v>79.400000000000006</v>
      </c>
      <c r="N262" s="192">
        <f t="shared" si="31"/>
        <v>227.10961559077813</v>
      </c>
      <c r="O262" s="171">
        <f t="shared" si="32"/>
        <v>0.83655987822188294</v>
      </c>
    </row>
    <row r="263" spans="1:18" ht="12.65" customHeight="1">
      <c r="A263" s="113">
        <v>32874</v>
      </c>
      <c r="B263" s="90">
        <v>5356357</v>
      </c>
      <c r="C263" s="195">
        <v>83.8</v>
      </c>
      <c r="D263" s="196">
        <f t="shared" si="34"/>
        <v>6391834.1288782815</v>
      </c>
      <c r="F263" s="197">
        <f t="shared" si="35"/>
        <v>161.73679296720942</v>
      </c>
      <c r="G263" s="198">
        <f t="shared" si="28"/>
        <v>237.39951506488833</v>
      </c>
      <c r="H263" s="196">
        <f t="shared" si="30"/>
        <v>0</v>
      </c>
      <c r="I263" s="202">
        <f t="shared" si="29"/>
        <v>229.84167161193631</v>
      </c>
      <c r="J263" s="203">
        <v>1</v>
      </c>
      <c r="K263" s="203">
        <f t="shared" si="33"/>
        <v>87</v>
      </c>
      <c r="L263" s="192">
        <v>185.70206536914699</v>
      </c>
      <c r="M263" s="193">
        <v>79.8</v>
      </c>
      <c r="N263" s="192">
        <f t="shared" si="31"/>
        <v>222.08527594595577</v>
      </c>
      <c r="O263" s="171">
        <f>L263/N263</f>
        <v>0.83617459364725022</v>
      </c>
    </row>
    <row r="264" spans="1:18" ht="12.65" customHeight="1">
      <c r="A264" s="113">
        <v>32905</v>
      </c>
      <c r="B264" s="90">
        <v>6324242</v>
      </c>
      <c r="C264" s="195">
        <v>83.8</v>
      </c>
      <c r="D264" s="196">
        <f t="shared" si="34"/>
        <v>7546828.1622911701</v>
      </c>
      <c r="F264" s="197">
        <f t="shared" si="35"/>
        <v>190.96236845836273</v>
      </c>
      <c r="G264" s="198">
        <f t="shared" si="28"/>
        <v>237.39951506488833</v>
      </c>
      <c r="H264" s="196">
        <f t="shared" si="30"/>
        <v>0</v>
      </c>
      <c r="I264" s="202">
        <f t="shared" si="29"/>
        <v>230.58360227543042</v>
      </c>
      <c r="J264" s="203">
        <v>1</v>
      </c>
      <c r="K264" s="203">
        <f t="shared" si="33"/>
        <v>88</v>
      </c>
      <c r="L264" s="192">
        <v>196.21638158196899</v>
      </c>
      <c r="M264" s="193">
        <v>77.900000000000006</v>
      </c>
      <c r="N264" s="192">
        <f t="shared" si="31"/>
        <v>234.63325009512931</v>
      </c>
      <c r="O264" s="171">
        <f t="shared" si="32"/>
        <v>0.83626843809398432</v>
      </c>
    </row>
    <row r="265" spans="1:18" ht="12.65" customHeight="1">
      <c r="A265" s="113">
        <v>32933</v>
      </c>
      <c r="B265" s="90">
        <v>6646802</v>
      </c>
      <c r="C265" s="195">
        <v>83.8</v>
      </c>
      <c r="D265" s="196">
        <f t="shared" si="34"/>
        <v>7931744.630071599</v>
      </c>
      <c r="F265" s="197">
        <f t="shared" si="35"/>
        <v>200.70216361008676</v>
      </c>
      <c r="G265" s="198">
        <f t="shared" si="28"/>
        <v>237.39951506488833</v>
      </c>
      <c r="H265" s="196">
        <f t="shared" si="30"/>
        <v>0</v>
      </c>
      <c r="I265" s="202">
        <f t="shared" si="29"/>
        <v>231.32553293892454</v>
      </c>
      <c r="J265" s="203">
        <v>1</v>
      </c>
      <c r="K265" s="203">
        <f t="shared" si="33"/>
        <v>89</v>
      </c>
      <c r="L265" s="192">
        <v>197.77560417866201</v>
      </c>
      <c r="M265" s="193">
        <v>79.900000000000006</v>
      </c>
      <c r="N265" s="192">
        <f t="shared" si="31"/>
        <v>235.92267322898914</v>
      </c>
      <c r="O265" s="171">
        <f t="shared" si="32"/>
        <v>0.83830689722093321</v>
      </c>
    </row>
    <row r="266" spans="1:18" ht="12.65" customHeight="1">
      <c r="A266" s="113">
        <v>32964</v>
      </c>
      <c r="B266" s="90">
        <v>5843592</v>
      </c>
      <c r="C266" s="195">
        <v>86.7</v>
      </c>
      <c r="D266" s="196">
        <f t="shared" si="34"/>
        <v>6740013.8408304499</v>
      </c>
      <c r="F266" s="197">
        <f t="shared" si="35"/>
        <v>170.54701376642672</v>
      </c>
      <c r="G266" s="198">
        <f t="shared" si="28"/>
        <v>237.39951506488833</v>
      </c>
      <c r="H266" s="196">
        <f t="shared" si="30"/>
        <v>0</v>
      </c>
      <c r="I266" s="202">
        <f t="shared" si="29"/>
        <v>232.06746360241866</v>
      </c>
      <c r="J266" s="203">
        <v>1</v>
      </c>
      <c r="K266" s="203">
        <f t="shared" si="33"/>
        <v>90</v>
      </c>
      <c r="L266" s="192">
        <v>194.39365332869801</v>
      </c>
      <c r="M266" s="193">
        <v>81.8</v>
      </c>
      <c r="N266" s="192">
        <f t="shared" si="31"/>
        <v>231.56384543623597</v>
      </c>
      <c r="O266" s="171">
        <f t="shared" si="32"/>
        <v>0.8394818844128531</v>
      </c>
    </row>
    <row r="267" spans="1:18" ht="12.65" customHeight="1">
      <c r="A267" s="113">
        <v>32994</v>
      </c>
      <c r="B267" s="90">
        <v>5947339</v>
      </c>
      <c r="C267" s="195">
        <v>86.7</v>
      </c>
      <c r="D267" s="196">
        <f t="shared" si="34"/>
        <v>6859675.8938869666</v>
      </c>
      <c r="F267" s="197">
        <f t="shared" si="35"/>
        <v>173.57490158563542</v>
      </c>
      <c r="G267" s="198">
        <f t="shared" si="28"/>
        <v>237.39951506488833</v>
      </c>
      <c r="H267" s="196">
        <f t="shared" si="30"/>
        <v>0</v>
      </c>
      <c r="I267" s="202">
        <f t="shared" si="29"/>
        <v>232.80939426591277</v>
      </c>
      <c r="J267" s="203">
        <v>1</v>
      </c>
      <c r="K267" s="203">
        <f t="shared" si="33"/>
        <v>91</v>
      </c>
      <c r="L267" s="192">
        <v>198.31637168767199</v>
      </c>
      <c r="M267" s="193">
        <v>84.3</v>
      </c>
      <c r="N267" s="192">
        <f t="shared" si="31"/>
        <v>235.44175015842032</v>
      </c>
      <c r="O267" s="171">
        <f t="shared" si="32"/>
        <v>0.84231607841103795</v>
      </c>
    </row>
    <row r="268" spans="1:18" ht="12.65" customHeight="1">
      <c r="A268" s="113">
        <v>33025</v>
      </c>
      <c r="B268" s="90">
        <v>6180523</v>
      </c>
      <c r="C268" s="195">
        <v>86.7</v>
      </c>
      <c r="D268" s="196">
        <f t="shared" si="34"/>
        <v>7128630.9111880036</v>
      </c>
      <c r="F268" s="197">
        <f t="shared" si="35"/>
        <v>180.38044770489057</v>
      </c>
      <c r="G268" s="198">
        <f t="shared" si="28"/>
        <v>237.39951506488833</v>
      </c>
      <c r="H268" s="196">
        <f t="shared" si="30"/>
        <v>0</v>
      </c>
      <c r="I268" s="202">
        <f t="shared" si="29"/>
        <v>233.55132492940689</v>
      </c>
      <c r="J268" s="203">
        <v>1</v>
      </c>
      <c r="K268" s="203">
        <f t="shared" si="33"/>
        <v>92</v>
      </c>
      <c r="L268" s="192">
        <v>200.61638487290401</v>
      </c>
      <c r="M268" s="193">
        <v>82.1</v>
      </c>
      <c r="N268" s="192">
        <f t="shared" si="31"/>
        <v>238.63345657008421</v>
      </c>
      <c r="O268" s="171">
        <f t="shared" si="32"/>
        <v>0.84068842548900946</v>
      </c>
    </row>
    <row r="269" spans="1:18" ht="12.65" customHeight="1">
      <c r="A269" s="113">
        <v>33055</v>
      </c>
      <c r="B269" s="90">
        <v>6597678</v>
      </c>
      <c r="C269" s="195">
        <v>86.7</v>
      </c>
      <c r="D269" s="196">
        <f t="shared" si="34"/>
        <v>7609778.5467128018</v>
      </c>
      <c r="F269" s="197">
        <f t="shared" si="35"/>
        <v>192.55524353727137</v>
      </c>
      <c r="G269" s="198">
        <f t="shared" si="28"/>
        <v>237.39951506488833</v>
      </c>
      <c r="H269" s="196">
        <f t="shared" si="30"/>
        <v>0</v>
      </c>
      <c r="I269" s="202">
        <f t="shared" si="29"/>
        <v>234.29325559290101</v>
      </c>
      <c r="J269" s="203">
        <v>1</v>
      </c>
      <c r="K269" s="203">
        <f t="shared" si="33"/>
        <v>93</v>
      </c>
      <c r="L269" s="192">
        <v>201.34321617986899</v>
      </c>
      <c r="M269" s="193">
        <v>80</v>
      </c>
      <c r="N269" s="192">
        <f t="shared" si="31"/>
        <v>239.99384626712177</v>
      </c>
      <c r="O269" s="171">
        <f t="shared" si="32"/>
        <v>0.83895157859908942</v>
      </c>
    </row>
    <row r="270" spans="1:18" ht="12.65" customHeight="1">
      <c r="A270" s="113">
        <v>33086</v>
      </c>
      <c r="B270" s="90">
        <v>7048897</v>
      </c>
      <c r="C270" s="195">
        <v>86.7</v>
      </c>
      <c r="D270" s="196">
        <f t="shared" si="34"/>
        <v>8130215.6862745089</v>
      </c>
      <c r="F270" s="197">
        <f t="shared" si="35"/>
        <v>205.72420759305646</v>
      </c>
      <c r="G270" s="198">
        <f t="shared" si="28"/>
        <v>237.39951506488833</v>
      </c>
      <c r="H270" s="196">
        <f t="shared" si="30"/>
        <v>0</v>
      </c>
      <c r="I270" s="202">
        <f t="shared" si="29"/>
        <v>235.03518625639512</v>
      </c>
      <c r="J270" s="203">
        <v>1</v>
      </c>
      <c r="K270" s="203">
        <f t="shared" si="33"/>
        <v>94</v>
      </c>
      <c r="L270" s="192">
        <v>202.18886938837801</v>
      </c>
      <c r="M270" s="193">
        <v>78.599999999999994</v>
      </c>
      <c r="N270" s="192">
        <f t="shared" si="31"/>
        <v>241.31537468241075</v>
      </c>
      <c r="O270" s="171">
        <f t="shared" si="32"/>
        <v>0.83786153142738551</v>
      </c>
    </row>
    <row r="271" spans="1:18" ht="12.65" customHeight="1">
      <c r="A271" s="113">
        <v>33117</v>
      </c>
      <c r="B271" s="90">
        <v>7422148</v>
      </c>
      <c r="C271" s="195">
        <v>86.7</v>
      </c>
      <c r="D271" s="196">
        <f t="shared" si="34"/>
        <v>8560724.33679354</v>
      </c>
      <c r="F271" s="197">
        <f t="shared" si="35"/>
        <v>216.61765180259954</v>
      </c>
      <c r="G271" s="198">
        <f t="shared" ref="G271:G334" si="36">MAX(F259:F283)</f>
        <v>237.39951506488833</v>
      </c>
      <c r="H271" s="196">
        <f t="shared" si="30"/>
        <v>0</v>
      </c>
      <c r="I271" s="202">
        <f t="shared" si="29"/>
        <v>235.77711691988924</v>
      </c>
      <c r="J271" s="203">
        <v>1</v>
      </c>
      <c r="K271" s="203">
        <f t="shared" si="33"/>
        <v>95</v>
      </c>
      <c r="L271" s="192">
        <v>202.40451000457199</v>
      </c>
      <c r="M271" s="193">
        <v>80.099999999999994</v>
      </c>
      <c r="N271" s="192">
        <f t="shared" si="31"/>
        <v>241.18734754855629</v>
      </c>
      <c r="O271" s="171">
        <f t="shared" si="32"/>
        <v>0.83920036462038516</v>
      </c>
    </row>
    <row r="272" spans="1:18" ht="12.65" customHeight="1">
      <c r="A272" s="113">
        <v>33147</v>
      </c>
      <c r="B272" s="90">
        <v>7810421</v>
      </c>
      <c r="C272" s="195">
        <v>86.7</v>
      </c>
      <c r="D272" s="196">
        <f t="shared" si="34"/>
        <v>9008559.4002306797</v>
      </c>
      <c r="F272" s="197">
        <f t="shared" si="35"/>
        <v>227.94951766115571</v>
      </c>
      <c r="G272" s="198">
        <f t="shared" si="36"/>
        <v>237.39951506488833</v>
      </c>
      <c r="H272" s="196">
        <f t="shared" si="30"/>
        <v>0</v>
      </c>
      <c r="I272" s="202">
        <f t="shared" si="29"/>
        <v>236.51904758338335</v>
      </c>
      <c r="J272" s="203">
        <v>1</v>
      </c>
      <c r="K272" s="203">
        <f t="shared" si="33"/>
        <v>96</v>
      </c>
      <c r="L272" s="192">
        <v>202.648278728793</v>
      </c>
      <c r="M272" s="193">
        <v>80</v>
      </c>
      <c r="N272" s="192">
        <f t="shared" si="31"/>
        <v>241.4922759848528</v>
      </c>
      <c r="O272" s="171">
        <f t="shared" si="32"/>
        <v>0.83915014632395024</v>
      </c>
      <c r="P272" s="90">
        <v>-14</v>
      </c>
      <c r="Q272" s="209">
        <v>0.83238402388300003</v>
      </c>
      <c r="R272" s="136"/>
    </row>
    <row r="273" spans="1:18" ht="12.65" customHeight="1">
      <c r="A273" s="113">
        <v>33178</v>
      </c>
      <c r="B273" s="90">
        <v>7865901</v>
      </c>
      <c r="C273" s="195">
        <v>86.7</v>
      </c>
      <c r="D273" s="196">
        <f t="shared" si="34"/>
        <v>9072550.1730103809</v>
      </c>
      <c r="F273" s="197">
        <f t="shared" si="35"/>
        <v>229.5687183725951</v>
      </c>
      <c r="G273" s="198">
        <f t="shared" si="36"/>
        <v>237.39951506488833</v>
      </c>
      <c r="H273" s="196">
        <f t="shared" si="30"/>
        <v>0</v>
      </c>
      <c r="I273" s="202">
        <f t="shared" si="29"/>
        <v>237.26097824687747</v>
      </c>
      <c r="J273" s="203">
        <v>1</v>
      </c>
      <c r="K273" s="203">
        <f t="shared" si="33"/>
        <v>97</v>
      </c>
      <c r="L273" s="192">
        <v>202.83036663401799</v>
      </c>
      <c r="M273" s="193">
        <v>79.900000000000006</v>
      </c>
      <c r="N273" s="192">
        <f t="shared" si="31"/>
        <v>241.72638454184622</v>
      </c>
      <c r="O273" s="171">
        <f t="shared" si="32"/>
        <v>0.83909072242341509</v>
      </c>
      <c r="P273" s="90">
        <v>-14</v>
      </c>
      <c r="Q273" s="209">
        <v>0.83238402388300003</v>
      </c>
      <c r="R273" s="123"/>
    </row>
    <row r="274" spans="1:18" ht="12.65" customHeight="1">
      <c r="A274" s="113">
        <v>33208</v>
      </c>
      <c r="B274" s="90">
        <v>8134214</v>
      </c>
      <c r="C274" s="195">
        <v>86.7</v>
      </c>
      <c r="D274" s="196">
        <f t="shared" si="34"/>
        <v>9382023.0680507496</v>
      </c>
      <c r="F274" s="197">
        <f t="shared" si="35"/>
        <v>237.39951506488833</v>
      </c>
      <c r="G274" s="198">
        <f t="shared" si="36"/>
        <v>246.90607687229945</v>
      </c>
      <c r="H274" s="196">
        <f t="shared" si="30"/>
        <v>0</v>
      </c>
      <c r="I274" s="202">
        <f t="shared" si="29"/>
        <v>238.00290891037159</v>
      </c>
      <c r="J274" s="203">
        <v>1</v>
      </c>
      <c r="K274" s="203">
        <f t="shared" si="33"/>
        <v>98</v>
      </c>
      <c r="L274" s="192">
        <v>202.979787577324</v>
      </c>
      <c r="M274" s="193">
        <v>81.7</v>
      </c>
      <c r="N274" s="192">
        <f t="shared" si="31"/>
        <v>241.44720245302406</v>
      </c>
      <c r="O274" s="171">
        <f t="shared" si="32"/>
        <v>0.84067980707631407</v>
      </c>
      <c r="P274" s="90">
        <v>-14</v>
      </c>
      <c r="Q274" s="209">
        <v>0.83238402388300003</v>
      </c>
      <c r="R274" s="123"/>
    </row>
    <row r="275" spans="1:18" ht="12.65" customHeight="1">
      <c r="A275" s="113">
        <v>33239</v>
      </c>
      <c r="B275" s="90">
        <v>6229250</v>
      </c>
      <c r="C275" s="195">
        <v>86.7</v>
      </c>
      <c r="D275" s="196">
        <f t="shared" si="34"/>
        <v>7184832.7566320645</v>
      </c>
      <c r="F275" s="197">
        <f t="shared" si="35"/>
        <v>181.80256005287734</v>
      </c>
      <c r="G275" s="198">
        <f t="shared" si="36"/>
        <v>246.90607687229945</v>
      </c>
      <c r="H275" s="196">
        <f t="shared" si="30"/>
        <v>0</v>
      </c>
      <c r="I275" s="202">
        <f t="shared" si="29"/>
        <v>238.7448395738657</v>
      </c>
      <c r="J275" s="203">
        <v>1</v>
      </c>
      <c r="K275" s="203">
        <f t="shared" si="33"/>
        <v>99</v>
      </c>
      <c r="L275" s="192">
        <v>203.54072509225099</v>
      </c>
      <c r="M275" s="193">
        <v>82.3</v>
      </c>
      <c r="N275" s="192">
        <f t="shared" si="31"/>
        <v>241.94100495511128</v>
      </c>
      <c r="O275" s="171">
        <f t="shared" si="32"/>
        <v>0.84128246524401717</v>
      </c>
      <c r="P275" s="90">
        <v>-18</v>
      </c>
      <c r="Q275" s="209">
        <v>0.83238402388300003</v>
      </c>
      <c r="R275" s="123"/>
    </row>
    <row r="276" spans="1:18" ht="12.65" customHeight="1">
      <c r="A276" s="113">
        <v>33270</v>
      </c>
      <c r="B276" s="90">
        <v>6414191</v>
      </c>
      <c r="C276" s="195">
        <v>86.7</v>
      </c>
      <c r="D276" s="196">
        <f t="shared" si="34"/>
        <v>7398144.175317185</v>
      </c>
      <c r="F276" s="197">
        <f t="shared" si="35"/>
        <v>187.20011951167882</v>
      </c>
      <c r="G276" s="198">
        <f t="shared" si="36"/>
        <v>246.90607687229945</v>
      </c>
      <c r="H276" s="196">
        <f t="shared" si="30"/>
        <v>0</v>
      </c>
      <c r="I276" s="202">
        <f t="shared" si="29"/>
        <v>239.48677023735982</v>
      </c>
      <c r="J276" s="203">
        <v>1</v>
      </c>
      <c r="K276" s="203">
        <f t="shared" si="33"/>
        <v>100</v>
      </c>
      <c r="L276" s="192">
        <v>194.97597027055099</v>
      </c>
      <c r="M276" s="193">
        <v>83</v>
      </c>
      <c r="N276" s="192">
        <f t="shared" si="31"/>
        <v>231.93194766319152</v>
      </c>
      <c r="O276" s="171">
        <f t="shared" si="32"/>
        <v>0.84066025502313502</v>
      </c>
      <c r="P276" s="90">
        <v>-18</v>
      </c>
      <c r="Q276" s="209">
        <v>0.83238402388300003</v>
      </c>
      <c r="R276" s="123"/>
    </row>
    <row r="277" spans="1:18" ht="12.65" customHeight="1">
      <c r="A277" s="113">
        <v>33298</v>
      </c>
      <c r="B277" s="90">
        <v>6948871</v>
      </c>
      <c r="C277" s="195">
        <v>86.7</v>
      </c>
      <c r="D277" s="196">
        <f t="shared" si="34"/>
        <v>8014845.4440599773</v>
      </c>
      <c r="F277" s="197">
        <f t="shared" si="35"/>
        <v>202.80491829308471</v>
      </c>
      <c r="G277" s="198">
        <f t="shared" si="36"/>
        <v>246.90607687229945</v>
      </c>
      <c r="H277" s="196">
        <f t="shared" si="30"/>
        <v>0</v>
      </c>
      <c r="I277" s="202">
        <f t="shared" si="29"/>
        <v>240.22870090085394</v>
      </c>
      <c r="J277" s="203">
        <v>1</v>
      </c>
      <c r="K277" s="203">
        <f t="shared" si="33"/>
        <v>101</v>
      </c>
      <c r="L277" s="192">
        <v>201.17909638022601</v>
      </c>
      <c r="M277" s="193">
        <v>83.4</v>
      </c>
      <c r="N277" s="192">
        <f t="shared" si="31"/>
        <v>238.95400724675761</v>
      </c>
      <c r="O277" s="171">
        <f t="shared" si="32"/>
        <v>0.84191555813699726</v>
      </c>
      <c r="P277" s="90">
        <v>-18</v>
      </c>
      <c r="Q277" s="209">
        <v>0.83238402388300003</v>
      </c>
      <c r="R277" s="123"/>
    </row>
    <row r="278" spans="1:18" ht="12.65" customHeight="1">
      <c r="A278" s="113">
        <v>33329</v>
      </c>
      <c r="B278" s="90">
        <v>6369067</v>
      </c>
      <c r="C278" s="195">
        <v>88.9</v>
      </c>
      <c r="D278" s="196">
        <f t="shared" si="34"/>
        <v>7164304.8368953886</v>
      </c>
      <c r="F278" s="197">
        <f t="shared" si="35"/>
        <v>181.28312856614681</v>
      </c>
      <c r="G278" s="198">
        <f t="shared" si="36"/>
        <v>246.90607687229945</v>
      </c>
      <c r="H278" s="196">
        <f t="shared" si="30"/>
        <v>0</v>
      </c>
      <c r="I278" s="202">
        <f t="shared" si="29"/>
        <v>240.97063156434805</v>
      </c>
      <c r="J278" s="203">
        <v>1</v>
      </c>
      <c r="K278" s="203">
        <f t="shared" si="33"/>
        <v>102</v>
      </c>
      <c r="L278" s="192">
        <v>203.792306646225</v>
      </c>
      <c r="M278" s="193">
        <v>85.8</v>
      </c>
      <c r="N278" s="192">
        <f t="shared" si="31"/>
        <v>241.35341926219192</v>
      </c>
      <c r="O278" s="171">
        <f t="shared" si="32"/>
        <v>0.84437298327577126</v>
      </c>
      <c r="P278" s="90">
        <v>-12</v>
      </c>
      <c r="Q278" s="209">
        <v>0.83238402388300003</v>
      </c>
      <c r="R278" s="123"/>
    </row>
    <row r="279" spans="1:18" ht="12.65" customHeight="1">
      <c r="A279" s="113">
        <v>33359</v>
      </c>
      <c r="B279" s="90">
        <v>6477655</v>
      </c>
      <c r="C279" s="195">
        <v>88.9</v>
      </c>
      <c r="D279" s="196">
        <f t="shared" si="34"/>
        <v>7286451.0686164228</v>
      </c>
      <c r="F279" s="197">
        <f t="shared" si="35"/>
        <v>184.37387519587148</v>
      </c>
      <c r="G279" s="198">
        <f t="shared" si="36"/>
        <v>246.90607687229945</v>
      </c>
      <c r="H279" s="196">
        <f t="shared" si="30"/>
        <v>0</v>
      </c>
      <c r="I279" s="202">
        <f t="shared" si="29"/>
        <v>241.71256222784217</v>
      </c>
      <c r="J279" s="203">
        <v>1</v>
      </c>
      <c r="K279" s="203">
        <f t="shared" si="33"/>
        <v>103</v>
      </c>
      <c r="L279" s="192">
        <v>208.658828707336</v>
      </c>
      <c r="M279" s="193">
        <v>83.1</v>
      </c>
      <c r="N279" s="192">
        <f t="shared" si="31"/>
        <v>247.61711259293062</v>
      </c>
      <c r="O279" s="171">
        <f t="shared" si="32"/>
        <v>0.842667239442211</v>
      </c>
      <c r="P279" s="90">
        <v>-12</v>
      </c>
      <c r="Q279" s="209">
        <v>0.83238402388300003</v>
      </c>
      <c r="R279" s="123"/>
    </row>
    <row r="280" spans="1:18" ht="12.65" customHeight="1">
      <c r="A280" s="113">
        <v>33390</v>
      </c>
      <c r="B280" s="90">
        <v>6601963</v>
      </c>
      <c r="C280" s="195">
        <v>88.9</v>
      </c>
      <c r="D280" s="196">
        <f t="shared" si="34"/>
        <v>7426280.0899887513</v>
      </c>
      <c r="F280" s="197">
        <f t="shared" si="35"/>
        <v>187.91206111004078</v>
      </c>
      <c r="G280" s="198">
        <f t="shared" si="36"/>
        <v>246.90607687229945</v>
      </c>
      <c r="H280" s="196">
        <f t="shared" si="30"/>
        <v>0</v>
      </c>
      <c r="I280" s="202">
        <f t="shared" si="29"/>
        <v>242.45449289133629</v>
      </c>
      <c r="J280" s="203">
        <v>1</v>
      </c>
      <c r="K280" s="203">
        <f t="shared" si="33"/>
        <v>104</v>
      </c>
      <c r="L280" s="192">
        <v>208.10551862141801</v>
      </c>
      <c r="M280" s="193">
        <v>82.4</v>
      </c>
      <c r="N280" s="192">
        <f t="shared" si="31"/>
        <v>247.15710889077036</v>
      </c>
      <c r="O280" s="171">
        <f t="shared" si="32"/>
        <v>0.84199689644933107</v>
      </c>
      <c r="P280" s="90">
        <v>-12</v>
      </c>
      <c r="Q280" s="209">
        <v>0.83238402388300003</v>
      </c>
      <c r="R280" s="123"/>
    </row>
    <row r="281" spans="1:18" ht="12.65" customHeight="1">
      <c r="A281" s="113">
        <v>33420</v>
      </c>
      <c r="B281" s="90">
        <v>6975668</v>
      </c>
      <c r="C281" s="195">
        <v>88.9</v>
      </c>
      <c r="D281" s="196">
        <f t="shared" si="34"/>
        <v>7846645.6692913389</v>
      </c>
      <c r="F281" s="197">
        <f t="shared" si="35"/>
        <v>198.54884850147693</v>
      </c>
      <c r="G281" s="198">
        <f t="shared" si="36"/>
        <v>246.90607687229945</v>
      </c>
      <c r="H281" s="196">
        <f t="shared" si="30"/>
        <v>0</v>
      </c>
      <c r="I281" s="202">
        <f t="shared" si="29"/>
        <v>243.1964235548304</v>
      </c>
      <c r="J281" s="203">
        <v>1</v>
      </c>
      <c r="K281" s="203">
        <f t="shared" si="33"/>
        <v>105</v>
      </c>
      <c r="L281" s="192">
        <v>207.56714876979601</v>
      </c>
      <c r="M281" s="193">
        <v>81.2</v>
      </c>
      <c r="N281" s="192">
        <f t="shared" si="31"/>
        <v>246.83946526142321</v>
      </c>
      <c r="O281" s="171">
        <f t="shared" si="32"/>
        <v>0.84089936165582513</v>
      </c>
      <c r="P281" s="90">
        <v>-11</v>
      </c>
      <c r="Q281" s="209">
        <v>0.83238402388300003</v>
      </c>
      <c r="R281" s="123"/>
    </row>
    <row r="282" spans="1:18" ht="12.65" customHeight="1">
      <c r="A282" s="113">
        <v>33451</v>
      </c>
      <c r="B282" s="90">
        <v>7424704</v>
      </c>
      <c r="C282" s="195">
        <v>88.9</v>
      </c>
      <c r="D282" s="196">
        <f t="shared" si="34"/>
        <v>8351748.0314960629</v>
      </c>
      <c r="F282" s="197">
        <f t="shared" si="35"/>
        <v>211.32978657589635</v>
      </c>
      <c r="G282" s="198">
        <f t="shared" si="36"/>
        <v>246.90607687229945</v>
      </c>
      <c r="H282" s="196">
        <f t="shared" si="30"/>
        <v>0</v>
      </c>
      <c r="I282" s="202">
        <f t="shared" si="29"/>
        <v>243.93835421832452</v>
      </c>
      <c r="J282" s="203">
        <v>1</v>
      </c>
      <c r="K282" s="203">
        <f t="shared" si="33"/>
        <v>106</v>
      </c>
      <c r="L282" s="192">
        <v>208.10360396933899</v>
      </c>
      <c r="M282" s="193">
        <v>82.1</v>
      </c>
      <c r="N282" s="192">
        <f t="shared" si="31"/>
        <v>247.23003426401249</v>
      </c>
      <c r="O282" s="171">
        <f t="shared" si="32"/>
        <v>0.84174078844768885</v>
      </c>
      <c r="P282" s="90">
        <v>-11</v>
      </c>
      <c r="Q282" s="209">
        <v>0.83238402388300003</v>
      </c>
      <c r="R282" s="123"/>
    </row>
    <row r="283" spans="1:18" ht="12.65" customHeight="1">
      <c r="A283" s="113">
        <v>33482</v>
      </c>
      <c r="B283" s="90">
        <v>7768537</v>
      </c>
      <c r="C283" s="195">
        <v>88.9</v>
      </c>
      <c r="D283" s="196">
        <f t="shared" si="34"/>
        <v>8738511.8110236209</v>
      </c>
      <c r="F283" s="197">
        <f t="shared" si="35"/>
        <v>221.11632547465243</v>
      </c>
      <c r="G283" s="198">
        <f t="shared" si="36"/>
        <v>246.90607687229945</v>
      </c>
      <c r="H283" s="196">
        <f t="shared" si="30"/>
        <v>0</v>
      </c>
      <c r="I283" s="202">
        <f t="shared" si="29"/>
        <v>244.68028488181864</v>
      </c>
      <c r="J283" s="203">
        <v>1</v>
      </c>
      <c r="K283" s="203">
        <f t="shared" si="33"/>
        <v>107</v>
      </c>
      <c r="L283" s="192">
        <v>207.553200705058</v>
      </c>
      <c r="M283" s="193">
        <v>80.599999999999994</v>
      </c>
      <c r="N283" s="192">
        <f t="shared" si="31"/>
        <v>246.97369798119126</v>
      </c>
      <c r="O283" s="171">
        <f t="shared" si="32"/>
        <v>0.84038584837833463</v>
      </c>
      <c r="P283" s="90">
        <v>-11</v>
      </c>
      <c r="Q283" s="209">
        <v>0.83238402388300003</v>
      </c>
      <c r="R283" s="123"/>
    </row>
    <row r="284" spans="1:18" ht="12.65" customHeight="1">
      <c r="A284" s="113">
        <v>33512</v>
      </c>
      <c r="B284" s="90">
        <v>8184995</v>
      </c>
      <c r="C284" s="195">
        <v>88.9</v>
      </c>
      <c r="D284" s="196">
        <f t="shared" si="34"/>
        <v>9206968.5039370079</v>
      </c>
      <c r="F284" s="197">
        <f t="shared" si="35"/>
        <v>232.96999401926038</v>
      </c>
      <c r="G284" s="198">
        <f t="shared" si="36"/>
        <v>246.90607687229945</v>
      </c>
      <c r="H284" s="196">
        <f t="shared" si="30"/>
        <v>0</v>
      </c>
      <c r="I284" s="202">
        <f t="shared" si="29"/>
        <v>245.42221554531275</v>
      </c>
      <c r="J284" s="203">
        <v>1</v>
      </c>
      <c r="K284" s="203">
        <f t="shared" si="33"/>
        <v>108</v>
      </c>
      <c r="L284" s="192">
        <v>208.22647990624299</v>
      </c>
      <c r="M284" s="193">
        <v>81.2</v>
      </c>
      <c r="N284" s="192">
        <f t="shared" si="31"/>
        <v>247.59648749724792</v>
      </c>
      <c r="O284" s="171">
        <f t="shared" si="32"/>
        <v>0.84099125157644838</v>
      </c>
      <c r="P284" s="90">
        <v>-11</v>
      </c>
      <c r="Q284" s="209">
        <v>0.83238402388300003</v>
      </c>
      <c r="R284" s="123"/>
    </row>
    <row r="285" spans="1:18" ht="12.65" customHeight="1">
      <c r="A285" s="113">
        <v>33543</v>
      </c>
      <c r="B285" s="90">
        <v>8316452</v>
      </c>
      <c r="C285" s="195">
        <v>88.9</v>
      </c>
      <c r="D285" s="196">
        <f t="shared" si="34"/>
        <v>9354839.1451068614</v>
      </c>
      <c r="F285" s="197">
        <f t="shared" si="35"/>
        <v>236.71166234084029</v>
      </c>
      <c r="G285" s="198">
        <f t="shared" si="36"/>
        <v>246.90607687229945</v>
      </c>
      <c r="H285" s="196">
        <f t="shared" si="30"/>
        <v>0</v>
      </c>
      <c r="I285" s="202">
        <f>(I$286-I$176)/(K$285+1)+I284</f>
        <v>246.16414620880687</v>
      </c>
      <c r="J285" s="203">
        <v>1</v>
      </c>
      <c r="K285" s="203">
        <f t="shared" si="33"/>
        <v>109</v>
      </c>
      <c r="L285" s="192">
        <v>209.972223355236</v>
      </c>
      <c r="M285" s="193">
        <v>81.3</v>
      </c>
      <c r="N285" s="192">
        <f t="shared" si="31"/>
        <v>249.57585123268635</v>
      </c>
      <c r="O285" s="171">
        <f t="shared" si="32"/>
        <v>0.84131626645028723</v>
      </c>
      <c r="P285" s="90">
        <v>-11</v>
      </c>
      <c r="Q285" s="209">
        <v>0.83238402388300003</v>
      </c>
      <c r="R285" s="123"/>
    </row>
    <row r="286" spans="1:18" ht="12.65" customHeight="1">
      <c r="A286" s="113">
        <v>33573</v>
      </c>
      <c r="B286" s="90">
        <v>8674615</v>
      </c>
      <c r="C286" s="195">
        <v>88.9</v>
      </c>
      <c r="D286" s="196">
        <f t="shared" si="34"/>
        <v>9757722.1597300339</v>
      </c>
      <c r="F286" s="197">
        <f t="shared" si="35"/>
        <v>246.90607687229945</v>
      </c>
      <c r="G286" s="198">
        <f t="shared" si="36"/>
        <v>246.90607687229945</v>
      </c>
      <c r="H286" s="199">
        <f t="shared" si="30"/>
        <v>1</v>
      </c>
      <c r="I286" s="200">
        <f>G286</f>
        <v>246.90607687229945</v>
      </c>
      <c r="L286" s="192">
        <v>211.04271411186301</v>
      </c>
      <c r="M286" s="193">
        <v>79.400000000000006</v>
      </c>
      <c r="N286" s="192">
        <f t="shared" si="31"/>
        <v>251.28073688445852</v>
      </c>
      <c r="O286" s="171">
        <f t="shared" si="32"/>
        <v>0.83986825543616039</v>
      </c>
      <c r="P286" s="90">
        <v>-11</v>
      </c>
      <c r="Q286" s="209">
        <v>0.83238402388300003</v>
      </c>
      <c r="R286" s="123"/>
    </row>
    <row r="287" spans="1:18" ht="12.65" customHeight="1">
      <c r="A287" s="113">
        <v>33604</v>
      </c>
      <c r="B287" s="90">
        <v>6635224</v>
      </c>
      <c r="C287" s="195">
        <v>88.9</v>
      </c>
      <c r="D287" s="196">
        <f t="shared" si="34"/>
        <v>7463694.0382452188</v>
      </c>
      <c r="F287" s="197">
        <f t="shared" si="35"/>
        <v>188.85877090901738</v>
      </c>
      <c r="G287" s="198">
        <f t="shared" si="36"/>
        <v>246.90607687229945</v>
      </c>
      <c r="H287" s="196">
        <f t="shared" si="30"/>
        <v>0</v>
      </c>
      <c r="I287" s="202">
        <f>(I$310-I$286)/(K$309+1)+I286</f>
        <v>246.32656642933608</v>
      </c>
      <c r="J287" s="203">
        <v>1</v>
      </c>
      <c r="K287" s="203">
        <f t="shared" si="33"/>
        <v>1</v>
      </c>
      <c r="L287" s="192">
        <v>208.73872234543001</v>
      </c>
      <c r="M287" s="193">
        <v>79.5</v>
      </c>
      <c r="N287" s="192">
        <f t="shared" si="31"/>
        <v>248.61032839193808</v>
      </c>
      <c r="O287" s="171">
        <f t="shared" si="32"/>
        <v>0.83962208527535565</v>
      </c>
      <c r="P287" s="90">
        <v>-10</v>
      </c>
      <c r="Q287" s="209">
        <v>0.83238402388300003</v>
      </c>
      <c r="R287" s="123"/>
    </row>
    <row r="288" spans="1:18" ht="12.65" customHeight="1">
      <c r="A288" s="113">
        <v>33635</v>
      </c>
      <c r="B288" s="90">
        <v>6940847</v>
      </c>
      <c r="C288" s="195">
        <v>88.9</v>
      </c>
      <c r="D288" s="196">
        <f t="shared" si="34"/>
        <v>7807476.9403824508</v>
      </c>
      <c r="F288" s="197">
        <f t="shared" si="35"/>
        <v>197.55773633076149</v>
      </c>
      <c r="G288" s="198">
        <f t="shared" si="36"/>
        <v>246.90607687229945</v>
      </c>
      <c r="H288" s="196">
        <f t="shared" si="30"/>
        <v>0</v>
      </c>
      <c r="I288" s="202">
        <f t="shared" ref="I288:I309" si="37">(I$310-I$286)/(K$309+1)+I287</f>
        <v>245.74705598637271</v>
      </c>
      <c r="J288" s="203">
        <v>1</v>
      </c>
      <c r="K288" s="203">
        <f t="shared" si="33"/>
        <v>2</v>
      </c>
      <c r="L288" s="192">
        <v>207.822695201481</v>
      </c>
      <c r="M288" s="193">
        <v>78.599999999999994</v>
      </c>
      <c r="N288" s="192">
        <f t="shared" si="31"/>
        <v>247.78394741850965</v>
      </c>
      <c r="O288" s="171">
        <f t="shared" si="32"/>
        <v>0.83872541932858269</v>
      </c>
      <c r="P288" s="90">
        <v>-10</v>
      </c>
      <c r="Q288" s="209">
        <v>0.83238402388300003</v>
      </c>
      <c r="R288" s="123"/>
    </row>
    <row r="289" spans="1:18" ht="12.65" customHeight="1">
      <c r="A289" s="113">
        <v>33664</v>
      </c>
      <c r="B289" s="90">
        <v>7339066</v>
      </c>
      <c r="C289" s="195">
        <v>88.9</v>
      </c>
      <c r="D289" s="196">
        <f t="shared" si="34"/>
        <v>8255417.3228346454</v>
      </c>
      <c r="F289" s="197">
        <f t="shared" si="35"/>
        <v>208.89226714579024</v>
      </c>
      <c r="G289" s="198">
        <f t="shared" si="36"/>
        <v>246.90607687229945</v>
      </c>
      <c r="H289" s="196">
        <f t="shared" si="30"/>
        <v>0</v>
      </c>
      <c r="I289" s="202">
        <f t="shared" si="37"/>
        <v>245.16754554340935</v>
      </c>
      <c r="J289" s="203">
        <v>1</v>
      </c>
      <c r="K289" s="203">
        <f t="shared" si="33"/>
        <v>3</v>
      </c>
      <c r="L289" s="192">
        <v>207.72116143753399</v>
      </c>
      <c r="M289" s="193">
        <v>76.099999999999994</v>
      </c>
      <c r="N289" s="192">
        <f t="shared" si="31"/>
        <v>248.29340065004573</v>
      </c>
      <c r="O289" s="171">
        <f t="shared" si="32"/>
        <v>0.83659557963968678</v>
      </c>
      <c r="P289" s="90">
        <v>-10</v>
      </c>
      <c r="Q289" s="209">
        <v>0.83238402388300003</v>
      </c>
      <c r="R289" s="123"/>
    </row>
    <row r="290" spans="1:18" ht="12.65" customHeight="1">
      <c r="A290" s="113">
        <v>33695</v>
      </c>
      <c r="B290" s="90">
        <v>6650350</v>
      </c>
      <c r="C290" s="195">
        <v>90.1</v>
      </c>
      <c r="D290" s="196">
        <f t="shared" si="34"/>
        <v>7381076.581576027</v>
      </c>
      <c r="F290" s="197">
        <f t="shared" si="35"/>
        <v>186.76824693493433</v>
      </c>
      <c r="G290" s="198">
        <f t="shared" si="36"/>
        <v>246.90607687229945</v>
      </c>
      <c r="H290" s="196">
        <f t="shared" si="30"/>
        <v>0</v>
      </c>
      <c r="I290" s="202">
        <f t="shared" si="37"/>
        <v>244.58803510044598</v>
      </c>
      <c r="J290" s="203">
        <v>1</v>
      </c>
      <c r="K290" s="203">
        <f t="shared" si="33"/>
        <v>4</v>
      </c>
      <c r="L290" s="192">
        <v>207.753929580082</v>
      </c>
      <c r="M290" s="193">
        <v>77.7</v>
      </c>
      <c r="N290" s="192">
        <f t="shared" si="31"/>
        <v>247.93036414364803</v>
      </c>
      <c r="O290" s="171">
        <f t="shared" si="32"/>
        <v>0.83795274652084062</v>
      </c>
      <c r="P290" s="90">
        <v>-7</v>
      </c>
      <c r="Q290" s="209">
        <v>0.83238402388300003</v>
      </c>
      <c r="R290" s="123"/>
    </row>
    <row r="291" spans="1:18" ht="12.65" customHeight="1">
      <c r="A291" s="113">
        <v>33725</v>
      </c>
      <c r="B291" s="90">
        <v>6431051</v>
      </c>
      <c r="C291" s="195">
        <v>90.1</v>
      </c>
      <c r="D291" s="196">
        <f t="shared" si="34"/>
        <v>7137681.4650388462</v>
      </c>
      <c r="F291" s="197">
        <f t="shared" si="35"/>
        <v>180.60945983582161</v>
      </c>
      <c r="G291" s="198">
        <f t="shared" si="36"/>
        <v>246.90607687229945</v>
      </c>
      <c r="H291" s="196">
        <f t="shared" si="30"/>
        <v>0</v>
      </c>
      <c r="I291" s="202">
        <f t="shared" si="37"/>
        <v>244.00852465748261</v>
      </c>
      <c r="J291" s="203">
        <v>1</v>
      </c>
      <c r="K291" s="203">
        <f t="shared" si="33"/>
        <v>5</v>
      </c>
      <c r="L291" s="192">
        <v>204.786110344528</v>
      </c>
      <c r="M291" s="193">
        <v>76.099999999999994</v>
      </c>
      <c r="N291" s="192">
        <f t="shared" si="31"/>
        <v>244.9234719179363</v>
      </c>
      <c r="O291" s="171">
        <f t="shared" si="32"/>
        <v>0.83612284580525353</v>
      </c>
      <c r="P291" s="90">
        <v>-7</v>
      </c>
      <c r="Q291" s="209">
        <v>0.83238402388300003</v>
      </c>
      <c r="R291" s="123"/>
    </row>
    <row r="292" spans="1:18" ht="12.65" customHeight="1">
      <c r="A292" s="113">
        <v>33756</v>
      </c>
      <c r="B292" s="90">
        <v>6501007</v>
      </c>
      <c r="C292" s="195">
        <v>90.1</v>
      </c>
      <c r="D292" s="196">
        <f t="shared" si="34"/>
        <v>7215324.084350721</v>
      </c>
      <c r="F292" s="197">
        <f t="shared" si="35"/>
        <v>182.57410222044501</v>
      </c>
      <c r="G292" s="198">
        <f t="shared" si="36"/>
        <v>246.90607687229945</v>
      </c>
      <c r="H292" s="196">
        <f t="shared" si="30"/>
        <v>0</v>
      </c>
      <c r="I292" s="202">
        <f t="shared" si="37"/>
        <v>243.42901421451924</v>
      </c>
      <c r="J292" s="203">
        <v>1</v>
      </c>
      <c r="K292" s="203">
        <f t="shared" si="33"/>
        <v>6</v>
      </c>
      <c r="L292" s="192">
        <v>202.99748844042699</v>
      </c>
      <c r="M292" s="193">
        <v>77.5</v>
      </c>
      <c r="N292" s="192">
        <f t="shared" si="31"/>
        <v>242.51925798881496</v>
      </c>
      <c r="O292" s="171">
        <f t="shared" si="32"/>
        <v>0.83703657236898388</v>
      </c>
      <c r="P292" s="90">
        <v>-7</v>
      </c>
      <c r="Q292" s="209">
        <v>0.83238402388300003</v>
      </c>
      <c r="R292" s="123"/>
    </row>
    <row r="293" spans="1:18" ht="12.65" customHeight="1">
      <c r="A293" s="113">
        <v>33786</v>
      </c>
      <c r="B293" s="90">
        <v>6866945</v>
      </c>
      <c r="C293" s="195">
        <v>90.1</v>
      </c>
      <c r="D293" s="196">
        <f t="shared" si="34"/>
        <v>7621470.5882352954</v>
      </c>
      <c r="F293" s="197">
        <f t="shared" si="35"/>
        <v>192.85109497223644</v>
      </c>
      <c r="G293" s="198">
        <f t="shared" si="36"/>
        <v>246.90607687229945</v>
      </c>
      <c r="H293" s="196">
        <f t="shared" si="30"/>
        <v>0</v>
      </c>
      <c r="I293" s="202">
        <f t="shared" si="37"/>
        <v>242.84950377155587</v>
      </c>
      <c r="J293" s="203">
        <v>1</v>
      </c>
      <c r="K293" s="203">
        <f t="shared" si="33"/>
        <v>7</v>
      </c>
      <c r="L293" s="192">
        <v>202.021274022825</v>
      </c>
      <c r="M293" s="193">
        <v>78</v>
      </c>
      <c r="N293" s="192">
        <f t="shared" si="31"/>
        <v>241.27319464573264</v>
      </c>
      <c r="O293" s="171">
        <f t="shared" si="32"/>
        <v>0.8373133796295017</v>
      </c>
      <c r="P293" s="90">
        <v>-3</v>
      </c>
      <c r="Q293" s="209">
        <v>0.83238402388300003</v>
      </c>
      <c r="R293" s="123"/>
    </row>
    <row r="294" spans="1:18" ht="12.65" customHeight="1">
      <c r="A294" s="113">
        <v>33817</v>
      </c>
      <c r="B294" s="90">
        <v>7257985</v>
      </c>
      <c r="C294" s="195">
        <v>90.1</v>
      </c>
      <c r="D294" s="196">
        <f t="shared" si="34"/>
        <v>8055477.2475027759</v>
      </c>
      <c r="F294" s="197">
        <f t="shared" si="35"/>
        <v>203.8330516033065</v>
      </c>
      <c r="G294" s="198">
        <f t="shared" si="36"/>
        <v>246.90607687229945</v>
      </c>
      <c r="H294" s="196">
        <f t="shared" si="30"/>
        <v>0</v>
      </c>
      <c r="I294" s="202">
        <f t="shared" si="37"/>
        <v>242.26999332859251</v>
      </c>
      <c r="J294" s="203">
        <v>1</v>
      </c>
      <c r="K294" s="203">
        <f t="shared" si="33"/>
        <v>8</v>
      </c>
      <c r="L294" s="192">
        <v>201.053047131016</v>
      </c>
      <c r="M294" s="193">
        <v>76.5</v>
      </c>
      <c r="N294" s="192">
        <f t="shared" si="31"/>
        <v>240.53712707281016</v>
      </c>
      <c r="O294" s="171">
        <f t="shared" si="32"/>
        <v>0.83585037194760203</v>
      </c>
      <c r="P294" s="90">
        <v>-3</v>
      </c>
      <c r="Q294" s="209">
        <v>0.83238402388300003</v>
      </c>
      <c r="R294" s="123"/>
    </row>
    <row r="295" spans="1:18" ht="12.65" customHeight="1">
      <c r="A295" s="113">
        <v>33848</v>
      </c>
      <c r="B295" s="90">
        <v>7555846</v>
      </c>
      <c r="C295" s="195">
        <v>90.1</v>
      </c>
      <c r="D295" s="196">
        <f t="shared" si="34"/>
        <v>8386066.5926748058</v>
      </c>
      <c r="F295" s="197">
        <f t="shared" si="35"/>
        <v>212.19817175492054</v>
      </c>
      <c r="G295" s="198">
        <f t="shared" si="36"/>
        <v>246.90607687229945</v>
      </c>
      <c r="H295" s="196">
        <f t="shared" si="30"/>
        <v>0</v>
      </c>
      <c r="I295" s="202">
        <f t="shared" si="37"/>
        <v>241.69048288562914</v>
      </c>
      <c r="J295" s="203">
        <v>1</v>
      </c>
      <c r="K295" s="203">
        <f t="shared" si="33"/>
        <v>9</v>
      </c>
      <c r="L295" s="192">
        <v>199.15217427995699</v>
      </c>
      <c r="M295" s="193">
        <v>76.400000000000006</v>
      </c>
      <c r="N295" s="192">
        <f t="shared" si="31"/>
        <v>238.37964888121689</v>
      </c>
      <c r="O295" s="171">
        <f t="shared" si="32"/>
        <v>0.83544117635307569</v>
      </c>
      <c r="P295" s="90">
        <v>-3</v>
      </c>
      <c r="Q295" s="209">
        <v>0.83238402388300003</v>
      </c>
      <c r="R295" s="123"/>
    </row>
    <row r="296" spans="1:18" ht="12.65" customHeight="1">
      <c r="A296" s="113">
        <v>33878</v>
      </c>
      <c r="B296" s="90">
        <v>7909038</v>
      </c>
      <c r="C296" s="195">
        <v>90.1</v>
      </c>
      <c r="D296" s="196">
        <f t="shared" si="34"/>
        <v>8778066.5926748049</v>
      </c>
      <c r="F296" s="197">
        <f t="shared" si="35"/>
        <v>222.11720619242277</v>
      </c>
      <c r="G296" s="198">
        <f t="shared" si="36"/>
        <v>246.90607687229945</v>
      </c>
      <c r="H296" s="196">
        <f t="shared" si="30"/>
        <v>0</v>
      </c>
      <c r="I296" s="202">
        <f t="shared" si="37"/>
        <v>241.11097244266577</v>
      </c>
      <c r="J296" s="203">
        <v>1</v>
      </c>
      <c r="K296" s="203">
        <f t="shared" si="33"/>
        <v>10</v>
      </c>
      <c r="L296" s="192">
        <v>198.04246087991399</v>
      </c>
      <c r="M296" s="193">
        <v>74.2</v>
      </c>
      <c r="N296" s="192">
        <f t="shared" si="31"/>
        <v>237.65641983716193</v>
      </c>
      <c r="O296" s="171">
        <f t="shared" si="32"/>
        <v>0.83331416426961769</v>
      </c>
      <c r="P296" s="90">
        <v>-1</v>
      </c>
      <c r="Q296" s="209">
        <v>0.83238402388300003</v>
      </c>
      <c r="R296" s="123"/>
    </row>
    <row r="297" spans="1:18" ht="12.65" customHeight="1">
      <c r="A297" s="113">
        <v>33909</v>
      </c>
      <c r="B297" s="90">
        <v>7919136</v>
      </c>
      <c r="C297" s="195">
        <v>90.1</v>
      </c>
      <c r="D297" s="196">
        <f t="shared" si="34"/>
        <v>8789274.1398446169</v>
      </c>
      <c r="F297" s="197">
        <f t="shared" si="35"/>
        <v>222.40079814736484</v>
      </c>
      <c r="G297" s="198">
        <f t="shared" si="36"/>
        <v>246.90607687229945</v>
      </c>
      <c r="H297" s="196">
        <f t="shared" si="30"/>
        <v>0</v>
      </c>
      <c r="I297" s="202">
        <f t="shared" si="37"/>
        <v>240.5314619997024</v>
      </c>
      <c r="J297" s="203">
        <v>1</v>
      </c>
      <c r="K297" s="203">
        <f t="shared" si="33"/>
        <v>11</v>
      </c>
      <c r="L297" s="192">
        <v>195.769981057303</v>
      </c>
      <c r="M297" s="193">
        <v>72.599999999999994</v>
      </c>
      <c r="N297" s="192">
        <f t="shared" si="31"/>
        <v>235.44789336113973</v>
      </c>
      <c r="O297" s="171">
        <f t="shared" si="32"/>
        <v>0.8314790090605011</v>
      </c>
      <c r="P297" s="90">
        <v>-1</v>
      </c>
      <c r="Q297" s="209">
        <v>0.83238402388300003</v>
      </c>
      <c r="R297" s="123"/>
    </row>
    <row r="298" spans="1:18" ht="12.65" customHeight="1">
      <c r="A298" s="113">
        <v>33939</v>
      </c>
      <c r="B298" s="90">
        <v>8294823</v>
      </c>
      <c r="C298" s="195">
        <v>90.1</v>
      </c>
      <c r="D298" s="196">
        <f t="shared" si="34"/>
        <v>9206240.8435072154</v>
      </c>
      <c r="F298" s="197">
        <f t="shared" si="35"/>
        <v>232.95158154767384</v>
      </c>
      <c r="G298" s="198">
        <f t="shared" si="36"/>
        <v>246.90607687229945</v>
      </c>
      <c r="H298" s="196">
        <f t="shared" si="30"/>
        <v>0</v>
      </c>
      <c r="I298" s="202">
        <f t="shared" si="37"/>
        <v>239.95195155673903</v>
      </c>
      <c r="J298" s="203">
        <v>1</v>
      </c>
      <c r="K298" s="203">
        <f t="shared" si="33"/>
        <v>12</v>
      </c>
      <c r="L298" s="192">
        <v>196.21177981333901</v>
      </c>
      <c r="M298" s="193">
        <v>72.5</v>
      </c>
      <c r="N298" s="192">
        <f t="shared" si="31"/>
        <v>235.98019333983419</v>
      </c>
      <c r="O298" s="171">
        <f t="shared" si="32"/>
        <v>0.83147562952783571</v>
      </c>
      <c r="P298" s="90">
        <v>-1</v>
      </c>
      <c r="Q298" s="209">
        <v>0.83238402388300003</v>
      </c>
      <c r="R298" s="123"/>
    </row>
    <row r="299" spans="1:18" ht="12.65" customHeight="1">
      <c r="A299" s="113">
        <v>33970</v>
      </c>
      <c r="B299" s="90">
        <v>6440882</v>
      </c>
      <c r="C299" s="195">
        <v>90.1</v>
      </c>
      <c r="D299" s="196">
        <f t="shared" si="34"/>
        <v>7148592.6748057716</v>
      </c>
      <c r="F299" s="197">
        <f t="shared" si="35"/>
        <v>180.88555337008933</v>
      </c>
      <c r="G299" s="198">
        <f t="shared" si="36"/>
        <v>232.99782624117893</v>
      </c>
      <c r="H299" s="196">
        <f t="shared" si="30"/>
        <v>0</v>
      </c>
      <c r="I299" s="202">
        <f t="shared" si="37"/>
        <v>239.37244111377566</v>
      </c>
      <c r="J299" s="203">
        <v>1</v>
      </c>
      <c r="K299" s="203">
        <f t="shared" si="33"/>
        <v>13</v>
      </c>
      <c r="L299" s="192">
        <v>198.82918442585</v>
      </c>
      <c r="M299" s="193">
        <v>74</v>
      </c>
      <c r="N299" s="192">
        <f t="shared" si="31"/>
        <v>238.60979230598926</v>
      </c>
      <c r="O299" s="171">
        <f t="shared" si="32"/>
        <v>0.8332817463370269</v>
      </c>
      <c r="P299" s="90">
        <v>-1</v>
      </c>
      <c r="Q299" s="209">
        <v>0.83238402388300003</v>
      </c>
      <c r="R299" s="123"/>
    </row>
    <row r="300" spans="1:18" ht="12.65" customHeight="1">
      <c r="A300" s="113">
        <v>34001</v>
      </c>
      <c r="B300" s="90">
        <v>6553864</v>
      </c>
      <c r="C300" s="195">
        <v>90.1</v>
      </c>
      <c r="D300" s="196">
        <f t="shared" si="34"/>
        <v>7273988.9012208655</v>
      </c>
      <c r="F300" s="197">
        <f t="shared" si="35"/>
        <v>184.05853675821217</v>
      </c>
      <c r="G300" s="198">
        <f t="shared" si="36"/>
        <v>232.99782624117893</v>
      </c>
      <c r="H300" s="196">
        <f t="shared" si="30"/>
        <v>0</v>
      </c>
      <c r="I300" s="202">
        <f t="shared" si="37"/>
        <v>238.7929306708123</v>
      </c>
      <c r="J300" s="203">
        <v>1</v>
      </c>
      <c r="K300" s="203">
        <f t="shared" si="33"/>
        <v>14</v>
      </c>
      <c r="L300" s="192">
        <v>195.98992736770401</v>
      </c>
      <c r="M300" s="193">
        <v>71.8</v>
      </c>
      <c r="N300" s="192">
        <f t="shared" si="31"/>
        <v>235.90075835354008</v>
      </c>
      <c r="O300" s="171">
        <f t="shared" si="32"/>
        <v>0.83081516454464954</v>
      </c>
      <c r="P300" s="90">
        <v>-1</v>
      </c>
      <c r="Q300" s="209">
        <v>0.83238402388300003</v>
      </c>
      <c r="R300" s="123"/>
    </row>
    <row r="301" spans="1:18" ht="12.65" customHeight="1">
      <c r="A301" s="113">
        <v>34029</v>
      </c>
      <c r="B301" s="90">
        <v>6977672</v>
      </c>
      <c r="C301" s="195">
        <v>90.1</v>
      </c>
      <c r="D301" s="196">
        <f t="shared" si="34"/>
        <v>7744364.0399556058</v>
      </c>
      <c r="F301" s="197">
        <f t="shared" si="35"/>
        <v>195.96074900222953</v>
      </c>
      <c r="G301" s="198">
        <f t="shared" si="36"/>
        <v>232.99782624117893</v>
      </c>
      <c r="H301" s="196">
        <f t="shared" si="30"/>
        <v>0</v>
      </c>
      <c r="I301" s="202">
        <f t="shared" si="37"/>
        <v>238.21342022784893</v>
      </c>
      <c r="J301" s="203">
        <v>1</v>
      </c>
      <c r="K301" s="203">
        <f t="shared" si="33"/>
        <v>15</v>
      </c>
      <c r="L301" s="192">
        <v>194.941731576862</v>
      </c>
      <c r="M301" s="193">
        <v>69.900000000000006</v>
      </c>
      <c r="N301" s="192">
        <f t="shared" si="31"/>
        <v>235.17303808316555</v>
      </c>
      <c r="O301" s="171">
        <f t="shared" si="32"/>
        <v>0.82892891619626763</v>
      </c>
      <c r="P301" s="90">
        <v>-1</v>
      </c>
      <c r="Q301" s="209">
        <v>0.83238402388300003</v>
      </c>
      <c r="R301" s="123"/>
    </row>
    <row r="302" spans="1:18" ht="12.65" customHeight="1">
      <c r="A302" s="113">
        <v>34060</v>
      </c>
      <c r="B302" s="90">
        <v>6405712</v>
      </c>
      <c r="C302" s="195">
        <v>90.6</v>
      </c>
      <c r="D302" s="196">
        <f t="shared" si="34"/>
        <v>7070322.2958057402</v>
      </c>
      <c r="F302" s="197">
        <f t="shared" si="35"/>
        <v>178.90502636820753</v>
      </c>
      <c r="G302" s="198">
        <f t="shared" si="36"/>
        <v>232.99782624117893</v>
      </c>
      <c r="H302" s="196">
        <f t="shared" si="30"/>
        <v>0</v>
      </c>
      <c r="I302" s="202">
        <f t="shared" si="37"/>
        <v>237.63390978488556</v>
      </c>
      <c r="J302" s="203">
        <v>1</v>
      </c>
      <c r="K302" s="203">
        <f t="shared" si="33"/>
        <v>16</v>
      </c>
      <c r="L302" s="192">
        <v>198.70384253001899</v>
      </c>
      <c r="M302" s="193">
        <v>69</v>
      </c>
      <c r="N302" s="192">
        <f t="shared" si="31"/>
        <v>239.71794077283258</v>
      </c>
      <c r="O302" s="171">
        <f t="shared" si="32"/>
        <v>0.82890684731152275</v>
      </c>
      <c r="P302" s="90">
        <v>1</v>
      </c>
      <c r="Q302" s="209">
        <v>0.83238402388300003</v>
      </c>
      <c r="R302" s="123"/>
    </row>
    <row r="303" spans="1:18" ht="12.65" customHeight="1">
      <c r="A303" s="113">
        <v>34090</v>
      </c>
      <c r="B303" s="90">
        <v>6046478</v>
      </c>
      <c r="C303" s="195">
        <v>90.6</v>
      </c>
      <c r="D303" s="196">
        <f t="shared" si="34"/>
        <v>6673816.7770419428</v>
      </c>
      <c r="F303" s="197">
        <f t="shared" si="35"/>
        <v>168.87198581902942</v>
      </c>
      <c r="G303" s="198">
        <f t="shared" si="36"/>
        <v>232.99782624117893</v>
      </c>
      <c r="H303" s="196">
        <f t="shared" si="30"/>
        <v>0</v>
      </c>
      <c r="I303" s="202">
        <f t="shared" si="37"/>
        <v>237.05439934192219</v>
      </c>
      <c r="J303" s="203">
        <v>1</v>
      </c>
      <c r="K303" s="203">
        <f t="shared" si="33"/>
        <v>17</v>
      </c>
      <c r="L303" s="192">
        <v>193.06302117429399</v>
      </c>
      <c r="M303" s="193">
        <v>71.2</v>
      </c>
      <c r="N303" s="192">
        <f t="shared" si="31"/>
        <v>232.69042875320559</v>
      </c>
      <c r="O303" s="171">
        <f t="shared" si="32"/>
        <v>0.82969902203867207</v>
      </c>
      <c r="P303" s="90">
        <v>1</v>
      </c>
      <c r="Q303" s="209">
        <v>0.83238402388300003</v>
      </c>
      <c r="R303" s="123"/>
    </row>
    <row r="304" spans="1:18" ht="12.65" customHeight="1">
      <c r="A304" s="113">
        <v>34121</v>
      </c>
      <c r="B304" s="90">
        <v>6175393</v>
      </c>
      <c r="C304" s="195">
        <v>90.6</v>
      </c>
      <c r="D304" s="196">
        <f t="shared" si="34"/>
        <v>6816107.0640176609</v>
      </c>
      <c r="F304" s="197">
        <f t="shared" si="35"/>
        <v>172.47245075942288</v>
      </c>
      <c r="G304" s="198">
        <f t="shared" si="36"/>
        <v>232.99782624117893</v>
      </c>
      <c r="H304" s="196">
        <f t="shared" si="30"/>
        <v>0</v>
      </c>
      <c r="I304" s="202">
        <f t="shared" si="37"/>
        <v>236.47488889895882</v>
      </c>
      <c r="J304" s="203">
        <v>1</v>
      </c>
      <c r="K304" s="203">
        <f t="shared" si="33"/>
        <v>18</v>
      </c>
      <c r="L304" s="192">
        <v>193.06218552296201</v>
      </c>
      <c r="M304" s="193">
        <v>68.5</v>
      </c>
      <c r="N304" s="192">
        <f t="shared" si="31"/>
        <v>233.36558270767839</v>
      </c>
      <c r="O304" s="171">
        <f t="shared" si="32"/>
        <v>0.82729502475434957</v>
      </c>
      <c r="P304" s="90">
        <v>1</v>
      </c>
      <c r="Q304" s="209">
        <v>0.83238402388300003</v>
      </c>
      <c r="R304" s="123"/>
    </row>
    <row r="305" spans="1:18" ht="12.65" customHeight="1">
      <c r="A305" s="113">
        <v>34151</v>
      </c>
      <c r="B305" s="90">
        <v>6663142</v>
      </c>
      <c r="C305" s="195">
        <v>90.6</v>
      </c>
      <c r="D305" s="196">
        <f t="shared" si="34"/>
        <v>7354461.3686534222</v>
      </c>
      <c r="F305" s="197">
        <f t="shared" si="35"/>
        <v>186.09478465549356</v>
      </c>
      <c r="G305" s="198">
        <f t="shared" si="36"/>
        <v>232.99782624117893</v>
      </c>
      <c r="H305" s="196">
        <f t="shared" si="30"/>
        <v>0</v>
      </c>
      <c r="I305" s="202">
        <f t="shared" si="37"/>
        <v>235.89537845599546</v>
      </c>
      <c r="J305" s="203">
        <v>1</v>
      </c>
      <c r="K305" s="203">
        <f t="shared" si="33"/>
        <v>19</v>
      </c>
      <c r="L305" s="192">
        <v>195.19816659390801</v>
      </c>
      <c r="M305" s="193">
        <v>68.7</v>
      </c>
      <c r="N305" s="192">
        <f t="shared" si="31"/>
        <v>235.76796315482918</v>
      </c>
      <c r="O305" s="171">
        <f t="shared" si="32"/>
        <v>0.82792489692809146</v>
      </c>
      <c r="P305" s="90">
        <v>4</v>
      </c>
      <c r="Q305" s="209">
        <v>0.83238402388300003</v>
      </c>
      <c r="R305" s="123"/>
    </row>
    <row r="306" spans="1:18" ht="12.65" customHeight="1">
      <c r="A306" s="113">
        <v>34182</v>
      </c>
      <c r="B306" s="90">
        <v>7114334</v>
      </c>
      <c r="C306" s="195">
        <v>90.6</v>
      </c>
      <c r="D306" s="196">
        <f t="shared" si="34"/>
        <v>7852465.7836644594</v>
      </c>
      <c r="F306" s="197">
        <f t="shared" si="35"/>
        <v>198.69611869254115</v>
      </c>
      <c r="G306" s="198">
        <f t="shared" si="36"/>
        <v>232.99782624117893</v>
      </c>
      <c r="H306" s="196">
        <f t="shared" si="30"/>
        <v>0</v>
      </c>
      <c r="I306" s="202">
        <f t="shared" si="37"/>
        <v>235.31586801303209</v>
      </c>
      <c r="J306" s="203">
        <v>1</v>
      </c>
      <c r="K306" s="203">
        <f t="shared" si="33"/>
        <v>20</v>
      </c>
      <c r="L306" s="192">
        <v>196.412828969749</v>
      </c>
      <c r="M306" s="193">
        <v>68.8</v>
      </c>
      <c r="N306" s="192">
        <f t="shared" si="31"/>
        <v>237.13755714153677</v>
      </c>
      <c r="O306" s="171">
        <f t="shared" si="32"/>
        <v>0.82826538038645214</v>
      </c>
      <c r="P306" s="90">
        <v>4</v>
      </c>
      <c r="Q306" s="209">
        <v>0.83238402388300003</v>
      </c>
      <c r="R306" s="123"/>
    </row>
    <row r="307" spans="1:18" ht="12.65" customHeight="1">
      <c r="A307" s="113">
        <v>34213</v>
      </c>
      <c r="B307" s="90">
        <v>7573706</v>
      </c>
      <c r="C307" s="195">
        <v>90.6</v>
      </c>
      <c r="D307" s="196">
        <f t="shared" si="34"/>
        <v>8359498.8962472416</v>
      </c>
      <c r="F307" s="197">
        <f t="shared" si="35"/>
        <v>211.52591181668043</v>
      </c>
      <c r="G307" s="198">
        <f t="shared" si="36"/>
        <v>232.99782624117893</v>
      </c>
      <c r="H307" s="196">
        <f t="shared" si="30"/>
        <v>0</v>
      </c>
      <c r="I307" s="202">
        <f t="shared" si="37"/>
        <v>234.73635757006872</v>
      </c>
      <c r="J307" s="203">
        <v>1</v>
      </c>
      <c r="K307" s="203">
        <f t="shared" si="33"/>
        <v>21</v>
      </c>
      <c r="L307" s="192">
        <v>199.06798585490901</v>
      </c>
      <c r="M307" s="193">
        <v>69.400000000000006</v>
      </c>
      <c r="N307" s="192">
        <f t="shared" si="31"/>
        <v>240.03587316092043</v>
      </c>
      <c r="O307" s="171">
        <f t="shared" si="32"/>
        <v>0.82932598046065187</v>
      </c>
      <c r="P307" s="90">
        <v>4</v>
      </c>
      <c r="Q307" s="209">
        <v>0.83238402388300003</v>
      </c>
      <c r="R307" s="123"/>
    </row>
    <row r="308" spans="1:18" ht="12.65" customHeight="1">
      <c r="A308" s="113">
        <v>34243</v>
      </c>
      <c r="B308" s="90">
        <v>8026838</v>
      </c>
      <c r="C308" s="195">
        <v>90.6</v>
      </c>
      <c r="D308" s="196">
        <f t="shared" si="34"/>
        <v>8859644.5916114803</v>
      </c>
      <c r="F308" s="197">
        <f t="shared" si="35"/>
        <v>224.18142808220699</v>
      </c>
      <c r="G308" s="198">
        <f t="shared" si="36"/>
        <v>232.99782624117893</v>
      </c>
      <c r="H308" s="196">
        <f t="shared" si="30"/>
        <v>0</v>
      </c>
      <c r="I308" s="202">
        <f t="shared" si="37"/>
        <v>234.15684712710535</v>
      </c>
      <c r="J308" s="203">
        <v>1</v>
      </c>
      <c r="K308" s="203">
        <f t="shared" si="33"/>
        <v>22</v>
      </c>
      <c r="L308" s="192">
        <v>200.84706635068201</v>
      </c>
      <c r="M308" s="193">
        <v>69.8</v>
      </c>
      <c r="N308" s="192">
        <f t="shared" si="31"/>
        <v>241.97838967895768</v>
      </c>
      <c r="O308" s="171">
        <f t="shared" si="32"/>
        <v>0.83002067505761057</v>
      </c>
      <c r="P308" s="90">
        <v>2</v>
      </c>
      <c r="Q308" s="209">
        <v>0.83238402388300003</v>
      </c>
      <c r="R308" s="123"/>
    </row>
    <row r="309" spans="1:18" ht="12.65" customHeight="1">
      <c r="A309" s="113">
        <v>34274</v>
      </c>
      <c r="B309" s="90">
        <v>8056593</v>
      </c>
      <c r="C309" s="195">
        <v>90.6</v>
      </c>
      <c r="D309" s="196">
        <f t="shared" si="34"/>
        <v>8892486.7549668886</v>
      </c>
      <c r="F309" s="197">
        <f t="shared" si="35"/>
        <v>225.01245499374875</v>
      </c>
      <c r="G309" s="198">
        <f t="shared" si="36"/>
        <v>232.99782624117893</v>
      </c>
      <c r="H309" s="196">
        <f t="shared" si="30"/>
        <v>0</v>
      </c>
      <c r="I309" s="202">
        <f t="shared" si="37"/>
        <v>233.57733668414198</v>
      </c>
      <c r="J309" s="203">
        <v>1</v>
      </c>
      <c r="K309" s="203">
        <f t="shared" si="33"/>
        <v>23</v>
      </c>
      <c r="L309" s="192">
        <v>198.68097132046901</v>
      </c>
      <c r="M309" s="193">
        <v>68.599999999999994</v>
      </c>
      <c r="N309" s="192">
        <f t="shared" si="31"/>
        <v>239.79184575673895</v>
      </c>
      <c r="O309" s="171">
        <f t="shared" si="32"/>
        <v>0.82855599486074438</v>
      </c>
      <c r="P309" s="90">
        <v>2</v>
      </c>
      <c r="Q309" s="209">
        <v>0.83238402388300003</v>
      </c>
      <c r="R309" s="123"/>
    </row>
    <row r="310" spans="1:18" ht="12.65" customHeight="1">
      <c r="A310" s="113">
        <v>34304</v>
      </c>
      <c r="B310" s="90">
        <v>8342510</v>
      </c>
      <c r="C310" s="195">
        <v>90.6</v>
      </c>
      <c r="D310" s="196">
        <f t="shared" si="34"/>
        <v>9208068.4326710813</v>
      </c>
      <c r="F310" s="197">
        <f>D310/E$574*100</f>
        <v>232.99782624117893</v>
      </c>
      <c r="G310" s="198">
        <f t="shared" si="36"/>
        <v>232.99782624117893</v>
      </c>
      <c r="H310" s="199">
        <f t="shared" si="30"/>
        <v>1</v>
      </c>
      <c r="I310" s="200">
        <f>G310</f>
        <v>232.99782624117893</v>
      </c>
      <c r="L310" s="192">
        <v>196.17420209796001</v>
      </c>
      <c r="M310" s="193">
        <v>68.3</v>
      </c>
      <c r="N310" s="192">
        <f t="shared" si="31"/>
        <v>236.98877983744018</v>
      </c>
      <c r="O310" s="171">
        <f t="shared" si="32"/>
        <v>0.82777843842448373</v>
      </c>
      <c r="P310" s="90">
        <v>2</v>
      </c>
      <c r="Q310" s="209">
        <v>0.83238402388300003</v>
      </c>
      <c r="R310" s="123"/>
    </row>
    <row r="311" spans="1:18" ht="12.65" customHeight="1">
      <c r="A311" s="113">
        <v>34335</v>
      </c>
      <c r="B311" s="90">
        <v>6314755</v>
      </c>
      <c r="C311" s="195">
        <v>90.6</v>
      </c>
      <c r="D311" s="196">
        <f>B311/C311*100</f>
        <v>6969928.2560706399</v>
      </c>
      <c r="F311" s="197">
        <f t="shared" si="35"/>
        <v>176.36468979307378</v>
      </c>
      <c r="G311" s="198">
        <f t="shared" si="36"/>
        <v>232.99782624117893</v>
      </c>
      <c r="H311" s="196">
        <f t="shared" si="30"/>
        <v>0</v>
      </c>
      <c r="I311" s="202">
        <f>(I$370-I$310)/(K$369+1)+I310</f>
        <v>232.3355752838327</v>
      </c>
      <c r="J311" s="203">
        <v>1</v>
      </c>
      <c r="K311" s="203">
        <f t="shared" si="33"/>
        <v>1</v>
      </c>
      <c r="L311" s="192">
        <v>192.79426931455299</v>
      </c>
      <c r="M311" s="193">
        <v>68</v>
      </c>
      <c r="N311" s="192">
        <f t="shared" si="31"/>
        <v>233.18317635458311</v>
      </c>
      <c r="O311" s="171">
        <f t="shared" si="32"/>
        <v>0.82679322037103598</v>
      </c>
      <c r="P311" s="90">
        <v>2</v>
      </c>
      <c r="Q311" s="209">
        <v>0.83238402388300003</v>
      </c>
      <c r="R311" s="123"/>
    </row>
    <row r="312" spans="1:18" ht="12.65" customHeight="1">
      <c r="A312" s="113">
        <v>34366</v>
      </c>
      <c r="B312" s="90">
        <v>6385667</v>
      </c>
      <c r="C312" s="195">
        <v>90.6</v>
      </c>
      <c r="D312" s="196">
        <f t="shared" si="34"/>
        <v>7048197.5717439298</v>
      </c>
      <c r="F312" s="197">
        <f t="shared" si="35"/>
        <v>178.34518988889801</v>
      </c>
      <c r="G312" s="198">
        <f t="shared" si="36"/>
        <v>232.99782624117893</v>
      </c>
      <c r="H312" s="196">
        <f t="shared" si="30"/>
        <v>0</v>
      </c>
      <c r="I312" s="202">
        <f t="shared" ref="I312:I368" si="38">(I$370-I$310)/(K$369+1)+I311</f>
        <v>231.67332432648647</v>
      </c>
      <c r="J312" s="203">
        <v>1</v>
      </c>
      <c r="K312" s="203">
        <f t="shared" si="33"/>
        <v>2</v>
      </c>
      <c r="L312" s="192">
        <v>191.06805253074</v>
      </c>
      <c r="M312" s="193">
        <v>67.7</v>
      </c>
      <c r="N312" s="192">
        <f t="shared" si="31"/>
        <v>231.27631496690151</v>
      </c>
      <c r="O312" s="171">
        <f t="shared" si="32"/>
        <v>0.82614621630444174</v>
      </c>
      <c r="P312" s="90">
        <v>2</v>
      </c>
      <c r="Q312" s="209">
        <v>0.83238402388300003</v>
      </c>
      <c r="R312" s="123"/>
    </row>
    <row r="313" spans="1:18" ht="12.65" customHeight="1">
      <c r="A313" s="113">
        <v>34394</v>
      </c>
      <c r="B313" s="90">
        <v>6943373</v>
      </c>
      <c r="C313" s="195">
        <v>90.6</v>
      </c>
      <c r="D313" s="196">
        <f t="shared" si="34"/>
        <v>7663767.1081677703</v>
      </c>
      <c r="F313" s="197">
        <f t="shared" si="35"/>
        <v>193.92135170130973</v>
      </c>
      <c r="G313" s="198">
        <f t="shared" si="36"/>
        <v>232.99782624117893</v>
      </c>
      <c r="H313" s="196">
        <f t="shared" si="30"/>
        <v>0</v>
      </c>
      <c r="I313" s="202">
        <f t="shared" si="38"/>
        <v>231.01107336914023</v>
      </c>
      <c r="J313" s="203">
        <v>1</v>
      </c>
      <c r="K313" s="203">
        <f t="shared" si="33"/>
        <v>3</v>
      </c>
      <c r="L313" s="192">
        <v>192.3965447736</v>
      </c>
      <c r="M313" s="193">
        <v>68</v>
      </c>
      <c r="N313" s="192">
        <f t="shared" si="31"/>
        <v>232.72652217189568</v>
      </c>
      <c r="O313" s="171">
        <f t="shared" si="32"/>
        <v>0.82670656948799637</v>
      </c>
      <c r="P313" s="90">
        <v>2</v>
      </c>
      <c r="Q313" s="209">
        <v>0.83238402388300003</v>
      </c>
      <c r="R313" s="123"/>
    </row>
    <row r="314" spans="1:18" ht="12.65" customHeight="1">
      <c r="A314" s="113">
        <v>34425</v>
      </c>
      <c r="B314" s="90">
        <v>6183629</v>
      </c>
      <c r="C314" s="195">
        <v>90.9</v>
      </c>
      <c r="D314" s="196">
        <f t="shared" si="34"/>
        <v>6802672.1672167219</v>
      </c>
      <c r="F314" s="197">
        <f t="shared" si="35"/>
        <v>172.13249870831879</v>
      </c>
      <c r="G314" s="198">
        <f t="shared" si="36"/>
        <v>232.99782624117893</v>
      </c>
      <c r="H314" s="196">
        <f t="shared" si="30"/>
        <v>0</v>
      </c>
      <c r="I314" s="202">
        <f t="shared" si="38"/>
        <v>230.348822411794</v>
      </c>
      <c r="J314" s="203">
        <v>1</v>
      </c>
      <c r="K314" s="203">
        <f t="shared" si="33"/>
        <v>4</v>
      </c>
      <c r="L314" s="192">
        <v>191.15609564784299</v>
      </c>
      <c r="M314" s="193">
        <v>67.400000000000006</v>
      </c>
      <c r="N314" s="192">
        <f t="shared" si="31"/>
        <v>231.45252687977671</v>
      </c>
      <c r="O314" s="171">
        <f t="shared" si="32"/>
        <v>0.82589763967941088</v>
      </c>
      <c r="P314" s="90">
        <v>5</v>
      </c>
      <c r="Q314" s="209">
        <v>0.83238402388300003</v>
      </c>
      <c r="R314" s="123"/>
    </row>
    <row r="315" spans="1:18" ht="12.65" customHeight="1">
      <c r="A315" s="113">
        <v>34455</v>
      </c>
      <c r="B315" s="90">
        <v>5997668</v>
      </c>
      <c r="C315" s="195">
        <v>90.9</v>
      </c>
      <c r="D315" s="196">
        <f t="shared" si="34"/>
        <v>6598094.6094609462</v>
      </c>
      <c r="F315" s="197">
        <f t="shared" si="35"/>
        <v>166.9559378906666</v>
      </c>
      <c r="G315" s="198">
        <f t="shared" si="36"/>
        <v>232.99782624117893</v>
      </c>
      <c r="H315" s="196">
        <f t="shared" si="30"/>
        <v>0</v>
      </c>
      <c r="I315" s="202">
        <f t="shared" si="38"/>
        <v>229.68657145444777</v>
      </c>
      <c r="J315" s="203">
        <v>1</v>
      </c>
      <c r="K315" s="203">
        <f t="shared" si="33"/>
        <v>5</v>
      </c>
      <c r="L315" s="192">
        <v>190.754457751557</v>
      </c>
      <c r="M315" s="193">
        <v>65.5</v>
      </c>
      <c r="N315" s="192">
        <f t="shared" si="31"/>
        <v>231.46716303073623</v>
      </c>
      <c r="O315" s="171">
        <f t="shared" si="32"/>
        <v>0.82411023340804046</v>
      </c>
      <c r="P315" s="90">
        <v>5</v>
      </c>
      <c r="Q315" s="209">
        <v>0.83238402388300003</v>
      </c>
      <c r="R315" s="123"/>
    </row>
    <row r="316" spans="1:18" ht="12.65" customHeight="1">
      <c r="A316" s="113">
        <v>34486</v>
      </c>
      <c r="B316" s="90">
        <v>6106120</v>
      </c>
      <c r="C316" s="195">
        <v>90.9</v>
      </c>
      <c r="D316" s="196">
        <f t="shared" si="34"/>
        <v>6717403.7403740371</v>
      </c>
      <c r="F316" s="197">
        <f t="shared" si="35"/>
        <v>169.97489548820596</v>
      </c>
      <c r="G316" s="198">
        <f t="shared" si="36"/>
        <v>232.99782624117893</v>
      </c>
      <c r="H316" s="196">
        <f t="shared" si="30"/>
        <v>0</v>
      </c>
      <c r="I316" s="202">
        <f t="shared" si="38"/>
        <v>229.02432049710154</v>
      </c>
      <c r="J316" s="203">
        <v>1</v>
      </c>
      <c r="K316" s="203">
        <f t="shared" si="33"/>
        <v>6</v>
      </c>
      <c r="L316" s="192">
        <v>190.15928231956201</v>
      </c>
      <c r="M316" s="193">
        <v>66</v>
      </c>
      <c r="N316" s="192">
        <f t="shared" si="31"/>
        <v>230.6585960667496</v>
      </c>
      <c r="O316" s="171">
        <f t="shared" si="32"/>
        <v>0.82441879714091548</v>
      </c>
      <c r="P316" s="90">
        <v>5</v>
      </c>
      <c r="Q316" s="209">
        <v>0.83238402388300003</v>
      </c>
      <c r="R316" s="123"/>
    </row>
    <row r="317" spans="1:18" ht="12.65" customHeight="1">
      <c r="A317" s="113">
        <v>34516</v>
      </c>
      <c r="B317" s="90">
        <v>6412804</v>
      </c>
      <c r="C317" s="195">
        <v>90.9</v>
      </c>
      <c r="D317" s="196">
        <f t="shared" si="34"/>
        <v>7054789.8789878981</v>
      </c>
      <c r="F317" s="197">
        <f t="shared" si="35"/>
        <v>178.51199938526412</v>
      </c>
      <c r="G317" s="198">
        <f t="shared" si="36"/>
        <v>232.99782624117893</v>
      </c>
      <c r="H317" s="196">
        <f t="shared" si="30"/>
        <v>0</v>
      </c>
      <c r="I317" s="202">
        <f t="shared" si="38"/>
        <v>228.36206953975531</v>
      </c>
      <c r="J317" s="203">
        <v>1</v>
      </c>
      <c r="K317" s="203">
        <f t="shared" si="33"/>
        <v>7</v>
      </c>
      <c r="L317" s="192">
        <v>187.47253813566999</v>
      </c>
      <c r="M317" s="193">
        <v>67.3</v>
      </c>
      <c r="N317" s="192">
        <f t="shared" si="31"/>
        <v>227.24822903516474</v>
      </c>
      <c r="O317" s="171">
        <f t="shared" si="32"/>
        <v>0.82496809295996842</v>
      </c>
      <c r="P317" s="90">
        <v>6</v>
      </c>
      <c r="Q317" s="209">
        <v>0.83238402388300003</v>
      </c>
      <c r="R317" s="123"/>
    </row>
    <row r="318" spans="1:18" ht="12.65" customHeight="1">
      <c r="A318" s="113">
        <v>34547</v>
      </c>
      <c r="B318" s="90">
        <v>6710080</v>
      </c>
      <c r="C318" s="195">
        <v>90.9</v>
      </c>
      <c r="D318" s="196">
        <f t="shared" si="34"/>
        <v>7381826.1826182613</v>
      </c>
      <c r="F318" s="197">
        <f t="shared" si="35"/>
        <v>186.78721458430246</v>
      </c>
      <c r="G318" s="198">
        <f t="shared" si="36"/>
        <v>232.99782624117893</v>
      </c>
      <c r="H318" s="196">
        <f t="shared" ref="H318:H381" si="39">IF(F318=G318,1,0)</f>
        <v>0</v>
      </c>
      <c r="I318" s="202">
        <f t="shared" si="38"/>
        <v>227.69981858240908</v>
      </c>
      <c r="J318" s="203">
        <v>1</v>
      </c>
      <c r="K318" s="203">
        <f t="shared" si="33"/>
        <v>8</v>
      </c>
      <c r="L318" s="192">
        <v>185.028412594934</v>
      </c>
      <c r="M318" s="193">
        <v>64.2</v>
      </c>
      <c r="N318" s="192">
        <f t="shared" ref="N318:N381" si="40" xml:space="preserve"> 28.851205276+1.14816697404*L318-0.25041237842*M318</f>
        <v>225.21824318198597</v>
      </c>
      <c r="O318" s="171">
        <f t="shared" ref="O318:O381" si="41">L318/N318</f>
        <v>0.82155162024518202</v>
      </c>
      <c r="P318" s="90">
        <v>6</v>
      </c>
      <c r="Q318" s="209">
        <v>0.83238402388300003</v>
      </c>
      <c r="R318" s="123"/>
    </row>
    <row r="319" spans="1:18" ht="12.65" customHeight="1">
      <c r="A319" s="113">
        <v>34578</v>
      </c>
      <c r="B319" s="90">
        <v>6987330</v>
      </c>
      <c r="C319" s="195">
        <v>90.9</v>
      </c>
      <c r="D319" s="196">
        <f t="shared" si="34"/>
        <v>7686831.6831683163</v>
      </c>
      <c r="F319" s="197">
        <f t="shared" si="35"/>
        <v>194.50496984854638</v>
      </c>
      <c r="G319" s="198">
        <f t="shared" si="36"/>
        <v>232.99782624117893</v>
      </c>
      <c r="H319" s="196">
        <f t="shared" si="39"/>
        <v>0</v>
      </c>
      <c r="I319" s="202">
        <f t="shared" si="38"/>
        <v>227.03756762506285</v>
      </c>
      <c r="J319" s="203">
        <v>1</v>
      </c>
      <c r="K319" s="203">
        <f t="shared" ref="K319:K382" si="42">K318+J319</f>
        <v>9</v>
      </c>
      <c r="L319" s="192">
        <v>183.117873734851</v>
      </c>
      <c r="M319" s="193">
        <v>66.099999999999994</v>
      </c>
      <c r="N319" s="192">
        <f t="shared" si="40"/>
        <v>222.54884204122067</v>
      </c>
      <c r="O319" s="171">
        <f t="shared" si="41"/>
        <v>0.8228210583137241</v>
      </c>
      <c r="P319" s="90">
        <v>6</v>
      </c>
      <c r="Q319" s="209">
        <v>0.83238402388300003</v>
      </c>
      <c r="R319" s="123"/>
    </row>
    <row r="320" spans="1:18" ht="12.65" customHeight="1">
      <c r="A320" s="113">
        <v>34608</v>
      </c>
      <c r="B320" s="90">
        <v>7299241</v>
      </c>
      <c r="C320" s="195">
        <v>90.9</v>
      </c>
      <c r="D320" s="196">
        <f t="shared" si="34"/>
        <v>8029968.0968096796</v>
      </c>
      <c r="F320" s="197">
        <f t="shared" si="35"/>
        <v>203.18757674566297</v>
      </c>
      <c r="G320" s="198">
        <f t="shared" si="36"/>
        <v>232.99782624117893</v>
      </c>
      <c r="H320" s="196">
        <f t="shared" si="39"/>
        <v>0</v>
      </c>
      <c r="I320" s="202">
        <f t="shared" si="38"/>
        <v>226.37531666771662</v>
      </c>
      <c r="J320" s="203">
        <v>1</v>
      </c>
      <c r="K320" s="203">
        <f t="shared" si="42"/>
        <v>10</v>
      </c>
      <c r="L320" s="192">
        <v>181.05415093833599</v>
      </c>
      <c r="M320" s="193">
        <v>67.2</v>
      </c>
      <c r="N320" s="192">
        <f t="shared" si="40"/>
        <v>219.90389006642667</v>
      </c>
      <c r="O320" s="171">
        <f t="shared" si="41"/>
        <v>0.82333309739834393</v>
      </c>
      <c r="P320" s="90">
        <v>4</v>
      </c>
      <c r="Q320" s="209">
        <v>0.83238402388300003</v>
      </c>
      <c r="R320" s="123"/>
    </row>
    <row r="321" spans="1:18" ht="12.65" customHeight="1">
      <c r="A321" s="113">
        <v>34639</v>
      </c>
      <c r="B321" s="90">
        <v>7484732</v>
      </c>
      <c r="C321" s="195">
        <v>90.9</v>
      </c>
      <c r="D321" s="196">
        <f t="shared" si="34"/>
        <v>8234028.6028602859</v>
      </c>
      <c r="F321" s="197">
        <f t="shared" si="35"/>
        <v>208.35105426313777</v>
      </c>
      <c r="G321" s="198">
        <f t="shared" si="36"/>
        <v>232.99782624117893</v>
      </c>
      <c r="H321" s="196">
        <f t="shared" si="39"/>
        <v>0</v>
      </c>
      <c r="I321" s="202">
        <f t="shared" si="38"/>
        <v>225.71306571037039</v>
      </c>
      <c r="J321" s="203">
        <v>1</v>
      </c>
      <c r="K321" s="203">
        <f t="shared" si="42"/>
        <v>11</v>
      </c>
      <c r="L321" s="192">
        <v>182.97882909339199</v>
      </c>
      <c r="M321" s="193">
        <v>68.2</v>
      </c>
      <c r="N321" s="192">
        <f t="shared" si="40"/>
        <v>221.86332958129822</v>
      </c>
      <c r="O321" s="171">
        <f t="shared" si="41"/>
        <v>0.82473669460703902</v>
      </c>
      <c r="P321" s="90">
        <v>4</v>
      </c>
      <c r="Q321" s="209">
        <v>0.83238402388300003</v>
      </c>
      <c r="R321" s="123"/>
    </row>
    <row r="322" spans="1:18" ht="12.65" customHeight="1">
      <c r="A322" s="113">
        <v>34669</v>
      </c>
      <c r="B322" s="90">
        <v>7843121</v>
      </c>
      <c r="C322" s="195">
        <v>90.9</v>
      </c>
      <c r="D322" s="196">
        <f t="shared" si="34"/>
        <v>8628295.9295929577</v>
      </c>
      <c r="F322" s="197">
        <f t="shared" si="35"/>
        <v>218.32746036375852</v>
      </c>
      <c r="G322" s="198">
        <f t="shared" si="36"/>
        <v>232.99782624117893</v>
      </c>
      <c r="H322" s="196">
        <f t="shared" si="39"/>
        <v>0</v>
      </c>
      <c r="I322" s="202">
        <f t="shared" si="38"/>
        <v>225.05081475302416</v>
      </c>
      <c r="J322" s="203">
        <v>1</v>
      </c>
      <c r="K322" s="203">
        <f t="shared" si="42"/>
        <v>12</v>
      </c>
      <c r="L322" s="192">
        <v>181.81530676053299</v>
      </c>
      <c r="M322" s="193">
        <v>70.400000000000006</v>
      </c>
      <c r="N322" s="192">
        <f t="shared" si="40"/>
        <v>219.97650443262751</v>
      </c>
      <c r="O322" s="171">
        <f t="shared" si="41"/>
        <v>0.82652148341696108</v>
      </c>
      <c r="P322" s="90">
        <v>4</v>
      </c>
      <c r="Q322" s="209">
        <v>0.83238402388300003</v>
      </c>
      <c r="R322" s="123"/>
    </row>
    <row r="323" spans="1:18" ht="12.65" customHeight="1">
      <c r="A323" s="113">
        <v>34700</v>
      </c>
      <c r="B323" s="90">
        <v>5958921</v>
      </c>
      <c r="C323" s="195">
        <v>90.9</v>
      </c>
      <c r="D323" s="196">
        <f t="shared" ref="D323:D386" si="43">B323/C323*100</f>
        <v>6555468.6468646862</v>
      </c>
      <c r="F323" s="197">
        <f t="shared" si="35"/>
        <v>165.87734505667683</v>
      </c>
      <c r="G323" s="198">
        <f t="shared" si="36"/>
        <v>218.32746036375852</v>
      </c>
      <c r="H323" s="196">
        <f t="shared" si="39"/>
        <v>0</v>
      </c>
      <c r="I323" s="202">
        <f t="shared" si="38"/>
        <v>224.38856379567792</v>
      </c>
      <c r="J323" s="203">
        <v>1</v>
      </c>
      <c r="K323" s="203">
        <f t="shared" si="42"/>
        <v>13</v>
      </c>
      <c r="L323" s="192">
        <v>180.46669925134799</v>
      </c>
      <c r="M323" s="193">
        <v>66.900000000000006</v>
      </c>
      <c r="N323" s="192">
        <f t="shared" si="40"/>
        <v>219.30452115410895</v>
      </c>
      <c r="O323" s="171">
        <f t="shared" si="41"/>
        <v>0.8229045999673259</v>
      </c>
      <c r="P323" s="90">
        <v>6</v>
      </c>
      <c r="Q323" s="209">
        <v>0.83238402388300003</v>
      </c>
      <c r="R323" s="123"/>
    </row>
    <row r="324" spans="1:18" ht="12.65" customHeight="1">
      <c r="A324" s="113">
        <v>34731</v>
      </c>
      <c r="B324" s="90">
        <v>5901625</v>
      </c>
      <c r="C324" s="195">
        <v>90.9</v>
      </c>
      <c r="D324" s="196">
        <f t="shared" si="43"/>
        <v>6492436.7436743667</v>
      </c>
      <c r="F324" s="197">
        <f t="shared" ref="F324:F387" si="44">D324/E$574*100</f>
        <v>164.28240725462052</v>
      </c>
      <c r="G324" s="198">
        <f t="shared" si="36"/>
        <v>218.32746036375852</v>
      </c>
      <c r="H324" s="196">
        <f t="shared" si="39"/>
        <v>0</v>
      </c>
      <c r="I324" s="202">
        <f t="shared" si="38"/>
        <v>223.72631283833169</v>
      </c>
      <c r="J324" s="203">
        <v>1</v>
      </c>
      <c r="K324" s="203">
        <f t="shared" si="42"/>
        <v>14</v>
      </c>
      <c r="L324" s="192">
        <v>176.912424824461</v>
      </c>
      <c r="M324" s="193">
        <v>65.599999999999994</v>
      </c>
      <c r="N324" s="192">
        <f t="shared" si="40"/>
        <v>215.54915673242837</v>
      </c>
      <c r="O324" s="171">
        <f t="shared" si="41"/>
        <v>0.82075210827231848</v>
      </c>
      <c r="P324" s="90">
        <v>6</v>
      </c>
      <c r="Q324" s="209">
        <v>0.83238402388300003</v>
      </c>
      <c r="R324" s="123"/>
    </row>
    <row r="325" spans="1:18" ht="12.65" customHeight="1">
      <c r="A325" s="113">
        <v>34759</v>
      </c>
      <c r="B325" s="90">
        <v>6365530</v>
      </c>
      <c r="C325" s="195">
        <v>90.9</v>
      </c>
      <c r="D325" s="196">
        <f t="shared" si="43"/>
        <v>7002783.2783278329</v>
      </c>
      <c r="F325" s="197">
        <f t="shared" si="44"/>
        <v>177.196042081885</v>
      </c>
      <c r="G325" s="198">
        <f t="shared" si="36"/>
        <v>218.32746036375852</v>
      </c>
      <c r="H325" s="196">
        <f t="shared" si="39"/>
        <v>0</v>
      </c>
      <c r="I325" s="202">
        <f t="shared" si="38"/>
        <v>223.06406188098546</v>
      </c>
      <c r="J325" s="203">
        <v>1</v>
      </c>
      <c r="K325" s="203">
        <f t="shared" si="42"/>
        <v>15</v>
      </c>
      <c r="L325" s="192">
        <v>175.14051251125099</v>
      </c>
      <c r="M325" s="193">
        <v>65.900000000000006</v>
      </c>
      <c r="N325" s="192">
        <f t="shared" si="40"/>
        <v>213.43958181997982</v>
      </c>
      <c r="O325" s="171">
        <f t="shared" si="41"/>
        <v>0.82056247963870543</v>
      </c>
      <c r="P325" s="90">
        <v>6</v>
      </c>
      <c r="Q325" s="209">
        <v>0.83238402388300003</v>
      </c>
      <c r="R325" s="123"/>
    </row>
    <row r="326" spans="1:18" ht="12.65" customHeight="1">
      <c r="A326" s="113">
        <v>34790</v>
      </c>
      <c r="B326" s="90">
        <v>5642675</v>
      </c>
      <c r="C326" s="195">
        <v>90.814328987681492</v>
      </c>
      <c r="D326" s="196">
        <f t="shared" si="43"/>
        <v>6213419.2510142317</v>
      </c>
      <c r="F326" s="197">
        <f t="shared" si="44"/>
        <v>157.22224368737199</v>
      </c>
      <c r="G326" s="198">
        <f t="shared" si="36"/>
        <v>218.32746036375852</v>
      </c>
      <c r="H326" s="196">
        <f t="shared" si="39"/>
        <v>0</v>
      </c>
      <c r="I326" s="202">
        <f t="shared" si="38"/>
        <v>222.40181092363923</v>
      </c>
      <c r="J326" s="203">
        <v>1</v>
      </c>
      <c r="K326" s="203">
        <f t="shared" si="42"/>
        <v>16</v>
      </c>
      <c r="L326" s="192">
        <v>175.786805513654</v>
      </c>
      <c r="M326" s="193">
        <v>66.8</v>
      </c>
      <c r="N326" s="192">
        <f t="shared" si="40"/>
        <v>213.95626296031412</v>
      </c>
      <c r="O326" s="171">
        <f t="shared" si="41"/>
        <v>0.8216015884810064</v>
      </c>
      <c r="P326" s="90">
        <v>6</v>
      </c>
      <c r="Q326" s="209">
        <v>0.83238402388300003</v>
      </c>
      <c r="R326" s="123"/>
    </row>
    <row r="327" spans="1:18" ht="12.65" customHeight="1">
      <c r="A327" s="113">
        <v>34820</v>
      </c>
      <c r="B327" s="90">
        <v>5376956</v>
      </c>
      <c r="C327" s="195">
        <v>90.153748842795125</v>
      </c>
      <c r="D327" s="196">
        <f t="shared" si="43"/>
        <v>5964206.7789948741</v>
      </c>
      <c r="F327" s="197">
        <f t="shared" si="44"/>
        <v>150.91625620723147</v>
      </c>
      <c r="G327" s="198">
        <f t="shared" si="36"/>
        <v>218.32746036375852</v>
      </c>
      <c r="H327" s="196">
        <f t="shared" si="39"/>
        <v>0</v>
      </c>
      <c r="I327" s="202">
        <f t="shared" si="38"/>
        <v>221.739559966293</v>
      </c>
      <c r="J327" s="203">
        <v>1</v>
      </c>
      <c r="K327" s="203">
        <f t="shared" si="42"/>
        <v>17</v>
      </c>
      <c r="L327" s="192">
        <v>173.87533418101199</v>
      </c>
      <c r="M327" s="193">
        <v>68.599999999999994</v>
      </c>
      <c r="N327" s="192">
        <f t="shared" si="40"/>
        <v>211.31083242319431</v>
      </c>
      <c r="O327" s="171">
        <f t="shared" si="41"/>
        <v>0.82284155614318022</v>
      </c>
      <c r="P327" s="90">
        <v>6</v>
      </c>
      <c r="Q327" s="209">
        <v>0.83238402388300003</v>
      </c>
      <c r="R327" s="123"/>
    </row>
    <row r="328" spans="1:18" ht="12.65" customHeight="1">
      <c r="A328" s="113">
        <v>34851</v>
      </c>
      <c r="B328" s="90">
        <v>5548104</v>
      </c>
      <c r="C328" s="195">
        <v>90.863887247448702</v>
      </c>
      <c r="D328" s="196">
        <f t="shared" si="43"/>
        <v>6105950.5245366674</v>
      </c>
      <c r="F328" s="197">
        <f t="shared" si="44"/>
        <v>154.50289164939883</v>
      </c>
      <c r="G328" s="198">
        <f t="shared" si="36"/>
        <v>218.32746036375852</v>
      </c>
      <c r="H328" s="196">
        <f t="shared" si="39"/>
        <v>0</v>
      </c>
      <c r="I328" s="202">
        <f t="shared" si="38"/>
        <v>221.07730900894677</v>
      </c>
      <c r="J328" s="203">
        <v>1</v>
      </c>
      <c r="K328" s="203">
        <f t="shared" si="42"/>
        <v>18</v>
      </c>
      <c r="L328" s="192">
        <v>174.20371116869299</v>
      </c>
      <c r="M328" s="193">
        <v>67.7</v>
      </c>
      <c r="N328" s="192">
        <f t="shared" si="40"/>
        <v>211.91323517606239</v>
      </c>
      <c r="O328" s="171">
        <f t="shared" si="41"/>
        <v>0.82205205835284678</v>
      </c>
      <c r="P328" s="90">
        <v>6</v>
      </c>
      <c r="Q328" s="209">
        <v>0.83238402388300003</v>
      </c>
      <c r="R328" s="123"/>
    </row>
    <row r="329" spans="1:18" ht="12.65" customHeight="1">
      <c r="A329" s="113">
        <v>34881</v>
      </c>
      <c r="B329" s="90">
        <v>5986139</v>
      </c>
      <c r="C329" s="195">
        <v>90.795534116594837</v>
      </c>
      <c r="D329" s="196">
        <f t="shared" si="43"/>
        <v>6592988.3647282869</v>
      </c>
      <c r="F329" s="197">
        <f t="shared" si="44"/>
        <v>166.82673121375447</v>
      </c>
      <c r="G329" s="198">
        <f t="shared" si="36"/>
        <v>218.32746036375852</v>
      </c>
      <c r="H329" s="196">
        <f t="shared" si="39"/>
        <v>0</v>
      </c>
      <c r="I329" s="202">
        <f t="shared" si="38"/>
        <v>220.41505805160054</v>
      </c>
      <c r="J329" s="203">
        <v>1</v>
      </c>
      <c r="K329" s="203">
        <f t="shared" si="42"/>
        <v>19</v>
      </c>
      <c r="L329" s="192">
        <v>175.773802792758</v>
      </c>
      <c r="M329" s="193">
        <v>67.5</v>
      </c>
      <c r="N329" s="192">
        <f t="shared" si="40"/>
        <v>213.76604500071466</v>
      </c>
      <c r="O329" s="171">
        <f t="shared" si="41"/>
        <v>0.82227185703028915</v>
      </c>
      <c r="P329" s="90">
        <v>7</v>
      </c>
      <c r="Q329" s="209">
        <v>0.83238402388300003</v>
      </c>
      <c r="R329" s="123"/>
    </row>
    <row r="330" spans="1:18" ht="12.65" customHeight="1">
      <c r="A330" s="113">
        <v>34912</v>
      </c>
      <c r="B330" s="90">
        <v>6356358</v>
      </c>
      <c r="C330" s="195">
        <v>90.12928155578885</v>
      </c>
      <c r="D330" s="196">
        <f t="shared" si="43"/>
        <v>7052489.3689133618</v>
      </c>
      <c r="F330" s="197">
        <f t="shared" si="44"/>
        <v>178.45378806216937</v>
      </c>
      <c r="G330" s="198">
        <f t="shared" si="36"/>
        <v>218.32746036375852</v>
      </c>
      <c r="H330" s="196">
        <f t="shared" si="39"/>
        <v>0</v>
      </c>
      <c r="I330" s="202">
        <f t="shared" si="38"/>
        <v>219.75280709425431</v>
      </c>
      <c r="J330" s="203">
        <v>1</v>
      </c>
      <c r="K330" s="203">
        <f t="shared" si="42"/>
        <v>20</v>
      </c>
      <c r="L330" s="192">
        <v>177.03126437089</v>
      </c>
      <c r="M330" s="193">
        <v>67.900000000000006</v>
      </c>
      <c r="N330" s="192">
        <f t="shared" si="40"/>
        <v>215.10965590448203</v>
      </c>
      <c r="O330" s="171">
        <f t="shared" si="41"/>
        <v>0.82298148647264591</v>
      </c>
      <c r="P330" s="90">
        <v>7</v>
      </c>
      <c r="Q330" s="209">
        <v>0.83238402388300003</v>
      </c>
      <c r="R330" s="123"/>
    </row>
    <row r="331" spans="1:18" ht="12.65" customHeight="1">
      <c r="A331" s="113">
        <v>34943</v>
      </c>
      <c r="B331" s="90">
        <v>6721857</v>
      </c>
      <c r="C331" s="195">
        <v>90.779364888581753</v>
      </c>
      <c r="D331" s="196">
        <f t="shared" si="43"/>
        <v>7404608.9750133036</v>
      </c>
      <c r="F331" s="197">
        <f t="shared" si="44"/>
        <v>187.36370260049858</v>
      </c>
      <c r="G331" s="198">
        <f t="shared" si="36"/>
        <v>218.32746036375852</v>
      </c>
      <c r="H331" s="196">
        <f t="shared" si="39"/>
        <v>0</v>
      </c>
      <c r="I331" s="202">
        <f t="shared" si="38"/>
        <v>219.09055613690808</v>
      </c>
      <c r="J331" s="203">
        <v>1</v>
      </c>
      <c r="K331" s="203">
        <f t="shared" si="42"/>
        <v>21</v>
      </c>
      <c r="L331" s="192">
        <v>177.05186241253901</v>
      </c>
      <c r="M331" s="193">
        <v>69.2</v>
      </c>
      <c r="N331" s="192">
        <f t="shared" si="40"/>
        <v>214.80776980368734</v>
      </c>
      <c r="O331" s="171">
        <f t="shared" si="41"/>
        <v>0.82423397707795476</v>
      </c>
      <c r="P331" s="90">
        <v>7</v>
      </c>
      <c r="Q331" s="209">
        <v>0.83238402388300003</v>
      </c>
      <c r="R331" s="123"/>
    </row>
    <row r="332" spans="1:18" ht="12.65" customHeight="1">
      <c r="A332" s="113">
        <v>34973</v>
      </c>
      <c r="B332" s="90">
        <v>7162115</v>
      </c>
      <c r="C332" s="195">
        <v>90.814985294606558</v>
      </c>
      <c r="D332" s="196">
        <f t="shared" si="43"/>
        <v>7886490.2931667967</v>
      </c>
      <c r="F332" s="197">
        <f t="shared" si="44"/>
        <v>199.55706328813508</v>
      </c>
      <c r="G332" s="198">
        <f t="shared" si="36"/>
        <v>218.32746036375852</v>
      </c>
      <c r="H332" s="196">
        <f t="shared" si="39"/>
        <v>0</v>
      </c>
      <c r="I332" s="202">
        <f t="shared" si="38"/>
        <v>218.42830517956185</v>
      </c>
      <c r="J332" s="203">
        <v>1</v>
      </c>
      <c r="K332" s="203">
        <f t="shared" si="42"/>
        <v>22</v>
      </c>
      <c r="L332" s="192">
        <v>178.32486896627401</v>
      </c>
      <c r="M332" s="193">
        <v>65.400000000000006</v>
      </c>
      <c r="N332" s="192">
        <f t="shared" si="40"/>
        <v>217.22096092441834</v>
      </c>
      <c r="O332" s="171">
        <f t="shared" si="41"/>
        <v>0.82093766737511964</v>
      </c>
      <c r="P332" s="90">
        <v>7</v>
      </c>
      <c r="Q332" s="209">
        <v>0.83238402388300003</v>
      </c>
      <c r="R332" s="123"/>
    </row>
    <row r="333" spans="1:18" ht="12.65" customHeight="1">
      <c r="A333" s="113">
        <v>35004</v>
      </c>
      <c r="B333" s="90">
        <v>7254568</v>
      </c>
      <c r="C333" s="195">
        <v>90.838399803744963</v>
      </c>
      <c r="D333" s="196">
        <f t="shared" si="43"/>
        <v>7986234.9135094713</v>
      </c>
      <c r="F333" s="197">
        <f t="shared" si="44"/>
        <v>202.08096717623349</v>
      </c>
      <c r="G333" s="198">
        <f t="shared" si="36"/>
        <v>218.32746036375852</v>
      </c>
      <c r="H333" s="196">
        <f t="shared" si="39"/>
        <v>0</v>
      </c>
      <c r="I333" s="202">
        <f t="shared" si="38"/>
        <v>217.76605422221562</v>
      </c>
      <c r="J333" s="203">
        <v>1</v>
      </c>
      <c r="K333" s="203">
        <f t="shared" si="42"/>
        <v>23</v>
      </c>
      <c r="L333" s="192">
        <v>178.190506393254</v>
      </c>
      <c r="M333" s="193">
        <v>64.8</v>
      </c>
      <c r="N333" s="192">
        <f t="shared" si="40"/>
        <v>217.21693768258172</v>
      </c>
      <c r="O333" s="171">
        <f t="shared" si="41"/>
        <v>0.82033430861475043</v>
      </c>
      <c r="P333" s="90">
        <v>7</v>
      </c>
      <c r="Q333" s="209">
        <v>0.83238402388300003</v>
      </c>
      <c r="R333" s="123"/>
    </row>
    <row r="334" spans="1:18" ht="12.65" customHeight="1">
      <c r="A334" s="113">
        <v>35034</v>
      </c>
      <c r="B334" s="90">
        <v>7771776</v>
      </c>
      <c r="C334" s="195">
        <v>90.96555392815425</v>
      </c>
      <c r="D334" s="196">
        <f t="shared" si="43"/>
        <v>8543647.198738819</v>
      </c>
      <c r="F334" s="197">
        <f t="shared" si="44"/>
        <v>216.18553771979663</v>
      </c>
      <c r="G334" s="198">
        <f t="shared" si="36"/>
        <v>218.32746036375852</v>
      </c>
      <c r="H334" s="196">
        <f t="shared" si="39"/>
        <v>0</v>
      </c>
      <c r="I334" s="202">
        <f t="shared" si="38"/>
        <v>217.10380326486938</v>
      </c>
      <c r="J334" s="203">
        <v>1</v>
      </c>
      <c r="K334" s="203">
        <f t="shared" si="42"/>
        <v>24</v>
      </c>
      <c r="L334" s="192">
        <v>180.667501840656</v>
      </c>
      <c r="M334" s="193">
        <v>68.8</v>
      </c>
      <c r="N334" s="192">
        <f t="shared" si="40"/>
        <v>219.05929253645616</v>
      </c>
      <c r="O334" s="171">
        <f t="shared" si="41"/>
        <v>0.82474246925904349</v>
      </c>
      <c r="P334" s="90">
        <v>7</v>
      </c>
      <c r="Q334" s="209">
        <v>0.83238402388300003</v>
      </c>
      <c r="R334" s="123"/>
    </row>
    <row r="335" spans="1:18" ht="12.65" customHeight="1">
      <c r="A335" s="113">
        <v>35065</v>
      </c>
      <c r="B335" s="90">
        <v>6031857</v>
      </c>
      <c r="C335" s="195">
        <v>89.444712422441285</v>
      </c>
      <c r="D335" s="196">
        <f t="shared" si="43"/>
        <v>6743670.851678689</v>
      </c>
      <c r="F335" s="197">
        <f t="shared" si="44"/>
        <v>170.63954952291144</v>
      </c>
      <c r="G335" s="198">
        <f t="shared" ref="G335:G398" si="45">MAX(F323:F347)</f>
        <v>216.18553771979663</v>
      </c>
      <c r="H335" s="196">
        <f t="shared" si="39"/>
        <v>0</v>
      </c>
      <c r="I335" s="202">
        <f t="shared" si="38"/>
        <v>216.44155230752315</v>
      </c>
      <c r="J335" s="203">
        <v>1</v>
      </c>
      <c r="K335" s="203">
        <f t="shared" si="42"/>
        <v>25</v>
      </c>
      <c r="L335" s="192">
        <v>183.99145133992599</v>
      </c>
      <c r="M335" s="193">
        <v>69.5</v>
      </c>
      <c r="N335" s="192">
        <f t="shared" si="40"/>
        <v>222.70045291000071</v>
      </c>
      <c r="O335" s="171">
        <f t="shared" si="41"/>
        <v>0.82618355255111187</v>
      </c>
      <c r="P335" s="90">
        <v>5</v>
      </c>
      <c r="Q335" s="209">
        <v>0.83238402388300003</v>
      </c>
      <c r="R335" s="123"/>
    </row>
    <row r="336" spans="1:18" ht="12.65" customHeight="1">
      <c r="A336" s="113">
        <v>35096</v>
      </c>
      <c r="B336" s="90">
        <v>6247581</v>
      </c>
      <c r="C336" s="195">
        <v>90.585015414704941</v>
      </c>
      <c r="D336" s="196">
        <f t="shared" si="43"/>
        <v>6896925.4698452158</v>
      </c>
      <c r="F336" s="197">
        <f t="shared" si="44"/>
        <v>174.51745216398297</v>
      </c>
      <c r="G336" s="198">
        <f t="shared" si="45"/>
        <v>216.18553771979663</v>
      </c>
      <c r="H336" s="196">
        <f t="shared" si="39"/>
        <v>0</v>
      </c>
      <c r="I336" s="202">
        <f t="shared" si="38"/>
        <v>215.77930135017692</v>
      </c>
      <c r="J336" s="203">
        <v>1</v>
      </c>
      <c r="K336" s="203">
        <f t="shared" si="42"/>
        <v>26</v>
      </c>
      <c r="L336" s="192">
        <v>186.58001044400999</v>
      </c>
      <c r="M336" s="193">
        <v>72.400000000000006</v>
      </c>
      <c r="N336" s="192">
        <f t="shared" si="40"/>
        <v>224.94635508624253</v>
      </c>
      <c r="O336" s="171">
        <f t="shared" si="41"/>
        <v>0.82944224800831645</v>
      </c>
      <c r="P336" s="90">
        <v>5</v>
      </c>
      <c r="Q336" s="209">
        <v>0.83238402388300003</v>
      </c>
      <c r="R336" s="123"/>
    </row>
    <row r="337" spans="1:18" ht="12.65" customHeight="1">
      <c r="A337" s="113">
        <v>35125</v>
      </c>
      <c r="B337" s="90">
        <v>6852210</v>
      </c>
      <c r="C337" s="195">
        <v>90.529593000027788</v>
      </c>
      <c r="D337" s="196">
        <f t="shared" si="43"/>
        <v>7569027.7321780259</v>
      </c>
      <c r="F337" s="197">
        <f t="shared" si="44"/>
        <v>191.52409881092768</v>
      </c>
      <c r="G337" s="198">
        <f t="shared" si="45"/>
        <v>216.18553771979663</v>
      </c>
      <c r="H337" s="196">
        <f t="shared" si="39"/>
        <v>0</v>
      </c>
      <c r="I337" s="202">
        <f t="shared" si="38"/>
        <v>215.11705039283069</v>
      </c>
      <c r="J337" s="203">
        <v>1</v>
      </c>
      <c r="K337" s="203">
        <f t="shared" si="42"/>
        <v>27</v>
      </c>
      <c r="L337" s="192">
        <v>188.58504911385401</v>
      </c>
      <c r="M337" s="193">
        <v>74.400000000000006</v>
      </c>
      <c r="N337" s="192">
        <f t="shared" si="40"/>
        <v>226.74764951179054</v>
      </c>
      <c r="O337" s="171">
        <f t="shared" si="41"/>
        <v>0.83169571777213891</v>
      </c>
      <c r="P337" s="90">
        <v>5</v>
      </c>
      <c r="Q337" s="209">
        <v>0.83238402388300003</v>
      </c>
      <c r="R337" s="123"/>
    </row>
    <row r="338" spans="1:18" ht="12.65" customHeight="1">
      <c r="A338" s="113">
        <v>35156</v>
      </c>
      <c r="B338" s="90">
        <v>5977271</v>
      </c>
      <c r="C338" s="195">
        <v>90.727052901107299</v>
      </c>
      <c r="D338" s="196">
        <f t="shared" si="43"/>
        <v>6588190.4116462814</v>
      </c>
      <c r="F338" s="197">
        <f t="shared" si="44"/>
        <v>166.70532544372912</v>
      </c>
      <c r="G338" s="198">
        <f t="shared" si="45"/>
        <v>216.18553771979663</v>
      </c>
      <c r="H338" s="196">
        <f t="shared" si="39"/>
        <v>0</v>
      </c>
      <c r="I338" s="202">
        <f t="shared" si="38"/>
        <v>214.45479943548446</v>
      </c>
      <c r="J338" s="203">
        <v>1</v>
      </c>
      <c r="K338" s="203">
        <f t="shared" si="42"/>
        <v>28</v>
      </c>
      <c r="L338" s="192">
        <v>184.54140785032001</v>
      </c>
      <c r="M338" s="193">
        <v>76.2</v>
      </c>
      <c r="N338" s="192">
        <f t="shared" si="40"/>
        <v>221.65413187697942</v>
      </c>
      <c r="O338" s="171">
        <f t="shared" si="41"/>
        <v>0.83256470920534253</v>
      </c>
      <c r="P338" s="90">
        <v>3</v>
      </c>
      <c r="Q338" s="209">
        <v>0.83238402388300003</v>
      </c>
      <c r="R338" s="123"/>
    </row>
    <row r="339" spans="1:18" ht="12.65" customHeight="1">
      <c r="A339" s="113">
        <v>35186</v>
      </c>
      <c r="B339" s="90">
        <v>5802391</v>
      </c>
      <c r="C339" s="195">
        <v>90.090731245867588</v>
      </c>
      <c r="D339" s="196">
        <f t="shared" si="43"/>
        <v>6440608.1732921358</v>
      </c>
      <c r="F339" s="197">
        <f t="shared" si="44"/>
        <v>162.97095476873312</v>
      </c>
      <c r="G339" s="198">
        <f t="shared" si="45"/>
        <v>216.18553771979663</v>
      </c>
      <c r="H339" s="196">
        <f t="shared" si="39"/>
        <v>0</v>
      </c>
      <c r="I339" s="202">
        <f t="shared" si="38"/>
        <v>213.79254847813823</v>
      </c>
      <c r="J339" s="203">
        <v>1</v>
      </c>
      <c r="K339" s="203">
        <f t="shared" si="42"/>
        <v>29</v>
      </c>
      <c r="L339" s="192">
        <v>184.66217949732399</v>
      </c>
      <c r="M339" s="193">
        <v>73.2</v>
      </c>
      <c r="N339" s="192">
        <f t="shared" si="40"/>
        <v>222.54403502872981</v>
      </c>
      <c r="O339" s="171">
        <f t="shared" si="41"/>
        <v>0.82977815816759426</v>
      </c>
      <c r="P339" s="90">
        <v>3</v>
      </c>
      <c r="Q339" s="209">
        <v>0.83238402388300003</v>
      </c>
      <c r="R339" s="123"/>
    </row>
    <row r="340" spans="1:18" ht="12.65" customHeight="1">
      <c r="A340" s="113">
        <v>35217</v>
      </c>
      <c r="B340" s="90">
        <v>5867495</v>
      </c>
      <c r="C340" s="195">
        <v>90.353548710978245</v>
      </c>
      <c r="D340" s="196">
        <f t="shared" si="43"/>
        <v>6493928.6654571444</v>
      </c>
      <c r="F340" s="197">
        <f t="shared" si="44"/>
        <v>164.32015833508333</v>
      </c>
      <c r="G340" s="198">
        <f t="shared" si="45"/>
        <v>216.18553771979663</v>
      </c>
      <c r="H340" s="196">
        <f t="shared" si="39"/>
        <v>0</v>
      </c>
      <c r="I340" s="202">
        <f t="shared" si="38"/>
        <v>213.130297520792</v>
      </c>
      <c r="J340" s="203">
        <v>1</v>
      </c>
      <c r="K340" s="203">
        <f t="shared" si="42"/>
        <v>30</v>
      </c>
      <c r="L340" s="192">
        <v>183.33367513448999</v>
      </c>
      <c r="M340" s="193">
        <v>72.7</v>
      </c>
      <c r="N340" s="192">
        <f t="shared" si="40"/>
        <v>221.14389638366578</v>
      </c>
      <c r="O340" s="171">
        <f t="shared" si="41"/>
        <v>0.82902435080741144</v>
      </c>
      <c r="P340" s="90">
        <v>3</v>
      </c>
      <c r="Q340" s="209">
        <v>0.83238402388300003</v>
      </c>
      <c r="R340" s="123"/>
    </row>
    <row r="341" spans="1:18" ht="12.65" customHeight="1">
      <c r="A341" s="113">
        <v>35247</v>
      </c>
      <c r="B341" s="90">
        <v>6099766</v>
      </c>
      <c r="C341" s="195">
        <v>90.686738465070633</v>
      </c>
      <c r="D341" s="196">
        <f t="shared" si="43"/>
        <v>6726194.0425274167</v>
      </c>
      <c r="F341" s="197">
        <f t="shared" si="44"/>
        <v>170.19732229885753</v>
      </c>
      <c r="G341" s="198">
        <f t="shared" si="45"/>
        <v>216.18553771979663</v>
      </c>
      <c r="H341" s="196">
        <f t="shared" si="39"/>
        <v>0</v>
      </c>
      <c r="I341" s="202">
        <f t="shared" si="38"/>
        <v>212.46804656344577</v>
      </c>
      <c r="J341" s="203">
        <v>1</v>
      </c>
      <c r="K341" s="203">
        <f t="shared" si="42"/>
        <v>31</v>
      </c>
      <c r="L341" s="192">
        <v>179.40384803281</v>
      </c>
      <c r="M341" s="193">
        <v>71.599999999999994</v>
      </c>
      <c r="N341" s="192">
        <f t="shared" si="40"/>
        <v>216.90725230809147</v>
      </c>
      <c r="O341" s="171">
        <f t="shared" si="41"/>
        <v>0.82709935294366155</v>
      </c>
      <c r="P341" s="90">
        <v>3</v>
      </c>
      <c r="Q341" s="209">
        <v>0.83238402388300003</v>
      </c>
      <c r="R341" s="123"/>
    </row>
    <row r="342" spans="1:18" ht="12.65" customHeight="1">
      <c r="A342" s="113">
        <v>35278</v>
      </c>
      <c r="B342" s="90">
        <v>6498924</v>
      </c>
      <c r="C342" s="195">
        <v>90.252381010703829</v>
      </c>
      <c r="D342" s="196">
        <f t="shared" si="43"/>
        <v>7200833.8475072859</v>
      </c>
      <c r="F342" s="197">
        <f t="shared" si="44"/>
        <v>182.20744620448176</v>
      </c>
      <c r="G342" s="198">
        <f t="shared" si="45"/>
        <v>216.18553771979663</v>
      </c>
      <c r="H342" s="196">
        <f t="shared" si="39"/>
        <v>0</v>
      </c>
      <c r="I342" s="202">
        <f t="shared" si="38"/>
        <v>211.80579560609954</v>
      </c>
      <c r="J342" s="203">
        <v>1</v>
      </c>
      <c r="K342" s="203">
        <f t="shared" si="42"/>
        <v>32</v>
      </c>
      <c r="L342" s="192">
        <v>181.40488501712099</v>
      </c>
      <c r="M342" s="193">
        <v>72.8</v>
      </c>
      <c r="N342" s="192">
        <f t="shared" si="40"/>
        <v>218.90428203320596</v>
      </c>
      <c r="O342" s="171">
        <f t="shared" si="41"/>
        <v>0.82869500464866819</v>
      </c>
      <c r="P342" s="90">
        <v>3</v>
      </c>
      <c r="Q342" s="209">
        <v>0.83238402388300003</v>
      </c>
      <c r="R342" s="123"/>
    </row>
    <row r="343" spans="1:18" ht="12.65" customHeight="1">
      <c r="A343" s="113">
        <v>35309</v>
      </c>
      <c r="B343" s="90">
        <v>6822413</v>
      </c>
      <c r="C343" s="195">
        <v>90.596910494184982</v>
      </c>
      <c r="D343" s="196">
        <f t="shared" si="43"/>
        <v>7530513.9687273344</v>
      </c>
      <c r="F343" s="197">
        <f t="shared" si="44"/>
        <v>190.54955966300619</v>
      </c>
      <c r="G343" s="198">
        <f t="shared" si="45"/>
        <v>216.18553771979663</v>
      </c>
      <c r="H343" s="196">
        <f t="shared" si="39"/>
        <v>0</v>
      </c>
      <c r="I343" s="202">
        <f t="shared" si="38"/>
        <v>211.14354464875331</v>
      </c>
      <c r="J343" s="203">
        <v>1</v>
      </c>
      <c r="K343" s="203">
        <f t="shared" si="42"/>
        <v>33</v>
      </c>
      <c r="L343" s="192">
        <v>181.36625237367301</v>
      </c>
      <c r="M343" s="193">
        <v>72.099999999999994</v>
      </c>
      <c r="N343" s="192">
        <f t="shared" si="40"/>
        <v>219.03521397277311</v>
      </c>
      <c r="O343" s="171">
        <f t="shared" si="41"/>
        <v>0.82802326203227539</v>
      </c>
      <c r="P343" s="90">
        <v>3</v>
      </c>
      <c r="Q343" s="209">
        <v>0.83238402388300003</v>
      </c>
      <c r="R343" s="123"/>
    </row>
    <row r="344" spans="1:18" ht="12.65" customHeight="1">
      <c r="A344" s="113">
        <v>35339</v>
      </c>
      <c r="B344" s="90">
        <v>7226926</v>
      </c>
      <c r="C344" s="195">
        <v>91.02020470110395</v>
      </c>
      <c r="D344" s="196">
        <f t="shared" si="43"/>
        <v>7939914.026486855</v>
      </c>
      <c r="F344" s="197">
        <f t="shared" si="44"/>
        <v>200.90887923349626</v>
      </c>
      <c r="G344" s="198">
        <f t="shared" si="45"/>
        <v>216.18553771979663</v>
      </c>
      <c r="H344" s="196">
        <f t="shared" si="39"/>
        <v>0</v>
      </c>
      <c r="I344" s="202">
        <f t="shared" si="38"/>
        <v>210.48129369140707</v>
      </c>
      <c r="J344" s="203">
        <v>1</v>
      </c>
      <c r="K344" s="203">
        <f t="shared" si="42"/>
        <v>34</v>
      </c>
      <c r="L344" s="192">
        <v>180.42948877253301</v>
      </c>
      <c r="M344" s="193">
        <v>73.5</v>
      </c>
      <c r="N344" s="192">
        <f t="shared" si="40"/>
        <v>217.60907561367338</v>
      </c>
      <c r="O344" s="171">
        <f t="shared" si="41"/>
        <v>0.82914505410084005</v>
      </c>
      <c r="P344" s="90">
        <v>4</v>
      </c>
      <c r="Q344" s="209">
        <v>0.83238402388300003</v>
      </c>
      <c r="R344" s="123"/>
    </row>
    <row r="345" spans="1:18" ht="12.65" customHeight="1">
      <c r="A345" s="113">
        <v>35370</v>
      </c>
      <c r="B345" s="90">
        <v>7291862</v>
      </c>
      <c r="C345" s="195">
        <v>91.392411710537445</v>
      </c>
      <c r="D345" s="196">
        <f t="shared" si="43"/>
        <v>7978629.5858951006</v>
      </c>
      <c r="F345" s="197">
        <f t="shared" si="44"/>
        <v>201.88852455757166</v>
      </c>
      <c r="G345" s="198">
        <f t="shared" si="45"/>
        <v>216.18553771979663</v>
      </c>
      <c r="H345" s="196">
        <f t="shared" si="39"/>
        <v>0</v>
      </c>
      <c r="I345" s="202">
        <f t="shared" si="38"/>
        <v>209.81904273406084</v>
      </c>
      <c r="J345" s="203">
        <v>1</v>
      </c>
      <c r="K345" s="203">
        <f t="shared" si="42"/>
        <v>35</v>
      </c>
      <c r="L345" s="192">
        <v>179.333523214369</v>
      </c>
      <c r="M345" s="193">
        <v>75.599999999999994</v>
      </c>
      <c r="N345" s="192">
        <f t="shared" si="40"/>
        <v>215.82485816042214</v>
      </c>
      <c r="O345" s="171">
        <f t="shared" si="41"/>
        <v>0.83092153861660734</v>
      </c>
      <c r="P345" s="90">
        <v>4</v>
      </c>
      <c r="Q345" s="209">
        <v>0.83238402388300003</v>
      </c>
      <c r="R345" s="123"/>
    </row>
    <row r="346" spans="1:18" ht="12.65" customHeight="1">
      <c r="A346" s="113">
        <v>35400</v>
      </c>
      <c r="B346" s="90">
        <v>7705313</v>
      </c>
      <c r="C346" s="195">
        <v>91.444554907813668</v>
      </c>
      <c r="D346" s="196">
        <f t="shared" si="43"/>
        <v>8426213.0290511195</v>
      </c>
      <c r="F346" s="197">
        <f t="shared" si="44"/>
        <v>213.21402350226654</v>
      </c>
      <c r="G346" s="198">
        <f t="shared" si="45"/>
        <v>216.18553771979663</v>
      </c>
      <c r="H346" s="196">
        <f t="shared" si="39"/>
        <v>0</v>
      </c>
      <c r="I346" s="202">
        <f t="shared" si="38"/>
        <v>209.15679177671461</v>
      </c>
      <c r="J346" s="203">
        <v>1</v>
      </c>
      <c r="K346" s="203">
        <f t="shared" si="42"/>
        <v>36</v>
      </c>
      <c r="L346" s="192">
        <v>178.60200794140201</v>
      </c>
      <c r="M346" s="193">
        <v>70.099999999999994</v>
      </c>
      <c r="N346" s="192">
        <f t="shared" si="40"/>
        <v>216.36222456430559</v>
      </c>
      <c r="O346" s="171">
        <f t="shared" si="41"/>
        <v>0.82547685161334261</v>
      </c>
      <c r="P346" s="90">
        <v>4</v>
      </c>
      <c r="Q346" s="209">
        <v>0.83238402388300003</v>
      </c>
      <c r="R346" s="123"/>
    </row>
    <row r="347" spans="1:18" ht="12.65" customHeight="1">
      <c r="A347" s="113">
        <v>35431</v>
      </c>
      <c r="B347" s="90">
        <v>5812033</v>
      </c>
      <c r="C347" s="195">
        <v>90.252783755218488</v>
      </c>
      <c r="D347" s="196">
        <f t="shared" si="43"/>
        <v>6439727.1288199397</v>
      </c>
      <c r="F347" s="197">
        <f t="shared" si="44"/>
        <v>162.94866111959871</v>
      </c>
      <c r="G347" s="198">
        <f t="shared" si="45"/>
        <v>213.21402350226654</v>
      </c>
      <c r="H347" s="196">
        <f t="shared" si="39"/>
        <v>0</v>
      </c>
      <c r="I347" s="202">
        <f t="shared" si="38"/>
        <v>208.49454081936838</v>
      </c>
      <c r="J347" s="203">
        <v>1</v>
      </c>
      <c r="K347" s="203">
        <f t="shared" si="42"/>
        <v>37</v>
      </c>
      <c r="L347" s="192">
        <v>175.563842148844</v>
      </c>
      <c r="M347" s="193">
        <v>76.8</v>
      </c>
      <c r="N347" s="192">
        <f t="shared" si="40"/>
        <v>211.19614000421842</v>
      </c>
      <c r="O347" s="171">
        <f t="shared" si="41"/>
        <v>0.8312833849394089</v>
      </c>
      <c r="P347" s="90">
        <v>3</v>
      </c>
      <c r="Q347" s="209">
        <v>0.83238402388300003</v>
      </c>
      <c r="R347" s="123"/>
    </row>
    <row r="348" spans="1:18" ht="12.65" customHeight="1">
      <c r="A348" s="113">
        <v>35462</v>
      </c>
      <c r="B348" s="90">
        <v>5822495</v>
      </c>
      <c r="C348" s="195">
        <v>91.222840452564498</v>
      </c>
      <c r="D348" s="196">
        <f t="shared" si="43"/>
        <v>6382716.1828266829</v>
      </c>
      <c r="F348" s="197">
        <f t="shared" si="44"/>
        <v>161.50607556699234</v>
      </c>
      <c r="G348" s="198">
        <f t="shared" si="45"/>
        <v>213.21402350226654</v>
      </c>
      <c r="H348" s="196">
        <f t="shared" si="39"/>
        <v>0</v>
      </c>
      <c r="I348" s="202">
        <f t="shared" si="38"/>
        <v>207.83228986202215</v>
      </c>
      <c r="J348" s="203">
        <v>1</v>
      </c>
      <c r="K348" s="203">
        <f t="shared" si="42"/>
        <v>38</v>
      </c>
      <c r="L348" s="192">
        <v>173.18969310167799</v>
      </c>
      <c r="M348" s="193">
        <v>79</v>
      </c>
      <c r="N348" s="192">
        <f t="shared" si="40"/>
        <v>207.9193132442899</v>
      </c>
      <c r="O348" s="171">
        <f t="shared" si="41"/>
        <v>0.83296587699956881</v>
      </c>
      <c r="P348" s="90">
        <v>3</v>
      </c>
      <c r="Q348" s="209">
        <v>0.83238402388300003</v>
      </c>
      <c r="R348" s="123"/>
    </row>
    <row r="349" spans="1:18" ht="12.65" customHeight="1">
      <c r="A349" s="113">
        <v>35490</v>
      </c>
      <c r="B349" s="90">
        <v>6342760</v>
      </c>
      <c r="C349" s="195">
        <v>91.329002657123837</v>
      </c>
      <c r="D349" s="196">
        <f t="shared" si="43"/>
        <v>6944957.0404404858</v>
      </c>
      <c r="F349" s="197">
        <f t="shared" si="44"/>
        <v>175.73282666097737</v>
      </c>
      <c r="G349" s="198">
        <f t="shared" si="45"/>
        <v>213.21402350226654</v>
      </c>
      <c r="H349" s="196">
        <f t="shared" si="39"/>
        <v>0</v>
      </c>
      <c r="I349" s="202">
        <f t="shared" si="38"/>
        <v>207.17003890467592</v>
      </c>
      <c r="J349" s="203">
        <v>1</v>
      </c>
      <c r="K349" s="203">
        <f t="shared" si="42"/>
        <v>39</v>
      </c>
      <c r="L349" s="192">
        <v>172.07468626237701</v>
      </c>
      <c r="M349" s="193">
        <v>75.5</v>
      </c>
      <c r="N349" s="192">
        <f t="shared" si="40"/>
        <v>207.51554254004577</v>
      </c>
      <c r="O349" s="171">
        <f t="shared" si="41"/>
        <v>0.82921348519796068</v>
      </c>
      <c r="P349" s="90">
        <v>3</v>
      </c>
      <c r="Q349" s="209">
        <v>0.83238402388300003</v>
      </c>
      <c r="R349" s="123"/>
    </row>
    <row r="350" spans="1:18" ht="12.65" customHeight="1">
      <c r="A350" s="113">
        <v>35521</v>
      </c>
      <c r="B350" s="90">
        <v>5554417</v>
      </c>
      <c r="C350" s="195">
        <v>92.370862194087294</v>
      </c>
      <c r="D350" s="196">
        <f t="shared" si="43"/>
        <v>6013170.0279350011</v>
      </c>
      <c r="F350" s="197">
        <f t="shared" si="44"/>
        <v>152.15520557562206</v>
      </c>
      <c r="G350" s="198">
        <f t="shared" si="45"/>
        <v>213.21402350226654</v>
      </c>
      <c r="H350" s="196">
        <f t="shared" si="39"/>
        <v>0</v>
      </c>
      <c r="I350" s="202">
        <f t="shared" si="38"/>
        <v>206.50778794732969</v>
      </c>
      <c r="J350" s="203">
        <v>1</v>
      </c>
      <c r="K350" s="203">
        <f t="shared" si="42"/>
        <v>40</v>
      </c>
      <c r="L350" s="192">
        <v>168.89286780401801</v>
      </c>
      <c r="M350" s="193">
        <v>75.7</v>
      </c>
      <c r="N350" s="192">
        <f t="shared" si="40"/>
        <v>203.81220119308313</v>
      </c>
      <c r="O350" s="171">
        <f t="shared" si="41"/>
        <v>0.8286690728785957</v>
      </c>
      <c r="P350" s="90">
        <v>9</v>
      </c>
      <c r="Q350" s="209">
        <v>0.83238402388300003</v>
      </c>
      <c r="R350" s="123"/>
    </row>
    <row r="351" spans="1:18" ht="12.65" customHeight="1">
      <c r="A351" s="113">
        <v>35551</v>
      </c>
      <c r="B351" s="90">
        <v>5384103</v>
      </c>
      <c r="C351" s="195">
        <v>91.827504181180899</v>
      </c>
      <c r="D351" s="196">
        <f t="shared" si="43"/>
        <v>5863279.251690058</v>
      </c>
      <c r="F351" s="197">
        <f t="shared" si="44"/>
        <v>148.36242044440385</v>
      </c>
      <c r="G351" s="198">
        <f>MAX(F339:F363)</f>
        <v>213.21402350226654</v>
      </c>
      <c r="H351" s="196">
        <f t="shared" si="39"/>
        <v>0</v>
      </c>
      <c r="I351" s="202">
        <f t="shared" si="38"/>
        <v>205.84553698998346</v>
      </c>
      <c r="J351" s="203">
        <v>1</v>
      </c>
      <c r="K351" s="203">
        <f t="shared" si="42"/>
        <v>41</v>
      </c>
      <c r="L351" s="192">
        <v>169.03387512929399</v>
      </c>
      <c r="M351" s="193">
        <v>72.2</v>
      </c>
      <c r="N351" s="192">
        <f t="shared" si="40"/>
        <v>204.85054447153269</v>
      </c>
      <c r="O351" s="171">
        <f t="shared" si="41"/>
        <v>0.82515707031857066</v>
      </c>
      <c r="P351" s="90">
        <v>9</v>
      </c>
      <c r="Q351" s="209">
        <v>0.83238402388300003</v>
      </c>
      <c r="R351" s="123"/>
    </row>
    <row r="352" spans="1:18" ht="12.65" customHeight="1">
      <c r="A352" s="113">
        <v>35582</v>
      </c>
      <c r="B352" s="90">
        <v>5426128</v>
      </c>
      <c r="C352" s="195">
        <v>92.280302525269576</v>
      </c>
      <c r="D352" s="196">
        <f t="shared" si="43"/>
        <v>5880050.0773327397</v>
      </c>
      <c r="F352" s="197">
        <f t="shared" si="44"/>
        <v>148.78678370229954</v>
      </c>
      <c r="G352" s="198">
        <f t="shared" si="45"/>
        <v>213.21402350226654</v>
      </c>
      <c r="H352" s="196">
        <f t="shared" si="39"/>
        <v>0</v>
      </c>
      <c r="I352" s="202">
        <f t="shared" si="38"/>
        <v>205.18328603263723</v>
      </c>
      <c r="J352" s="203">
        <v>1</v>
      </c>
      <c r="K352" s="203">
        <f t="shared" si="42"/>
        <v>42</v>
      </c>
      <c r="L352" s="192">
        <v>166.92164495911899</v>
      </c>
      <c r="M352" s="193">
        <v>78.3</v>
      </c>
      <c r="N352" s="192">
        <f t="shared" si="40"/>
        <v>200.89783604020488</v>
      </c>
      <c r="O352" s="171">
        <f t="shared" si="41"/>
        <v>0.83087826254989439</v>
      </c>
      <c r="P352" s="90">
        <v>9</v>
      </c>
      <c r="Q352" s="209">
        <v>0.83238402388300003</v>
      </c>
      <c r="R352" s="123"/>
    </row>
    <row r="353" spans="1:18" ht="12.65" customHeight="1">
      <c r="A353" s="113">
        <v>35612</v>
      </c>
      <c r="B353" s="90">
        <v>5660768</v>
      </c>
      <c r="C353" s="195">
        <v>91.918063849998632</v>
      </c>
      <c r="D353" s="196">
        <f t="shared" si="43"/>
        <v>6158493.5135685885</v>
      </c>
      <c r="F353" s="197">
        <f t="shared" si="44"/>
        <v>155.8324215413808</v>
      </c>
      <c r="G353" s="198">
        <f t="shared" si="45"/>
        <v>213.21402350226654</v>
      </c>
      <c r="H353" s="196">
        <f t="shared" si="39"/>
        <v>0</v>
      </c>
      <c r="I353" s="202">
        <f t="shared" si="38"/>
        <v>204.521035075291</v>
      </c>
      <c r="J353" s="203">
        <v>1</v>
      </c>
      <c r="K353" s="203">
        <f t="shared" si="42"/>
        <v>43</v>
      </c>
      <c r="L353" s="192">
        <v>165.09868558620499</v>
      </c>
      <c r="M353" s="193">
        <v>75.5</v>
      </c>
      <c r="N353" s="192">
        <f t="shared" si="40"/>
        <v>199.50592895278436</v>
      </c>
      <c r="O353" s="171">
        <f t="shared" si="41"/>
        <v>0.82753774012038372</v>
      </c>
      <c r="P353" s="90">
        <v>7</v>
      </c>
      <c r="Q353" s="209">
        <v>0.83238402388300003</v>
      </c>
      <c r="R353" s="123"/>
    </row>
    <row r="354" spans="1:18" ht="12.65" customHeight="1">
      <c r="A354" s="113">
        <v>35643</v>
      </c>
      <c r="B354" s="90">
        <v>5921677</v>
      </c>
      <c r="C354" s="195">
        <v>90.921907493003587</v>
      </c>
      <c r="D354" s="196">
        <f t="shared" si="43"/>
        <v>6512926.4918421023</v>
      </c>
      <c r="F354" s="197">
        <f t="shared" si="44"/>
        <v>164.80087286097643</v>
      </c>
      <c r="G354" s="198">
        <f t="shared" si="45"/>
        <v>213.21402350226654</v>
      </c>
      <c r="H354" s="196">
        <f t="shared" si="39"/>
        <v>0</v>
      </c>
      <c r="I354" s="202">
        <f t="shared" si="38"/>
        <v>203.85878411794477</v>
      </c>
      <c r="J354" s="203">
        <v>1</v>
      </c>
      <c r="K354" s="203">
        <f t="shared" si="42"/>
        <v>44</v>
      </c>
      <c r="L354" s="192">
        <v>164.49309976424701</v>
      </c>
      <c r="M354" s="193">
        <v>74.5</v>
      </c>
      <c r="N354" s="192">
        <f t="shared" si="40"/>
        <v>199.06102769048533</v>
      </c>
      <c r="O354" s="171">
        <f t="shared" si="41"/>
        <v>0.82634507453670403</v>
      </c>
      <c r="P354" s="90">
        <v>7</v>
      </c>
      <c r="Q354" s="209">
        <v>0.83238402388300003</v>
      </c>
      <c r="R354" s="123"/>
    </row>
    <row r="355" spans="1:18" ht="12.65" customHeight="1">
      <c r="A355" s="113">
        <v>35674</v>
      </c>
      <c r="B355" s="90">
        <v>6190724</v>
      </c>
      <c r="C355" s="195">
        <v>91.646384843545448</v>
      </c>
      <c r="D355" s="196">
        <f t="shared" si="43"/>
        <v>6755011.6794770714</v>
      </c>
      <c r="F355" s="197">
        <f t="shared" si="44"/>
        <v>170.92651396546739</v>
      </c>
      <c r="G355" s="198">
        <f t="shared" si="45"/>
        <v>213.21402350226654</v>
      </c>
      <c r="H355" s="196">
        <f t="shared" si="39"/>
        <v>0</v>
      </c>
      <c r="I355" s="202">
        <f t="shared" si="38"/>
        <v>203.19653316059853</v>
      </c>
      <c r="J355" s="203">
        <v>1</v>
      </c>
      <c r="K355" s="203">
        <f t="shared" si="42"/>
        <v>45</v>
      </c>
      <c r="L355" s="192">
        <v>162.68910154351499</v>
      </c>
      <c r="M355" s="193">
        <v>73.900000000000006</v>
      </c>
      <c r="N355" s="192">
        <f t="shared" si="40"/>
        <v>197.1399839392659</v>
      </c>
      <c r="O355" s="171">
        <f t="shared" si="41"/>
        <v>0.82524660037324338</v>
      </c>
      <c r="P355" s="90">
        <v>7</v>
      </c>
      <c r="Q355" s="209">
        <v>0.83238402388300003</v>
      </c>
      <c r="R355" s="123"/>
    </row>
    <row r="356" spans="1:18" ht="12.65" customHeight="1">
      <c r="A356" s="113">
        <v>35704</v>
      </c>
      <c r="B356" s="90">
        <v>6575095</v>
      </c>
      <c r="C356" s="195">
        <v>91.736944512363166</v>
      </c>
      <c r="D356" s="196">
        <f t="shared" si="43"/>
        <v>7167335.9462216338</v>
      </c>
      <c r="F356" s="197">
        <f t="shared" si="44"/>
        <v>181.35982672377656</v>
      </c>
      <c r="G356" s="198">
        <f t="shared" si="45"/>
        <v>213.21402350226654</v>
      </c>
      <c r="H356" s="196">
        <f t="shared" si="39"/>
        <v>0</v>
      </c>
      <c r="I356" s="202">
        <f t="shared" si="38"/>
        <v>202.5342822032523</v>
      </c>
      <c r="J356" s="203">
        <v>1</v>
      </c>
      <c r="K356" s="203">
        <f t="shared" si="42"/>
        <v>46</v>
      </c>
      <c r="L356" s="192">
        <v>161.60065838787401</v>
      </c>
      <c r="M356" s="193">
        <v>75.3</v>
      </c>
      <c r="N356" s="192">
        <f t="shared" si="40"/>
        <v>195.53969212505103</v>
      </c>
      <c r="O356" s="171">
        <f t="shared" si="41"/>
        <v>0.82643404329657821</v>
      </c>
      <c r="P356" s="90">
        <v>10</v>
      </c>
      <c r="Q356" s="209">
        <v>0.83238402388300003</v>
      </c>
      <c r="R356" s="123"/>
    </row>
    <row r="357" spans="1:18" ht="12.65" customHeight="1">
      <c r="A357" s="113">
        <v>35735</v>
      </c>
      <c r="B357" s="90">
        <v>6577866</v>
      </c>
      <c r="C357" s="195">
        <v>91.465265505909983</v>
      </c>
      <c r="D357" s="196">
        <f t="shared" si="43"/>
        <v>7191654.6282533612</v>
      </c>
      <c r="F357" s="197">
        <f t="shared" si="44"/>
        <v>181.97517836803004</v>
      </c>
      <c r="G357" s="198">
        <f t="shared" si="45"/>
        <v>213.21402350226654</v>
      </c>
      <c r="H357" s="196">
        <f t="shared" si="39"/>
        <v>0</v>
      </c>
      <c r="I357" s="202">
        <f t="shared" si="38"/>
        <v>201.87203124590607</v>
      </c>
      <c r="J357" s="203">
        <v>1</v>
      </c>
      <c r="K357" s="203">
        <f t="shared" si="42"/>
        <v>47</v>
      </c>
      <c r="L357" s="192">
        <v>160.62107733584199</v>
      </c>
      <c r="M357" s="193">
        <v>72.5</v>
      </c>
      <c r="N357" s="192">
        <f t="shared" si="40"/>
        <v>195.11612417228852</v>
      </c>
      <c r="O357" s="171">
        <f t="shared" si="41"/>
        <v>0.82320760530284398</v>
      </c>
      <c r="P357" s="90">
        <v>10</v>
      </c>
      <c r="Q357" s="209">
        <v>0.83238402388300003</v>
      </c>
      <c r="R357" s="123"/>
    </row>
    <row r="358" spans="1:18" ht="12.65" customHeight="1">
      <c r="A358" s="113">
        <v>35765</v>
      </c>
      <c r="B358" s="90">
        <v>6924853</v>
      </c>
      <c r="C358" s="195">
        <v>91.37470583709225</v>
      </c>
      <c r="D358" s="196">
        <f t="shared" si="43"/>
        <v>7578522.8926985571</v>
      </c>
      <c r="F358" s="197">
        <f t="shared" si="44"/>
        <v>191.76436111754188</v>
      </c>
      <c r="G358" s="198">
        <f t="shared" si="45"/>
        <v>213.21402350226654</v>
      </c>
      <c r="H358" s="196">
        <f t="shared" si="39"/>
        <v>0</v>
      </c>
      <c r="I358" s="202">
        <f t="shared" si="38"/>
        <v>201.20978028855984</v>
      </c>
      <c r="J358" s="203">
        <v>1</v>
      </c>
      <c r="K358" s="203">
        <f t="shared" si="42"/>
        <v>48</v>
      </c>
      <c r="L358" s="192">
        <v>158.48646819631799</v>
      </c>
      <c r="M358" s="193">
        <v>72.2</v>
      </c>
      <c r="N358" s="192">
        <f t="shared" si="40"/>
        <v>192.74036016932914</v>
      </c>
      <c r="O358" s="171">
        <f t="shared" si="41"/>
        <v>0.82227961002605832</v>
      </c>
      <c r="P358" s="90">
        <v>10</v>
      </c>
      <c r="Q358" s="209">
        <v>0.83238402388300003</v>
      </c>
      <c r="R358" s="123"/>
    </row>
    <row r="359" spans="1:18" ht="12.65" customHeight="1">
      <c r="A359" s="113">
        <v>35796</v>
      </c>
      <c r="B359" s="90">
        <v>5232837</v>
      </c>
      <c r="C359" s="195">
        <v>89.925751136008515</v>
      </c>
      <c r="D359" s="196">
        <f t="shared" si="43"/>
        <v>5819063.9876730945</v>
      </c>
      <c r="F359" s="197">
        <f t="shared" si="44"/>
        <v>147.24361246877245</v>
      </c>
      <c r="G359" s="198">
        <f t="shared" si="45"/>
        <v>193.26276880040544</v>
      </c>
      <c r="H359" s="196">
        <f t="shared" si="39"/>
        <v>0</v>
      </c>
      <c r="I359" s="202">
        <f t="shared" si="38"/>
        <v>200.54752933121361</v>
      </c>
      <c r="J359" s="203">
        <v>1</v>
      </c>
      <c r="K359" s="203">
        <f t="shared" si="42"/>
        <v>49</v>
      </c>
      <c r="L359" s="192">
        <v>159.74324356936401</v>
      </c>
      <c r="M359" s="193">
        <v>70.2</v>
      </c>
      <c r="N359" s="192">
        <f t="shared" si="40"/>
        <v>194.68417290328736</v>
      </c>
      <c r="O359" s="171">
        <f t="shared" si="41"/>
        <v>0.82052506470939035</v>
      </c>
      <c r="P359" s="90">
        <v>11</v>
      </c>
      <c r="Q359" s="209">
        <v>0.83238402388300003</v>
      </c>
      <c r="R359" s="123"/>
    </row>
    <row r="360" spans="1:18" ht="12.65" customHeight="1">
      <c r="A360" s="113">
        <v>35827</v>
      </c>
      <c r="B360" s="90">
        <v>5263979</v>
      </c>
      <c r="C360" s="195">
        <v>90.921907493003587</v>
      </c>
      <c r="D360" s="196">
        <f t="shared" si="43"/>
        <v>5789560.6737078866</v>
      </c>
      <c r="F360" s="197">
        <f t="shared" si="44"/>
        <v>146.49707066458535</v>
      </c>
      <c r="G360" s="198">
        <f t="shared" si="45"/>
        <v>193.26276880040544</v>
      </c>
      <c r="H360" s="196">
        <f t="shared" si="39"/>
        <v>0</v>
      </c>
      <c r="I360" s="202">
        <f t="shared" si="38"/>
        <v>199.88527837386738</v>
      </c>
      <c r="J360" s="203">
        <v>1</v>
      </c>
      <c r="K360" s="203">
        <f t="shared" si="42"/>
        <v>50</v>
      </c>
      <c r="L360" s="192">
        <v>157.666137386184</v>
      </c>
      <c r="M360" s="193">
        <v>71.900000000000006</v>
      </c>
      <c r="N360" s="192">
        <f t="shared" si="40"/>
        <v>191.87360713887182</v>
      </c>
      <c r="O360" s="171">
        <f t="shared" si="41"/>
        <v>0.82171873316620581</v>
      </c>
      <c r="P360" s="90">
        <v>11</v>
      </c>
      <c r="Q360" s="209">
        <v>0.83238402388300003</v>
      </c>
      <c r="R360" s="123"/>
    </row>
    <row r="361" spans="1:18" ht="12.65" customHeight="1">
      <c r="A361" s="113">
        <v>35855</v>
      </c>
      <c r="B361" s="90">
        <v>5739472</v>
      </c>
      <c r="C361" s="195">
        <v>90.650228486550375</v>
      </c>
      <c r="D361" s="196">
        <f t="shared" si="43"/>
        <v>6331447.9133955585</v>
      </c>
      <c r="F361" s="197">
        <f t="shared" si="44"/>
        <v>160.20880074546565</v>
      </c>
      <c r="G361" s="198">
        <f t="shared" si="45"/>
        <v>193.26276880040544</v>
      </c>
      <c r="H361" s="196">
        <f t="shared" si="39"/>
        <v>0</v>
      </c>
      <c r="I361" s="202">
        <f t="shared" si="38"/>
        <v>199.22302741652115</v>
      </c>
      <c r="J361" s="203">
        <v>1</v>
      </c>
      <c r="K361" s="203">
        <f t="shared" si="42"/>
        <v>51</v>
      </c>
      <c r="L361" s="192">
        <v>155.51795036682401</v>
      </c>
      <c r="M361" s="193">
        <v>71.7</v>
      </c>
      <c r="N361" s="192">
        <f t="shared" si="40"/>
        <v>189.45721222486523</v>
      </c>
      <c r="O361" s="171">
        <f t="shared" si="41"/>
        <v>0.82086054439691114</v>
      </c>
      <c r="P361" s="90">
        <v>11</v>
      </c>
      <c r="Q361" s="209">
        <v>0.83238402388300003</v>
      </c>
      <c r="R361" s="123"/>
    </row>
    <row r="362" spans="1:18" ht="12.65" customHeight="1">
      <c r="A362" s="113">
        <v>35886</v>
      </c>
      <c r="B362" s="90">
        <v>5074766</v>
      </c>
      <c r="C362" s="195">
        <v>90.287989811279459</v>
      </c>
      <c r="D362" s="196">
        <f t="shared" si="43"/>
        <v>5620643.4660992101</v>
      </c>
      <c r="F362" s="197">
        <f t="shared" si="44"/>
        <v>142.22284719683742</v>
      </c>
      <c r="G362" s="198">
        <f t="shared" si="45"/>
        <v>193.26276880040544</v>
      </c>
      <c r="H362" s="196">
        <f t="shared" si="39"/>
        <v>0</v>
      </c>
      <c r="I362" s="202">
        <f t="shared" si="38"/>
        <v>198.56077645917492</v>
      </c>
      <c r="J362" s="203">
        <v>1</v>
      </c>
      <c r="K362" s="203">
        <f t="shared" si="42"/>
        <v>52</v>
      </c>
      <c r="L362" s="192">
        <v>157.470106514728</v>
      </c>
      <c r="M362" s="193">
        <v>69.3</v>
      </c>
      <c r="N362" s="192">
        <f t="shared" si="40"/>
        <v>192.29960315026574</v>
      </c>
      <c r="O362" s="171">
        <f t="shared" si="41"/>
        <v>0.81887899889048932</v>
      </c>
      <c r="P362" s="90">
        <v>16</v>
      </c>
      <c r="Q362" s="209">
        <v>0.83238402388300003</v>
      </c>
      <c r="R362" s="123"/>
    </row>
    <row r="363" spans="1:18" ht="12.65" customHeight="1">
      <c r="A363" s="113">
        <v>35916</v>
      </c>
      <c r="B363" s="90">
        <v>4830813</v>
      </c>
      <c r="C363" s="195">
        <v>89.835191467190782</v>
      </c>
      <c r="D363" s="196">
        <f t="shared" si="43"/>
        <v>5377417.1581348367</v>
      </c>
      <c r="F363" s="197">
        <f t="shared" si="44"/>
        <v>136.06833157233447</v>
      </c>
      <c r="G363" s="198">
        <f t="shared" si="45"/>
        <v>193.26276880040544</v>
      </c>
      <c r="H363" s="196">
        <f t="shared" si="39"/>
        <v>0</v>
      </c>
      <c r="I363" s="202">
        <f t="shared" si="38"/>
        <v>197.89852550182869</v>
      </c>
      <c r="J363" s="203">
        <v>1</v>
      </c>
      <c r="K363" s="203">
        <f t="shared" si="42"/>
        <v>53</v>
      </c>
      <c r="L363" s="192">
        <v>156.211975385123</v>
      </c>
      <c r="M363" s="193">
        <v>68.5</v>
      </c>
      <c r="N363" s="192">
        <f t="shared" si="40"/>
        <v>191.05538844097762</v>
      </c>
      <c r="O363" s="171">
        <f t="shared" si="41"/>
        <v>0.81762664041993904</v>
      </c>
      <c r="P363" s="90">
        <v>16</v>
      </c>
      <c r="Q363" s="209">
        <v>0.83238402388300003</v>
      </c>
      <c r="R363" s="123"/>
    </row>
    <row r="364" spans="1:18" ht="12.65" customHeight="1">
      <c r="A364" s="113">
        <v>35947</v>
      </c>
      <c r="B364" s="90">
        <v>4921534</v>
      </c>
      <c r="C364" s="195">
        <v>90.650228486550375</v>
      </c>
      <c r="D364" s="196">
        <f t="shared" si="43"/>
        <v>5429146.823088482</v>
      </c>
      <c r="F364" s="197">
        <f t="shared" si="44"/>
        <v>137.37728138895605</v>
      </c>
      <c r="G364" s="198">
        <f t="shared" si="45"/>
        <v>193.26276880040544</v>
      </c>
      <c r="H364" s="196">
        <f t="shared" si="39"/>
        <v>0</v>
      </c>
      <c r="I364" s="202">
        <f t="shared" si="38"/>
        <v>197.23627454448246</v>
      </c>
      <c r="J364" s="203">
        <v>1</v>
      </c>
      <c r="K364" s="203">
        <f t="shared" si="42"/>
        <v>54</v>
      </c>
      <c r="L364" s="192">
        <v>154.36787880300801</v>
      </c>
      <c r="M364" s="193">
        <v>68.2</v>
      </c>
      <c r="N364" s="192">
        <f t="shared" si="40"/>
        <v>189.01318136197918</v>
      </c>
      <c r="O364" s="171">
        <f t="shared" si="41"/>
        <v>0.81670430438064556</v>
      </c>
      <c r="P364" s="90">
        <v>16</v>
      </c>
      <c r="Q364" s="209">
        <v>0.83238402388300003</v>
      </c>
      <c r="R364" s="123"/>
    </row>
    <row r="365" spans="1:18" ht="12.65" customHeight="1">
      <c r="A365" s="113">
        <v>35977</v>
      </c>
      <c r="B365" s="90">
        <v>5181127</v>
      </c>
      <c r="C365" s="195">
        <v>90.378549480097178</v>
      </c>
      <c r="D365" s="196">
        <f t="shared" si="43"/>
        <v>5732695.4568362134</v>
      </c>
      <c r="F365" s="197">
        <f t="shared" si="44"/>
        <v>145.05817259201862</v>
      </c>
      <c r="G365" s="198">
        <f t="shared" si="45"/>
        <v>193.26276880040544</v>
      </c>
      <c r="H365" s="196">
        <f t="shared" si="39"/>
        <v>0</v>
      </c>
      <c r="I365" s="202">
        <f t="shared" si="38"/>
        <v>196.57402358713622</v>
      </c>
      <c r="J365" s="203">
        <v>1</v>
      </c>
      <c r="K365" s="203">
        <f t="shared" si="42"/>
        <v>55</v>
      </c>
      <c r="L365" s="192">
        <v>154.16594368162899</v>
      </c>
      <c r="M365" s="193">
        <v>68.7</v>
      </c>
      <c r="N365" s="192">
        <f t="shared" si="40"/>
        <v>188.656119935503</v>
      </c>
      <c r="O365" s="171">
        <f t="shared" si="41"/>
        <v>0.81717965859965014</v>
      </c>
      <c r="P365" s="90">
        <v>15</v>
      </c>
      <c r="Q365" s="209">
        <v>0.83238402388300003</v>
      </c>
      <c r="R365" s="123"/>
    </row>
    <row r="366" spans="1:18" ht="12.65" customHeight="1">
      <c r="A366" s="113">
        <v>36008</v>
      </c>
      <c r="B366" s="90">
        <v>5477612</v>
      </c>
      <c r="C366" s="195">
        <v>89.654072129555331</v>
      </c>
      <c r="D366" s="196">
        <f t="shared" si="43"/>
        <v>6109719.1347700674</v>
      </c>
      <c r="F366" s="197">
        <f t="shared" si="44"/>
        <v>154.59825127870144</v>
      </c>
      <c r="G366" s="198">
        <f t="shared" si="45"/>
        <v>193.26276880040544</v>
      </c>
      <c r="H366" s="196">
        <f t="shared" si="39"/>
        <v>0</v>
      </c>
      <c r="I366" s="202">
        <f t="shared" si="38"/>
        <v>195.91177262978999</v>
      </c>
      <c r="J366" s="203">
        <v>1</v>
      </c>
      <c r="K366" s="203">
        <f t="shared" si="42"/>
        <v>56</v>
      </c>
      <c r="L366" s="192">
        <v>155.06380518794299</v>
      </c>
      <c r="M366" s="193">
        <v>68.900000000000006</v>
      </c>
      <c r="N366" s="192">
        <f t="shared" si="40"/>
        <v>189.63693238863056</v>
      </c>
      <c r="O366" s="171">
        <f t="shared" si="41"/>
        <v>0.81768779548787751</v>
      </c>
      <c r="P366" s="90">
        <v>15</v>
      </c>
      <c r="Q366" s="209">
        <v>0.83238402388300003</v>
      </c>
      <c r="R366" s="123"/>
    </row>
    <row r="367" spans="1:18" ht="12.65" customHeight="1">
      <c r="A367" s="113">
        <v>36039</v>
      </c>
      <c r="B367" s="90">
        <v>5809269</v>
      </c>
      <c r="C367" s="195">
        <v>89.835191467190782</v>
      </c>
      <c r="D367" s="196">
        <f t="shared" si="43"/>
        <v>6466584.9820352811</v>
      </c>
      <c r="F367" s="197">
        <f t="shared" si="44"/>
        <v>163.6282630863343</v>
      </c>
      <c r="G367" s="198">
        <f t="shared" si="45"/>
        <v>193.26276880040544</v>
      </c>
      <c r="H367" s="196">
        <f t="shared" si="39"/>
        <v>0</v>
      </c>
      <c r="I367" s="202">
        <f t="shared" si="38"/>
        <v>195.24952167244376</v>
      </c>
      <c r="J367" s="203">
        <v>1</v>
      </c>
      <c r="K367" s="203">
        <f t="shared" si="42"/>
        <v>57</v>
      </c>
      <c r="L367" s="192">
        <v>156.230831121531</v>
      </c>
      <c r="M367" s="193">
        <v>66.5</v>
      </c>
      <c r="N367" s="192">
        <f t="shared" si="40"/>
        <v>191.57786273163251</v>
      </c>
      <c r="O367" s="171">
        <f t="shared" si="41"/>
        <v>0.81549521898771471</v>
      </c>
      <c r="P367" s="90">
        <v>15</v>
      </c>
      <c r="Q367" s="209">
        <v>0.83238402388300003</v>
      </c>
      <c r="R367" s="123"/>
    </row>
    <row r="368" spans="1:18" ht="12.65" customHeight="1">
      <c r="A368" s="113">
        <v>36069</v>
      </c>
      <c r="B368" s="90">
        <v>6318089</v>
      </c>
      <c r="C368" s="195">
        <v>90.016310804826247</v>
      </c>
      <c r="D368" s="196">
        <f t="shared" si="43"/>
        <v>7018826.8587222015</v>
      </c>
      <c r="F368" s="197">
        <f t="shared" si="44"/>
        <v>177.60200337380485</v>
      </c>
      <c r="G368" s="198">
        <f t="shared" si="45"/>
        <v>193.26276880040544</v>
      </c>
      <c r="H368" s="196">
        <f t="shared" si="39"/>
        <v>0</v>
      </c>
      <c r="I368" s="202">
        <f t="shared" si="38"/>
        <v>194.58727071509753</v>
      </c>
      <c r="J368" s="203">
        <v>1</v>
      </c>
      <c r="K368" s="203">
        <f t="shared" si="42"/>
        <v>58</v>
      </c>
      <c r="L368" s="192">
        <v>159.160072606776</v>
      </c>
      <c r="M368" s="193">
        <v>66.900000000000006</v>
      </c>
      <c r="N368" s="192">
        <f t="shared" si="40"/>
        <v>194.84095611261068</v>
      </c>
      <c r="O368" s="171">
        <f t="shared" si="41"/>
        <v>0.81687174905253246</v>
      </c>
      <c r="P368" s="90">
        <v>13</v>
      </c>
      <c r="Q368" s="209">
        <v>0.83238402388300003</v>
      </c>
      <c r="R368" s="123"/>
    </row>
    <row r="369" spans="1:18" ht="12.65" customHeight="1">
      <c r="A369" s="113">
        <v>36100</v>
      </c>
      <c r="B369" s="90">
        <v>6525508</v>
      </c>
      <c r="C369" s="195">
        <v>90.016310804826247</v>
      </c>
      <c r="D369" s="196">
        <f t="shared" si="43"/>
        <v>7249250.6543049011</v>
      </c>
      <c r="F369" s="197">
        <f t="shared" si="44"/>
        <v>183.43256858708236</v>
      </c>
      <c r="G369" s="198">
        <f t="shared" si="45"/>
        <v>193.26276880040544</v>
      </c>
      <c r="H369" s="196">
        <f t="shared" si="39"/>
        <v>0</v>
      </c>
      <c r="I369" s="202">
        <f>(I$370-I$310)/(K$369+1)+I368</f>
        <v>193.9250197577513</v>
      </c>
      <c r="J369" s="203">
        <v>1</v>
      </c>
      <c r="K369" s="203">
        <f t="shared" si="42"/>
        <v>59</v>
      </c>
      <c r="L369" s="192">
        <v>163.17405681445899</v>
      </c>
      <c r="M369" s="193">
        <v>66.400000000000006</v>
      </c>
      <c r="N369" s="192">
        <f t="shared" si="40"/>
        <v>199.57488640340043</v>
      </c>
      <c r="O369" s="171">
        <f t="shared" si="41"/>
        <v>0.81760816581218299</v>
      </c>
      <c r="P369" s="90">
        <v>13</v>
      </c>
      <c r="Q369" s="209">
        <v>0.83238402388300003</v>
      </c>
      <c r="R369" s="123"/>
    </row>
    <row r="370" spans="1:18" ht="12.65" customHeight="1">
      <c r="A370" s="113">
        <v>36130</v>
      </c>
      <c r="B370" s="90">
        <v>6868295</v>
      </c>
      <c r="C370" s="195">
        <v>89.925751136008515</v>
      </c>
      <c r="D370" s="196">
        <f t="shared" si="43"/>
        <v>7637739.9279234521</v>
      </c>
      <c r="F370" s="197">
        <f t="shared" si="44"/>
        <v>193.26276880040544</v>
      </c>
      <c r="G370" s="198">
        <f t="shared" si="45"/>
        <v>193.26276880040544</v>
      </c>
      <c r="H370" s="199">
        <f t="shared" si="39"/>
        <v>1</v>
      </c>
      <c r="I370" s="200">
        <f>G370</f>
        <v>193.26276880040544</v>
      </c>
      <c r="L370" s="192">
        <v>161.248633261501</v>
      </c>
      <c r="M370" s="193">
        <v>66.8</v>
      </c>
      <c r="N370" s="192">
        <f t="shared" si="40"/>
        <v>197.2640137174873</v>
      </c>
      <c r="O370" s="171">
        <f t="shared" si="41"/>
        <v>0.8174254909587011</v>
      </c>
      <c r="P370" s="90">
        <v>13</v>
      </c>
      <c r="Q370" s="209">
        <v>0.83238402388300003</v>
      </c>
      <c r="R370" s="123"/>
    </row>
    <row r="371" spans="1:18" ht="12.65" customHeight="1">
      <c r="A371" s="113">
        <v>36161</v>
      </c>
      <c r="B371" s="90">
        <v>5114749</v>
      </c>
      <c r="C371" s="195">
        <v>87.933438422018398</v>
      </c>
      <c r="D371" s="196">
        <f t="shared" si="43"/>
        <v>5816614.3526115939</v>
      </c>
      <c r="F371" s="197">
        <f t="shared" si="44"/>
        <v>147.18162773781748</v>
      </c>
      <c r="G371" s="198">
        <f t="shared" si="45"/>
        <v>193.26276880040544</v>
      </c>
      <c r="H371" s="196">
        <f t="shared" si="39"/>
        <v>0</v>
      </c>
      <c r="I371" s="202">
        <f>(I$454-I$370)/(K$453+1)+I370</f>
        <v>192.70982725511541</v>
      </c>
      <c r="J371" s="203">
        <v>1</v>
      </c>
      <c r="K371" s="203">
        <f t="shared" si="42"/>
        <v>1</v>
      </c>
      <c r="L371" s="192">
        <v>159.44522244410101</v>
      </c>
      <c r="M371" s="193">
        <v>64.8</v>
      </c>
      <c r="N371" s="192">
        <f t="shared" si="40"/>
        <v>195.69422173316215</v>
      </c>
      <c r="O371" s="171">
        <f t="shared" si="41"/>
        <v>0.81476714555993235</v>
      </c>
      <c r="P371" s="90">
        <v>14</v>
      </c>
      <c r="Q371" s="209">
        <v>0.83238402388300003</v>
      </c>
      <c r="R371" s="123"/>
    </row>
    <row r="372" spans="1:18" ht="12.65" customHeight="1">
      <c r="A372" s="113">
        <v>36192</v>
      </c>
      <c r="B372" s="90">
        <v>5228458</v>
      </c>
      <c r="C372" s="195">
        <v>88.657915772560258</v>
      </c>
      <c r="D372" s="196">
        <f t="shared" si="43"/>
        <v>5897339.1765862089</v>
      </c>
      <c r="F372" s="197">
        <f t="shared" si="44"/>
        <v>149.22426117905604</v>
      </c>
      <c r="G372" s="198">
        <f t="shared" si="45"/>
        <v>193.26276880040544</v>
      </c>
      <c r="H372" s="196">
        <f t="shared" si="39"/>
        <v>0</v>
      </c>
      <c r="I372" s="202">
        <f t="shared" ref="I372:I435" si="46">(I$454-I$370)/(K$453+1)+I371</f>
        <v>192.15688570982539</v>
      </c>
      <c r="J372" s="203">
        <v>1</v>
      </c>
      <c r="K372" s="203">
        <f t="shared" si="42"/>
        <v>2</v>
      </c>
      <c r="L372" s="192">
        <v>159.17830580930001</v>
      </c>
      <c r="M372" s="193">
        <v>62.3</v>
      </c>
      <c r="N372" s="192">
        <f t="shared" si="40"/>
        <v>196.01378781431177</v>
      </c>
      <c r="O372" s="171">
        <f t="shared" si="41"/>
        <v>0.8120770869449917</v>
      </c>
      <c r="P372" s="90">
        <v>14</v>
      </c>
      <c r="Q372" s="209">
        <v>0.83238402388300003</v>
      </c>
      <c r="R372" s="123"/>
    </row>
    <row r="373" spans="1:18" ht="12.65" customHeight="1">
      <c r="A373" s="113">
        <v>36220</v>
      </c>
      <c r="B373" s="90">
        <v>5847856</v>
      </c>
      <c r="C373" s="195">
        <v>88.92959477901347</v>
      </c>
      <c r="D373" s="196">
        <f t="shared" si="43"/>
        <v>6575826.6576292077</v>
      </c>
      <c r="F373" s="197">
        <f t="shared" si="44"/>
        <v>166.39247722466749</v>
      </c>
      <c r="G373" s="198">
        <f t="shared" si="45"/>
        <v>193.26276880040544</v>
      </c>
      <c r="H373" s="196">
        <f t="shared" si="39"/>
        <v>0</v>
      </c>
      <c r="I373" s="202">
        <f t="shared" si="46"/>
        <v>191.60394416453536</v>
      </c>
      <c r="J373" s="203">
        <v>1</v>
      </c>
      <c r="K373" s="203">
        <f t="shared" si="42"/>
        <v>3</v>
      </c>
      <c r="L373" s="192">
        <v>160.22944801954199</v>
      </c>
      <c r="M373" s="193">
        <v>60.5</v>
      </c>
      <c r="N373" s="192">
        <f t="shared" si="40"/>
        <v>197.67141686628702</v>
      </c>
      <c r="O373" s="171">
        <f t="shared" si="41"/>
        <v>0.81058481069080257</v>
      </c>
      <c r="P373" s="90">
        <v>14</v>
      </c>
      <c r="Q373" s="209">
        <v>0.83238402388300003</v>
      </c>
      <c r="R373" s="123"/>
    </row>
    <row r="374" spans="1:18" ht="12.65" customHeight="1">
      <c r="A374" s="113">
        <v>36251</v>
      </c>
      <c r="B374" s="90">
        <v>5171908</v>
      </c>
      <c r="C374" s="195">
        <v>88.748475441377991</v>
      </c>
      <c r="D374" s="196">
        <f t="shared" si="43"/>
        <v>5827602.0791098066</v>
      </c>
      <c r="F374" s="197">
        <f t="shared" si="44"/>
        <v>147.45965742538289</v>
      </c>
      <c r="G374" s="198">
        <f t="shared" si="45"/>
        <v>193.26276880040544</v>
      </c>
      <c r="H374" s="196">
        <f t="shared" si="39"/>
        <v>0</v>
      </c>
      <c r="I374" s="202">
        <f t="shared" si="46"/>
        <v>191.05100261924534</v>
      </c>
      <c r="J374" s="203">
        <v>1</v>
      </c>
      <c r="K374" s="203">
        <f t="shared" si="42"/>
        <v>4</v>
      </c>
      <c r="L374" s="192">
        <v>161.439600638006</v>
      </c>
      <c r="M374" s="193">
        <v>61.9</v>
      </c>
      <c r="N374" s="192">
        <f t="shared" si="40"/>
        <v>198.71029680656738</v>
      </c>
      <c r="O374" s="171">
        <f t="shared" si="41"/>
        <v>0.81243701626170794</v>
      </c>
      <c r="P374" s="90">
        <v>17</v>
      </c>
      <c r="Q374" s="209">
        <v>0.83238402388300003</v>
      </c>
      <c r="R374" s="123"/>
    </row>
    <row r="375" spans="1:18" ht="12.65" customHeight="1">
      <c r="A375" s="113">
        <v>36281</v>
      </c>
      <c r="B375" s="90">
        <v>5009189</v>
      </c>
      <c r="C375" s="195">
        <v>88.114557759653863</v>
      </c>
      <c r="D375" s="196">
        <f t="shared" si="43"/>
        <v>5684859.7182582933</v>
      </c>
      <c r="F375" s="197">
        <f t="shared" si="44"/>
        <v>143.84775336166723</v>
      </c>
      <c r="G375" s="198">
        <f t="shared" si="45"/>
        <v>193.26276880040544</v>
      </c>
      <c r="H375" s="196">
        <f t="shared" si="39"/>
        <v>0</v>
      </c>
      <c r="I375" s="202">
        <f t="shared" si="46"/>
        <v>190.49806107395531</v>
      </c>
      <c r="J375" s="203">
        <v>1</v>
      </c>
      <c r="K375" s="203">
        <f t="shared" si="42"/>
        <v>5</v>
      </c>
      <c r="L375" s="192">
        <v>164.33054900655799</v>
      </c>
      <c r="M375" s="193">
        <v>63.7</v>
      </c>
      <c r="N375" s="192">
        <f t="shared" si="40"/>
        <v>201.57884596583762</v>
      </c>
      <c r="O375" s="171">
        <f t="shared" si="41"/>
        <v>0.81521723283606728</v>
      </c>
      <c r="P375" s="90">
        <v>17</v>
      </c>
      <c r="Q375" s="209">
        <v>0.83238402388300003</v>
      </c>
      <c r="R375" s="123"/>
    </row>
    <row r="376" spans="1:18" ht="12.65" customHeight="1">
      <c r="A376" s="113">
        <v>36312</v>
      </c>
      <c r="B376" s="90">
        <v>5125284</v>
      </c>
      <c r="C376" s="195">
        <v>88.748475441377991</v>
      </c>
      <c r="D376" s="196">
        <f t="shared" si="43"/>
        <v>5775067.092150175</v>
      </c>
      <c r="F376" s="197">
        <f t="shared" si="44"/>
        <v>146.13033001511164</v>
      </c>
      <c r="G376" s="198">
        <f t="shared" si="45"/>
        <v>193.26276880040544</v>
      </c>
      <c r="H376" s="196">
        <f t="shared" si="39"/>
        <v>0</v>
      </c>
      <c r="I376" s="202">
        <f t="shared" si="46"/>
        <v>189.94511952866529</v>
      </c>
      <c r="J376" s="203">
        <v>1</v>
      </c>
      <c r="K376" s="203">
        <f t="shared" si="42"/>
        <v>6</v>
      </c>
      <c r="L376" s="192">
        <v>162.235781294296</v>
      </c>
      <c r="M376" s="193">
        <v>62.9</v>
      </c>
      <c r="N376" s="192">
        <f t="shared" si="40"/>
        <v>199.3740327630691</v>
      </c>
      <c r="O376" s="171">
        <f t="shared" si="41"/>
        <v>0.81372573472039245</v>
      </c>
      <c r="P376" s="90">
        <v>17</v>
      </c>
      <c r="Q376" s="209">
        <v>0.83238402388300003</v>
      </c>
      <c r="R376" s="123"/>
    </row>
    <row r="377" spans="1:18" ht="12.65" customHeight="1">
      <c r="A377" s="113">
        <v>36342</v>
      </c>
      <c r="B377" s="90">
        <v>5359600</v>
      </c>
      <c r="C377" s="195">
        <v>88.839035110195709</v>
      </c>
      <c r="D377" s="196">
        <f t="shared" si="43"/>
        <v>6032933.6010369388</v>
      </c>
      <c r="F377" s="197">
        <f t="shared" si="44"/>
        <v>152.65529629553586</v>
      </c>
      <c r="G377" s="198">
        <f t="shared" si="45"/>
        <v>193.26276880040544</v>
      </c>
      <c r="H377" s="196">
        <f t="shared" si="39"/>
        <v>0</v>
      </c>
      <c r="I377" s="202">
        <f t="shared" si="46"/>
        <v>189.39217798337526</v>
      </c>
      <c r="J377" s="203">
        <v>1</v>
      </c>
      <c r="K377" s="203">
        <f t="shared" si="42"/>
        <v>7</v>
      </c>
      <c r="L377" s="192">
        <v>161.68260522647299</v>
      </c>
      <c r="M377" s="193">
        <v>63.8</v>
      </c>
      <c r="N377" s="192">
        <f t="shared" si="40"/>
        <v>198.51352313058737</v>
      </c>
      <c r="O377" s="171">
        <f t="shared" si="41"/>
        <v>0.81446645385520644</v>
      </c>
      <c r="P377" s="90">
        <v>15</v>
      </c>
      <c r="Q377" s="209">
        <v>0.83238402388300003</v>
      </c>
      <c r="R377" s="123"/>
    </row>
    <row r="378" spans="1:18" ht="12.65" customHeight="1">
      <c r="A378" s="113">
        <v>36373</v>
      </c>
      <c r="B378" s="90">
        <v>5552179</v>
      </c>
      <c r="C378" s="195">
        <v>88.386236766107046</v>
      </c>
      <c r="D378" s="196">
        <f t="shared" si="43"/>
        <v>6281723.4935485581</v>
      </c>
      <c r="F378" s="197">
        <f t="shared" si="44"/>
        <v>158.95059096779417</v>
      </c>
      <c r="G378" s="198">
        <f t="shared" si="45"/>
        <v>193.26276880040544</v>
      </c>
      <c r="H378" s="196">
        <f t="shared" si="39"/>
        <v>0</v>
      </c>
      <c r="I378" s="202">
        <f t="shared" si="46"/>
        <v>188.83923643808524</v>
      </c>
      <c r="J378" s="203">
        <v>1</v>
      </c>
      <c r="K378" s="203">
        <f t="shared" si="42"/>
        <v>8</v>
      </c>
      <c r="L378" s="192">
        <v>159.99154425681999</v>
      </c>
      <c r="M378" s="193">
        <v>63.7</v>
      </c>
      <c r="N378" s="192">
        <f t="shared" si="40"/>
        <v>196.59694401198576</v>
      </c>
      <c r="O378" s="171">
        <f t="shared" si="41"/>
        <v>0.81380483842651152</v>
      </c>
      <c r="P378" s="90">
        <v>15</v>
      </c>
      <c r="Q378" s="209">
        <v>0.83238402388300003</v>
      </c>
      <c r="R378" s="123"/>
    </row>
    <row r="379" spans="1:18" ht="12.65" customHeight="1">
      <c r="A379" s="113">
        <v>36404</v>
      </c>
      <c r="B379" s="90">
        <v>5781164</v>
      </c>
      <c r="C379" s="195">
        <v>88.748475441377991</v>
      </c>
      <c r="D379" s="196">
        <f t="shared" si="43"/>
        <v>6514099.5056514479</v>
      </c>
      <c r="F379" s="197">
        <f t="shared" si="44"/>
        <v>164.83055440273807</v>
      </c>
      <c r="G379" s="198">
        <f t="shared" si="45"/>
        <v>193.26276880040544</v>
      </c>
      <c r="H379" s="196">
        <f t="shared" si="39"/>
        <v>0</v>
      </c>
      <c r="I379" s="202">
        <f t="shared" si="46"/>
        <v>188.28629489279521</v>
      </c>
      <c r="J379" s="203">
        <v>1</v>
      </c>
      <c r="K379" s="203">
        <f t="shared" si="42"/>
        <v>9</v>
      </c>
      <c r="L379" s="192">
        <v>157.77812496390001</v>
      </c>
      <c r="M379" s="193">
        <v>67</v>
      </c>
      <c r="N379" s="192">
        <f t="shared" si="40"/>
        <v>193.22920823136607</v>
      </c>
      <c r="O379" s="171">
        <f t="shared" si="41"/>
        <v>0.81653351689451559</v>
      </c>
      <c r="P379" s="90">
        <v>15</v>
      </c>
      <c r="Q379" s="209">
        <v>0.83238402388300003</v>
      </c>
      <c r="R379" s="123"/>
    </row>
    <row r="380" spans="1:18" ht="12.65" customHeight="1">
      <c r="A380" s="113">
        <v>36434</v>
      </c>
      <c r="B380" s="90">
        <v>6102412</v>
      </c>
      <c r="C380" s="195">
        <v>88.92959477901347</v>
      </c>
      <c r="D380" s="196">
        <f t="shared" si="43"/>
        <v>6862071.0744991619</v>
      </c>
      <c r="F380" s="197">
        <f t="shared" si="44"/>
        <v>173.63550841975891</v>
      </c>
      <c r="G380" s="198">
        <f t="shared" si="45"/>
        <v>193.26276880040544</v>
      </c>
      <c r="H380" s="196">
        <f t="shared" si="39"/>
        <v>0</v>
      </c>
      <c r="I380" s="202">
        <f t="shared" si="46"/>
        <v>187.73335334750519</v>
      </c>
      <c r="J380" s="203">
        <v>1</v>
      </c>
      <c r="K380" s="203">
        <f t="shared" si="42"/>
        <v>10</v>
      </c>
      <c r="L380" s="192">
        <v>156.906082920816</v>
      </c>
      <c r="M380" s="193">
        <v>67</v>
      </c>
      <c r="N380" s="192">
        <f t="shared" si="40"/>
        <v>192.22795835752262</v>
      </c>
      <c r="O380" s="171">
        <f t="shared" si="41"/>
        <v>0.81625006196543037</v>
      </c>
      <c r="P380" s="90">
        <v>13</v>
      </c>
      <c r="Q380" s="209">
        <v>0.83238402388300003</v>
      </c>
      <c r="R380" s="123"/>
    </row>
    <row r="381" spans="1:18" ht="12.65" customHeight="1">
      <c r="A381" s="113">
        <v>36465</v>
      </c>
      <c r="B381" s="90">
        <v>6151274</v>
      </c>
      <c r="C381" s="195">
        <v>89.110714116648936</v>
      </c>
      <c r="D381" s="196">
        <f t="shared" si="43"/>
        <v>6902956.6881798021</v>
      </c>
      <c r="F381" s="197">
        <f t="shared" si="44"/>
        <v>174.67006405776067</v>
      </c>
      <c r="G381" s="198">
        <f t="shared" si="45"/>
        <v>193.26276880040544</v>
      </c>
      <c r="H381" s="196">
        <f t="shared" si="39"/>
        <v>0</v>
      </c>
      <c r="I381" s="202">
        <f t="shared" si="46"/>
        <v>187.18041180221516</v>
      </c>
      <c r="J381" s="203">
        <v>1</v>
      </c>
      <c r="K381" s="203">
        <f t="shared" si="42"/>
        <v>11</v>
      </c>
      <c r="L381" s="192">
        <v>155.71551520184599</v>
      </c>
      <c r="M381" s="193">
        <v>67.3</v>
      </c>
      <c r="N381" s="192">
        <f t="shared" si="40"/>
        <v>190.78586410871713</v>
      </c>
      <c r="O381" s="171">
        <f t="shared" si="41"/>
        <v>0.81617952110494563</v>
      </c>
      <c r="P381" s="90">
        <v>13</v>
      </c>
      <c r="Q381" s="209">
        <v>0.83238402388300003</v>
      </c>
      <c r="R381" s="123"/>
    </row>
    <row r="382" spans="1:18" ht="12.65" customHeight="1">
      <c r="A382" s="113">
        <v>36495</v>
      </c>
      <c r="B382" s="90">
        <v>6499435</v>
      </c>
      <c r="C382" s="195">
        <v>89.020154447831189</v>
      </c>
      <c r="D382" s="196">
        <f t="shared" si="43"/>
        <v>7301082.5922672246</v>
      </c>
      <c r="F382" s="197">
        <f t="shared" si="44"/>
        <v>184.74410628506902</v>
      </c>
      <c r="G382" s="198">
        <f t="shared" si="45"/>
        <v>193.26276880040544</v>
      </c>
      <c r="H382" s="196">
        <f t="shared" ref="H382:H445" si="47">IF(F382=G382,1,0)</f>
        <v>0</v>
      </c>
      <c r="I382" s="202">
        <f t="shared" si="46"/>
        <v>186.62747025692514</v>
      </c>
      <c r="J382" s="203">
        <v>1</v>
      </c>
      <c r="K382" s="203">
        <f t="shared" si="42"/>
        <v>12</v>
      </c>
      <c r="L382" s="192">
        <v>154.594628827566</v>
      </c>
      <c r="M382" s="193">
        <v>65.2</v>
      </c>
      <c r="N382" s="192">
        <f t="shared" ref="N382:N445" si="48" xml:space="preserve"> 28.851205276+1.14816697404*L382-0.25041237842*M382</f>
        <v>190.0247653867994</v>
      </c>
      <c r="O382" s="171">
        <f t="shared" ref="O382:O445" si="49">L382/N382</f>
        <v>0.81354989973483394</v>
      </c>
      <c r="P382" s="90">
        <v>13</v>
      </c>
      <c r="Q382" s="209">
        <v>0.83238402388300003</v>
      </c>
      <c r="R382" s="123"/>
    </row>
    <row r="383" spans="1:18" ht="12.65" customHeight="1">
      <c r="A383" s="113">
        <v>36526</v>
      </c>
      <c r="B383" s="90">
        <v>4889064</v>
      </c>
      <c r="C383" s="195">
        <v>88.114557759653863</v>
      </c>
      <c r="D383" s="196">
        <f t="shared" si="43"/>
        <v>5548531.507512846</v>
      </c>
      <c r="F383" s="197">
        <f t="shared" si="44"/>
        <v>140.39815076680199</v>
      </c>
      <c r="G383" s="198">
        <f t="shared" si="45"/>
        <v>184.74410628506902</v>
      </c>
      <c r="H383" s="196">
        <f t="shared" si="47"/>
        <v>0</v>
      </c>
      <c r="I383" s="202">
        <f t="shared" si="46"/>
        <v>186.07452871163511</v>
      </c>
      <c r="J383" s="203">
        <v>1</v>
      </c>
      <c r="K383" s="203">
        <f t="shared" ref="K383:K446" si="50">K382+J383</f>
        <v>13</v>
      </c>
      <c r="L383" s="192">
        <v>151.78089697403999</v>
      </c>
      <c r="M383" s="193">
        <v>63.6</v>
      </c>
      <c r="N383" s="192">
        <f t="shared" si="48"/>
        <v>187.1947912042485</v>
      </c>
      <c r="O383" s="171">
        <f t="shared" si="49"/>
        <v>0.81081795063641293</v>
      </c>
      <c r="P383" s="90">
        <v>14</v>
      </c>
      <c r="Q383" s="209">
        <v>0.83238402388300003</v>
      </c>
      <c r="R383" s="123"/>
    </row>
    <row r="384" spans="1:18" ht="12.65" customHeight="1">
      <c r="A384" s="113">
        <v>36557</v>
      </c>
      <c r="B384" s="90">
        <v>5068889</v>
      </c>
      <c r="C384" s="195">
        <v>89.201273785466668</v>
      </c>
      <c r="D384" s="196">
        <f t="shared" si="43"/>
        <v>5682529.839417899</v>
      </c>
      <c r="F384" s="197">
        <f t="shared" si="44"/>
        <v>143.78879890132771</v>
      </c>
      <c r="G384" s="198">
        <f t="shared" si="45"/>
        <v>184.74410628506902</v>
      </c>
      <c r="H384" s="196">
        <f t="shared" si="47"/>
        <v>0</v>
      </c>
      <c r="I384" s="202">
        <f t="shared" si="46"/>
        <v>185.52158716634509</v>
      </c>
      <c r="J384" s="203">
        <v>1</v>
      </c>
      <c r="K384" s="203">
        <f t="shared" si="50"/>
        <v>14</v>
      </c>
      <c r="L384" s="192">
        <v>151.42308688809899</v>
      </c>
      <c r="M384" s="193">
        <v>61.9</v>
      </c>
      <c r="N384" s="192">
        <f t="shared" si="48"/>
        <v>187.20966652390661</v>
      </c>
      <c r="O384" s="171">
        <f t="shared" si="49"/>
        <v>0.80884224463250309</v>
      </c>
      <c r="P384" s="90">
        <v>14</v>
      </c>
      <c r="Q384" s="209">
        <v>0.83238402388300003</v>
      </c>
      <c r="R384" s="123"/>
    </row>
    <row r="385" spans="1:18" ht="12.65" customHeight="1">
      <c r="A385" s="113">
        <v>36586</v>
      </c>
      <c r="B385" s="90">
        <v>5713685</v>
      </c>
      <c r="C385" s="195">
        <v>89.382393123102119</v>
      </c>
      <c r="D385" s="196">
        <f t="shared" si="43"/>
        <v>6392405.4843002614</v>
      </c>
      <c r="F385" s="197">
        <f t="shared" si="44"/>
        <v>161.7512503501346</v>
      </c>
      <c r="G385" s="198">
        <f t="shared" si="45"/>
        <v>184.74410628506902</v>
      </c>
      <c r="H385" s="196">
        <f t="shared" si="47"/>
        <v>0</v>
      </c>
      <c r="I385" s="202">
        <f t="shared" si="46"/>
        <v>184.96864562105506</v>
      </c>
      <c r="J385" s="203">
        <v>1</v>
      </c>
      <c r="K385" s="203">
        <f t="shared" si="50"/>
        <v>15</v>
      </c>
      <c r="L385" s="192">
        <v>153.48402269974301</v>
      </c>
      <c r="M385" s="193">
        <v>65.099999999999994</v>
      </c>
      <c r="N385" s="192">
        <f t="shared" si="48"/>
        <v>188.77464534750862</v>
      </c>
      <c r="O385" s="171">
        <f t="shared" si="49"/>
        <v>0.81305422355422596</v>
      </c>
      <c r="P385" s="90">
        <v>14</v>
      </c>
      <c r="Q385" s="209">
        <v>0.83238402388300003</v>
      </c>
      <c r="R385" s="123"/>
    </row>
    <row r="386" spans="1:18" ht="12.65" customHeight="1">
      <c r="A386" s="113">
        <v>36617</v>
      </c>
      <c r="B386" s="90">
        <v>4945789</v>
      </c>
      <c r="C386" s="195">
        <v>89.287214911174985</v>
      </c>
      <c r="D386" s="196">
        <f t="shared" si="43"/>
        <v>5539190.5827952931</v>
      </c>
      <c r="F386" s="197">
        <f t="shared" si="44"/>
        <v>140.16179119039504</v>
      </c>
      <c r="G386" s="198">
        <f t="shared" si="45"/>
        <v>184.74410628506902</v>
      </c>
      <c r="H386" s="196">
        <f t="shared" si="47"/>
        <v>0</v>
      </c>
      <c r="I386" s="202">
        <f t="shared" si="46"/>
        <v>184.41570407576503</v>
      </c>
      <c r="J386" s="203">
        <v>1</v>
      </c>
      <c r="K386" s="203">
        <f t="shared" si="50"/>
        <v>16</v>
      </c>
      <c r="L386" s="192">
        <v>153.12235488065201</v>
      </c>
      <c r="M386" s="193">
        <v>67.3</v>
      </c>
      <c r="N386" s="192">
        <f t="shared" si="48"/>
        <v>187.80848306953123</v>
      </c>
      <c r="O386" s="171">
        <f t="shared" si="49"/>
        <v>0.81531117433051425</v>
      </c>
      <c r="P386" s="90">
        <v>16</v>
      </c>
      <c r="Q386" s="209">
        <v>0.83238402388300003</v>
      </c>
      <c r="R386" s="123"/>
    </row>
    <row r="387" spans="1:18" ht="12.65" customHeight="1">
      <c r="A387" s="113">
        <v>36647</v>
      </c>
      <c r="B387" s="90">
        <v>4790064</v>
      </c>
      <c r="C387" s="195">
        <v>88.575053675592329</v>
      </c>
      <c r="D387" s="196">
        <f t="shared" ref="D387:D449" si="51">B387/C387*100</f>
        <v>5407915.4358107336</v>
      </c>
      <c r="F387" s="197">
        <f t="shared" si="44"/>
        <v>136.84004959925215</v>
      </c>
      <c r="G387" s="198">
        <f t="shared" si="45"/>
        <v>184.74410628506902</v>
      </c>
      <c r="H387" s="196">
        <f t="shared" si="47"/>
        <v>0</v>
      </c>
      <c r="I387" s="202">
        <f t="shared" si="46"/>
        <v>183.86276253047501</v>
      </c>
      <c r="J387" s="203">
        <v>1</v>
      </c>
      <c r="K387" s="203">
        <f t="shared" si="50"/>
        <v>17</v>
      </c>
      <c r="L387" s="192">
        <v>158.356608205566</v>
      </c>
      <c r="M387" s="193">
        <v>64.900000000000006</v>
      </c>
      <c r="N387" s="192">
        <f t="shared" si="48"/>
        <v>194.41926957916453</v>
      </c>
      <c r="O387" s="171">
        <f t="shared" si="49"/>
        <v>0.8145108689500844</v>
      </c>
      <c r="P387" s="90">
        <v>16</v>
      </c>
      <c r="Q387" s="209">
        <v>0.83238402388300003</v>
      </c>
      <c r="R387" s="123"/>
    </row>
    <row r="388" spans="1:18" ht="12.65" customHeight="1">
      <c r="A388" s="113">
        <v>36678</v>
      </c>
      <c r="B388" s="90">
        <v>4909927</v>
      </c>
      <c r="C388" s="195">
        <v>89.020154447831473</v>
      </c>
      <c r="D388" s="196">
        <f t="shared" si="51"/>
        <v>5515522.8952982407</v>
      </c>
      <c r="F388" s="197">
        <f t="shared" ref="F388:F451" si="52">D388/E$574*100</f>
        <v>139.56291209003967</v>
      </c>
      <c r="G388" s="198">
        <f t="shared" si="45"/>
        <v>184.74410628506902</v>
      </c>
      <c r="H388" s="196">
        <f t="shared" si="47"/>
        <v>0</v>
      </c>
      <c r="I388" s="202">
        <f t="shared" si="46"/>
        <v>183.30982098518498</v>
      </c>
      <c r="J388" s="203">
        <v>1</v>
      </c>
      <c r="K388" s="203">
        <f t="shared" si="50"/>
        <v>18</v>
      </c>
      <c r="L388" s="192">
        <v>155.69631645368</v>
      </c>
      <c r="M388" s="193">
        <v>66.099999999999994</v>
      </c>
      <c r="N388" s="192">
        <f t="shared" si="48"/>
        <v>191.06431559423405</v>
      </c>
      <c r="O388" s="171">
        <f t="shared" si="49"/>
        <v>0.81488956202755536</v>
      </c>
      <c r="P388" s="90">
        <v>16</v>
      </c>
      <c r="Q388" s="209">
        <v>0.83238402388300003</v>
      </c>
      <c r="R388" s="123"/>
    </row>
    <row r="389" spans="1:18" ht="12.65" customHeight="1">
      <c r="A389" s="113">
        <v>36708</v>
      </c>
      <c r="B389" s="90">
        <v>5177540</v>
      </c>
      <c r="C389" s="195">
        <v>89.376235065622822</v>
      </c>
      <c r="D389" s="196">
        <f t="shared" si="51"/>
        <v>5792971.6956621511</v>
      </c>
      <c r="F389" s="197">
        <f t="shared" si="52"/>
        <v>146.58338200191042</v>
      </c>
      <c r="G389" s="198">
        <f t="shared" si="45"/>
        <v>184.74410628506902</v>
      </c>
      <c r="H389" s="196">
        <f t="shared" si="47"/>
        <v>0</v>
      </c>
      <c r="I389" s="202">
        <f t="shared" si="46"/>
        <v>182.75687943989496</v>
      </c>
      <c r="J389" s="203">
        <v>1</v>
      </c>
      <c r="K389" s="203">
        <f t="shared" si="50"/>
        <v>19</v>
      </c>
      <c r="L389" s="192">
        <v>156.01898784440701</v>
      </c>
      <c r="M389" s="193">
        <v>67.3</v>
      </c>
      <c r="N389" s="192">
        <f t="shared" si="48"/>
        <v>191.13430137443032</v>
      </c>
      <c r="O389" s="171">
        <f t="shared" si="49"/>
        <v>0.81627937383550664</v>
      </c>
      <c r="P389" s="90">
        <v>15</v>
      </c>
      <c r="Q389" s="209">
        <v>0.83238402388300003</v>
      </c>
      <c r="R389" s="123"/>
    </row>
    <row r="390" spans="1:18" ht="12.65" customHeight="1">
      <c r="A390" s="113">
        <v>36739</v>
      </c>
      <c r="B390" s="90">
        <v>5405368</v>
      </c>
      <c r="C390" s="195">
        <v>89.198194756727148</v>
      </c>
      <c r="D390" s="196">
        <f t="shared" si="51"/>
        <v>6059952.2386548501</v>
      </c>
      <c r="F390" s="197">
        <f t="shared" si="52"/>
        <v>153.33896669601154</v>
      </c>
      <c r="G390" s="198">
        <f t="shared" si="45"/>
        <v>184.74410628506902</v>
      </c>
      <c r="H390" s="196">
        <f t="shared" si="47"/>
        <v>0</v>
      </c>
      <c r="I390" s="202">
        <f t="shared" si="46"/>
        <v>182.20393789460493</v>
      </c>
      <c r="J390" s="203">
        <v>1</v>
      </c>
      <c r="K390" s="203">
        <f t="shared" si="50"/>
        <v>20</v>
      </c>
      <c r="L390" s="192">
        <v>154.96819058184499</v>
      </c>
      <c r="M390" s="193">
        <v>66.099999999999994</v>
      </c>
      <c r="N390" s="192">
        <f t="shared" si="48"/>
        <v>190.22830551524899</v>
      </c>
      <c r="O390" s="171">
        <f t="shared" si="49"/>
        <v>0.81464317395931651</v>
      </c>
      <c r="P390" s="90">
        <v>15</v>
      </c>
      <c r="Q390" s="209">
        <v>0.83238402388300003</v>
      </c>
      <c r="R390" s="123"/>
    </row>
    <row r="391" spans="1:18" ht="12.65" customHeight="1">
      <c r="A391" s="113">
        <v>36770</v>
      </c>
      <c r="B391" s="90">
        <v>5741933</v>
      </c>
      <c r="C391" s="195">
        <v>89.287214911174985</v>
      </c>
      <c r="D391" s="196">
        <f t="shared" si="51"/>
        <v>6430856.8765552929</v>
      </c>
      <c r="F391" s="197">
        <f t="shared" si="52"/>
        <v>162.72421127857226</v>
      </c>
      <c r="G391" s="198">
        <f t="shared" si="45"/>
        <v>184.74410628506902</v>
      </c>
      <c r="H391" s="196">
        <f t="shared" si="47"/>
        <v>0</v>
      </c>
      <c r="I391" s="202">
        <f t="shared" si="46"/>
        <v>181.65099634931491</v>
      </c>
      <c r="J391" s="203">
        <v>1</v>
      </c>
      <c r="K391" s="203">
        <f t="shared" si="50"/>
        <v>21</v>
      </c>
      <c r="L391" s="192">
        <v>155.50186733919099</v>
      </c>
      <c r="M391" s="193">
        <v>64.900000000000006</v>
      </c>
      <c r="N391" s="192">
        <f t="shared" si="48"/>
        <v>191.14155039695044</v>
      </c>
      <c r="O391" s="171">
        <f t="shared" si="49"/>
        <v>0.81354298432891625</v>
      </c>
      <c r="P391" s="90">
        <v>15</v>
      </c>
      <c r="Q391" s="209">
        <v>0.83238402388300003</v>
      </c>
      <c r="R391" s="123"/>
    </row>
    <row r="392" spans="1:18" ht="12.65" customHeight="1">
      <c r="A392" s="113">
        <v>36800</v>
      </c>
      <c r="B392" s="90">
        <v>6000040</v>
      </c>
      <c r="C392" s="195">
        <v>89.465255220070645</v>
      </c>
      <c r="D392" s="196">
        <f t="shared" si="51"/>
        <v>6706558.8593480596</v>
      </c>
      <c r="F392" s="197">
        <f t="shared" si="52"/>
        <v>169.7004803137996</v>
      </c>
      <c r="G392" s="198">
        <f t="shared" si="45"/>
        <v>184.74410628506902</v>
      </c>
      <c r="H392" s="196">
        <f t="shared" si="47"/>
        <v>0</v>
      </c>
      <c r="I392" s="202">
        <f t="shared" si="46"/>
        <v>181.09805480402488</v>
      </c>
      <c r="J392" s="203">
        <v>1</v>
      </c>
      <c r="K392" s="203">
        <f t="shared" si="50"/>
        <v>22</v>
      </c>
      <c r="L392" s="192">
        <v>154.47346156938701</v>
      </c>
      <c r="M392" s="193">
        <v>62.4</v>
      </c>
      <c r="N392" s="192">
        <f t="shared" si="48"/>
        <v>190.58679980219932</v>
      </c>
      <c r="O392" s="171">
        <f t="shared" si="49"/>
        <v>0.81051500801580922</v>
      </c>
      <c r="P392" s="90">
        <v>14</v>
      </c>
      <c r="Q392" s="209">
        <v>0.83238402388300003</v>
      </c>
      <c r="R392" s="123"/>
    </row>
    <row r="393" spans="1:18" ht="12.65" customHeight="1">
      <c r="A393" s="113">
        <v>36831</v>
      </c>
      <c r="B393" s="90">
        <v>6128363</v>
      </c>
      <c r="C393" s="195">
        <v>89.465255220070645</v>
      </c>
      <c r="D393" s="196">
        <f t="shared" si="51"/>
        <v>6849992.1952105071</v>
      </c>
      <c r="F393" s="197">
        <f t="shared" si="52"/>
        <v>173.3298685737625</v>
      </c>
      <c r="G393" s="198">
        <f t="shared" si="45"/>
        <v>184.74410628506902</v>
      </c>
      <c r="H393" s="196">
        <f t="shared" si="47"/>
        <v>0</v>
      </c>
      <c r="I393" s="202">
        <f t="shared" si="46"/>
        <v>180.54511325873486</v>
      </c>
      <c r="J393" s="203">
        <v>1</v>
      </c>
      <c r="K393" s="203">
        <f t="shared" si="50"/>
        <v>23</v>
      </c>
      <c r="L393" s="192">
        <v>155.451026184803</v>
      </c>
      <c r="M393" s="193">
        <v>64.5</v>
      </c>
      <c r="N393" s="192">
        <f t="shared" si="48"/>
        <v>191.18334121392806</v>
      </c>
      <c r="O393" s="171">
        <f t="shared" si="49"/>
        <v>0.81309922296450643</v>
      </c>
      <c r="P393" s="90">
        <v>14</v>
      </c>
      <c r="Q393" s="209">
        <v>0.83238402388300003</v>
      </c>
      <c r="R393" s="123"/>
    </row>
    <row r="394" spans="1:18" ht="12.65" customHeight="1">
      <c r="A394" s="113">
        <v>36861</v>
      </c>
      <c r="B394" s="90">
        <v>6470463</v>
      </c>
      <c r="C394" s="195">
        <v>89.198194756727148</v>
      </c>
      <c r="D394" s="196">
        <f t="shared" si="51"/>
        <v>7254029.0951482635</v>
      </c>
      <c r="F394" s="197">
        <f t="shared" si="52"/>
        <v>183.5534806260693</v>
      </c>
      <c r="G394" s="198">
        <f t="shared" si="45"/>
        <v>184.74410628506902</v>
      </c>
      <c r="H394" s="196">
        <f t="shared" si="47"/>
        <v>0</v>
      </c>
      <c r="I394" s="202">
        <f t="shared" si="46"/>
        <v>179.99217171344483</v>
      </c>
      <c r="J394" s="203">
        <v>1</v>
      </c>
      <c r="K394" s="203">
        <f t="shared" si="50"/>
        <v>24</v>
      </c>
      <c r="L394" s="192">
        <v>155.29105083059801</v>
      </c>
      <c r="M394" s="193">
        <v>64.3</v>
      </c>
      <c r="N394" s="192">
        <f t="shared" si="48"/>
        <v>191.04974527125353</v>
      </c>
      <c r="O394" s="171">
        <f t="shared" si="49"/>
        <v>0.81283045214279082</v>
      </c>
      <c r="P394" s="90">
        <v>14</v>
      </c>
      <c r="Q394" s="209">
        <v>0.83238402388300003</v>
      </c>
      <c r="R394" s="123"/>
    </row>
    <row r="395" spans="1:18" ht="12.65" customHeight="1">
      <c r="A395" s="113">
        <v>36892</v>
      </c>
      <c r="B395" s="90">
        <v>5137693</v>
      </c>
      <c r="C395" s="195">
        <v>87.951912594457497</v>
      </c>
      <c r="D395" s="196">
        <f t="shared" si="51"/>
        <v>5841479.5635993527</v>
      </c>
      <c r="F395" s="197">
        <f t="shared" si="52"/>
        <v>147.81080856456072</v>
      </c>
      <c r="G395" s="198">
        <f t="shared" si="45"/>
        <v>183.5534806260693</v>
      </c>
      <c r="H395" s="196">
        <f t="shared" si="47"/>
        <v>0</v>
      </c>
      <c r="I395" s="202">
        <f t="shared" si="46"/>
        <v>179.43923016815481</v>
      </c>
      <c r="J395" s="203">
        <v>1</v>
      </c>
      <c r="K395" s="203">
        <f t="shared" si="50"/>
        <v>25</v>
      </c>
      <c r="L395" s="192">
        <v>157.809431653964</v>
      </c>
      <c r="M395" s="193">
        <v>64.8</v>
      </c>
      <c r="N395" s="192">
        <f t="shared" si="48"/>
        <v>193.81606077148803</v>
      </c>
      <c r="O395" s="171">
        <f t="shared" si="49"/>
        <v>0.81422267600425347</v>
      </c>
      <c r="P395" s="90">
        <v>11</v>
      </c>
      <c r="Q395" s="209">
        <v>0.83238402388300003</v>
      </c>
      <c r="R395" s="123"/>
    </row>
    <row r="396" spans="1:18" ht="12.65" customHeight="1">
      <c r="A396" s="113">
        <v>36923</v>
      </c>
      <c r="B396" s="90">
        <v>5430993</v>
      </c>
      <c r="C396" s="195">
        <v>88.664073830040152</v>
      </c>
      <c r="D396" s="196">
        <f t="shared" si="51"/>
        <v>6125359.1961166272</v>
      </c>
      <c r="F396" s="197">
        <f t="shared" si="52"/>
        <v>154.9940020621228</v>
      </c>
      <c r="G396" s="198">
        <f t="shared" si="45"/>
        <v>183.5534806260693</v>
      </c>
      <c r="H396" s="196">
        <f t="shared" si="47"/>
        <v>0</v>
      </c>
      <c r="I396" s="202">
        <f t="shared" si="46"/>
        <v>178.88628862286478</v>
      </c>
      <c r="J396" s="203">
        <v>1</v>
      </c>
      <c r="K396" s="203">
        <f t="shared" si="50"/>
        <v>26</v>
      </c>
      <c r="L396" s="192">
        <v>159.954796492855</v>
      </c>
      <c r="M396" s="193">
        <v>63.4</v>
      </c>
      <c r="N396" s="192">
        <f t="shared" si="48"/>
        <v>196.62987515655732</v>
      </c>
      <c r="O396" s="171">
        <f t="shared" si="49"/>
        <v>0.81348165615982049</v>
      </c>
      <c r="P396" s="90">
        <v>11</v>
      </c>
      <c r="Q396" s="209">
        <v>0.83238402388300003</v>
      </c>
      <c r="R396" s="123"/>
    </row>
    <row r="397" spans="1:18" ht="12.65" customHeight="1">
      <c r="A397" s="113">
        <v>36951</v>
      </c>
      <c r="B397" s="90">
        <v>6217766</v>
      </c>
      <c r="C397" s="195">
        <v>88.842114138935827</v>
      </c>
      <c r="D397" s="196">
        <f t="shared" si="51"/>
        <v>6998669.5614608414</v>
      </c>
      <c r="F397" s="197">
        <f t="shared" si="52"/>
        <v>177.09194999191095</v>
      </c>
      <c r="G397" s="198">
        <f t="shared" si="45"/>
        <v>183.5534806260693</v>
      </c>
      <c r="H397" s="196">
        <f t="shared" si="47"/>
        <v>0</v>
      </c>
      <c r="I397" s="202">
        <f t="shared" si="46"/>
        <v>178.33334707757476</v>
      </c>
      <c r="J397" s="203">
        <v>1</v>
      </c>
      <c r="K397" s="203">
        <f t="shared" si="50"/>
        <v>27</v>
      </c>
      <c r="L397" s="192">
        <v>166.946715473951</v>
      </c>
      <c r="M397" s="193">
        <v>64.2</v>
      </c>
      <c r="N397" s="192">
        <f t="shared" si="48"/>
        <v>204.45743571307915</v>
      </c>
      <c r="O397" s="171">
        <f t="shared" si="49"/>
        <v>0.81653530913021921</v>
      </c>
      <c r="P397" s="90">
        <v>11</v>
      </c>
      <c r="Q397" s="209">
        <v>0.83238402388300003</v>
      </c>
      <c r="R397" s="123"/>
    </row>
    <row r="398" spans="1:18" ht="12.65" customHeight="1">
      <c r="A398" s="113">
        <v>36982</v>
      </c>
      <c r="B398" s="90">
        <v>4993288</v>
      </c>
      <c r="C398" s="195">
        <v>88.575053675592329</v>
      </c>
      <c r="D398" s="196">
        <f t="shared" si="51"/>
        <v>5637352.4968869947</v>
      </c>
      <c r="F398" s="197">
        <f t="shared" si="52"/>
        <v>142.64564681877957</v>
      </c>
      <c r="G398" s="198">
        <f t="shared" si="45"/>
        <v>183.5534806260693</v>
      </c>
      <c r="H398" s="196">
        <f t="shared" si="47"/>
        <v>0</v>
      </c>
      <c r="I398" s="202">
        <f t="shared" si="46"/>
        <v>177.78040553228473</v>
      </c>
      <c r="J398" s="203">
        <v>1</v>
      </c>
      <c r="K398" s="203">
        <f t="shared" si="50"/>
        <v>28</v>
      </c>
      <c r="L398" s="192">
        <v>154.97797263803201</v>
      </c>
      <c r="M398" s="193">
        <v>64.400000000000006</v>
      </c>
      <c r="N398" s="192">
        <f t="shared" si="48"/>
        <v>190.66523799241514</v>
      </c>
      <c r="O398" s="171">
        <f t="shared" si="49"/>
        <v>0.81282762537026909</v>
      </c>
      <c r="P398" s="90">
        <v>16</v>
      </c>
      <c r="Q398" s="209">
        <v>0.83238402388300003</v>
      </c>
      <c r="R398" s="123"/>
    </row>
    <row r="399" spans="1:18" ht="12.65" customHeight="1">
      <c r="A399" s="113">
        <v>37012</v>
      </c>
      <c r="B399" s="90">
        <v>4337903</v>
      </c>
      <c r="C399" s="195">
        <v>87.773872285561836</v>
      </c>
      <c r="D399" s="196">
        <f t="shared" si="51"/>
        <v>4942134.7002752135</v>
      </c>
      <c r="F399" s="197">
        <f t="shared" si="52"/>
        <v>125.05409256837979</v>
      </c>
      <c r="G399" s="198">
        <f t="shared" ref="G399:G462" si="53">MAX(F387:F411)</f>
        <v>183.5534806260693</v>
      </c>
      <c r="H399" s="196">
        <f t="shared" si="47"/>
        <v>0</v>
      </c>
      <c r="I399" s="202">
        <f t="shared" si="46"/>
        <v>177.22746398699471</v>
      </c>
      <c r="J399" s="203">
        <v>1</v>
      </c>
      <c r="K399" s="203">
        <f t="shared" si="50"/>
        <v>29</v>
      </c>
      <c r="L399" s="192">
        <v>147.85063219385401</v>
      </c>
      <c r="M399" s="193">
        <v>65.900000000000006</v>
      </c>
      <c r="N399" s="192">
        <f t="shared" si="48"/>
        <v>182.10624251404039</v>
      </c>
      <c r="O399" s="171">
        <f t="shared" si="49"/>
        <v>0.81189216883904858</v>
      </c>
      <c r="P399" s="90">
        <v>16</v>
      </c>
      <c r="Q399" s="209">
        <v>0.83238402388300003</v>
      </c>
      <c r="R399" s="123"/>
    </row>
    <row r="400" spans="1:18" ht="12.65" customHeight="1">
      <c r="A400" s="113">
        <v>37043</v>
      </c>
      <c r="B400" s="90">
        <v>4539287</v>
      </c>
      <c r="C400" s="195">
        <v>88.218973057800994</v>
      </c>
      <c r="D400" s="196">
        <f t="shared" si="51"/>
        <v>5145477.0359045817</v>
      </c>
      <c r="F400" s="197">
        <f t="shared" si="52"/>
        <v>130.19939774621102</v>
      </c>
      <c r="G400" s="198">
        <f t="shared" si="53"/>
        <v>183.5534806260693</v>
      </c>
      <c r="H400" s="196">
        <f t="shared" si="47"/>
        <v>0</v>
      </c>
      <c r="I400" s="202">
        <f t="shared" si="46"/>
        <v>176.67452244170468</v>
      </c>
      <c r="J400" s="203">
        <v>1</v>
      </c>
      <c r="K400" s="203">
        <f t="shared" si="50"/>
        <v>30</v>
      </c>
      <c r="L400" s="192">
        <v>146.94157906082901</v>
      </c>
      <c r="M400" s="193">
        <v>65.599999999999994</v>
      </c>
      <c r="N400" s="192">
        <f t="shared" si="48"/>
        <v>181.13762144257947</v>
      </c>
      <c r="O400" s="171">
        <f t="shared" si="49"/>
        <v>0.81121512963782305</v>
      </c>
      <c r="P400" s="90">
        <v>16</v>
      </c>
      <c r="Q400" s="209">
        <v>0.83238402388300003</v>
      </c>
      <c r="R400" s="123"/>
    </row>
    <row r="401" spans="1:18" ht="12.65" customHeight="1">
      <c r="A401" s="113">
        <v>37073</v>
      </c>
      <c r="B401" s="90">
        <v>4809974</v>
      </c>
      <c r="C401" s="195">
        <v>87.773872285561836</v>
      </c>
      <c r="D401" s="196">
        <f t="shared" si="51"/>
        <v>5479961.0348183373</v>
      </c>
      <c r="F401" s="197">
        <f t="shared" si="52"/>
        <v>138.66306688911669</v>
      </c>
      <c r="G401" s="198">
        <f t="shared" si="53"/>
        <v>183.5534806260693</v>
      </c>
      <c r="H401" s="196">
        <f t="shared" si="47"/>
        <v>0</v>
      </c>
      <c r="I401" s="202">
        <f t="shared" si="46"/>
        <v>176.12158089641466</v>
      </c>
      <c r="J401" s="203">
        <v>1</v>
      </c>
      <c r="K401" s="203">
        <f t="shared" si="50"/>
        <v>31</v>
      </c>
      <c r="L401" s="192">
        <v>148.758522518386</v>
      </c>
      <c r="M401" s="193">
        <v>63.2</v>
      </c>
      <c r="N401" s="192">
        <f t="shared" si="48"/>
        <v>183.82476562245245</v>
      </c>
      <c r="O401" s="171">
        <f t="shared" si="49"/>
        <v>0.80924092036604545</v>
      </c>
      <c r="P401" s="90">
        <v>16</v>
      </c>
      <c r="Q401" s="209">
        <v>0.83238402388300003</v>
      </c>
      <c r="R401" s="123"/>
    </row>
    <row r="402" spans="1:18" ht="12.65" customHeight="1">
      <c r="A402" s="113">
        <v>37104</v>
      </c>
      <c r="B402" s="90">
        <v>5091787</v>
      </c>
      <c r="C402" s="195">
        <v>87.061711049979181</v>
      </c>
      <c r="D402" s="196">
        <f t="shared" si="51"/>
        <v>5848480.2774861353</v>
      </c>
      <c r="F402" s="197">
        <f t="shared" si="52"/>
        <v>147.98795224346401</v>
      </c>
      <c r="G402" s="198">
        <f t="shared" si="53"/>
        <v>183.5534806260693</v>
      </c>
      <c r="H402" s="196">
        <f t="shared" si="47"/>
        <v>0</v>
      </c>
      <c r="I402" s="202">
        <f t="shared" si="46"/>
        <v>175.56863935112463</v>
      </c>
      <c r="J402" s="203">
        <v>1</v>
      </c>
      <c r="K402" s="203">
        <f t="shared" si="50"/>
        <v>32</v>
      </c>
      <c r="L402" s="192">
        <v>149.814325655023</v>
      </c>
      <c r="M402" s="193">
        <v>63.3</v>
      </c>
      <c r="N402" s="192">
        <f t="shared" si="48"/>
        <v>185.0119626771849</v>
      </c>
      <c r="O402" s="171">
        <f t="shared" si="49"/>
        <v>0.80975480443080361</v>
      </c>
      <c r="P402" s="90">
        <v>16</v>
      </c>
      <c r="Q402" s="209">
        <v>0.83238402388300003</v>
      </c>
      <c r="R402" s="123"/>
    </row>
    <row r="403" spans="1:18" ht="12.65" customHeight="1">
      <c r="A403" s="113">
        <v>37135</v>
      </c>
      <c r="B403" s="90">
        <v>5482823</v>
      </c>
      <c r="C403" s="195">
        <v>87.41779166777053</v>
      </c>
      <c r="D403" s="196">
        <f t="shared" si="51"/>
        <v>6271976.0993704265</v>
      </c>
      <c r="F403" s="197">
        <f t="shared" si="52"/>
        <v>158.70394622664926</v>
      </c>
      <c r="G403" s="198">
        <f t="shared" si="53"/>
        <v>183.5534806260693</v>
      </c>
      <c r="H403" s="196">
        <f t="shared" si="47"/>
        <v>0</v>
      </c>
      <c r="I403" s="202">
        <f t="shared" si="46"/>
        <v>175.01569780583461</v>
      </c>
      <c r="J403" s="203">
        <v>1</v>
      </c>
      <c r="K403" s="203">
        <f t="shared" si="50"/>
        <v>33</v>
      </c>
      <c r="L403" s="192">
        <v>151.239787015394</v>
      </c>
      <c r="M403" s="193">
        <v>64.2</v>
      </c>
      <c r="N403" s="192">
        <f t="shared" si="48"/>
        <v>186.42325919335499</v>
      </c>
      <c r="O403" s="171">
        <f t="shared" si="49"/>
        <v>0.81127101666284407</v>
      </c>
      <c r="P403" s="90">
        <v>16</v>
      </c>
      <c r="Q403" s="209">
        <v>0.83238402388300003</v>
      </c>
      <c r="R403" s="123"/>
    </row>
    <row r="404" spans="1:18" ht="12.65" customHeight="1">
      <c r="A404" s="113">
        <v>37165</v>
      </c>
      <c r="B404" s="90">
        <v>5716857</v>
      </c>
      <c r="C404" s="195">
        <v>87.506811822218353</v>
      </c>
      <c r="D404" s="196">
        <f t="shared" si="51"/>
        <v>6533042.2637434788</v>
      </c>
      <c r="F404" s="197">
        <f t="shared" si="52"/>
        <v>165.30987549930981</v>
      </c>
      <c r="G404" s="198">
        <f t="shared" si="53"/>
        <v>183.5534806260693</v>
      </c>
      <c r="H404" s="196">
        <f t="shared" si="47"/>
        <v>0</v>
      </c>
      <c r="I404" s="202">
        <f t="shared" si="46"/>
        <v>174.46275626054458</v>
      </c>
      <c r="J404" s="203">
        <v>1</v>
      </c>
      <c r="K404" s="203">
        <f t="shared" si="50"/>
        <v>34</v>
      </c>
      <c r="L404" s="192">
        <v>150.652510197243</v>
      </c>
      <c r="M404" s="193">
        <v>64.5</v>
      </c>
      <c r="N404" s="192">
        <f t="shared" si="48"/>
        <v>185.67384363260874</v>
      </c>
      <c r="O404" s="171">
        <f t="shared" si="49"/>
        <v>0.81138251489713242</v>
      </c>
      <c r="P404" s="90">
        <v>16</v>
      </c>
      <c r="Q404" s="209">
        <v>0.83238402388300003</v>
      </c>
      <c r="R404" s="123"/>
    </row>
    <row r="405" spans="1:18" ht="12.65" customHeight="1">
      <c r="A405" s="113">
        <v>37196</v>
      </c>
      <c r="B405" s="90">
        <v>5814712</v>
      </c>
      <c r="C405" s="195">
        <v>87.684852131114013</v>
      </c>
      <c r="D405" s="196">
        <f t="shared" si="51"/>
        <v>6631375.7264542542</v>
      </c>
      <c r="F405" s="197">
        <f t="shared" si="52"/>
        <v>167.79807193550121</v>
      </c>
      <c r="G405" s="198">
        <f t="shared" si="53"/>
        <v>183.5534806260693</v>
      </c>
      <c r="H405" s="196">
        <f t="shared" si="47"/>
        <v>0</v>
      </c>
      <c r="I405" s="202">
        <f t="shared" si="46"/>
        <v>173.90981471525456</v>
      </c>
      <c r="J405" s="203">
        <v>1</v>
      </c>
      <c r="K405" s="203">
        <f t="shared" si="50"/>
        <v>35</v>
      </c>
      <c r="L405" s="192">
        <v>150.53670240795</v>
      </c>
      <c r="M405" s="193">
        <v>62</v>
      </c>
      <c r="N405" s="192">
        <f t="shared" si="48"/>
        <v>186.16690789965594</v>
      </c>
      <c r="O405" s="171">
        <f t="shared" si="49"/>
        <v>0.80861149871538585</v>
      </c>
      <c r="P405" s="90">
        <v>16</v>
      </c>
      <c r="Q405" s="209">
        <v>0.83238402388300003</v>
      </c>
      <c r="R405" s="123"/>
    </row>
    <row r="406" spans="1:18" ht="12.65" customHeight="1">
      <c r="A406" s="113">
        <v>37226</v>
      </c>
      <c r="B406" s="90">
        <v>6142583</v>
      </c>
      <c r="C406" s="195">
        <v>87.506811822218353</v>
      </c>
      <c r="D406" s="196">
        <f t="shared" si="51"/>
        <v>7019548.3895350555</v>
      </c>
      <c r="F406" s="197">
        <f t="shared" si="52"/>
        <v>177.62026074365284</v>
      </c>
      <c r="G406" s="198">
        <f t="shared" si="53"/>
        <v>183.5534806260693</v>
      </c>
      <c r="H406" s="196">
        <f t="shared" si="47"/>
        <v>0</v>
      </c>
      <c r="I406" s="202">
        <f t="shared" si="46"/>
        <v>173.35687316996453</v>
      </c>
      <c r="J406" s="203">
        <v>1</v>
      </c>
      <c r="K406" s="203">
        <f t="shared" si="50"/>
        <v>36</v>
      </c>
      <c r="L406" s="192">
        <v>151.30990506536801</v>
      </c>
      <c r="M406" s="193">
        <v>62.2</v>
      </c>
      <c r="N406" s="192">
        <f t="shared" si="48"/>
        <v>187.00459117945928</v>
      </c>
      <c r="O406" s="171">
        <f t="shared" si="49"/>
        <v>0.80912401193488992</v>
      </c>
      <c r="P406" s="90">
        <v>16</v>
      </c>
      <c r="Q406" s="209">
        <v>0.83238402388300003</v>
      </c>
      <c r="R406" s="123"/>
    </row>
    <row r="407" spans="1:18" ht="12.65" customHeight="1">
      <c r="A407" s="113">
        <v>37257</v>
      </c>
      <c r="B407" s="90">
        <v>4842361</v>
      </c>
      <c r="C407" s="195">
        <v>86.082489351053042</v>
      </c>
      <c r="D407" s="196">
        <f t="shared" si="51"/>
        <v>5625256.7002940234</v>
      </c>
      <c r="F407" s="197">
        <f t="shared" si="52"/>
        <v>142.3395789030788</v>
      </c>
      <c r="G407" s="198">
        <f t="shared" si="53"/>
        <v>177.62026074365284</v>
      </c>
      <c r="H407" s="196">
        <f t="shared" si="47"/>
        <v>0</v>
      </c>
      <c r="I407" s="202">
        <f t="shared" si="46"/>
        <v>172.8039316246745</v>
      </c>
      <c r="J407" s="203">
        <v>1</v>
      </c>
      <c r="K407" s="203">
        <f t="shared" si="50"/>
        <v>37</v>
      </c>
      <c r="L407" s="192">
        <v>151.25391371635499</v>
      </c>
      <c r="M407" s="193">
        <v>64.3</v>
      </c>
      <c r="N407" s="192">
        <f t="shared" si="48"/>
        <v>186.41443776700856</v>
      </c>
      <c r="O407" s="171">
        <f t="shared" si="49"/>
        <v>0.81138518844447438</v>
      </c>
      <c r="P407" s="90">
        <v>16</v>
      </c>
      <c r="Q407" s="209">
        <v>0.83238402388300003</v>
      </c>
      <c r="R407" s="123"/>
    </row>
    <row r="408" spans="1:18" ht="12.65" customHeight="1">
      <c r="A408" s="113">
        <v>37288</v>
      </c>
      <c r="B408" s="90">
        <v>5092526</v>
      </c>
      <c r="C408" s="195">
        <v>87.061711049979181</v>
      </c>
      <c r="D408" s="196">
        <f t="shared" si="51"/>
        <v>5849329.1006841725</v>
      </c>
      <c r="F408" s="197">
        <f t="shared" si="52"/>
        <v>148.00943057645554</v>
      </c>
      <c r="G408" s="198">
        <f t="shared" si="53"/>
        <v>177.62026074365284</v>
      </c>
      <c r="H408" s="196">
        <f t="shared" si="47"/>
        <v>0</v>
      </c>
      <c r="I408" s="202">
        <f t="shared" si="46"/>
        <v>172.25099007938448</v>
      </c>
      <c r="J408" s="203">
        <v>1</v>
      </c>
      <c r="K408" s="203">
        <f t="shared" si="50"/>
        <v>38</v>
      </c>
      <c r="L408" s="192">
        <v>151.06010841066299</v>
      </c>
      <c r="M408" s="193">
        <v>65.5</v>
      </c>
      <c r="N408" s="192">
        <f t="shared" si="48"/>
        <v>185.89142206151527</v>
      </c>
      <c r="O408" s="171">
        <f t="shared" si="49"/>
        <v>0.81262549253442218</v>
      </c>
      <c r="P408" s="90">
        <v>16</v>
      </c>
      <c r="Q408" s="209">
        <v>0.83238402388300003</v>
      </c>
      <c r="R408" s="123"/>
    </row>
    <row r="409" spans="1:18" ht="12.65" customHeight="1">
      <c r="A409" s="113">
        <v>37316</v>
      </c>
      <c r="B409" s="90">
        <v>5621215</v>
      </c>
      <c r="C409" s="195">
        <v>87.239751358874841</v>
      </c>
      <c r="D409" s="196">
        <f t="shared" si="51"/>
        <v>6443410.1570008174</v>
      </c>
      <c r="F409" s="197">
        <f t="shared" si="52"/>
        <v>163.04185520980386</v>
      </c>
      <c r="G409" s="198">
        <f t="shared" si="53"/>
        <v>177.62026074365284</v>
      </c>
      <c r="H409" s="196">
        <f t="shared" si="47"/>
        <v>0</v>
      </c>
      <c r="I409" s="202">
        <f t="shared" si="46"/>
        <v>171.69804853409445</v>
      </c>
      <c r="J409" s="203">
        <v>1</v>
      </c>
      <c r="K409" s="203">
        <f t="shared" si="50"/>
        <v>39</v>
      </c>
      <c r="L409" s="192">
        <v>151.73568803685299</v>
      </c>
      <c r="M409" s="193">
        <v>61.7</v>
      </c>
      <c r="N409" s="192">
        <f t="shared" si="48"/>
        <v>187.61866731463692</v>
      </c>
      <c r="O409" s="171">
        <f t="shared" si="49"/>
        <v>0.80874515424625582</v>
      </c>
      <c r="P409" s="90">
        <v>16</v>
      </c>
      <c r="Q409" s="209">
        <v>0.83238402388300003</v>
      </c>
      <c r="R409" s="123"/>
    </row>
    <row r="410" spans="1:18" ht="12.65" customHeight="1">
      <c r="A410" s="113">
        <v>37347</v>
      </c>
      <c r="B410" s="90">
        <v>4665813</v>
      </c>
      <c r="C410" s="195">
        <v>86.88367074108352</v>
      </c>
      <c r="D410" s="196">
        <f t="shared" si="51"/>
        <v>5370184.017551804</v>
      </c>
      <c r="F410" s="197">
        <f t="shared" si="52"/>
        <v>135.88530664750184</v>
      </c>
      <c r="G410" s="198">
        <f t="shared" si="53"/>
        <v>177.62026074365284</v>
      </c>
      <c r="H410" s="196">
        <f t="shared" si="47"/>
        <v>0</v>
      </c>
      <c r="I410" s="202">
        <f t="shared" si="46"/>
        <v>171.14510698880443</v>
      </c>
      <c r="J410" s="203">
        <v>1</v>
      </c>
      <c r="K410" s="203">
        <f t="shared" si="50"/>
        <v>40</v>
      </c>
      <c r="L410" s="192">
        <v>147.601834341727</v>
      </c>
      <c r="M410" s="193">
        <v>61.9</v>
      </c>
      <c r="N410" s="192">
        <f t="shared" si="48"/>
        <v>182.82223055069605</v>
      </c>
      <c r="O410" s="171">
        <f t="shared" si="49"/>
        <v>0.80735167652818596</v>
      </c>
      <c r="P410" s="90">
        <v>20</v>
      </c>
      <c r="Q410" s="209">
        <v>0.83238402388300003</v>
      </c>
      <c r="R410" s="123"/>
    </row>
    <row r="411" spans="1:18" ht="12.65" customHeight="1">
      <c r="A411" s="113">
        <v>37377</v>
      </c>
      <c r="B411" s="90">
        <v>4123299</v>
      </c>
      <c r="C411" s="195">
        <v>85.904449042157381</v>
      </c>
      <c r="D411" s="196">
        <f t="shared" si="51"/>
        <v>4799866.6494869217</v>
      </c>
      <c r="F411" s="197">
        <f t="shared" si="52"/>
        <v>121.45419028489664</v>
      </c>
      <c r="G411" s="198">
        <f t="shared" si="53"/>
        <v>177.62026074365284</v>
      </c>
      <c r="H411" s="196">
        <f t="shared" si="47"/>
        <v>0</v>
      </c>
      <c r="I411" s="202">
        <f t="shared" si="46"/>
        <v>170.5921654435144</v>
      </c>
      <c r="J411" s="203">
        <v>1</v>
      </c>
      <c r="K411" s="203">
        <f t="shared" si="50"/>
        <v>41</v>
      </c>
      <c r="L411" s="192">
        <v>145.190456120763</v>
      </c>
      <c r="M411" s="193">
        <v>59.8</v>
      </c>
      <c r="N411" s="192">
        <f t="shared" si="48"/>
        <v>180.57943171014787</v>
      </c>
      <c r="O411" s="171">
        <f t="shared" si="49"/>
        <v>0.8040254349333178</v>
      </c>
      <c r="P411" s="90">
        <v>20</v>
      </c>
      <c r="Q411" s="209">
        <v>0.83238402388300003</v>
      </c>
      <c r="R411" s="123"/>
    </row>
    <row r="412" spans="1:18" ht="12.65" customHeight="1">
      <c r="A412" s="113">
        <v>37408</v>
      </c>
      <c r="B412" s="90">
        <v>4331388</v>
      </c>
      <c r="C412" s="195">
        <v>86.616610277740037</v>
      </c>
      <c r="D412" s="196">
        <f t="shared" si="51"/>
        <v>5000643.6249481598</v>
      </c>
      <c r="F412" s="197">
        <f t="shared" si="52"/>
        <v>126.53458246310474</v>
      </c>
      <c r="G412" s="198">
        <f t="shared" si="53"/>
        <v>177.62026074365284</v>
      </c>
      <c r="H412" s="196">
        <f t="shared" si="47"/>
        <v>0</v>
      </c>
      <c r="I412" s="202">
        <f t="shared" si="46"/>
        <v>170.03922389822438</v>
      </c>
      <c r="J412" s="203">
        <v>1</v>
      </c>
      <c r="K412" s="203">
        <f t="shared" si="50"/>
        <v>42</v>
      </c>
      <c r="L412" s="192">
        <v>143.91852483962299</v>
      </c>
      <c r="M412" s="193">
        <v>56.5</v>
      </c>
      <c r="N412" s="192">
        <f t="shared" si="48"/>
        <v>179.94540306868049</v>
      </c>
      <c r="O412" s="171">
        <f t="shared" si="49"/>
        <v>0.79978994953648819</v>
      </c>
      <c r="P412" s="90">
        <v>20</v>
      </c>
      <c r="Q412" s="209">
        <v>0.83238402388300003</v>
      </c>
      <c r="R412" s="123"/>
    </row>
    <row r="413" spans="1:18" ht="12.65" customHeight="1">
      <c r="A413" s="113">
        <v>37438</v>
      </c>
      <c r="B413" s="90">
        <v>4599869</v>
      </c>
      <c r="C413" s="195">
        <v>86.794650586635697</v>
      </c>
      <c r="D413" s="196">
        <f t="shared" si="51"/>
        <v>5299714.8659623377</v>
      </c>
      <c r="F413" s="197">
        <f t="shared" si="52"/>
        <v>134.10217924597762</v>
      </c>
      <c r="G413" s="198">
        <f t="shared" si="53"/>
        <v>177.62026074365284</v>
      </c>
      <c r="H413" s="196">
        <f t="shared" si="47"/>
        <v>0</v>
      </c>
      <c r="I413" s="202">
        <f t="shared" si="46"/>
        <v>169.48628235293435</v>
      </c>
      <c r="J413" s="203">
        <v>1</v>
      </c>
      <c r="K413" s="203">
        <f t="shared" si="50"/>
        <v>43</v>
      </c>
      <c r="L413" s="192">
        <v>144.29463097578099</v>
      </c>
      <c r="M413" s="193">
        <v>59.2</v>
      </c>
      <c r="N413" s="192">
        <f t="shared" si="48"/>
        <v>179.7011222912169</v>
      </c>
      <c r="O413" s="171">
        <f t="shared" si="49"/>
        <v>0.80297011580118305</v>
      </c>
      <c r="P413" s="90">
        <v>17</v>
      </c>
      <c r="Q413" s="209">
        <v>0.83238402388300003</v>
      </c>
      <c r="R413" s="123"/>
    </row>
    <row r="414" spans="1:18" ht="12.65" customHeight="1">
      <c r="A414" s="113">
        <v>37469</v>
      </c>
      <c r="B414" s="90">
        <v>4859752</v>
      </c>
      <c r="C414" s="195">
        <v>86.171509505500865</v>
      </c>
      <c r="D414" s="196">
        <f t="shared" si="51"/>
        <v>5639627.3291345462</v>
      </c>
      <c r="F414" s="197">
        <f t="shared" si="52"/>
        <v>142.70320839888927</v>
      </c>
      <c r="G414" s="198">
        <f t="shared" si="53"/>
        <v>177.62026074365284</v>
      </c>
      <c r="H414" s="196">
        <f t="shared" si="47"/>
        <v>0</v>
      </c>
      <c r="I414" s="202">
        <f t="shared" si="46"/>
        <v>168.93334080764433</v>
      </c>
      <c r="J414" s="203">
        <v>1</v>
      </c>
      <c r="K414" s="203">
        <f t="shared" si="50"/>
        <v>44</v>
      </c>
      <c r="L414" s="192">
        <v>144.41425441777699</v>
      </c>
      <c r="M414" s="193">
        <v>60.8</v>
      </c>
      <c r="N414" s="192">
        <f t="shared" si="48"/>
        <v>179.43781017116572</v>
      </c>
      <c r="O414" s="171">
        <f t="shared" si="49"/>
        <v>0.80481507370169214</v>
      </c>
      <c r="P414" s="90">
        <v>17</v>
      </c>
      <c r="Q414" s="209">
        <v>0.83238402388300003</v>
      </c>
      <c r="R414" s="123"/>
    </row>
    <row r="415" spans="1:18" ht="12.65" customHeight="1">
      <c r="A415" s="113">
        <v>37500</v>
      </c>
      <c r="B415" s="90">
        <v>5186685</v>
      </c>
      <c r="C415" s="195">
        <v>86.349549814396553</v>
      </c>
      <c r="D415" s="196">
        <f t="shared" si="51"/>
        <v>6006614.9865847416</v>
      </c>
      <c r="F415" s="197">
        <f t="shared" si="52"/>
        <v>151.98933904273309</v>
      </c>
      <c r="G415" s="198">
        <f t="shared" si="53"/>
        <v>177.62026074365284</v>
      </c>
      <c r="H415" s="196">
        <f t="shared" si="47"/>
        <v>0</v>
      </c>
      <c r="I415" s="202">
        <f t="shared" si="46"/>
        <v>168.3803992623543</v>
      </c>
      <c r="J415" s="203">
        <v>1</v>
      </c>
      <c r="K415" s="203">
        <f t="shared" si="50"/>
        <v>45</v>
      </c>
      <c r="L415" s="192">
        <v>144.536333170017</v>
      </c>
      <c r="M415" s="193">
        <v>59.9</v>
      </c>
      <c r="N415" s="192">
        <f t="shared" si="48"/>
        <v>179.80334810329771</v>
      </c>
      <c r="O415" s="171">
        <f t="shared" si="49"/>
        <v>0.80385785189595205</v>
      </c>
      <c r="P415" s="90">
        <v>17</v>
      </c>
      <c r="Q415" s="209">
        <v>0.83238402388300003</v>
      </c>
      <c r="R415" s="123"/>
    </row>
    <row r="416" spans="1:18" ht="12.65" customHeight="1">
      <c r="A416" s="113">
        <v>37530</v>
      </c>
      <c r="B416" s="90">
        <v>5420186</v>
      </c>
      <c r="C416" s="195">
        <v>86.794650586635697</v>
      </c>
      <c r="D416" s="196">
        <f t="shared" si="51"/>
        <v>6244838.7813828923</v>
      </c>
      <c r="F416" s="197">
        <f t="shared" si="52"/>
        <v>158.01727277853752</v>
      </c>
      <c r="G416" s="198">
        <f t="shared" si="53"/>
        <v>177.62026074365284</v>
      </c>
      <c r="H416" s="196">
        <f t="shared" si="47"/>
        <v>0</v>
      </c>
      <c r="I416" s="202">
        <f t="shared" si="46"/>
        <v>167.82745771706428</v>
      </c>
      <c r="J416" s="203">
        <v>1</v>
      </c>
      <c r="K416" s="203">
        <f t="shared" si="50"/>
        <v>46</v>
      </c>
      <c r="L416" s="192">
        <v>143.32300754067199</v>
      </c>
      <c r="M416" s="193">
        <v>57.5</v>
      </c>
      <c r="N416" s="192">
        <f t="shared" si="48"/>
        <v>179.01123739513548</v>
      </c>
      <c r="O416" s="171">
        <f t="shared" si="49"/>
        <v>0.80063692998396485</v>
      </c>
      <c r="P416" s="90">
        <v>18</v>
      </c>
      <c r="Q416" s="209">
        <v>0.83238402388300003</v>
      </c>
      <c r="R416" s="123"/>
    </row>
    <row r="417" spans="1:18" ht="12.65" customHeight="1">
      <c r="A417" s="113">
        <v>37561</v>
      </c>
      <c r="B417" s="90">
        <v>5538238</v>
      </c>
      <c r="C417" s="195">
        <v>87.150731204427018</v>
      </c>
      <c r="D417" s="196">
        <f t="shared" si="51"/>
        <v>6354780.876145618</v>
      </c>
      <c r="F417" s="197">
        <f t="shared" si="52"/>
        <v>160.79921008487074</v>
      </c>
      <c r="G417" s="198">
        <f t="shared" si="53"/>
        <v>177.62026074365284</v>
      </c>
      <c r="H417" s="196">
        <f t="shared" si="47"/>
        <v>0</v>
      </c>
      <c r="I417" s="202">
        <f t="shared" si="46"/>
        <v>167.27451617177425</v>
      </c>
      <c r="J417" s="203">
        <v>1</v>
      </c>
      <c r="K417" s="203">
        <f t="shared" si="50"/>
        <v>47</v>
      </c>
      <c r="L417" s="192">
        <v>143.782426190818</v>
      </c>
      <c r="M417" s="193">
        <v>58.1</v>
      </c>
      <c r="N417" s="192">
        <f t="shared" si="48"/>
        <v>179.38847928943915</v>
      </c>
      <c r="O417" s="171">
        <f t="shared" si="49"/>
        <v>0.80151427092945249</v>
      </c>
      <c r="P417" s="90">
        <v>18</v>
      </c>
      <c r="Q417" s="209">
        <v>0.83238402388300003</v>
      </c>
      <c r="R417" s="123"/>
    </row>
    <row r="418" spans="1:18" ht="12.65" customHeight="1">
      <c r="A418" s="113">
        <v>37591</v>
      </c>
      <c r="B418" s="90">
        <v>5761954</v>
      </c>
      <c r="C418" s="195">
        <v>86.705630432187874</v>
      </c>
      <c r="D418" s="196">
        <f t="shared" si="51"/>
        <v>6645420.8005631194</v>
      </c>
      <c r="F418" s="197">
        <f t="shared" si="52"/>
        <v>168.15346370530506</v>
      </c>
      <c r="G418" s="198">
        <f t="shared" si="53"/>
        <v>177.62026074365284</v>
      </c>
      <c r="H418" s="196">
        <f t="shared" si="47"/>
        <v>0</v>
      </c>
      <c r="I418" s="202">
        <f t="shared" si="46"/>
        <v>166.72157462648423</v>
      </c>
      <c r="J418" s="203">
        <v>1</v>
      </c>
      <c r="K418" s="203">
        <f t="shared" si="50"/>
        <v>48</v>
      </c>
      <c r="L418" s="192">
        <v>143.684897509602</v>
      </c>
      <c r="M418" s="193">
        <v>59.8</v>
      </c>
      <c r="N418" s="192">
        <f t="shared" si="48"/>
        <v>178.85079903533128</v>
      </c>
      <c r="O418" s="171">
        <f t="shared" si="49"/>
        <v>0.80337856070308977</v>
      </c>
      <c r="P418" s="90">
        <v>18</v>
      </c>
      <c r="Q418" s="209">
        <v>0.83238402388300003</v>
      </c>
      <c r="R418" s="123"/>
    </row>
    <row r="419" spans="1:18" ht="12.65" customHeight="1">
      <c r="A419" s="113">
        <v>37622</v>
      </c>
      <c r="B419" s="90">
        <v>4557583</v>
      </c>
      <c r="C419" s="195">
        <v>86.082489351053042</v>
      </c>
      <c r="D419" s="196">
        <f t="shared" si="51"/>
        <v>5294436.8063215716</v>
      </c>
      <c r="F419" s="197">
        <f t="shared" si="52"/>
        <v>133.96862502317163</v>
      </c>
      <c r="G419" s="198">
        <f t="shared" si="53"/>
        <v>168.15346370530506</v>
      </c>
      <c r="H419" s="196">
        <f t="shared" si="47"/>
        <v>0</v>
      </c>
      <c r="I419" s="202">
        <f t="shared" si="46"/>
        <v>166.1686330811942</v>
      </c>
      <c r="J419" s="203">
        <v>1</v>
      </c>
      <c r="K419" s="203">
        <f t="shared" si="50"/>
        <v>49</v>
      </c>
      <c r="L419" s="192">
        <v>142.52738122187299</v>
      </c>
      <c r="M419" s="193">
        <v>59.8</v>
      </c>
      <c r="N419" s="192">
        <f t="shared" si="48"/>
        <v>177.52177706184744</v>
      </c>
      <c r="O419" s="171">
        <f t="shared" si="49"/>
        <v>0.80287265923558981</v>
      </c>
      <c r="P419" s="90">
        <v>18</v>
      </c>
      <c r="Q419" s="209">
        <v>0.83238402388300003</v>
      </c>
      <c r="R419" s="123"/>
    </row>
    <row r="420" spans="1:18" ht="12.65" customHeight="1">
      <c r="A420" s="113">
        <v>37653</v>
      </c>
      <c r="B420" s="90">
        <v>4771626</v>
      </c>
      <c r="C420" s="195">
        <v>86.794650586635697</v>
      </c>
      <c r="D420" s="196">
        <f t="shared" si="51"/>
        <v>5497603.7898062775</v>
      </c>
      <c r="F420" s="197">
        <f t="shared" si="52"/>
        <v>139.10949315008045</v>
      </c>
      <c r="G420" s="198">
        <f t="shared" si="53"/>
        <v>168.15346370530506</v>
      </c>
      <c r="H420" s="196">
        <f t="shared" si="47"/>
        <v>0</v>
      </c>
      <c r="I420" s="202">
        <f t="shared" si="46"/>
        <v>165.61569153590418</v>
      </c>
      <c r="J420" s="203">
        <v>1</v>
      </c>
      <c r="K420" s="203">
        <f t="shared" si="50"/>
        <v>50</v>
      </c>
      <c r="L420" s="192">
        <v>141.35920628905299</v>
      </c>
      <c r="M420" s="193">
        <v>61.7</v>
      </c>
      <c r="N420" s="192">
        <f t="shared" si="48"/>
        <v>175.70473366508412</v>
      </c>
      <c r="O420" s="171">
        <f t="shared" si="49"/>
        <v>0.80452702292302414</v>
      </c>
      <c r="P420" s="90">
        <v>18</v>
      </c>
      <c r="Q420" s="209">
        <v>0.83238402388300003</v>
      </c>
      <c r="R420" s="123"/>
    </row>
    <row r="421" spans="1:18" ht="12.65" customHeight="1">
      <c r="A421" s="113">
        <v>37681</v>
      </c>
      <c r="B421" s="90">
        <v>5258981</v>
      </c>
      <c r="C421" s="195">
        <v>87.239751358874841</v>
      </c>
      <c r="D421" s="196">
        <f t="shared" si="51"/>
        <v>6028193.4761211434</v>
      </c>
      <c r="F421" s="197">
        <f t="shared" si="52"/>
        <v>152.53535378972506</v>
      </c>
      <c r="G421" s="198">
        <f t="shared" si="53"/>
        <v>168.15346370530506</v>
      </c>
      <c r="H421" s="196">
        <f t="shared" si="47"/>
        <v>0</v>
      </c>
      <c r="I421" s="202">
        <f t="shared" si="46"/>
        <v>165.06274999061415</v>
      </c>
      <c r="J421" s="203">
        <v>1</v>
      </c>
      <c r="K421" s="203">
        <f t="shared" si="50"/>
        <v>51</v>
      </c>
      <c r="L421" s="192">
        <v>140.769963326766</v>
      </c>
      <c r="M421" s="193">
        <v>63.1</v>
      </c>
      <c r="N421" s="192">
        <f t="shared" si="48"/>
        <v>174.6776070263127</v>
      </c>
      <c r="O421" s="171">
        <f t="shared" si="49"/>
        <v>0.80588442745017119</v>
      </c>
      <c r="P421" s="90">
        <v>18</v>
      </c>
      <c r="Q421" s="209">
        <v>0.83238402388300003</v>
      </c>
      <c r="R421" s="123"/>
    </row>
    <row r="422" spans="1:18" ht="12.65" customHeight="1">
      <c r="A422" s="113">
        <v>37712</v>
      </c>
      <c r="B422" s="90">
        <v>4391089</v>
      </c>
      <c r="C422" s="195">
        <v>86.972690895531358</v>
      </c>
      <c r="D422" s="196">
        <f t="shared" si="51"/>
        <v>5048813.5468573999</v>
      </c>
      <c r="F422" s="197">
        <f t="shared" si="52"/>
        <v>127.75345775460869</v>
      </c>
      <c r="G422" s="198">
        <f t="shared" si="53"/>
        <v>168.15346370530506</v>
      </c>
      <c r="H422" s="196">
        <f t="shared" si="47"/>
        <v>0</v>
      </c>
      <c r="I422" s="202">
        <f t="shared" si="46"/>
        <v>164.50980844532413</v>
      </c>
      <c r="J422" s="203">
        <v>1</v>
      </c>
      <c r="K422" s="203">
        <f t="shared" si="50"/>
        <v>52</v>
      </c>
      <c r="L422" s="192">
        <v>139.040316178978</v>
      </c>
      <c r="M422" s="193">
        <v>60.9</v>
      </c>
      <c r="N422" s="192">
        <f t="shared" si="48"/>
        <v>173.24259052700404</v>
      </c>
      <c r="O422" s="171">
        <f t="shared" si="49"/>
        <v>0.80257583170522506</v>
      </c>
      <c r="P422" s="90">
        <v>20</v>
      </c>
      <c r="Q422" s="209">
        <v>0.83238402388300003</v>
      </c>
      <c r="R422" s="123"/>
    </row>
    <row r="423" spans="1:18" ht="12.65" customHeight="1">
      <c r="A423" s="113">
        <v>37742</v>
      </c>
      <c r="B423" s="90">
        <v>3888073</v>
      </c>
      <c r="C423" s="195">
        <v>86.349549814396553</v>
      </c>
      <c r="D423" s="196">
        <f t="shared" si="51"/>
        <v>4502713.6891358346</v>
      </c>
      <c r="F423" s="197">
        <f t="shared" si="52"/>
        <v>113.93513302232475</v>
      </c>
      <c r="G423" s="198">
        <f t="shared" si="53"/>
        <v>168.15346370530506</v>
      </c>
      <c r="H423" s="196">
        <f t="shared" si="47"/>
        <v>0</v>
      </c>
      <c r="I423" s="202">
        <f t="shared" si="46"/>
        <v>163.9568669000341</v>
      </c>
      <c r="J423" s="203">
        <v>1</v>
      </c>
      <c r="K423" s="203">
        <f t="shared" si="50"/>
        <v>53</v>
      </c>
      <c r="L423" s="192">
        <v>137.76366405629901</v>
      </c>
      <c r="M423" s="193">
        <v>59.8</v>
      </c>
      <c r="N423" s="192">
        <f t="shared" si="48"/>
        <v>172.05223433866794</v>
      </c>
      <c r="O423" s="171">
        <f t="shared" si="49"/>
        <v>0.80070836967525072</v>
      </c>
      <c r="P423" s="90">
        <v>20</v>
      </c>
      <c r="Q423" s="209">
        <v>0.83238402388300003</v>
      </c>
      <c r="R423" s="123"/>
    </row>
    <row r="424" spans="1:18" ht="12.65" customHeight="1">
      <c r="A424" s="113">
        <v>37773</v>
      </c>
      <c r="B424" s="90">
        <v>4149524</v>
      </c>
      <c r="C424" s="195">
        <v>86.88367074108352</v>
      </c>
      <c r="D424" s="196">
        <f t="shared" si="51"/>
        <v>4775953.8295357376</v>
      </c>
      <c r="F424" s="197">
        <f t="shared" si="52"/>
        <v>120.84910843644361</v>
      </c>
      <c r="G424" s="198">
        <f t="shared" si="53"/>
        <v>168.15346370530506</v>
      </c>
      <c r="H424" s="196">
        <f t="shared" si="47"/>
        <v>0</v>
      </c>
      <c r="I424" s="202">
        <f t="shared" si="46"/>
        <v>163.40392535474408</v>
      </c>
      <c r="J424" s="203">
        <v>1</v>
      </c>
      <c r="K424" s="203">
        <f t="shared" si="50"/>
        <v>54</v>
      </c>
      <c r="L424" s="192">
        <v>137.97161245124599</v>
      </c>
      <c r="M424" s="193">
        <v>59.4</v>
      </c>
      <c r="N424" s="192">
        <f t="shared" si="48"/>
        <v>172.39115876941869</v>
      </c>
      <c r="O424" s="171">
        <f t="shared" si="49"/>
        <v>0.80034042021719642</v>
      </c>
      <c r="P424" s="90">
        <v>20</v>
      </c>
      <c r="Q424" s="209">
        <v>0.83238402388300003</v>
      </c>
      <c r="R424" s="123"/>
    </row>
    <row r="425" spans="1:18" ht="12.65" customHeight="1">
      <c r="A425" s="113">
        <v>37803</v>
      </c>
      <c r="B425" s="90">
        <v>4389157</v>
      </c>
      <c r="C425" s="195">
        <v>87.239751358874841</v>
      </c>
      <c r="D425" s="196">
        <f t="shared" si="51"/>
        <v>5031143.4084039191</v>
      </c>
      <c r="F425" s="197">
        <f t="shared" si="52"/>
        <v>127.30633859176299</v>
      </c>
      <c r="G425" s="198">
        <f t="shared" si="53"/>
        <v>168.15346370530506</v>
      </c>
      <c r="H425" s="196">
        <f t="shared" si="47"/>
        <v>0</v>
      </c>
      <c r="I425" s="202">
        <f t="shared" si="46"/>
        <v>162.85098380945405</v>
      </c>
      <c r="J425" s="203">
        <v>1</v>
      </c>
      <c r="K425" s="203">
        <f t="shared" si="50"/>
        <v>55</v>
      </c>
      <c r="L425" s="192">
        <v>136.995799172001</v>
      </c>
      <c r="M425" s="193">
        <v>60.6</v>
      </c>
      <c r="N425" s="192">
        <f t="shared" si="48"/>
        <v>170.97026733525593</v>
      </c>
      <c r="O425" s="171">
        <f t="shared" si="49"/>
        <v>0.80128434789989345</v>
      </c>
      <c r="P425" s="90">
        <v>16</v>
      </c>
      <c r="Q425" s="209">
        <v>0.83238402388300003</v>
      </c>
      <c r="R425" s="123"/>
    </row>
    <row r="426" spans="1:18" ht="12.65" customHeight="1">
      <c r="A426" s="113">
        <v>37834</v>
      </c>
      <c r="B426" s="90">
        <v>4603300</v>
      </c>
      <c r="C426" s="195">
        <v>86.794650586635697</v>
      </c>
      <c r="D426" s="196">
        <f t="shared" si="51"/>
        <v>5303667.8745600004</v>
      </c>
      <c r="F426" s="197">
        <f t="shared" si="52"/>
        <v>134.20220482866119</v>
      </c>
      <c r="G426" s="198">
        <f t="shared" si="53"/>
        <v>168.15346370530506</v>
      </c>
      <c r="H426" s="196">
        <f t="shared" si="47"/>
        <v>0</v>
      </c>
      <c r="I426" s="202">
        <f t="shared" si="46"/>
        <v>162.29804226416402</v>
      </c>
      <c r="J426" s="203">
        <v>1</v>
      </c>
      <c r="K426" s="203">
        <f t="shared" si="50"/>
        <v>56</v>
      </c>
      <c r="L426" s="192">
        <v>135.79598157378001</v>
      </c>
      <c r="M426" s="193">
        <v>63.1</v>
      </c>
      <c r="N426" s="192">
        <f t="shared" si="48"/>
        <v>168.9666454480566</v>
      </c>
      <c r="O426" s="171">
        <f t="shared" si="49"/>
        <v>0.80368513687233112</v>
      </c>
      <c r="P426" s="90">
        <v>16</v>
      </c>
      <c r="Q426" s="209">
        <v>0.83238402388300003</v>
      </c>
      <c r="R426" s="123"/>
    </row>
    <row r="427" spans="1:18" ht="12.65" customHeight="1">
      <c r="A427" s="113">
        <v>37865</v>
      </c>
      <c r="B427" s="90">
        <v>4854454</v>
      </c>
      <c r="C427" s="195">
        <v>87.239751358874841</v>
      </c>
      <c r="D427" s="196">
        <f t="shared" si="51"/>
        <v>5564497.7483147765</v>
      </c>
      <c r="F427" s="197">
        <f t="shared" si="52"/>
        <v>140.80215508402597</v>
      </c>
      <c r="G427" s="198">
        <f t="shared" si="53"/>
        <v>168.15346370530506</v>
      </c>
      <c r="H427" s="196">
        <f t="shared" si="47"/>
        <v>0</v>
      </c>
      <c r="I427" s="202">
        <f t="shared" si="46"/>
        <v>161.745100718874</v>
      </c>
      <c r="J427" s="203">
        <v>1</v>
      </c>
      <c r="K427" s="203">
        <f t="shared" si="50"/>
        <v>57</v>
      </c>
      <c r="L427" s="192">
        <v>133.75030260538301</v>
      </c>
      <c r="M427" s="193">
        <v>64.099999999999994</v>
      </c>
      <c r="N427" s="192">
        <f t="shared" si="48"/>
        <v>166.36745203863492</v>
      </c>
      <c r="O427" s="171">
        <f t="shared" si="49"/>
        <v>0.80394512848776845</v>
      </c>
      <c r="P427" s="90">
        <v>16</v>
      </c>
      <c r="Q427" s="209">
        <v>0.83238402388300003</v>
      </c>
      <c r="R427" s="123"/>
    </row>
    <row r="428" spans="1:18" ht="12.65" customHeight="1">
      <c r="A428" s="113">
        <v>37895</v>
      </c>
      <c r="B428" s="90">
        <v>5152628</v>
      </c>
      <c r="C428" s="195">
        <v>87.328771513322678</v>
      </c>
      <c r="D428" s="196">
        <f t="shared" si="51"/>
        <v>5900263.9230003674</v>
      </c>
      <c r="F428" s="197">
        <f t="shared" si="52"/>
        <v>149.2982679657984</v>
      </c>
      <c r="G428" s="198">
        <f t="shared" si="53"/>
        <v>168.15346370530506</v>
      </c>
      <c r="H428" s="196">
        <f t="shared" si="47"/>
        <v>0</v>
      </c>
      <c r="I428" s="202">
        <f t="shared" si="46"/>
        <v>161.19215917358397</v>
      </c>
      <c r="J428" s="203">
        <v>1</v>
      </c>
      <c r="K428" s="203">
        <f t="shared" si="50"/>
        <v>58</v>
      </c>
      <c r="L428" s="192">
        <v>134.47046208672299</v>
      </c>
      <c r="M428" s="193">
        <v>64.900000000000006</v>
      </c>
      <c r="N428" s="192">
        <f t="shared" si="48"/>
        <v>166.99398546841527</v>
      </c>
      <c r="O428" s="171">
        <f t="shared" si="49"/>
        <v>0.80524134872004904</v>
      </c>
      <c r="P428" s="90">
        <v>15</v>
      </c>
      <c r="Q428" s="209">
        <v>0.83238402388300003</v>
      </c>
      <c r="R428" s="123"/>
    </row>
    <row r="429" spans="1:18" ht="12.65" customHeight="1">
      <c r="A429" s="113">
        <v>37926</v>
      </c>
      <c r="B429" s="90">
        <v>5141957</v>
      </c>
      <c r="C429" s="195">
        <v>87.239751358874841</v>
      </c>
      <c r="D429" s="196">
        <f t="shared" si="51"/>
        <v>5894052.7911957558</v>
      </c>
      <c r="F429" s="197">
        <f t="shared" si="52"/>
        <v>149.14110360287543</v>
      </c>
      <c r="G429" s="198">
        <f t="shared" si="53"/>
        <v>168.15346370530506</v>
      </c>
      <c r="H429" s="196">
        <f t="shared" si="47"/>
        <v>0</v>
      </c>
      <c r="I429" s="202">
        <f t="shared" si="46"/>
        <v>160.63921762829395</v>
      </c>
      <c r="J429" s="203">
        <v>1</v>
      </c>
      <c r="K429" s="203">
        <f t="shared" si="50"/>
        <v>59</v>
      </c>
      <c r="L429" s="192">
        <v>132.37443467624101</v>
      </c>
      <c r="M429" s="193">
        <v>66.099999999999994</v>
      </c>
      <c r="N429" s="192">
        <f t="shared" si="48"/>
        <v>164.2869011649133</v>
      </c>
      <c r="O429" s="171">
        <f t="shared" si="49"/>
        <v>0.80575160732602691</v>
      </c>
      <c r="P429" s="90">
        <v>15</v>
      </c>
      <c r="Q429" s="209">
        <v>0.83238402388300003</v>
      </c>
      <c r="R429" s="123"/>
    </row>
    <row r="430" spans="1:18" ht="12.65" customHeight="1">
      <c r="A430" s="113">
        <v>37956</v>
      </c>
      <c r="B430" s="90">
        <v>5277885</v>
      </c>
      <c r="C430" s="195">
        <v>87.41779166777053</v>
      </c>
      <c r="D430" s="196">
        <f t="shared" si="51"/>
        <v>6037540.9848586544</v>
      </c>
      <c r="F430" s="197">
        <f t="shared" si="52"/>
        <v>152.77187996592974</v>
      </c>
      <c r="G430" s="198">
        <f t="shared" si="53"/>
        <v>168.15346370530506</v>
      </c>
      <c r="H430" s="196">
        <f t="shared" si="47"/>
        <v>0</v>
      </c>
      <c r="I430" s="202">
        <f t="shared" si="46"/>
        <v>160.08627608300392</v>
      </c>
      <c r="J430" s="203">
        <v>1</v>
      </c>
      <c r="K430" s="203">
        <f t="shared" si="50"/>
        <v>60</v>
      </c>
      <c r="L430" s="192">
        <v>130.126508833656</v>
      </c>
      <c r="M430" s="193">
        <v>64.599999999999994</v>
      </c>
      <c r="N430" s="192">
        <f t="shared" si="48"/>
        <v>162.08152551999615</v>
      </c>
      <c r="O430" s="171">
        <f t="shared" si="49"/>
        <v>0.80284602712233344</v>
      </c>
      <c r="P430" s="90">
        <v>15</v>
      </c>
      <c r="Q430" s="209">
        <v>0.83238402388300003</v>
      </c>
      <c r="R430" s="123"/>
    </row>
    <row r="431" spans="1:18" ht="12.65" customHeight="1">
      <c r="A431" s="113">
        <v>37987</v>
      </c>
      <c r="B431" s="90">
        <v>4188434</v>
      </c>
      <c r="C431" s="195">
        <v>86.88367074108352</v>
      </c>
      <c r="D431" s="196">
        <f t="shared" si="51"/>
        <v>4820737.8489816394</v>
      </c>
      <c r="F431" s="197">
        <f t="shared" si="52"/>
        <v>121.98230800566216</v>
      </c>
      <c r="G431" s="198">
        <f t="shared" si="53"/>
        <v>152.77187996592974</v>
      </c>
      <c r="H431" s="196">
        <f t="shared" si="47"/>
        <v>0</v>
      </c>
      <c r="I431" s="202">
        <f t="shared" si="46"/>
        <v>159.5333345377139</v>
      </c>
      <c r="J431" s="203">
        <v>1</v>
      </c>
      <c r="K431" s="203">
        <f t="shared" si="50"/>
        <v>61</v>
      </c>
      <c r="L431" s="192">
        <v>130.76954337033499</v>
      </c>
      <c r="M431" s="193">
        <v>65.400000000000006</v>
      </c>
      <c r="N431" s="192">
        <f t="shared" si="48"/>
        <v>162.61950663544206</v>
      </c>
      <c r="O431" s="171">
        <f t="shared" si="49"/>
        <v>0.80414426335391709</v>
      </c>
      <c r="P431" s="90">
        <v>11</v>
      </c>
      <c r="Q431" s="209">
        <v>0.83238402388300003</v>
      </c>
      <c r="R431" s="123"/>
    </row>
    <row r="432" spans="1:18" ht="12.65" customHeight="1">
      <c r="A432" s="113">
        <v>38018</v>
      </c>
      <c r="B432" s="90">
        <v>4441454</v>
      </c>
      <c r="C432" s="195">
        <v>87.59583197666619</v>
      </c>
      <c r="D432" s="196">
        <f t="shared" si="51"/>
        <v>5070394.2182809748</v>
      </c>
      <c r="F432" s="197">
        <f t="shared" si="52"/>
        <v>128.29952771133026</v>
      </c>
      <c r="G432" s="198">
        <f t="shared" si="53"/>
        <v>152.77187996592974</v>
      </c>
      <c r="H432" s="196">
        <f t="shared" si="47"/>
        <v>0</v>
      </c>
      <c r="I432" s="202">
        <f t="shared" si="46"/>
        <v>158.98039299242387</v>
      </c>
      <c r="J432" s="203">
        <v>1</v>
      </c>
      <c r="K432" s="203">
        <f t="shared" si="50"/>
        <v>62</v>
      </c>
      <c r="L432" s="192">
        <v>130.43449154028201</v>
      </c>
      <c r="M432" s="193">
        <v>66.8</v>
      </c>
      <c r="N432" s="192">
        <f t="shared" si="48"/>
        <v>161.88423385979559</v>
      </c>
      <c r="O432" s="171">
        <f t="shared" si="49"/>
        <v>0.80572695950890738</v>
      </c>
      <c r="P432" s="90">
        <v>11</v>
      </c>
      <c r="Q432" s="209">
        <v>0.83238402388300003</v>
      </c>
      <c r="R432" s="123"/>
    </row>
    <row r="433" spans="1:18" ht="12.65" customHeight="1">
      <c r="A433" s="113">
        <v>38047</v>
      </c>
      <c r="B433" s="90">
        <v>4865190</v>
      </c>
      <c r="C433" s="195">
        <v>88.129952903353171</v>
      </c>
      <c r="D433" s="196">
        <f t="shared" si="51"/>
        <v>5520472.7107199999</v>
      </c>
      <c r="F433" s="197">
        <f t="shared" si="52"/>
        <v>139.68816053296752</v>
      </c>
      <c r="G433" s="198">
        <f t="shared" si="53"/>
        <v>152.77187996592974</v>
      </c>
      <c r="H433" s="196">
        <f t="shared" si="47"/>
        <v>0</v>
      </c>
      <c r="I433" s="202">
        <f t="shared" si="46"/>
        <v>158.42745144713385</v>
      </c>
      <c r="J433" s="203">
        <v>1</v>
      </c>
      <c r="K433" s="203">
        <f t="shared" si="50"/>
        <v>63</v>
      </c>
      <c r="L433" s="192">
        <v>127.742442759</v>
      </c>
      <c r="M433" s="193">
        <v>66.5</v>
      </c>
      <c r="N433" s="192">
        <f t="shared" si="48"/>
        <v>158.86843607014893</v>
      </c>
      <c r="O433" s="171">
        <f t="shared" si="49"/>
        <v>0.80407691999054398</v>
      </c>
      <c r="P433" s="90">
        <v>11</v>
      </c>
      <c r="Q433" s="209">
        <v>0.83238402388300003</v>
      </c>
      <c r="R433" s="123"/>
    </row>
    <row r="434" spans="1:18" ht="12.65" customHeight="1">
      <c r="A434" s="113">
        <v>38078</v>
      </c>
      <c r="B434" s="90">
        <v>4149172</v>
      </c>
      <c r="C434" s="195">
        <v>88.040932748905334</v>
      </c>
      <c r="D434" s="196">
        <f t="shared" si="51"/>
        <v>4712776.0581927607</v>
      </c>
      <c r="F434" s="197">
        <f t="shared" si="52"/>
        <v>119.25047963635271</v>
      </c>
      <c r="G434" s="198">
        <f t="shared" si="53"/>
        <v>152.77187996592974</v>
      </c>
      <c r="H434" s="196">
        <f t="shared" si="47"/>
        <v>0</v>
      </c>
      <c r="I434" s="202">
        <f t="shared" si="46"/>
        <v>157.87450990184382</v>
      </c>
      <c r="J434" s="203">
        <v>1</v>
      </c>
      <c r="K434" s="203">
        <f t="shared" si="50"/>
        <v>64</v>
      </c>
      <c r="L434" s="192">
        <v>129.94299354727599</v>
      </c>
      <c r="M434" s="193">
        <v>66</v>
      </c>
      <c r="N434" s="192">
        <f t="shared" si="48"/>
        <v>161.52024199915513</v>
      </c>
      <c r="O434" s="171">
        <f t="shared" si="49"/>
        <v>0.80449974528861645</v>
      </c>
      <c r="P434" s="90">
        <v>12</v>
      </c>
      <c r="Q434" s="209">
        <v>0.83238402388300003</v>
      </c>
      <c r="R434" s="123"/>
    </row>
    <row r="435" spans="1:18" ht="12.65" customHeight="1">
      <c r="A435" s="113">
        <v>38108</v>
      </c>
      <c r="B435" s="90">
        <v>3641714</v>
      </c>
      <c r="C435" s="195">
        <v>87.150731204427018</v>
      </c>
      <c r="D435" s="196">
        <f t="shared" si="51"/>
        <v>4178638.491807641</v>
      </c>
      <c r="F435" s="197">
        <f t="shared" si="52"/>
        <v>105.73484464824642</v>
      </c>
      <c r="G435" s="198">
        <f t="shared" si="53"/>
        <v>152.77187996592974</v>
      </c>
      <c r="H435" s="196">
        <f t="shared" si="47"/>
        <v>0</v>
      </c>
      <c r="I435" s="202">
        <f t="shared" si="46"/>
        <v>157.3215683565538</v>
      </c>
      <c r="J435" s="203">
        <v>1</v>
      </c>
      <c r="K435" s="203">
        <f t="shared" si="50"/>
        <v>65</v>
      </c>
      <c r="L435" s="192">
        <v>128.68115647675901</v>
      </c>
      <c r="M435" s="193">
        <v>69.400000000000006</v>
      </c>
      <c r="N435" s="192">
        <f t="shared" si="48"/>
        <v>159.22004026154013</v>
      </c>
      <c r="O435" s="171">
        <f t="shared" si="49"/>
        <v>0.80819698491083825</v>
      </c>
      <c r="P435" s="90">
        <v>12</v>
      </c>
      <c r="Q435" s="209">
        <v>0.83238402388300003</v>
      </c>
      <c r="R435" s="123"/>
    </row>
    <row r="436" spans="1:18" ht="12.65" customHeight="1">
      <c r="A436" s="113">
        <v>38139</v>
      </c>
      <c r="B436" s="90">
        <v>3859036</v>
      </c>
      <c r="C436" s="195">
        <v>88.129952903353171</v>
      </c>
      <c r="D436" s="196">
        <f t="shared" si="51"/>
        <v>4378801.8407680001</v>
      </c>
      <c r="F436" s="197">
        <f t="shared" si="52"/>
        <v>110.79970983055149</v>
      </c>
      <c r="G436" s="198">
        <f t="shared" si="53"/>
        <v>152.77187996592974</v>
      </c>
      <c r="H436" s="196">
        <f t="shared" si="47"/>
        <v>0</v>
      </c>
      <c r="I436" s="202">
        <f t="shared" ref="I436:I452" si="54">(I$454-I$370)/(K$453+1)+I435</f>
        <v>156.76862681126377</v>
      </c>
      <c r="J436" s="203">
        <v>1</v>
      </c>
      <c r="K436" s="203">
        <f t="shared" si="50"/>
        <v>66</v>
      </c>
      <c r="L436" s="192">
        <v>127.05916357894399</v>
      </c>
      <c r="M436" s="193">
        <v>69.2</v>
      </c>
      <c r="N436" s="192">
        <f t="shared" si="48"/>
        <v>157.40780405982551</v>
      </c>
      <c r="O436" s="171">
        <f t="shared" si="49"/>
        <v>0.8071973580843107</v>
      </c>
      <c r="P436" s="90">
        <v>12</v>
      </c>
      <c r="Q436" s="209">
        <v>0.83238402388300003</v>
      </c>
      <c r="R436" s="123"/>
    </row>
    <row r="437" spans="1:18" ht="12.65" customHeight="1">
      <c r="A437" s="113">
        <v>38169</v>
      </c>
      <c r="B437" s="90">
        <v>4117314</v>
      </c>
      <c r="C437" s="195">
        <v>88.129952903353171</v>
      </c>
      <c r="D437" s="196">
        <f t="shared" si="51"/>
        <v>4671866.788032</v>
      </c>
      <c r="F437" s="197">
        <f t="shared" si="52"/>
        <v>118.21532540283826</v>
      </c>
      <c r="G437" s="198">
        <f t="shared" si="53"/>
        <v>152.77187996592974</v>
      </c>
      <c r="H437" s="196">
        <f t="shared" si="47"/>
        <v>0</v>
      </c>
      <c r="I437" s="202">
        <f t="shared" si="54"/>
        <v>156.21568526597375</v>
      </c>
      <c r="J437" s="203">
        <v>1</v>
      </c>
      <c r="K437" s="203">
        <f t="shared" si="50"/>
        <v>67</v>
      </c>
      <c r="L437" s="192">
        <v>127.432013518415</v>
      </c>
      <c r="M437" s="193">
        <v>70.099999999999994</v>
      </c>
      <c r="N437" s="192">
        <f t="shared" si="48"/>
        <v>157.61052690602094</v>
      </c>
      <c r="O437" s="171">
        <f t="shared" si="49"/>
        <v>0.80852476049648259</v>
      </c>
      <c r="P437" s="90">
        <v>11</v>
      </c>
      <c r="Q437" s="209">
        <v>0.83238402388300003</v>
      </c>
      <c r="R437" s="123"/>
    </row>
    <row r="438" spans="1:18" ht="12.65" customHeight="1">
      <c r="A438" s="113">
        <v>38200</v>
      </c>
      <c r="B438" s="90">
        <v>4358466</v>
      </c>
      <c r="C438" s="195">
        <v>87.684852131114013</v>
      </c>
      <c r="D438" s="196">
        <f t="shared" si="51"/>
        <v>4970603.1247938266</v>
      </c>
      <c r="F438" s="197">
        <f t="shared" si="52"/>
        <v>125.77444788261845</v>
      </c>
      <c r="G438" s="198">
        <f t="shared" si="53"/>
        <v>152.77187996592974</v>
      </c>
      <c r="H438" s="196">
        <f t="shared" si="47"/>
        <v>0</v>
      </c>
      <c r="I438" s="202">
        <f t="shared" si="54"/>
        <v>155.66274372068372</v>
      </c>
      <c r="J438" s="203">
        <v>1</v>
      </c>
      <c r="K438" s="203">
        <f t="shared" si="50"/>
        <v>68</v>
      </c>
      <c r="L438" s="192">
        <v>127.46011395755799</v>
      </c>
      <c r="M438" s="193">
        <v>66.900000000000006</v>
      </c>
      <c r="N438" s="192">
        <f t="shared" si="48"/>
        <v>158.44411051314492</v>
      </c>
      <c r="O438" s="171">
        <f t="shared" si="49"/>
        <v>0.80444841745622087</v>
      </c>
      <c r="P438" s="90">
        <v>11</v>
      </c>
      <c r="Q438" s="209">
        <v>0.83238402388300003</v>
      </c>
      <c r="R438" s="123"/>
    </row>
    <row r="439" spans="1:18" ht="12.65" customHeight="1">
      <c r="A439" s="113">
        <v>38231</v>
      </c>
      <c r="B439" s="90">
        <v>4652134</v>
      </c>
      <c r="C439" s="195">
        <v>88.129952903353171</v>
      </c>
      <c r="D439" s="196">
        <f t="shared" si="51"/>
        <v>5278720.6241920004</v>
      </c>
      <c r="F439" s="197">
        <f t="shared" si="52"/>
        <v>133.57094810539286</v>
      </c>
      <c r="G439" s="198">
        <f t="shared" si="53"/>
        <v>152.77187996592974</v>
      </c>
      <c r="H439" s="196">
        <f t="shared" si="47"/>
        <v>0</v>
      </c>
      <c r="I439" s="202">
        <f t="shared" si="54"/>
        <v>155.1098021753937</v>
      </c>
      <c r="J439" s="203">
        <v>1</v>
      </c>
      <c r="K439" s="203">
        <f t="shared" si="50"/>
        <v>69</v>
      </c>
      <c r="L439" s="192">
        <v>127.051359863287</v>
      </c>
      <c r="M439" s="193">
        <v>65.8</v>
      </c>
      <c r="N439" s="192">
        <f t="shared" si="48"/>
        <v>158.25024617786136</v>
      </c>
      <c r="O439" s="171">
        <f t="shared" si="49"/>
        <v>0.80285094609262631</v>
      </c>
      <c r="P439" s="90">
        <v>11</v>
      </c>
      <c r="Q439" s="209">
        <v>0.83238402388300003</v>
      </c>
      <c r="R439" s="123"/>
    </row>
    <row r="440" spans="1:18" ht="12.65" customHeight="1">
      <c r="A440" s="113">
        <v>38261</v>
      </c>
      <c r="B440" s="90">
        <v>4925745</v>
      </c>
      <c r="C440" s="195">
        <v>88.486033521144506</v>
      </c>
      <c r="D440" s="196">
        <f t="shared" si="51"/>
        <v>5566692.0574792745</v>
      </c>
      <c r="F440" s="197">
        <f t="shared" si="52"/>
        <v>140.85767913547798</v>
      </c>
      <c r="G440" s="198">
        <f t="shared" si="53"/>
        <v>152.77187996592974</v>
      </c>
      <c r="H440" s="196">
        <f t="shared" si="47"/>
        <v>0</v>
      </c>
      <c r="I440" s="202">
        <f t="shared" si="54"/>
        <v>154.55686063010367</v>
      </c>
      <c r="J440" s="203">
        <v>1</v>
      </c>
      <c r="K440" s="203">
        <f t="shared" si="50"/>
        <v>70</v>
      </c>
      <c r="L440" s="192">
        <v>126.621272874528</v>
      </c>
      <c r="M440" s="193">
        <v>64.599999999999994</v>
      </c>
      <c r="N440" s="192">
        <f t="shared" si="48"/>
        <v>158.05692935550795</v>
      </c>
      <c r="O440" s="171">
        <f t="shared" si="49"/>
        <v>0.80111181073071713</v>
      </c>
      <c r="P440" s="90">
        <v>9</v>
      </c>
      <c r="Q440" s="209">
        <v>0.83238402388300003</v>
      </c>
      <c r="R440" s="123"/>
    </row>
    <row r="441" spans="1:18" ht="12.65" customHeight="1">
      <c r="A441" s="113">
        <v>38292</v>
      </c>
      <c r="B441" s="90">
        <v>4986502</v>
      </c>
      <c r="C441" s="195">
        <v>88.75309398448799</v>
      </c>
      <c r="D441" s="196">
        <f t="shared" si="51"/>
        <v>5618397.9353683451</v>
      </c>
      <c r="F441" s="197">
        <f t="shared" si="52"/>
        <v>142.16602705232233</v>
      </c>
      <c r="G441" s="198">
        <f t="shared" si="53"/>
        <v>152.77187996592974</v>
      </c>
      <c r="H441" s="196">
        <f t="shared" si="47"/>
        <v>0</v>
      </c>
      <c r="I441" s="202">
        <f t="shared" si="54"/>
        <v>154.00391908481365</v>
      </c>
      <c r="J441" s="203">
        <v>1</v>
      </c>
      <c r="K441" s="203">
        <f t="shared" si="50"/>
        <v>71</v>
      </c>
      <c r="L441" s="192">
        <v>125.916972629505</v>
      </c>
      <c r="M441" s="193">
        <v>76.900000000000006</v>
      </c>
      <c r="N441" s="192">
        <f t="shared" si="48"/>
        <v>154.16820281979824</v>
      </c>
      <c r="O441" s="171">
        <f t="shared" si="49"/>
        <v>0.81675060308437852</v>
      </c>
      <c r="P441" s="90">
        <v>9</v>
      </c>
      <c r="Q441" s="209">
        <v>0.83238402388300003</v>
      </c>
      <c r="R441" s="123"/>
    </row>
    <row r="442" spans="1:18" ht="12.65" customHeight="1">
      <c r="A442" s="113">
        <v>38322</v>
      </c>
      <c r="B442" s="90">
        <v>5140314</v>
      </c>
      <c r="C442" s="195">
        <v>88.75309398448799</v>
      </c>
      <c r="D442" s="196">
        <f t="shared" si="51"/>
        <v>5791701.1894801203</v>
      </c>
      <c r="F442" s="197">
        <f t="shared" si="52"/>
        <v>146.551233546368</v>
      </c>
      <c r="G442" s="198">
        <f t="shared" si="53"/>
        <v>152.77187996592974</v>
      </c>
      <c r="H442" s="196">
        <f t="shared" si="47"/>
        <v>0</v>
      </c>
      <c r="I442" s="202">
        <f t="shared" si="54"/>
        <v>153.45097753952362</v>
      </c>
      <c r="J442" s="203">
        <v>1</v>
      </c>
      <c r="K442" s="203">
        <f t="shared" si="50"/>
        <v>72</v>
      </c>
      <c r="L442" s="192">
        <v>125.248711447275</v>
      </c>
      <c r="M442" s="193">
        <v>74.400000000000006</v>
      </c>
      <c r="N442" s="192">
        <f t="shared" si="48"/>
        <v>154.02695834637885</v>
      </c>
      <c r="O442" s="171">
        <f t="shared" si="49"/>
        <v>0.81316097384467745</v>
      </c>
      <c r="P442" s="90">
        <v>9</v>
      </c>
      <c r="Q442" s="209">
        <v>0.83238402388300003</v>
      </c>
      <c r="R442" s="123"/>
    </row>
    <row r="443" spans="1:18" ht="12.65" customHeight="1">
      <c r="A443" s="113">
        <v>38353</v>
      </c>
      <c r="B443" s="90">
        <v>4008170</v>
      </c>
      <c r="C443" s="195">
        <v>87.684852131114013</v>
      </c>
      <c r="D443" s="196">
        <f t="shared" si="51"/>
        <v>4571108.8090867</v>
      </c>
      <c r="F443" s="197">
        <f t="shared" si="52"/>
        <v>115.6657798339312</v>
      </c>
      <c r="G443" s="198">
        <f t="shared" si="53"/>
        <v>146.81567899604232</v>
      </c>
      <c r="H443" s="196">
        <f t="shared" si="47"/>
        <v>0</v>
      </c>
      <c r="I443" s="202">
        <f t="shared" si="54"/>
        <v>152.8980359942336</v>
      </c>
      <c r="J443" s="203">
        <v>1</v>
      </c>
      <c r="K443" s="203">
        <f t="shared" si="50"/>
        <v>73</v>
      </c>
      <c r="L443" s="192">
        <v>124.414251020801</v>
      </c>
      <c r="M443" s="193">
        <v>67</v>
      </c>
      <c r="N443" s="192">
        <f t="shared" si="48"/>
        <v>154.92191004386606</v>
      </c>
      <c r="O443" s="171">
        <f t="shared" si="49"/>
        <v>0.8030771824693691</v>
      </c>
      <c r="P443" s="90">
        <v>9</v>
      </c>
      <c r="Q443" s="209">
        <v>0.83238402388300003</v>
      </c>
      <c r="R443" s="123"/>
    </row>
    <row r="444" spans="1:18" ht="12.65" customHeight="1">
      <c r="A444" s="113">
        <v>38384</v>
      </c>
      <c r="B444" s="90">
        <v>4271368</v>
      </c>
      <c r="C444" s="195">
        <v>88.218973057800994</v>
      </c>
      <c r="D444" s="196">
        <f t="shared" si="51"/>
        <v>4841779.3269951167</v>
      </c>
      <c r="F444" s="197">
        <f t="shared" si="52"/>
        <v>122.51473439604896</v>
      </c>
      <c r="G444" s="198">
        <f t="shared" si="53"/>
        <v>146.81567899604232</v>
      </c>
      <c r="H444" s="196">
        <f t="shared" si="47"/>
        <v>0</v>
      </c>
      <c r="I444" s="202">
        <f t="shared" si="54"/>
        <v>152.34509444894357</v>
      </c>
      <c r="J444" s="203">
        <v>1</v>
      </c>
      <c r="K444" s="203">
        <f t="shared" si="50"/>
        <v>74</v>
      </c>
      <c r="L444" s="192">
        <v>124.67648032417399</v>
      </c>
      <c r="M444" s="193">
        <v>65.599999999999994</v>
      </c>
      <c r="N444" s="192">
        <f t="shared" si="48"/>
        <v>155.57357039941246</v>
      </c>
      <c r="O444" s="171">
        <f t="shared" si="49"/>
        <v>0.80139884945807505</v>
      </c>
      <c r="P444" s="90">
        <v>9</v>
      </c>
      <c r="Q444" s="209">
        <v>0.83238402388300003</v>
      </c>
      <c r="R444" s="123"/>
    </row>
    <row r="445" spans="1:18" ht="12.65" customHeight="1">
      <c r="A445" s="113">
        <v>38412</v>
      </c>
      <c r="B445" s="90">
        <v>4823053</v>
      </c>
      <c r="C445" s="195">
        <v>88.486033521144506</v>
      </c>
      <c r="D445" s="196">
        <f t="shared" si="51"/>
        <v>5450637.584345432</v>
      </c>
      <c r="F445" s="197">
        <f t="shared" si="52"/>
        <v>137.92107628945561</v>
      </c>
      <c r="G445" s="198">
        <f t="shared" si="53"/>
        <v>146.81567899604232</v>
      </c>
      <c r="H445" s="196">
        <f t="shared" si="47"/>
        <v>0</v>
      </c>
      <c r="I445" s="202">
        <f t="shared" si="54"/>
        <v>151.79215290365354</v>
      </c>
      <c r="J445" s="203">
        <v>1</v>
      </c>
      <c r="K445" s="203">
        <f t="shared" si="50"/>
        <v>75</v>
      </c>
      <c r="L445" s="192">
        <v>125.872206595224</v>
      </c>
      <c r="M445" s="193">
        <v>62.6</v>
      </c>
      <c r="N445" s="192">
        <f t="shared" si="48"/>
        <v>157.69770094908407</v>
      </c>
      <c r="O445" s="171">
        <f t="shared" si="49"/>
        <v>0.7981866941475857</v>
      </c>
      <c r="P445" s="90">
        <v>9</v>
      </c>
      <c r="Q445" s="209">
        <v>0.83238402388300003</v>
      </c>
      <c r="R445" s="123"/>
    </row>
    <row r="446" spans="1:18" ht="12.65" customHeight="1">
      <c r="A446" s="113">
        <v>38443</v>
      </c>
      <c r="B446" s="90">
        <v>4032044</v>
      </c>
      <c r="C446" s="195">
        <v>89.393939393939405</v>
      </c>
      <c r="D446" s="196">
        <f t="shared" si="51"/>
        <v>4510422.1016949145</v>
      </c>
      <c r="F446" s="197">
        <f t="shared" si="52"/>
        <v>114.13018406730431</v>
      </c>
      <c r="G446" s="198">
        <f t="shared" si="53"/>
        <v>146.81567899604232</v>
      </c>
      <c r="H446" s="196">
        <f t="shared" ref="H446:H509" si="55">IF(F446=G446,1,0)</f>
        <v>0</v>
      </c>
      <c r="I446" s="202">
        <f t="shared" si="54"/>
        <v>151.23921135836352</v>
      </c>
      <c r="J446" s="203">
        <v>1</v>
      </c>
      <c r="K446" s="203">
        <f t="shared" si="50"/>
        <v>76</v>
      </c>
      <c r="L446" s="192">
        <v>124.241711686383</v>
      </c>
      <c r="M446" s="193">
        <v>66.900000000000006</v>
      </c>
      <c r="N446" s="192">
        <f t="shared" ref="N446:N509" si="56" xml:space="preserve"> 28.851205276+1.14816697404*L446-0.25041237842*M446</f>
        <v>154.74884731620648</v>
      </c>
      <c r="O446" s="171">
        <f t="shared" ref="O446:O509" si="57">L446/N446</f>
        <v>0.80286033686902591</v>
      </c>
      <c r="P446" s="90">
        <v>9</v>
      </c>
      <c r="Q446" s="209">
        <v>0.83238402388300003</v>
      </c>
      <c r="R446" s="123"/>
    </row>
    <row r="447" spans="1:18" ht="12.65" customHeight="1">
      <c r="A447" s="113">
        <v>38473</v>
      </c>
      <c r="B447" s="90">
        <v>3653304</v>
      </c>
      <c r="C447" s="195">
        <v>89.393939393939405</v>
      </c>
      <c r="D447" s="196">
        <f t="shared" si="51"/>
        <v>4086746.8474576264</v>
      </c>
      <c r="F447" s="197">
        <f t="shared" si="52"/>
        <v>103.40964978899514</v>
      </c>
      <c r="G447" s="198">
        <f t="shared" si="53"/>
        <v>146.81567899604232</v>
      </c>
      <c r="H447" s="196">
        <f t="shared" si="55"/>
        <v>0</v>
      </c>
      <c r="I447" s="202">
        <f t="shared" si="54"/>
        <v>150.68626981307349</v>
      </c>
      <c r="J447" s="203">
        <v>1</v>
      </c>
      <c r="K447" s="203">
        <f t="shared" ref="K447:K510" si="58">K446+J447</f>
        <v>77</v>
      </c>
      <c r="L447" s="192">
        <v>124.997704556822</v>
      </c>
      <c r="M447" s="193">
        <v>72.900000000000006</v>
      </c>
      <c r="N447" s="192">
        <f t="shared" si="56"/>
        <v>154.11437909213424</v>
      </c>
      <c r="O447" s="171">
        <f t="shared" si="57"/>
        <v>0.81107100643798191</v>
      </c>
      <c r="P447" s="90">
        <v>9</v>
      </c>
      <c r="Q447" s="209">
        <v>0.83238402388300003</v>
      </c>
      <c r="R447" s="123"/>
    </row>
    <row r="448" spans="1:18" ht="12.65" customHeight="1">
      <c r="A448" s="113">
        <v>38504</v>
      </c>
      <c r="B448" s="90">
        <v>3907611</v>
      </c>
      <c r="C448" s="195">
        <v>88.825757575757578</v>
      </c>
      <c r="D448" s="196">
        <f t="shared" si="51"/>
        <v>4399186.7974413643</v>
      </c>
      <c r="F448" s="197">
        <f t="shared" si="52"/>
        <v>111.31552382863848</v>
      </c>
      <c r="G448" s="198">
        <f t="shared" si="53"/>
        <v>146.81567899604232</v>
      </c>
      <c r="H448" s="196">
        <f t="shared" si="55"/>
        <v>0</v>
      </c>
      <c r="I448" s="202">
        <f t="shared" si="54"/>
        <v>150.13332826778347</v>
      </c>
      <c r="J448" s="203">
        <v>1</v>
      </c>
      <c r="K448" s="203">
        <f t="shared" si="58"/>
        <v>78</v>
      </c>
      <c r="L448" s="192">
        <v>126.234554089209</v>
      </c>
      <c r="M448" s="193">
        <v>66.3</v>
      </c>
      <c r="N448" s="192">
        <f t="shared" si="56"/>
        <v>157.18721057464981</v>
      </c>
      <c r="O448" s="171">
        <f t="shared" si="57"/>
        <v>0.80308412896772485</v>
      </c>
      <c r="P448" s="90">
        <v>9</v>
      </c>
      <c r="Q448" s="209">
        <v>0.83238402388300003</v>
      </c>
      <c r="R448" s="123"/>
    </row>
    <row r="449" spans="1:18" ht="12.65" customHeight="1">
      <c r="A449" s="113">
        <v>38534</v>
      </c>
      <c r="B449" s="90">
        <v>4175496</v>
      </c>
      <c r="C449" s="195">
        <v>88.920454545454561</v>
      </c>
      <c r="D449" s="196">
        <f t="shared" si="51"/>
        <v>4695765.4696485614</v>
      </c>
      <c r="F449" s="197">
        <f t="shared" si="52"/>
        <v>118.8200494996892</v>
      </c>
      <c r="G449" s="198">
        <f t="shared" si="53"/>
        <v>146.81567899604232</v>
      </c>
      <c r="H449" s="196">
        <f t="shared" si="55"/>
        <v>0</v>
      </c>
      <c r="I449" s="202">
        <f t="shared" si="54"/>
        <v>149.58038672249344</v>
      </c>
      <c r="J449" s="203">
        <v>1</v>
      </c>
      <c r="K449" s="203">
        <f t="shared" si="58"/>
        <v>79</v>
      </c>
      <c r="L449" s="192">
        <v>127.76652559483701</v>
      </c>
      <c r="M449" s="193">
        <v>68.099999999999994</v>
      </c>
      <c r="N449" s="192">
        <f t="shared" si="56"/>
        <v>158.49542738142623</v>
      </c>
      <c r="O449" s="171">
        <f t="shared" si="57"/>
        <v>0.80612120933534082</v>
      </c>
      <c r="P449" s="90">
        <v>7</v>
      </c>
      <c r="Q449" s="209">
        <v>0.83238402388300003</v>
      </c>
      <c r="R449" s="123"/>
    </row>
    <row r="450" spans="1:18" ht="12.65" customHeight="1">
      <c r="A450" s="113">
        <v>38565</v>
      </c>
      <c r="B450" s="90">
        <v>4408328</v>
      </c>
      <c r="C450" s="195">
        <v>89.962121212121218</v>
      </c>
      <c r="D450" s="196">
        <f>B450/C450*100</f>
        <v>4900204.5978947366</v>
      </c>
      <c r="F450" s="197">
        <f t="shared" si="52"/>
        <v>123.99310754419623</v>
      </c>
      <c r="G450" s="198">
        <f t="shared" si="53"/>
        <v>146.81567899604232</v>
      </c>
      <c r="H450" s="196">
        <f t="shared" si="55"/>
        <v>0</v>
      </c>
      <c r="I450" s="202">
        <f t="shared" si="54"/>
        <v>149.02744517720342</v>
      </c>
      <c r="J450" s="203">
        <v>1</v>
      </c>
      <c r="K450" s="203">
        <f t="shared" si="58"/>
        <v>80</v>
      </c>
      <c r="L450" s="192">
        <v>126.10528761036601</v>
      </c>
      <c r="M450" s="193">
        <v>69.2</v>
      </c>
      <c r="N450" s="192">
        <f t="shared" si="56"/>
        <v>156.31259517537384</v>
      </c>
      <c r="O450" s="171">
        <f t="shared" si="57"/>
        <v>0.80675064903684213</v>
      </c>
      <c r="P450" s="90">
        <v>7</v>
      </c>
      <c r="Q450" s="209">
        <v>0.83238402388300003</v>
      </c>
      <c r="R450" s="123"/>
    </row>
    <row r="451" spans="1:18" ht="12.65" customHeight="1">
      <c r="A451" s="113">
        <v>38596</v>
      </c>
      <c r="B451" s="90">
        <v>4712023</v>
      </c>
      <c r="C451" s="195">
        <v>89.867424242424249</v>
      </c>
      <c r="D451" s="196">
        <f t="shared" ref="D451:D514" si="59">B451/C451*100</f>
        <v>5243304.8345626974</v>
      </c>
      <c r="F451" s="197">
        <f t="shared" si="52"/>
        <v>132.67479903150411</v>
      </c>
      <c r="G451" s="198">
        <f t="shared" si="53"/>
        <v>146.81567899604232</v>
      </c>
      <c r="H451" s="196">
        <f t="shared" si="55"/>
        <v>0</v>
      </c>
      <c r="I451" s="202">
        <f t="shared" si="54"/>
        <v>148.47450363191339</v>
      </c>
      <c r="J451" s="203">
        <v>1</v>
      </c>
      <c r="K451" s="203">
        <f t="shared" si="58"/>
        <v>81</v>
      </c>
      <c r="L451" s="192">
        <v>127.056163401943</v>
      </c>
      <c r="M451" s="193">
        <v>67.400000000000006</v>
      </c>
      <c r="N451" s="192">
        <f t="shared" si="56"/>
        <v>157.85510163683267</v>
      </c>
      <c r="O451" s="171">
        <f t="shared" si="57"/>
        <v>0.80489108102602314</v>
      </c>
      <c r="P451" s="90">
        <v>7</v>
      </c>
      <c r="Q451" s="209">
        <v>0.83238402388300003</v>
      </c>
      <c r="R451" s="123"/>
    </row>
    <row r="452" spans="1:18" ht="12.65" customHeight="1">
      <c r="A452" s="113">
        <v>38626</v>
      </c>
      <c r="B452" s="90">
        <v>4960425</v>
      </c>
      <c r="C452" s="195">
        <v>89.962121212121218</v>
      </c>
      <c r="D452" s="196">
        <f t="shared" si="59"/>
        <v>5513903.9999999991</v>
      </c>
      <c r="F452" s="197">
        <f t="shared" ref="F452:F515" si="60">D452/E$574*100</f>
        <v>139.52194811500405</v>
      </c>
      <c r="G452" s="198">
        <f t="shared" si="53"/>
        <v>146.81567899604232</v>
      </c>
      <c r="H452" s="196">
        <f t="shared" si="55"/>
        <v>0</v>
      </c>
      <c r="I452" s="202">
        <f t="shared" si="54"/>
        <v>147.92156208662337</v>
      </c>
      <c r="J452" s="203">
        <v>1</v>
      </c>
      <c r="K452" s="203">
        <f t="shared" si="58"/>
        <v>82</v>
      </c>
      <c r="L452" s="192">
        <v>126.526975351674</v>
      </c>
      <c r="M452" s="193">
        <v>69.8</v>
      </c>
      <c r="N452" s="192">
        <f t="shared" si="56"/>
        <v>156.64651568624922</v>
      </c>
      <c r="O452" s="171">
        <f t="shared" si="57"/>
        <v>0.80772288357244848</v>
      </c>
      <c r="P452" s="90">
        <v>5</v>
      </c>
      <c r="Q452" s="209">
        <v>0.83238402388300003</v>
      </c>
      <c r="R452" s="123"/>
    </row>
    <row r="453" spans="1:18" ht="12.65" customHeight="1">
      <c r="A453" s="113">
        <v>38657</v>
      </c>
      <c r="B453" s="90">
        <v>5068103</v>
      </c>
      <c r="C453" s="195">
        <v>90.056818181818187</v>
      </c>
      <c r="D453" s="196">
        <f t="shared" si="59"/>
        <v>5627672.7318611983</v>
      </c>
      <c r="F453" s="197">
        <f t="shared" si="60"/>
        <v>142.4007133426627</v>
      </c>
      <c r="G453" s="198">
        <f t="shared" si="53"/>
        <v>146.81567899604232</v>
      </c>
      <c r="H453" s="196">
        <f t="shared" si="55"/>
        <v>0</v>
      </c>
      <c r="I453" s="202">
        <f>(I$454-I$370)/(K$453+1)+I452</f>
        <v>147.36862054133334</v>
      </c>
      <c r="J453" s="203">
        <v>1</v>
      </c>
      <c r="K453" s="203">
        <f t="shared" si="58"/>
        <v>83</v>
      </c>
      <c r="L453" s="192">
        <v>126.904399877822</v>
      </c>
      <c r="M453" s="193">
        <v>69.099999999999994</v>
      </c>
      <c r="N453" s="192">
        <f t="shared" si="56"/>
        <v>157.25515072725904</v>
      </c>
      <c r="O453" s="171">
        <f t="shared" si="57"/>
        <v>0.80699677747232001</v>
      </c>
      <c r="P453" s="90">
        <v>5</v>
      </c>
      <c r="Q453" s="209">
        <v>0.83238402388300003</v>
      </c>
      <c r="R453" s="123"/>
    </row>
    <row r="454" spans="1:18" ht="12.65" customHeight="1">
      <c r="A454" s="113">
        <v>38687</v>
      </c>
      <c r="B454" s="90">
        <v>5230728</v>
      </c>
      <c r="C454" s="195">
        <v>90.151515151515156</v>
      </c>
      <c r="D454" s="196">
        <f t="shared" si="59"/>
        <v>5802152.0672268905</v>
      </c>
      <c r="F454" s="197">
        <f t="shared" si="60"/>
        <v>146.81567899604232</v>
      </c>
      <c r="G454" s="198">
        <f t="shared" si="53"/>
        <v>146.81567899604232</v>
      </c>
      <c r="H454" s="199">
        <f t="shared" si="55"/>
        <v>1</v>
      </c>
      <c r="I454" s="200">
        <f>G454</f>
        <v>146.81567899604232</v>
      </c>
      <c r="L454" s="192">
        <v>126.52450414795</v>
      </c>
      <c r="M454" s="193">
        <v>72.3</v>
      </c>
      <c r="N454" s="192">
        <f t="shared" si="56"/>
        <v>156.01764738569719</v>
      </c>
      <c r="O454" s="171">
        <f t="shared" si="57"/>
        <v>0.81096277419927976</v>
      </c>
      <c r="P454" s="90">
        <v>5</v>
      </c>
      <c r="Q454" s="209">
        <v>0.83238402388300003</v>
      </c>
      <c r="R454" s="123"/>
    </row>
    <row r="455" spans="1:18" ht="12.65" customHeight="1">
      <c r="A455" s="113">
        <v>38718</v>
      </c>
      <c r="B455" s="90">
        <v>4131909</v>
      </c>
      <c r="C455" s="195">
        <v>89.109848484848484</v>
      </c>
      <c r="D455" s="196">
        <f t="shared" si="59"/>
        <v>4636871.3113708822</v>
      </c>
      <c r="F455" s="197">
        <f t="shared" si="60"/>
        <v>117.32981178508714</v>
      </c>
      <c r="G455" s="198">
        <f t="shared" si="53"/>
        <v>146.81567899604232</v>
      </c>
      <c r="H455" s="196">
        <f t="shared" si="55"/>
        <v>0</v>
      </c>
      <c r="I455" s="202">
        <f>(I$490-I$454)/(K$489+1)+I454</f>
        <v>146.28887723893044</v>
      </c>
      <c r="J455" s="203">
        <v>1</v>
      </c>
      <c r="K455" s="203">
        <f t="shared" si="58"/>
        <v>1</v>
      </c>
      <c r="L455" s="192">
        <v>125.410211665541</v>
      </c>
      <c r="M455" s="193">
        <v>72.2</v>
      </c>
      <c r="N455" s="192">
        <f t="shared" si="56"/>
        <v>154.76329479581611</v>
      </c>
      <c r="O455" s="171">
        <f t="shared" si="57"/>
        <v>0.81033562790840352</v>
      </c>
      <c r="P455" s="90">
        <v>4</v>
      </c>
      <c r="Q455" s="209">
        <v>0.83238402388300003</v>
      </c>
      <c r="R455" s="123"/>
    </row>
    <row r="456" spans="1:18" ht="12.65" customHeight="1">
      <c r="A456" s="113">
        <v>38749</v>
      </c>
      <c r="B456" s="90">
        <v>4414076</v>
      </c>
      <c r="C456" s="195">
        <v>90.151515151515156</v>
      </c>
      <c r="D456" s="196">
        <f t="shared" si="59"/>
        <v>4896285.9831932774</v>
      </c>
      <c r="F456" s="197">
        <f t="shared" si="60"/>
        <v>123.89395225294351</v>
      </c>
      <c r="G456" s="198">
        <f t="shared" si="53"/>
        <v>146.81567899604232</v>
      </c>
      <c r="H456" s="196">
        <f t="shared" si="55"/>
        <v>0</v>
      </c>
      <c r="I456" s="202">
        <f t="shared" ref="I456:I489" si="61">(I$490-I$454)/(K$489+1)+I455</f>
        <v>145.76207548181856</v>
      </c>
      <c r="J456" s="203">
        <v>1</v>
      </c>
      <c r="K456" s="203">
        <f t="shared" si="58"/>
        <v>2</v>
      </c>
      <c r="L456" s="192">
        <v>125.546854600727</v>
      </c>
      <c r="M456" s="193">
        <v>67.900000000000006</v>
      </c>
      <c r="N456" s="192">
        <f t="shared" si="56"/>
        <v>155.99695692843858</v>
      </c>
      <c r="O456" s="171">
        <f t="shared" si="57"/>
        <v>0.80480322868297915</v>
      </c>
      <c r="P456" s="90">
        <v>4</v>
      </c>
      <c r="Q456" s="209">
        <v>0.83238402388300003</v>
      </c>
      <c r="R456" s="123"/>
    </row>
    <row r="457" spans="1:18" ht="12.65" customHeight="1">
      <c r="A457" s="113">
        <v>38777</v>
      </c>
      <c r="B457" s="90">
        <v>4913994</v>
      </c>
      <c r="C457" s="195">
        <v>90.246212121212125</v>
      </c>
      <c r="D457" s="196">
        <f t="shared" si="59"/>
        <v>5445097.233997901</v>
      </c>
      <c r="F457" s="197">
        <f t="shared" si="60"/>
        <v>137.78088515197351</v>
      </c>
      <c r="G457" s="198">
        <f t="shared" si="53"/>
        <v>146.81567899604232</v>
      </c>
      <c r="H457" s="196">
        <f t="shared" si="55"/>
        <v>0</v>
      </c>
      <c r="I457" s="202">
        <f t="shared" si="61"/>
        <v>145.23527372470667</v>
      </c>
      <c r="J457" s="203">
        <v>1</v>
      </c>
      <c r="K457" s="203">
        <f t="shared" si="58"/>
        <v>3</v>
      </c>
      <c r="L457" s="192">
        <v>125.623739996046</v>
      </c>
      <c r="M457" s="193">
        <v>70.3</v>
      </c>
      <c r="N457" s="192">
        <f t="shared" si="56"/>
        <v>155.48424449192186</v>
      </c>
      <c r="O457" s="171">
        <f t="shared" si="57"/>
        <v>0.80795157352790659</v>
      </c>
      <c r="P457" s="90">
        <v>4</v>
      </c>
      <c r="Q457" s="209">
        <v>0.83238402388300003</v>
      </c>
      <c r="R457" s="123"/>
    </row>
    <row r="458" spans="1:18" ht="12.65" customHeight="1">
      <c r="A458" s="113">
        <v>38808</v>
      </c>
      <c r="B458" s="90">
        <v>4132152</v>
      </c>
      <c r="C458" s="195">
        <v>90.719696969696969</v>
      </c>
      <c r="D458" s="196">
        <f t="shared" si="59"/>
        <v>4554856.4843423804</v>
      </c>
      <c r="F458" s="197">
        <f t="shared" si="60"/>
        <v>115.25453654610371</v>
      </c>
      <c r="G458" s="198">
        <f t="shared" si="53"/>
        <v>146.81567899604232</v>
      </c>
      <c r="H458" s="196">
        <f t="shared" si="55"/>
        <v>0</v>
      </c>
      <c r="I458" s="202">
        <f t="shared" si="61"/>
        <v>144.70847196759479</v>
      </c>
      <c r="J458" s="203">
        <v>1</v>
      </c>
      <c r="K458" s="203">
        <f t="shared" si="58"/>
        <v>4</v>
      </c>
      <c r="L458" s="192">
        <v>124.748662419436</v>
      </c>
      <c r="M458" s="193">
        <v>74.2</v>
      </c>
      <c r="N458" s="192">
        <f t="shared" si="56"/>
        <v>153.50290104289729</v>
      </c>
      <c r="O458" s="171">
        <f t="shared" si="57"/>
        <v>0.81267951010628947</v>
      </c>
      <c r="P458" s="90">
        <v>7</v>
      </c>
      <c r="Q458" s="209">
        <v>0.83238402388300003</v>
      </c>
      <c r="R458" s="123"/>
    </row>
    <row r="459" spans="1:18" ht="12.65" customHeight="1">
      <c r="A459" s="113">
        <v>38838</v>
      </c>
      <c r="B459" s="90">
        <v>3725709</v>
      </c>
      <c r="C459" s="195">
        <v>90.719696969696969</v>
      </c>
      <c r="D459" s="196">
        <f t="shared" si="59"/>
        <v>4106835.8079331941</v>
      </c>
      <c r="F459" s="197">
        <f t="shared" si="60"/>
        <v>103.91797400014508</v>
      </c>
      <c r="G459" s="198">
        <f t="shared" si="53"/>
        <v>146.81567899604232</v>
      </c>
      <c r="H459" s="196">
        <f t="shared" si="55"/>
        <v>0</v>
      </c>
      <c r="I459" s="202">
        <f t="shared" si="61"/>
        <v>144.18167021048291</v>
      </c>
      <c r="J459" s="203">
        <v>1</v>
      </c>
      <c r="K459" s="203">
        <f t="shared" si="58"/>
        <v>5</v>
      </c>
      <c r="L459" s="192">
        <v>123.942825414647</v>
      </c>
      <c r="M459" s="193">
        <v>74.400000000000006</v>
      </c>
      <c r="N459" s="192">
        <f t="shared" si="56"/>
        <v>152.52758313185527</v>
      </c>
      <c r="O459" s="171">
        <f t="shared" si="57"/>
        <v>0.81259286267915465</v>
      </c>
      <c r="P459" s="90">
        <v>7</v>
      </c>
      <c r="Q459" s="209">
        <v>0.83238402388300003</v>
      </c>
      <c r="R459" s="123"/>
    </row>
    <row r="460" spans="1:18" ht="12.65" customHeight="1">
      <c r="A460" s="113">
        <v>38869</v>
      </c>
      <c r="B460" s="90">
        <v>3890044</v>
      </c>
      <c r="C460" s="195">
        <v>90.151515151515156</v>
      </c>
      <c r="D460" s="196">
        <f t="shared" si="59"/>
        <v>4315006.7899159668</v>
      </c>
      <c r="F460" s="197">
        <f t="shared" si="60"/>
        <v>109.18546160008331</v>
      </c>
      <c r="G460" s="198">
        <f t="shared" si="53"/>
        <v>146.81567899604232</v>
      </c>
      <c r="H460" s="196">
        <f t="shared" si="55"/>
        <v>0</v>
      </c>
      <c r="I460" s="202">
        <f t="shared" si="61"/>
        <v>143.65486845337102</v>
      </c>
      <c r="J460" s="203">
        <v>1</v>
      </c>
      <c r="K460" s="203">
        <f t="shared" si="58"/>
        <v>6</v>
      </c>
      <c r="L460" s="192">
        <v>123.13196035840301</v>
      </c>
      <c r="M460" s="193">
        <v>77.2</v>
      </c>
      <c r="N460" s="192">
        <f t="shared" si="56"/>
        <v>150.89541999429679</v>
      </c>
      <c r="O460" s="171">
        <f t="shared" si="57"/>
        <v>0.81600859961857608</v>
      </c>
      <c r="P460" s="90">
        <v>7</v>
      </c>
      <c r="Q460" s="209">
        <v>0.83238402388300003</v>
      </c>
      <c r="R460" s="123"/>
    </row>
    <row r="461" spans="1:18" ht="12.65" customHeight="1">
      <c r="A461" s="113">
        <v>38899</v>
      </c>
      <c r="B461" s="90">
        <v>4086150</v>
      </c>
      <c r="C461" s="195">
        <v>92.61363636363636</v>
      </c>
      <c r="D461" s="196">
        <f t="shared" si="59"/>
        <v>4412039.2638036814</v>
      </c>
      <c r="F461" s="197">
        <f t="shared" si="60"/>
        <v>111.64073825836975</v>
      </c>
      <c r="G461" s="198">
        <f t="shared" si="53"/>
        <v>146.81567899604232</v>
      </c>
      <c r="H461" s="196">
        <f t="shared" si="55"/>
        <v>0</v>
      </c>
      <c r="I461" s="202">
        <f t="shared" si="61"/>
        <v>143.12806669625914</v>
      </c>
      <c r="J461" s="203">
        <v>1</v>
      </c>
      <c r="K461" s="203">
        <f t="shared" si="58"/>
        <v>7</v>
      </c>
      <c r="L461" s="192">
        <v>120.90880395182</v>
      </c>
      <c r="M461" s="193">
        <v>77</v>
      </c>
      <c r="N461" s="192">
        <f t="shared" si="56"/>
        <v>148.39294770581677</v>
      </c>
      <c r="O461" s="171">
        <f t="shared" si="57"/>
        <v>0.81478807329521474</v>
      </c>
      <c r="P461" s="90">
        <v>5</v>
      </c>
      <c r="Q461" s="209">
        <v>0.83238402388300003</v>
      </c>
      <c r="R461" s="123"/>
    </row>
    <row r="462" spans="1:18" ht="12.65" customHeight="1">
      <c r="A462" s="113">
        <v>38930</v>
      </c>
      <c r="B462" s="90">
        <v>4311155</v>
      </c>
      <c r="C462" s="195">
        <v>91.193181818181813</v>
      </c>
      <c r="D462" s="196">
        <f t="shared" si="59"/>
        <v>4727497.0716510909</v>
      </c>
      <c r="F462" s="197">
        <f t="shared" si="60"/>
        <v>119.62297514514893</v>
      </c>
      <c r="G462" s="198">
        <f t="shared" si="53"/>
        <v>146.81567899604232</v>
      </c>
      <c r="H462" s="196">
        <f t="shared" si="55"/>
        <v>0</v>
      </c>
      <c r="I462" s="202">
        <f t="shared" si="61"/>
        <v>142.60126493914726</v>
      </c>
      <c r="J462" s="203">
        <v>1</v>
      </c>
      <c r="K462" s="203">
        <f t="shared" si="58"/>
        <v>8</v>
      </c>
      <c r="L462" s="192">
        <v>122.226254749182</v>
      </c>
      <c r="M462" s="193">
        <v>77</v>
      </c>
      <c r="N462" s="192">
        <f t="shared" si="56"/>
        <v>149.90560120127049</v>
      </c>
      <c r="O462" s="171">
        <f t="shared" si="57"/>
        <v>0.81535482176596685</v>
      </c>
      <c r="P462" s="90">
        <v>5</v>
      </c>
      <c r="Q462" s="209">
        <v>0.83238402388300003</v>
      </c>
      <c r="R462" s="123"/>
    </row>
    <row r="463" spans="1:18" ht="12.65" customHeight="1">
      <c r="A463" s="113">
        <v>38961</v>
      </c>
      <c r="B463" s="90">
        <v>4590584</v>
      </c>
      <c r="C463" s="195">
        <v>91.571969696969703</v>
      </c>
      <c r="D463" s="196">
        <f t="shared" si="59"/>
        <v>5013088.6287487065</v>
      </c>
      <c r="F463" s="197">
        <f t="shared" si="60"/>
        <v>126.8494865990039</v>
      </c>
      <c r="G463" s="198">
        <f t="shared" ref="G463:G526" si="62">MAX(F451:F475)</f>
        <v>146.81567899604232</v>
      </c>
      <c r="H463" s="196">
        <f t="shared" si="55"/>
        <v>0</v>
      </c>
      <c r="I463" s="202">
        <f t="shared" si="61"/>
        <v>142.07446318203537</v>
      </c>
      <c r="J463" s="203">
        <v>1</v>
      </c>
      <c r="K463" s="203">
        <f t="shared" si="58"/>
        <v>9</v>
      </c>
      <c r="L463" s="192">
        <v>122.333351918971</v>
      </c>
      <c r="M463" s="193">
        <v>75.599999999999994</v>
      </c>
      <c r="N463" s="192">
        <f t="shared" si="56"/>
        <v>150.37914396442335</v>
      </c>
      <c r="O463" s="171">
        <f t="shared" si="57"/>
        <v>0.81349945673259449</v>
      </c>
      <c r="P463" s="90">
        <v>5</v>
      </c>
      <c r="Q463" s="209">
        <v>0.83238402388300003</v>
      </c>
      <c r="R463" s="123"/>
    </row>
    <row r="464" spans="1:18" ht="12.65" customHeight="1">
      <c r="A464" s="113">
        <v>38991</v>
      </c>
      <c r="B464" s="90">
        <v>4856688</v>
      </c>
      <c r="C464" s="195">
        <v>91.571969696969703</v>
      </c>
      <c r="D464" s="196">
        <f t="shared" si="59"/>
        <v>5303684.1034126161</v>
      </c>
      <c r="F464" s="197">
        <f t="shared" si="60"/>
        <v>134.20261547801829</v>
      </c>
      <c r="G464" s="198">
        <f t="shared" si="62"/>
        <v>146.81567899604232</v>
      </c>
      <c r="H464" s="196">
        <f t="shared" si="55"/>
        <v>0</v>
      </c>
      <c r="I464" s="202">
        <f t="shared" si="61"/>
        <v>141.54766142492349</v>
      </c>
      <c r="J464" s="203">
        <v>1</v>
      </c>
      <c r="K464" s="203">
        <f t="shared" si="58"/>
        <v>10</v>
      </c>
      <c r="L464" s="192">
        <v>122.65552448418001</v>
      </c>
      <c r="M464" s="193">
        <v>76.400000000000006</v>
      </c>
      <c r="N464" s="192">
        <f t="shared" si="56"/>
        <v>150.54872196100209</v>
      </c>
      <c r="O464" s="171">
        <f t="shared" si="57"/>
        <v>0.81472312010694126</v>
      </c>
      <c r="P464" s="90">
        <v>3</v>
      </c>
      <c r="Q464" s="209">
        <v>0.83238402388300003</v>
      </c>
      <c r="R464" s="123"/>
    </row>
    <row r="465" spans="1:18" ht="12.65" customHeight="1">
      <c r="A465" s="113">
        <v>39022</v>
      </c>
      <c r="B465" s="90">
        <v>4943979</v>
      </c>
      <c r="C465" s="195">
        <v>91.47727272727272</v>
      </c>
      <c r="D465" s="196">
        <f t="shared" si="59"/>
        <v>5404598.1614906834</v>
      </c>
      <c r="F465" s="197">
        <f t="shared" si="60"/>
        <v>136.75611042012147</v>
      </c>
      <c r="G465" s="198">
        <f t="shared" si="62"/>
        <v>146.81567899604232</v>
      </c>
      <c r="H465" s="196">
        <f t="shared" si="55"/>
        <v>0</v>
      </c>
      <c r="I465" s="202">
        <f t="shared" si="61"/>
        <v>141.02085966781161</v>
      </c>
      <c r="J465" s="203">
        <v>1</v>
      </c>
      <c r="K465" s="203">
        <f t="shared" si="58"/>
        <v>11</v>
      </c>
      <c r="L465" s="192">
        <v>122.15678913365301</v>
      </c>
      <c r="M465" s="193">
        <v>77.5</v>
      </c>
      <c r="N465" s="192">
        <f t="shared" si="56"/>
        <v>149.70063688647872</v>
      </c>
      <c r="O465" s="171">
        <f t="shared" si="57"/>
        <v>0.81600714381921557</v>
      </c>
      <c r="P465" s="90">
        <v>3</v>
      </c>
      <c r="Q465" s="209">
        <v>0.83238402388300003</v>
      </c>
      <c r="R465" s="123"/>
    </row>
    <row r="466" spans="1:18" ht="12.65" customHeight="1">
      <c r="A466" s="113">
        <v>39052</v>
      </c>
      <c r="B466" s="90">
        <v>5142723</v>
      </c>
      <c r="C466" s="195">
        <v>91.382575757575765</v>
      </c>
      <c r="D466" s="196">
        <f t="shared" si="59"/>
        <v>5627684.4435233157</v>
      </c>
      <c r="F466" s="197">
        <f t="shared" si="60"/>
        <v>142.40100969057053</v>
      </c>
      <c r="G466" s="198">
        <f t="shared" si="62"/>
        <v>146.81567899604232</v>
      </c>
      <c r="H466" s="196">
        <f t="shared" si="55"/>
        <v>0</v>
      </c>
      <c r="I466" s="202">
        <f t="shared" si="61"/>
        <v>140.49405791069972</v>
      </c>
      <c r="J466" s="203">
        <v>1</v>
      </c>
      <c r="K466" s="203">
        <f t="shared" si="58"/>
        <v>12</v>
      </c>
      <c r="L466" s="192">
        <v>122.666730670055</v>
      </c>
      <c r="M466" s="193">
        <v>76.400000000000006</v>
      </c>
      <c r="N466" s="192">
        <f t="shared" si="56"/>
        <v>150.56158853352869</v>
      </c>
      <c r="O466" s="171">
        <f t="shared" si="57"/>
        <v>0.81472792539471806</v>
      </c>
      <c r="P466" s="90">
        <v>3</v>
      </c>
      <c r="Q466" s="209">
        <v>0.83238402388300003</v>
      </c>
      <c r="R466" s="123"/>
    </row>
    <row r="467" spans="1:18" ht="12.65" customHeight="1">
      <c r="A467" s="113">
        <v>39083</v>
      </c>
      <c r="B467" s="90">
        <v>4073916</v>
      </c>
      <c r="C467" s="195">
        <v>92.329545454545453</v>
      </c>
      <c r="D467" s="196">
        <f t="shared" si="59"/>
        <v>4412364.4061538465</v>
      </c>
      <c r="F467" s="197">
        <f t="shared" si="60"/>
        <v>111.64896554961561</v>
      </c>
      <c r="G467" s="198">
        <f t="shared" si="62"/>
        <v>142.40100969057053</v>
      </c>
      <c r="H467" s="196">
        <f t="shared" si="55"/>
        <v>0</v>
      </c>
      <c r="I467" s="202">
        <f t="shared" si="61"/>
        <v>139.96725615358784</v>
      </c>
      <c r="J467" s="203">
        <v>1</v>
      </c>
      <c r="K467" s="203">
        <f t="shared" si="58"/>
        <v>13</v>
      </c>
      <c r="L467" s="192">
        <v>118.07864281376899</v>
      </c>
      <c r="M467" s="193">
        <v>78.099999999999994</v>
      </c>
      <c r="N467" s="192">
        <f t="shared" si="56"/>
        <v>144.86799653963314</v>
      </c>
      <c r="O467" s="171">
        <f t="shared" si="57"/>
        <v>0.81507748870859076</v>
      </c>
      <c r="P467" s="90">
        <v>4</v>
      </c>
      <c r="Q467" s="209">
        <v>0.83238402388300003</v>
      </c>
      <c r="R467" s="123"/>
    </row>
    <row r="468" spans="1:18" ht="12.65" customHeight="1">
      <c r="A468" s="113">
        <v>39114</v>
      </c>
      <c r="B468" s="90">
        <v>4348910</v>
      </c>
      <c r="C468" s="195">
        <v>91.856060606060609</v>
      </c>
      <c r="D468" s="196">
        <f t="shared" si="59"/>
        <v>4734483.4639175255</v>
      </c>
      <c r="F468" s="197">
        <f t="shared" si="60"/>
        <v>119.79975643465062</v>
      </c>
      <c r="G468" s="198">
        <f t="shared" si="62"/>
        <v>142.40100969057053</v>
      </c>
      <c r="H468" s="196">
        <f t="shared" si="55"/>
        <v>0</v>
      </c>
      <c r="I468" s="202">
        <f t="shared" si="61"/>
        <v>139.44045439647596</v>
      </c>
      <c r="J468" s="203">
        <v>1</v>
      </c>
      <c r="K468" s="203">
        <f t="shared" si="58"/>
        <v>14</v>
      </c>
      <c r="L468" s="192">
        <v>120.759221723105</v>
      </c>
      <c r="M468" s="193">
        <v>81.5</v>
      </c>
      <c r="N468" s="192">
        <f t="shared" si="56"/>
        <v>147.09434662801289</v>
      </c>
      <c r="O468" s="171">
        <f t="shared" si="57"/>
        <v>0.82096439796216758</v>
      </c>
      <c r="P468" s="90">
        <v>4</v>
      </c>
      <c r="Q468" s="209">
        <v>0.83238402388300003</v>
      </c>
      <c r="R468" s="123"/>
    </row>
    <row r="469" spans="1:18" ht="12.65" customHeight="1">
      <c r="A469" s="113">
        <v>39142</v>
      </c>
      <c r="B469" s="90">
        <v>4781337</v>
      </c>
      <c r="C469" s="195">
        <v>92.045454545454547</v>
      </c>
      <c r="D469" s="196">
        <f t="shared" si="59"/>
        <v>5194538.9629629627</v>
      </c>
      <c r="F469" s="197">
        <f t="shared" si="60"/>
        <v>131.44084403208427</v>
      </c>
      <c r="G469" s="198">
        <f t="shared" si="62"/>
        <v>142.40100969057053</v>
      </c>
      <c r="H469" s="196">
        <f t="shared" si="55"/>
        <v>0</v>
      </c>
      <c r="I469" s="202">
        <f t="shared" si="61"/>
        <v>138.91365263936407</v>
      </c>
      <c r="J469" s="203">
        <v>1</v>
      </c>
      <c r="K469" s="203">
        <f t="shared" si="58"/>
        <v>15</v>
      </c>
      <c r="L469" s="192">
        <v>119.29747831042199</v>
      </c>
      <c r="M469" s="193">
        <v>81.3</v>
      </c>
      <c r="N469" s="192">
        <f t="shared" si="56"/>
        <v>145.46610359273376</v>
      </c>
      <c r="O469" s="171">
        <f t="shared" si="57"/>
        <v>0.82010499603689857</v>
      </c>
      <c r="P469" s="90">
        <v>4</v>
      </c>
      <c r="Q469" s="209">
        <v>0.83238402388300003</v>
      </c>
      <c r="R469" s="123"/>
    </row>
    <row r="470" spans="1:18" ht="12.65" customHeight="1">
      <c r="A470" s="113">
        <v>39173</v>
      </c>
      <c r="B470" s="90">
        <v>4091852</v>
      </c>
      <c r="C470" s="195">
        <v>92.234848484848499</v>
      </c>
      <c r="D470" s="196">
        <f t="shared" si="59"/>
        <v>4436340.5667351121</v>
      </c>
      <c r="F470" s="197">
        <f t="shared" si="60"/>
        <v>112.25565014779076</v>
      </c>
      <c r="G470" s="198">
        <f t="shared" si="62"/>
        <v>142.40100969057053</v>
      </c>
      <c r="H470" s="196">
        <f t="shared" si="55"/>
        <v>0</v>
      </c>
      <c r="I470" s="202">
        <f t="shared" si="61"/>
        <v>138.38685088225219</v>
      </c>
      <c r="J470" s="203">
        <v>1</v>
      </c>
      <c r="K470" s="203">
        <f t="shared" si="58"/>
        <v>16</v>
      </c>
      <c r="L470" s="192">
        <v>121.686305912138</v>
      </c>
      <c r="M470" s="193">
        <v>79.7</v>
      </c>
      <c r="N470" s="192">
        <f t="shared" si="56"/>
        <v>148.60953635717127</v>
      </c>
      <c r="O470" s="171">
        <f t="shared" si="57"/>
        <v>0.8188324174545204</v>
      </c>
      <c r="P470" s="90">
        <v>5</v>
      </c>
      <c r="Q470" s="209">
        <v>0.83238402388300003</v>
      </c>
      <c r="R470" s="123"/>
    </row>
    <row r="471" spans="1:18" ht="12.65" customHeight="1">
      <c r="A471" s="113">
        <v>39203</v>
      </c>
      <c r="B471" s="90">
        <v>3683425</v>
      </c>
      <c r="C471" s="195">
        <v>93.276515151515156</v>
      </c>
      <c r="D471" s="196">
        <f t="shared" si="59"/>
        <v>3948930.7614213196</v>
      </c>
      <c r="F471" s="197">
        <f t="shared" si="60"/>
        <v>99.922398504719865</v>
      </c>
      <c r="G471" s="198">
        <f t="shared" si="62"/>
        <v>142.40100969057053</v>
      </c>
      <c r="H471" s="196">
        <f t="shared" si="55"/>
        <v>0</v>
      </c>
      <c r="I471" s="202">
        <f t="shared" si="61"/>
        <v>137.86004912514031</v>
      </c>
      <c r="J471" s="203">
        <v>1</v>
      </c>
      <c r="K471" s="203">
        <f t="shared" si="58"/>
        <v>17</v>
      </c>
      <c r="L471" s="192">
        <v>118.48554559391</v>
      </c>
      <c r="M471" s="193">
        <v>82.5</v>
      </c>
      <c r="N471" s="192">
        <f t="shared" si="56"/>
        <v>144.2333744083881</v>
      </c>
      <c r="O471" s="171">
        <f t="shared" si="57"/>
        <v>0.82148494465937771</v>
      </c>
      <c r="P471" s="90">
        <v>5</v>
      </c>
      <c r="Q471" s="209">
        <v>0.83238402388300003</v>
      </c>
      <c r="R471" s="123"/>
    </row>
    <row r="472" spans="1:18" ht="12.65" customHeight="1">
      <c r="A472" s="113">
        <v>39234</v>
      </c>
      <c r="B472" s="90">
        <v>3871148</v>
      </c>
      <c r="C472" s="195">
        <v>93.75</v>
      </c>
      <c r="D472" s="196">
        <f t="shared" si="59"/>
        <v>4129224.5333333332</v>
      </c>
      <c r="F472" s="197">
        <f t="shared" si="60"/>
        <v>104.48449067936896</v>
      </c>
      <c r="G472" s="198">
        <f t="shared" si="62"/>
        <v>142.40100969057053</v>
      </c>
      <c r="H472" s="196">
        <f t="shared" si="55"/>
        <v>0</v>
      </c>
      <c r="I472" s="202">
        <f t="shared" si="61"/>
        <v>137.33324736802842</v>
      </c>
      <c r="J472" s="203">
        <v>1</v>
      </c>
      <c r="K472" s="203">
        <f t="shared" si="58"/>
        <v>18</v>
      </c>
      <c r="L472" s="192">
        <v>117.805896755967</v>
      </c>
      <c r="M472" s="193">
        <v>83.9</v>
      </c>
      <c r="N472" s="192">
        <f t="shared" si="56"/>
        <v>143.10244672892927</v>
      </c>
      <c r="O472" s="171">
        <f t="shared" si="57"/>
        <v>0.823227690712514</v>
      </c>
      <c r="P472" s="90">
        <v>5</v>
      </c>
      <c r="Q472" s="209">
        <v>0.83238402388300003</v>
      </c>
      <c r="R472" s="123"/>
    </row>
    <row r="473" spans="1:18" ht="12.65" customHeight="1">
      <c r="A473" s="113">
        <v>39264</v>
      </c>
      <c r="B473" s="90">
        <v>4053238</v>
      </c>
      <c r="C473" s="195">
        <v>93.276515151515156</v>
      </c>
      <c r="D473" s="196">
        <f t="shared" si="59"/>
        <v>4345400.3329949239</v>
      </c>
      <c r="F473" s="197">
        <f t="shared" si="60"/>
        <v>109.95452945844526</v>
      </c>
      <c r="G473" s="198">
        <f t="shared" si="62"/>
        <v>142.40100969057053</v>
      </c>
      <c r="H473" s="196">
        <f t="shared" si="55"/>
        <v>0</v>
      </c>
      <c r="I473" s="202">
        <f t="shared" si="61"/>
        <v>136.80644561091654</v>
      </c>
      <c r="J473" s="203">
        <v>1</v>
      </c>
      <c r="K473" s="203">
        <f t="shared" si="58"/>
        <v>19</v>
      </c>
      <c r="L473" s="192">
        <v>119.129097819869</v>
      </c>
      <c r="M473" s="193">
        <v>82.5</v>
      </c>
      <c r="N473" s="192">
        <f t="shared" si="56"/>
        <v>144.97227982030415</v>
      </c>
      <c r="O473" s="171">
        <f t="shared" si="57"/>
        <v>0.82173707944395813</v>
      </c>
      <c r="P473" s="90">
        <v>6</v>
      </c>
      <c r="Q473" s="209">
        <v>0.83238402388300003</v>
      </c>
      <c r="R473" s="123"/>
    </row>
    <row r="474" spans="1:18" ht="12.65" customHeight="1">
      <c r="A474" s="113">
        <v>39295</v>
      </c>
      <c r="B474" s="90">
        <v>4109091</v>
      </c>
      <c r="C474" s="195">
        <v>93.560606060606062</v>
      </c>
      <c r="D474" s="196">
        <f t="shared" si="59"/>
        <v>4391902.9311740883</v>
      </c>
      <c r="F474" s="197">
        <f t="shared" si="60"/>
        <v>111.13121535837503</v>
      </c>
      <c r="G474" s="198">
        <f t="shared" si="62"/>
        <v>142.40100969057053</v>
      </c>
      <c r="H474" s="196">
        <f t="shared" si="55"/>
        <v>0</v>
      </c>
      <c r="I474" s="202">
        <f t="shared" si="61"/>
        <v>136.27964385380466</v>
      </c>
      <c r="J474" s="203">
        <v>1</v>
      </c>
      <c r="K474" s="203">
        <f t="shared" si="58"/>
        <v>20</v>
      </c>
      <c r="L474" s="192">
        <v>114.32538606676999</v>
      </c>
      <c r="M474" s="193">
        <v>84</v>
      </c>
      <c r="N474" s="192">
        <f t="shared" si="56"/>
        <v>139.08119806495807</v>
      </c>
      <c r="O474" s="171">
        <f t="shared" si="57"/>
        <v>0.82200461066904351</v>
      </c>
      <c r="P474" s="90">
        <v>6</v>
      </c>
      <c r="Q474" s="209">
        <v>0.83238402388300003</v>
      </c>
      <c r="R474" s="123"/>
    </row>
    <row r="475" spans="1:18" ht="12.65" customHeight="1">
      <c r="A475" s="113">
        <v>39326</v>
      </c>
      <c r="B475" s="90">
        <v>4238101</v>
      </c>
      <c r="C475" s="195">
        <v>93.371212121212125</v>
      </c>
      <c r="D475" s="196">
        <f t="shared" si="59"/>
        <v>4538980.3813387426</v>
      </c>
      <c r="F475" s="197">
        <f t="shared" si="60"/>
        <v>114.85281304501591</v>
      </c>
      <c r="G475" s="198">
        <f t="shared" si="62"/>
        <v>142.40100969057053</v>
      </c>
      <c r="H475" s="196">
        <f t="shared" si="55"/>
        <v>0</v>
      </c>
      <c r="I475" s="202">
        <f t="shared" si="61"/>
        <v>135.75284209669277</v>
      </c>
      <c r="J475" s="203">
        <v>1</v>
      </c>
      <c r="K475" s="203">
        <f t="shared" si="58"/>
        <v>21</v>
      </c>
      <c r="L475" s="192">
        <v>111.66213458376799</v>
      </c>
      <c r="M475" s="193">
        <v>87</v>
      </c>
      <c r="N475" s="192">
        <f t="shared" si="56"/>
        <v>135.27210353335212</v>
      </c>
      <c r="O475" s="171">
        <f t="shared" si="57"/>
        <v>0.82546313443138741</v>
      </c>
      <c r="P475" s="90">
        <v>6</v>
      </c>
      <c r="Q475" s="209">
        <v>0.83238402388300003</v>
      </c>
      <c r="R475" s="123"/>
    </row>
    <row r="476" spans="1:18" ht="12.65" customHeight="1">
      <c r="A476" s="113">
        <v>39356</v>
      </c>
      <c r="B476" s="90">
        <v>4425081</v>
      </c>
      <c r="C476" s="195">
        <v>93.655303030303045</v>
      </c>
      <c r="D476" s="196">
        <f t="shared" si="59"/>
        <v>4724858.9848331641</v>
      </c>
      <c r="F476" s="197">
        <f t="shared" si="60"/>
        <v>119.55622189515877</v>
      </c>
      <c r="G476" s="198">
        <f t="shared" si="62"/>
        <v>142.40100969057053</v>
      </c>
      <c r="H476" s="196">
        <f t="shared" si="55"/>
        <v>0</v>
      </c>
      <c r="I476" s="202">
        <f t="shared" si="61"/>
        <v>135.22604033958089</v>
      </c>
      <c r="J476" s="203">
        <v>1</v>
      </c>
      <c r="K476" s="203">
        <f t="shared" si="58"/>
        <v>22</v>
      </c>
      <c r="L476" s="192">
        <v>109.49543415062401</v>
      </c>
      <c r="M476" s="193">
        <v>86.2</v>
      </c>
      <c r="N476" s="192">
        <f t="shared" si="56"/>
        <v>132.98469955611404</v>
      </c>
      <c r="O476" s="171">
        <f t="shared" si="57"/>
        <v>0.82336866207996706</v>
      </c>
      <c r="P476" s="90">
        <v>4</v>
      </c>
      <c r="Q476" s="209">
        <v>0.83238402388300003</v>
      </c>
      <c r="R476" s="123"/>
    </row>
    <row r="477" spans="1:18" ht="12.65" customHeight="1">
      <c r="A477" s="113">
        <v>39387</v>
      </c>
      <c r="B477" s="90">
        <v>4543436</v>
      </c>
      <c r="C477" s="195">
        <v>93.560606060606062</v>
      </c>
      <c r="D477" s="196">
        <f t="shared" si="59"/>
        <v>4856142.1214574901</v>
      </c>
      <c r="F477" s="197">
        <f t="shared" si="60"/>
        <v>122.87816565342411</v>
      </c>
      <c r="G477" s="198">
        <f t="shared" si="62"/>
        <v>142.40100969057053</v>
      </c>
      <c r="H477" s="196">
        <f t="shared" si="55"/>
        <v>0</v>
      </c>
      <c r="I477" s="202">
        <f t="shared" si="61"/>
        <v>134.69923858246901</v>
      </c>
      <c r="J477" s="203">
        <v>1</v>
      </c>
      <c r="K477" s="203">
        <f t="shared" si="58"/>
        <v>23</v>
      </c>
      <c r="L477" s="192">
        <v>109.24337235504299</v>
      </c>
      <c r="M477" s="193">
        <v>85.4</v>
      </c>
      <c r="N477" s="192">
        <f t="shared" si="56"/>
        <v>132.89562042974671</v>
      </c>
      <c r="O477" s="171">
        <f t="shared" si="57"/>
        <v>0.82202387107852715</v>
      </c>
      <c r="P477" s="90">
        <v>4</v>
      </c>
      <c r="Q477" s="209">
        <v>0.83238402388300003</v>
      </c>
      <c r="R477" s="123"/>
    </row>
    <row r="478" spans="1:18" ht="12.65" customHeight="1">
      <c r="A478" s="113">
        <v>39417</v>
      </c>
      <c r="B478" s="90">
        <v>4710575</v>
      </c>
      <c r="C478" s="195">
        <v>94.412878787878796</v>
      </c>
      <c r="D478" s="196">
        <f t="shared" si="59"/>
        <v>4989335.2056168504</v>
      </c>
      <c r="F478" s="197">
        <f t="shared" si="60"/>
        <v>126.24843807335735</v>
      </c>
      <c r="G478" s="198">
        <f t="shared" si="62"/>
        <v>142.40100969057053</v>
      </c>
      <c r="H478" s="196">
        <f t="shared" si="55"/>
        <v>0</v>
      </c>
      <c r="I478" s="202">
        <f t="shared" si="61"/>
        <v>134.17243682535712</v>
      </c>
      <c r="J478" s="203">
        <v>1</v>
      </c>
      <c r="K478" s="203">
        <f t="shared" si="58"/>
        <v>24</v>
      </c>
      <c r="L478" s="192">
        <v>107.29149417691799</v>
      </c>
      <c r="M478" s="193">
        <v>87.7</v>
      </c>
      <c r="N478" s="192">
        <f t="shared" si="56"/>
        <v>130.07858989790819</v>
      </c>
      <c r="O478" s="171">
        <f t="shared" si="57"/>
        <v>0.8248205508771691</v>
      </c>
      <c r="P478" s="90">
        <v>4</v>
      </c>
      <c r="Q478" s="209">
        <v>0.83238402388300003</v>
      </c>
      <c r="R478" s="123"/>
    </row>
    <row r="479" spans="1:18" ht="12.65" customHeight="1">
      <c r="A479" s="113">
        <v>39448</v>
      </c>
      <c r="B479" s="90">
        <v>3757339</v>
      </c>
      <c r="C479" s="195">
        <v>93.939393939393952</v>
      </c>
      <c r="D479" s="196">
        <f t="shared" si="59"/>
        <v>3999747.9677419355</v>
      </c>
      <c r="F479" s="197">
        <f t="shared" si="60"/>
        <v>101.20825977898478</v>
      </c>
      <c r="G479" s="198">
        <f t="shared" si="62"/>
        <v>131.44084403208427</v>
      </c>
      <c r="H479" s="196">
        <f t="shared" si="55"/>
        <v>0</v>
      </c>
      <c r="I479" s="202">
        <f t="shared" si="61"/>
        <v>133.64563506824524</v>
      </c>
      <c r="J479" s="203">
        <v>1</v>
      </c>
      <c r="K479" s="203">
        <f t="shared" si="58"/>
        <v>25</v>
      </c>
      <c r="L479" s="192">
        <v>105.17165157400299</v>
      </c>
      <c r="M479" s="193">
        <v>82.2</v>
      </c>
      <c r="N479" s="192">
        <f t="shared" si="56"/>
        <v>129.02192471238823</v>
      </c>
      <c r="O479" s="171">
        <f t="shared" si="57"/>
        <v>0.81514557939240528</v>
      </c>
      <c r="P479" s="90">
        <v>3</v>
      </c>
      <c r="Q479" s="209">
        <v>0.83238402388300003</v>
      </c>
      <c r="R479" s="123"/>
    </row>
    <row r="480" spans="1:18" ht="12.65" customHeight="1">
      <c r="A480" s="113">
        <v>39479</v>
      </c>
      <c r="B480" s="90">
        <v>4053382</v>
      </c>
      <c r="C480" s="195">
        <v>95.075757575757592</v>
      </c>
      <c r="D480" s="196">
        <f t="shared" si="59"/>
        <v>4263318.1195219113</v>
      </c>
      <c r="F480" s="197">
        <f t="shared" si="60"/>
        <v>107.87754909582989</v>
      </c>
      <c r="G480" s="198">
        <f t="shared" si="62"/>
        <v>131.44084403208427</v>
      </c>
      <c r="H480" s="196">
        <f t="shared" si="55"/>
        <v>0</v>
      </c>
      <c r="I480" s="202">
        <f t="shared" si="61"/>
        <v>133.11883331113336</v>
      </c>
      <c r="J480" s="203">
        <v>1</v>
      </c>
      <c r="K480" s="203">
        <f t="shared" si="58"/>
        <v>26</v>
      </c>
      <c r="L480" s="192">
        <v>107.452783185569</v>
      </c>
      <c r="M480" s="193">
        <v>89.3</v>
      </c>
      <c r="N480" s="192">
        <f t="shared" si="56"/>
        <v>129.86311680544495</v>
      </c>
      <c r="O480" s="171">
        <f t="shared" si="57"/>
        <v>0.82743111230381072</v>
      </c>
      <c r="P480" s="90">
        <v>3</v>
      </c>
      <c r="Q480" s="209">
        <v>0.83238402388300003</v>
      </c>
      <c r="R480" s="123"/>
    </row>
    <row r="481" spans="1:18" ht="12.65" customHeight="1">
      <c r="A481" s="113">
        <v>39508</v>
      </c>
      <c r="B481" s="90">
        <v>4514739</v>
      </c>
      <c r="C481" s="195">
        <v>95.549242424242436</v>
      </c>
      <c r="D481" s="196">
        <f t="shared" si="59"/>
        <v>4725039.0327056488</v>
      </c>
      <c r="F481" s="197">
        <f t="shared" si="60"/>
        <v>119.5607777651781</v>
      </c>
      <c r="G481" s="198">
        <f t="shared" si="62"/>
        <v>131.44084403208427</v>
      </c>
      <c r="H481" s="196">
        <f t="shared" si="55"/>
        <v>0</v>
      </c>
      <c r="I481" s="202">
        <f t="shared" si="61"/>
        <v>132.59203155402147</v>
      </c>
      <c r="J481" s="203">
        <v>1</v>
      </c>
      <c r="K481" s="203">
        <f t="shared" si="58"/>
        <v>27</v>
      </c>
      <c r="L481" s="192">
        <v>107.35320775530801</v>
      </c>
      <c r="M481" s="193">
        <v>92.2</v>
      </c>
      <c r="N481" s="192">
        <f t="shared" si="56"/>
        <v>129.02259168757544</v>
      </c>
      <c r="O481" s="171">
        <f t="shared" si="57"/>
        <v>0.83204969262484485</v>
      </c>
      <c r="P481" s="90">
        <v>3</v>
      </c>
      <c r="Q481" s="209">
        <v>0.83238402388300003</v>
      </c>
      <c r="R481" s="123"/>
    </row>
    <row r="482" spans="1:18" ht="12.65" customHeight="1">
      <c r="A482" s="113">
        <v>39539</v>
      </c>
      <c r="B482" s="90">
        <v>3821587</v>
      </c>
      <c r="C482" s="195">
        <v>96.306818181818187</v>
      </c>
      <c r="D482" s="196">
        <f t="shared" si="59"/>
        <v>3968137.5339233032</v>
      </c>
      <c r="F482" s="197">
        <f t="shared" si="60"/>
        <v>100.40840013196591</v>
      </c>
      <c r="G482" s="198">
        <f t="shared" si="62"/>
        <v>127.85081574001498</v>
      </c>
      <c r="H482" s="196">
        <f t="shared" si="55"/>
        <v>0</v>
      </c>
      <c r="I482" s="202">
        <f t="shared" si="61"/>
        <v>132.06522979690959</v>
      </c>
      <c r="J482" s="203">
        <v>1</v>
      </c>
      <c r="K482" s="203">
        <f t="shared" si="58"/>
        <v>28</v>
      </c>
      <c r="L482" s="192">
        <v>110.67836718106599</v>
      </c>
      <c r="M482" s="193">
        <v>93.2</v>
      </c>
      <c r="N482" s="192">
        <f t="shared" si="56"/>
        <v>132.59001754522859</v>
      </c>
      <c r="O482" s="171">
        <f t="shared" si="57"/>
        <v>0.83474132691257708</v>
      </c>
      <c r="P482" s="90">
        <v>7</v>
      </c>
      <c r="Q482" s="209">
        <v>0.83238402388300003</v>
      </c>
      <c r="R482" s="123"/>
    </row>
    <row r="483" spans="1:18" ht="12.65" customHeight="1">
      <c r="A483" s="113">
        <v>39569</v>
      </c>
      <c r="B483" s="90">
        <v>3404744</v>
      </c>
      <c r="C483" s="195">
        <v>97.632575757575751</v>
      </c>
      <c r="D483" s="196">
        <f t="shared" si="59"/>
        <v>3487303.2628516005</v>
      </c>
      <c r="F483" s="197">
        <f t="shared" si="60"/>
        <v>88.241533566936496</v>
      </c>
      <c r="G483" s="198">
        <f t="shared" si="62"/>
        <v>127.85081574001498</v>
      </c>
      <c r="H483" s="196">
        <f t="shared" si="55"/>
        <v>0</v>
      </c>
      <c r="I483" s="202">
        <f t="shared" si="61"/>
        <v>131.53842803979771</v>
      </c>
      <c r="J483" s="203">
        <v>1</v>
      </c>
      <c r="K483" s="203">
        <f t="shared" si="58"/>
        <v>29</v>
      </c>
      <c r="L483" s="192">
        <v>105.39729661235</v>
      </c>
      <c r="M483" s="193">
        <v>93.3</v>
      </c>
      <c r="N483" s="192">
        <f t="shared" si="56"/>
        <v>126.50142549281226</v>
      </c>
      <c r="O483" s="171">
        <f t="shared" si="57"/>
        <v>0.83317082160737088</v>
      </c>
      <c r="P483" s="90">
        <v>7</v>
      </c>
      <c r="Q483" s="209">
        <v>0.83238402388300003</v>
      </c>
      <c r="R483" s="123"/>
    </row>
    <row r="484" spans="1:18" ht="12.65" customHeight="1">
      <c r="A484" s="113">
        <v>39600</v>
      </c>
      <c r="B484" s="90">
        <v>3568378</v>
      </c>
      <c r="C484" s="195">
        <v>97.821969696969703</v>
      </c>
      <c r="D484" s="196">
        <f t="shared" si="59"/>
        <v>3647828.8170377542</v>
      </c>
      <c r="F484" s="197">
        <f t="shared" si="60"/>
        <v>92.303417495690582</v>
      </c>
      <c r="G484" s="198">
        <f t="shared" si="62"/>
        <v>127.85081574001498</v>
      </c>
      <c r="H484" s="196">
        <f t="shared" si="55"/>
        <v>0</v>
      </c>
      <c r="I484" s="202">
        <f t="shared" si="61"/>
        <v>131.01162628268582</v>
      </c>
      <c r="J484" s="203">
        <v>1</v>
      </c>
      <c r="K484" s="203">
        <f t="shared" si="58"/>
        <v>30</v>
      </c>
      <c r="L484" s="192">
        <v>105.624789989156</v>
      </c>
      <c r="M484" s="193">
        <v>94.3</v>
      </c>
      <c r="N484" s="192">
        <f t="shared" si="56"/>
        <v>126.51221349645374</v>
      </c>
      <c r="O484" s="171">
        <f t="shared" si="57"/>
        <v>0.83489796810895867</v>
      </c>
      <c r="P484" s="90">
        <v>7</v>
      </c>
      <c r="Q484" s="209">
        <v>0.83238402388300003</v>
      </c>
      <c r="R484" s="123"/>
    </row>
    <row r="485" spans="1:18" ht="12.65" customHeight="1">
      <c r="A485" s="113">
        <v>39630</v>
      </c>
      <c r="B485" s="90">
        <v>3758898</v>
      </c>
      <c r="C485" s="195">
        <v>99.053030303030297</v>
      </c>
      <c r="D485" s="196">
        <f t="shared" si="59"/>
        <v>3794833.9273422565</v>
      </c>
      <c r="F485" s="197">
        <f t="shared" si="60"/>
        <v>96.023184719157868</v>
      </c>
      <c r="G485" s="198">
        <f t="shared" si="62"/>
        <v>127.85081574001498</v>
      </c>
      <c r="H485" s="196">
        <f t="shared" si="55"/>
        <v>0</v>
      </c>
      <c r="I485" s="202">
        <f t="shared" si="61"/>
        <v>130.48482452557394</v>
      </c>
      <c r="J485" s="203">
        <v>1</v>
      </c>
      <c r="K485" s="203">
        <f t="shared" si="58"/>
        <v>31</v>
      </c>
      <c r="L485" s="192">
        <v>105.34971379151899</v>
      </c>
      <c r="M485" s="193">
        <v>95.2</v>
      </c>
      <c r="N485" s="192">
        <f t="shared" si="56"/>
        <v>125.97100895040441</v>
      </c>
      <c r="O485" s="171">
        <f t="shared" si="57"/>
        <v>0.83630126224515555</v>
      </c>
      <c r="P485" s="90">
        <v>6</v>
      </c>
      <c r="Q485" s="209">
        <v>0.83238402388300003</v>
      </c>
      <c r="R485" s="123"/>
    </row>
    <row r="486" spans="1:18" ht="12.65" customHeight="1">
      <c r="A486" s="113">
        <v>39661</v>
      </c>
      <c r="B486" s="90">
        <v>4033348</v>
      </c>
      <c r="C486" s="195">
        <v>98.579545454545453</v>
      </c>
      <c r="D486" s="196">
        <f t="shared" si="59"/>
        <v>4091465.406340058</v>
      </c>
      <c r="F486" s="197">
        <f t="shared" si="60"/>
        <v>103.52904659524569</v>
      </c>
      <c r="G486" s="198">
        <f t="shared" si="62"/>
        <v>127.85081574001498</v>
      </c>
      <c r="H486" s="196">
        <f t="shared" si="55"/>
        <v>0</v>
      </c>
      <c r="I486" s="202">
        <f t="shared" si="61"/>
        <v>129.95802276846206</v>
      </c>
      <c r="J486" s="203">
        <v>1</v>
      </c>
      <c r="K486" s="203">
        <f t="shared" si="58"/>
        <v>32</v>
      </c>
      <c r="L486" s="192">
        <v>107.067982583176</v>
      </c>
      <c r="M486" s="193">
        <v>93.7</v>
      </c>
      <c r="N486" s="192">
        <f t="shared" si="56"/>
        <v>128.31948699713863</v>
      </c>
      <c r="O486" s="171">
        <f t="shared" si="57"/>
        <v>0.83438599302975314</v>
      </c>
      <c r="P486" s="90">
        <v>6</v>
      </c>
      <c r="Q486" s="209">
        <v>0.83238402388300003</v>
      </c>
      <c r="R486" s="123"/>
    </row>
    <row r="487" spans="1:18" ht="12.65" customHeight="1">
      <c r="A487" s="113">
        <v>39692</v>
      </c>
      <c r="B487" s="90">
        <v>4322807</v>
      </c>
      <c r="C487" s="195">
        <v>98.863636363636374</v>
      </c>
      <c r="D487" s="196">
        <f t="shared" si="59"/>
        <v>4372494.4367816094</v>
      </c>
      <c r="F487" s="197">
        <f t="shared" si="60"/>
        <v>110.64010942914271</v>
      </c>
      <c r="G487" s="198">
        <f t="shared" si="62"/>
        <v>127.85081574001498</v>
      </c>
      <c r="H487" s="196">
        <f t="shared" si="55"/>
        <v>0</v>
      </c>
      <c r="I487" s="202">
        <f t="shared" si="61"/>
        <v>129.43122101135017</v>
      </c>
      <c r="J487" s="203">
        <v>1</v>
      </c>
      <c r="K487" s="203">
        <f t="shared" si="58"/>
        <v>33</v>
      </c>
      <c r="L487" s="192">
        <v>108.505816959969</v>
      </c>
      <c r="M487" s="193">
        <v>96.4</v>
      </c>
      <c r="N487" s="192">
        <f t="shared" si="56"/>
        <v>129.29424752097773</v>
      </c>
      <c r="O487" s="171">
        <f t="shared" si="57"/>
        <v>0.83921612167907267</v>
      </c>
      <c r="P487" s="90">
        <v>6</v>
      </c>
      <c r="Q487" s="209">
        <v>0.83238402388300003</v>
      </c>
      <c r="R487" s="123"/>
    </row>
    <row r="488" spans="1:18" ht="12.65" customHeight="1">
      <c r="A488" s="113">
        <v>39722</v>
      </c>
      <c r="B488" s="90">
        <v>4586375</v>
      </c>
      <c r="C488" s="195">
        <v>98.01136363636364</v>
      </c>
      <c r="D488" s="196">
        <f t="shared" si="59"/>
        <v>4679431.8840579707</v>
      </c>
      <c r="F488" s="197">
        <f t="shared" si="60"/>
        <v>118.40675001509493</v>
      </c>
      <c r="G488" s="198">
        <f t="shared" si="62"/>
        <v>127.85081574001498</v>
      </c>
      <c r="H488" s="196">
        <f t="shared" si="55"/>
        <v>0</v>
      </c>
      <c r="I488" s="202">
        <f t="shared" si="61"/>
        <v>128.90441925423829</v>
      </c>
      <c r="J488" s="203">
        <v>1</v>
      </c>
      <c r="K488" s="203">
        <f t="shared" si="58"/>
        <v>34</v>
      </c>
      <c r="L488" s="192">
        <v>109.44094435736901</v>
      </c>
      <c r="M488" s="193">
        <v>96.7</v>
      </c>
      <c r="N488" s="192">
        <f t="shared" si="56"/>
        <v>130.29280620166637</v>
      </c>
      <c r="O488" s="171">
        <f t="shared" si="57"/>
        <v>0.83996152625630782</v>
      </c>
      <c r="P488" s="90">
        <v>4</v>
      </c>
      <c r="Q488" s="209">
        <v>0.83238402388300003</v>
      </c>
      <c r="R488" s="123"/>
    </row>
    <row r="489" spans="1:18" ht="12.65" customHeight="1">
      <c r="A489" s="113">
        <v>39753</v>
      </c>
      <c r="B489" s="90">
        <v>4642951</v>
      </c>
      <c r="C489" s="195">
        <v>96.590909090909093</v>
      </c>
      <c r="D489" s="196">
        <f t="shared" si="59"/>
        <v>4806819.8588235285</v>
      </c>
      <c r="F489" s="197">
        <f t="shared" si="60"/>
        <v>121.63013192484809</v>
      </c>
      <c r="G489" s="198">
        <f t="shared" si="62"/>
        <v>127.85081574001498</v>
      </c>
      <c r="H489" s="196">
        <f t="shared" si="55"/>
        <v>0</v>
      </c>
      <c r="I489" s="202">
        <f t="shared" si="61"/>
        <v>128.37761749712641</v>
      </c>
      <c r="J489" s="203">
        <v>1</v>
      </c>
      <c r="K489" s="203">
        <f t="shared" si="58"/>
        <v>35</v>
      </c>
      <c r="L489" s="192">
        <v>109.042502425249</v>
      </c>
      <c r="M489" s="193">
        <v>97.8</v>
      </c>
      <c r="N489" s="192">
        <f t="shared" si="56"/>
        <v>129.55987471787151</v>
      </c>
      <c r="O489" s="171">
        <f t="shared" si="57"/>
        <v>0.84163791191292081</v>
      </c>
      <c r="P489" s="90">
        <v>4</v>
      </c>
      <c r="Q489" s="209">
        <v>0.83238402388300003</v>
      </c>
      <c r="R489" s="123"/>
    </row>
    <row r="490" spans="1:18" ht="12.65" customHeight="1">
      <c r="A490" s="113">
        <v>39783</v>
      </c>
      <c r="B490" s="90">
        <v>4818210</v>
      </c>
      <c r="C490" s="195">
        <v>95.359848484848499</v>
      </c>
      <c r="D490" s="196">
        <f t="shared" si="59"/>
        <v>5052661.1320754709</v>
      </c>
      <c r="F490" s="197">
        <f t="shared" si="60"/>
        <v>127.85081574001498</v>
      </c>
      <c r="G490" s="198">
        <f t="shared" si="62"/>
        <v>127.85081574001498</v>
      </c>
      <c r="H490" s="199">
        <f t="shared" si="55"/>
        <v>1</v>
      </c>
      <c r="I490" s="200">
        <f>G490</f>
        <v>127.85081574001498</v>
      </c>
      <c r="L490" s="192">
        <v>109.628048741943</v>
      </c>
      <c r="M490" s="193">
        <v>92.7</v>
      </c>
      <c r="N490" s="192">
        <f t="shared" si="56"/>
        <v>131.50928279041233</v>
      </c>
      <c r="O490" s="171">
        <f t="shared" si="57"/>
        <v>0.83361452831172633</v>
      </c>
      <c r="P490" s="90">
        <v>4</v>
      </c>
      <c r="Q490" s="209">
        <v>0.83238402388300003</v>
      </c>
      <c r="R490" s="123"/>
    </row>
    <row r="491" spans="1:18" ht="12.65" customHeight="1">
      <c r="A491" s="113">
        <v>39814</v>
      </c>
      <c r="B491" s="90">
        <v>3775059</v>
      </c>
      <c r="C491" s="195">
        <v>94.981060606060609</v>
      </c>
      <c r="D491" s="196">
        <f t="shared" si="59"/>
        <v>3974538.687936191</v>
      </c>
      <c r="F491" s="197">
        <f t="shared" si="60"/>
        <v>100.57037275210261</v>
      </c>
      <c r="G491" s="198">
        <f t="shared" si="62"/>
        <v>127.85081574001498</v>
      </c>
      <c r="H491" s="196">
        <f t="shared" si="55"/>
        <v>0</v>
      </c>
      <c r="I491" s="202">
        <f>(I$550-I$490)/(K$549+1)+I490</f>
        <v>127.72248758635268</v>
      </c>
      <c r="J491" s="203">
        <v>1</v>
      </c>
      <c r="K491" s="203">
        <f t="shared" si="58"/>
        <v>1</v>
      </c>
      <c r="L491" s="192">
        <v>101.224338932699</v>
      </c>
      <c r="M491" s="193">
        <v>94</v>
      </c>
      <c r="N491" s="192">
        <f t="shared" si="56"/>
        <v>121.53488463607637</v>
      </c>
      <c r="O491" s="171">
        <f t="shared" si="57"/>
        <v>0.83288299681037914</v>
      </c>
      <c r="P491" s="90">
        <v>7</v>
      </c>
      <c r="Q491" s="209">
        <v>0.83238402388300003</v>
      </c>
      <c r="R491" s="123"/>
    </row>
    <row r="492" spans="1:18" ht="12.65" customHeight="1">
      <c r="A492" s="113">
        <v>39845</v>
      </c>
      <c r="B492" s="90">
        <v>4023346</v>
      </c>
      <c r="C492" s="195">
        <v>94.696969696969703</v>
      </c>
      <c r="D492" s="196">
        <f t="shared" si="59"/>
        <v>4248653.3760000002</v>
      </c>
      <c r="F492" s="197">
        <f t="shared" si="60"/>
        <v>107.50647742233251</v>
      </c>
      <c r="G492" s="198">
        <f t="shared" si="62"/>
        <v>127.85081574001498</v>
      </c>
      <c r="H492" s="196">
        <f t="shared" si="55"/>
        <v>0</v>
      </c>
      <c r="I492" s="202">
        <f t="shared" ref="I492:I549" si="63">(I$550-I$490)/(K$549+1)+I491</f>
        <v>127.59415943269039</v>
      </c>
      <c r="J492" s="203">
        <v>1</v>
      </c>
      <c r="K492" s="203">
        <f t="shared" si="58"/>
        <v>2</v>
      </c>
      <c r="L492" s="192">
        <v>105.640303145841</v>
      </c>
      <c r="M492" s="193">
        <v>89.8</v>
      </c>
      <c r="N492" s="192">
        <f t="shared" si="56"/>
        <v>127.65688089351255</v>
      </c>
      <c r="O492" s="171">
        <f t="shared" si="57"/>
        <v>0.82753316865044591</v>
      </c>
      <c r="P492" s="90">
        <v>7</v>
      </c>
      <c r="Q492" s="209">
        <v>0.83238402388300003</v>
      </c>
      <c r="R492" s="123"/>
    </row>
    <row r="493" spans="1:18" ht="12.65" customHeight="1">
      <c r="A493" s="113">
        <v>39873</v>
      </c>
      <c r="B493" s="90">
        <v>4419147</v>
      </c>
      <c r="C493" s="195">
        <v>94.318181818181813</v>
      </c>
      <c r="D493" s="196">
        <f t="shared" si="59"/>
        <v>4685360.6746987952</v>
      </c>
      <c r="F493" s="197">
        <f t="shared" si="60"/>
        <v>118.5567701134089</v>
      </c>
      <c r="G493" s="198">
        <f t="shared" si="62"/>
        <v>127.85081574001498</v>
      </c>
      <c r="H493" s="196">
        <f t="shared" si="55"/>
        <v>0</v>
      </c>
      <c r="I493" s="202">
        <f t="shared" si="63"/>
        <v>127.46583127902809</v>
      </c>
      <c r="J493" s="203">
        <v>1</v>
      </c>
      <c r="K493" s="203">
        <f t="shared" si="58"/>
        <v>3</v>
      </c>
      <c r="L493" s="192">
        <v>106.84903668217299</v>
      </c>
      <c r="M493" s="193">
        <v>85.8</v>
      </c>
      <c r="N493" s="192">
        <f t="shared" si="56"/>
        <v>130.04635833402355</v>
      </c>
      <c r="O493" s="171">
        <f t="shared" si="57"/>
        <v>0.82162267402930012</v>
      </c>
      <c r="P493" s="90">
        <v>7</v>
      </c>
      <c r="Q493" s="209">
        <v>0.83238402388300003</v>
      </c>
      <c r="R493" s="123"/>
    </row>
    <row r="494" spans="1:18" ht="12.65" customHeight="1">
      <c r="A494" s="113">
        <v>39904</v>
      </c>
      <c r="B494" s="90">
        <v>3760300</v>
      </c>
      <c r="C494" s="195">
        <v>94.602272727272734</v>
      </c>
      <c r="D494" s="196">
        <f t="shared" si="59"/>
        <v>3974851.6516516516</v>
      </c>
      <c r="F494" s="197">
        <f t="shared" si="60"/>
        <v>100.57829187932543</v>
      </c>
      <c r="G494" s="198">
        <f t="shared" si="62"/>
        <v>127.85081574001498</v>
      </c>
      <c r="H494" s="196">
        <f t="shared" si="55"/>
        <v>0</v>
      </c>
      <c r="I494" s="202">
        <f t="shared" si="63"/>
        <v>127.3375031253658</v>
      </c>
      <c r="J494" s="203">
        <v>1</v>
      </c>
      <c r="K494" s="203">
        <f t="shared" si="58"/>
        <v>4</v>
      </c>
      <c r="L494" s="192">
        <v>112.20617789772299</v>
      </c>
      <c r="M494" s="193">
        <v>89</v>
      </c>
      <c r="N494" s="192">
        <f t="shared" si="56"/>
        <v>135.39593134204253</v>
      </c>
      <c r="O494" s="171">
        <f t="shared" si="57"/>
        <v>0.82872636411993306</v>
      </c>
      <c r="P494" s="90">
        <v>10</v>
      </c>
      <c r="Q494" s="209">
        <v>0.83238402388300003</v>
      </c>
      <c r="R494" s="123"/>
    </row>
    <row r="495" spans="1:18" ht="12.65" customHeight="1">
      <c r="A495" s="113">
        <v>39934</v>
      </c>
      <c r="B495" s="90">
        <v>3305258</v>
      </c>
      <c r="C495" s="195">
        <v>93.75</v>
      </c>
      <c r="D495" s="196">
        <f t="shared" si="59"/>
        <v>3525608.5333333337</v>
      </c>
      <c r="F495" s="197">
        <f t="shared" si="60"/>
        <v>89.210797079809339</v>
      </c>
      <c r="G495" s="198">
        <f t="shared" si="62"/>
        <v>127.85081574001498</v>
      </c>
      <c r="H495" s="196">
        <f t="shared" si="55"/>
        <v>0</v>
      </c>
      <c r="I495" s="202">
        <f t="shared" si="63"/>
        <v>127.2091749717035</v>
      </c>
      <c r="J495" s="203">
        <v>1</v>
      </c>
      <c r="K495" s="203">
        <f t="shared" si="58"/>
        <v>5</v>
      </c>
      <c r="L495" s="192">
        <v>105.557489872292</v>
      </c>
      <c r="M495" s="193">
        <v>87.3</v>
      </c>
      <c r="N495" s="192">
        <f t="shared" si="56"/>
        <v>128.18782837386144</v>
      </c>
      <c r="O495" s="171">
        <f t="shared" si="57"/>
        <v>0.8234595375501037</v>
      </c>
      <c r="P495" s="90">
        <v>10</v>
      </c>
      <c r="Q495" s="209">
        <v>0.83238402388300003</v>
      </c>
      <c r="R495" s="123"/>
    </row>
    <row r="496" spans="1:18" ht="12.65" customHeight="1">
      <c r="A496" s="113">
        <v>39965</v>
      </c>
      <c r="B496" s="90">
        <v>3356649</v>
      </c>
      <c r="C496" s="195">
        <v>94.602272727272734</v>
      </c>
      <c r="D496" s="196">
        <f t="shared" si="59"/>
        <v>3548169.5135135129</v>
      </c>
      <c r="F496" s="197">
        <f t="shared" si="60"/>
        <v>89.781672435296585</v>
      </c>
      <c r="G496" s="198">
        <f t="shared" si="62"/>
        <v>127.85081574001498</v>
      </c>
      <c r="H496" s="196">
        <f t="shared" si="55"/>
        <v>0</v>
      </c>
      <c r="I496" s="202">
        <f t="shared" si="63"/>
        <v>127.08084681804121</v>
      </c>
      <c r="J496" s="203">
        <v>1</v>
      </c>
      <c r="K496" s="203">
        <f t="shared" si="58"/>
        <v>6</v>
      </c>
      <c r="L496" s="192">
        <v>103.37429568698801</v>
      </c>
      <c r="M496" s="193">
        <v>83.9</v>
      </c>
      <c r="N496" s="192">
        <f t="shared" si="56"/>
        <v>126.53255899900722</v>
      </c>
      <c r="O496" s="171">
        <f t="shared" si="57"/>
        <v>0.81697783167255067</v>
      </c>
      <c r="P496" s="90">
        <v>10</v>
      </c>
      <c r="Q496" s="209">
        <v>0.83238402388300003</v>
      </c>
      <c r="R496" s="123"/>
    </row>
    <row r="497" spans="1:18" ht="12.65" customHeight="1">
      <c r="A497" s="113">
        <v>39995</v>
      </c>
      <c r="B497" s="90">
        <v>3428725</v>
      </c>
      <c r="C497" s="195">
        <v>92.803030303030312</v>
      </c>
      <c r="D497" s="196">
        <f t="shared" si="59"/>
        <v>3694626.1224489789</v>
      </c>
      <c r="F497" s="197">
        <f t="shared" si="60"/>
        <v>93.487560567007534</v>
      </c>
      <c r="G497" s="198">
        <f t="shared" si="62"/>
        <v>127.85081574001498</v>
      </c>
      <c r="H497" s="196">
        <f t="shared" si="55"/>
        <v>0</v>
      </c>
      <c r="I497" s="202">
        <f t="shared" si="63"/>
        <v>126.95251866437891</v>
      </c>
      <c r="J497" s="203">
        <v>1</v>
      </c>
      <c r="K497" s="203">
        <f t="shared" si="58"/>
        <v>7</v>
      </c>
      <c r="L497" s="192">
        <v>102.481861933706</v>
      </c>
      <c r="M497" s="193">
        <v>89.6</v>
      </c>
      <c r="N497" s="192">
        <f t="shared" si="56"/>
        <v>124.08054547997631</v>
      </c>
      <c r="O497" s="171">
        <f t="shared" si="57"/>
        <v>0.82593013705153462</v>
      </c>
      <c r="P497" s="90">
        <v>10</v>
      </c>
      <c r="Q497" s="209">
        <v>0.83238402388300003</v>
      </c>
      <c r="R497" s="123"/>
    </row>
    <row r="498" spans="1:18" ht="12.65" customHeight="1">
      <c r="A498" s="113">
        <v>40026</v>
      </c>
      <c r="B498" s="90">
        <v>3552915</v>
      </c>
      <c r="C498" s="195">
        <v>93.75</v>
      </c>
      <c r="D498" s="196">
        <f t="shared" si="59"/>
        <v>3789776</v>
      </c>
      <c r="F498" s="197">
        <f t="shared" si="60"/>
        <v>95.895200649029746</v>
      </c>
      <c r="G498" s="198">
        <f t="shared" si="62"/>
        <v>127.85081574001498</v>
      </c>
      <c r="H498" s="196">
        <f t="shared" si="55"/>
        <v>0</v>
      </c>
      <c r="I498" s="202">
        <f t="shared" si="63"/>
        <v>126.82419051071662</v>
      </c>
      <c r="J498" s="203">
        <v>1</v>
      </c>
      <c r="K498" s="203">
        <f t="shared" si="58"/>
        <v>8</v>
      </c>
      <c r="L498" s="192">
        <v>99.482431658819294</v>
      </c>
      <c r="M498" s="193">
        <v>93.6</v>
      </c>
      <c r="N498" s="192">
        <f t="shared" si="56"/>
        <v>119.63504918373565</v>
      </c>
      <c r="O498" s="171">
        <f t="shared" si="57"/>
        <v>0.8315492185407477</v>
      </c>
      <c r="P498" s="90">
        <v>10</v>
      </c>
      <c r="Q498" s="209">
        <v>0.83238402388300003</v>
      </c>
      <c r="R498" s="123"/>
    </row>
    <row r="499" spans="1:18" ht="12.65" customHeight="1">
      <c r="A499" s="113">
        <v>40057</v>
      </c>
      <c r="B499" s="90">
        <v>3706561</v>
      </c>
      <c r="C499" s="195">
        <v>93.560606060606062</v>
      </c>
      <c r="D499" s="196">
        <f t="shared" si="59"/>
        <v>3961668.4372469638</v>
      </c>
      <c r="F499" s="197">
        <f t="shared" si="60"/>
        <v>100.24470831382268</v>
      </c>
      <c r="G499" s="198">
        <f t="shared" si="62"/>
        <v>127.85081574001498</v>
      </c>
      <c r="H499" s="196">
        <f t="shared" si="55"/>
        <v>0</v>
      </c>
      <c r="I499" s="202">
        <f t="shared" si="63"/>
        <v>126.69586235705432</v>
      </c>
      <c r="J499" s="203">
        <v>1</v>
      </c>
      <c r="K499" s="203">
        <f t="shared" si="58"/>
        <v>9</v>
      </c>
      <c r="L499" s="192">
        <v>98.621108357438303</v>
      </c>
      <c r="M499" s="193">
        <v>92.6</v>
      </c>
      <c r="N499" s="192">
        <f t="shared" si="56"/>
        <v>118.8965185935389</v>
      </c>
      <c r="O499" s="171">
        <f t="shared" si="57"/>
        <v>0.82947011000873483</v>
      </c>
      <c r="P499" s="90">
        <v>10</v>
      </c>
      <c r="Q499" s="209">
        <v>0.83238402388300003</v>
      </c>
      <c r="R499" s="123"/>
    </row>
    <row r="500" spans="1:18" ht="12.65" customHeight="1">
      <c r="A500" s="113">
        <v>40087</v>
      </c>
      <c r="B500" s="90">
        <v>3879451</v>
      </c>
      <c r="C500" s="195">
        <v>92.897727272727266</v>
      </c>
      <c r="D500" s="196">
        <f t="shared" si="59"/>
        <v>4176045.1131498478</v>
      </c>
      <c r="F500" s="197">
        <f t="shared" si="60"/>
        <v>105.66922267830732</v>
      </c>
      <c r="G500" s="198">
        <f t="shared" si="62"/>
        <v>127.85081574001498</v>
      </c>
      <c r="H500" s="196">
        <f t="shared" si="55"/>
        <v>0</v>
      </c>
      <c r="I500" s="202">
        <f t="shared" si="63"/>
        <v>126.56753420339203</v>
      </c>
      <c r="J500" s="203">
        <v>1</v>
      </c>
      <c r="K500" s="203">
        <f t="shared" si="58"/>
        <v>10</v>
      </c>
      <c r="L500" s="192">
        <v>97.627661156764304</v>
      </c>
      <c r="M500" s="193">
        <v>88.9</v>
      </c>
      <c r="N500" s="192">
        <f t="shared" si="56"/>
        <v>118.68240112742652</v>
      </c>
      <c r="O500" s="171">
        <f t="shared" si="57"/>
        <v>0.82259593865095271</v>
      </c>
      <c r="P500" s="90">
        <v>8</v>
      </c>
      <c r="Q500" s="209">
        <v>0.83238402388300003</v>
      </c>
      <c r="R500" s="123"/>
    </row>
    <row r="501" spans="1:18" ht="12.65" customHeight="1">
      <c r="A501" s="113">
        <v>40118</v>
      </c>
      <c r="B501" s="90">
        <v>4024002</v>
      </c>
      <c r="C501" s="195">
        <v>93.560606060606062</v>
      </c>
      <c r="D501" s="196">
        <f t="shared" si="59"/>
        <v>4300957.6032388667</v>
      </c>
      <c r="F501" s="197">
        <f t="shared" si="60"/>
        <v>108.82996576725409</v>
      </c>
      <c r="G501" s="198">
        <f t="shared" si="62"/>
        <v>127.85081574001498</v>
      </c>
      <c r="H501" s="196">
        <f t="shared" si="55"/>
        <v>0</v>
      </c>
      <c r="I501" s="202">
        <f t="shared" si="63"/>
        <v>126.43920604972973</v>
      </c>
      <c r="J501" s="203">
        <v>1</v>
      </c>
      <c r="K501" s="203">
        <f t="shared" si="58"/>
        <v>11</v>
      </c>
      <c r="L501" s="192">
        <v>97.353221065101295</v>
      </c>
      <c r="M501" s="193">
        <v>88.2</v>
      </c>
      <c r="N501" s="192">
        <f t="shared" si="56"/>
        <v>118.54258674272054</v>
      </c>
      <c r="O501" s="171">
        <f t="shared" si="57"/>
        <v>0.82125102665755312</v>
      </c>
      <c r="P501" s="90">
        <v>8</v>
      </c>
      <c r="Q501" s="209">
        <v>0.83238402388300003</v>
      </c>
      <c r="R501" s="123"/>
    </row>
    <row r="502" spans="1:18" ht="12.65" customHeight="1">
      <c r="A502" s="113">
        <v>40148</v>
      </c>
      <c r="B502" s="90">
        <v>4174316</v>
      </c>
      <c r="C502" s="195">
        <v>92.424242424242422</v>
      </c>
      <c r="D502" s="196">
        <f t="shared" si="59"/>
        <v>4516473.0491803279</v>
      </c>
      <c r="F502" s="197">
        <f t="shared" si="60"/>
        <v>114.28329518079241</v>
      </c>
      <c r="G502" s="198">
        <f t="shared" si="62"/>
        <v>127.85081574001498</v>
      </c>
      <c r="H502" s="196">
        <f t="shared" si="55"/>
        <v>0</v>
      </c>
      <c r="I502" s="202">
        <f t="shared" si="63"/>
        <v>126.31087789606744</v>
      </c>
      <c r="J502" s="203">
        <v>1</v>
      </c>
      <c r="K502" s="203">
        <f t="shared" si="58"/>
        <v>12</v>
      </c>
      <c r="L502" s="192">
        <v>97.225018865861401</v>
      </c>
      <c r="M502" s="193">
        <v>92.4</v>
      </c>
      <c r="N502" s="192">
        <f t="shared" si="56"/>
        <v>117.34365722219</v>
      </c>
      <c r="O502" s="171">
        <f t="shared" si="57"/>
        <v>0.82854941773091328</v>
      </c>
      <c r="P502" s="90">
        <v>8</v>
      </c>
      <c r="Q502" s="209">
        <v>0.83238402388300003</v>
      </c>
      <c r="R502" s="123"/>
    </row>
    <row r="503" spans="1:18" ht="12.65" customHeight="1">
      <c r="A503" s="113">
        <v>40179</v>
      </c>
      <c r="B503" s="90">
        <v>3908343</v>
      </c>
      <c r="C503" s="195">
        <v>93.181818181818187</v>
      </c>
      <c r="D503" s="196">
        <f t="shared" si="59"/>
        <v>4194319.3170731701</v>
      </c>
      <c r="F503" s="197">
        <f t="shared" si="60"/>
        <v>106.13162690798428</v>
      </c>
      <c r="G503" s="198">
        <f t="shared" si="62"/>
        <v>118.5567701134089</v>
      </c>
      <c r="H503" s="196">
        <f t="shared" si="55"/>
        <v>0</v>
      </c>
      <c r="I503" s="202">
        <f t="shared" si="63"/>
        <v>126.18254974240514</v>
      </c>
      <c r="J503" s="203">
        <v>1</v>
      </c>
      <c r="K503" s="203">
        <f t="shared" si="58"/>
        <v>13</v>
      </c>
      <c r="L503" s="192">
        <v>103.19071735543299</v>
      </c>
      <c r="M503" s="193">
        <v>91.5</v>
      </c>
      <c r="N503" s="192">
        <f t="shared" si="56"/>
        <v>124.41864634557442</v>
      </c>
      <c r="O503" s="171">
        <f t="shared" si="57"/>
        <v>0.82938305781610444</v>
      </c>
      <c r="P503" s="90">
        <v>6</v>
      </c>
      <c r="Q503" s="209">
        <v>0.83238402388300003</v>
      </c>
      <c r="R503" s="123"/>
    </row>
    <row r="504" spans="1:18" ht="12.65" customHeight="1">
      <c r="A504" s="113">
        <v>40210</v>
      </c>
      <c r="B504" s="90">
        <v>3965623</v>
      </c>
      <c r="C504" s="195">
        <v>92.424242424242422</v>
      </c>
      <c r="D504" s="196">
        <f t="shared" si="59"/>
        <v>4290674.0655737706</v>
      </c>
      <c r="F504" s="197">
        <f t="shared" si="60"/>
        <v>108.56975463399021</v>
      </c>
      <c r="G504" s="198">
        <f t="shared" si="62"/>
        <v>118.5567701134089</v>
      </c>
      <c r="H504" s="196">
        <f t="shared" si="55"/>
        <v>0</v>
      </c>
      <c r="I504" s="202">
        <f t="shared" si="63"/>
        <v>126.05422158874285</v>
      </c>
      <c r="J504" s="203">
        <v>1</v>
      </c>
      <c r="K504" s="203">
        <f t="shared" si="58"/>
        <v>14</v>
      </c>
      <c r="L504" s="192">
        <v>104.82543580411399</v>
      </c>
      <c r="M504" s="193">
        <v>95.4</v>
      </c>
      <c r="N504" s="192">
        <f t="shared" si="56"/>
        <v>125.31896780436584</v>
      </c>
      <c r="O504" s="171">
        <f t="shared" si="57"/>
        <v>0.83646903290614327</v>
      </c>
      <c r="P504" s="90">
        <v>6</v>
      </c>
      <c r="Q504" s="209">
        <v>0.83238402388300003</v>
      </c>
      <c r="R504" s="123"/>
    </row>
    <row r="505" spans="1:18" ht="12.65" customHeight="1">
      <c r="A505" s="113">
        <v>40238</v>
      </c>
      <c r="B505" s="90">
        <v>3997262</v>
      </c>
      <c r="C505" s="195">
        <v>93.181818181818187</v>
      </c>
      <c r="D505" s="196">
        <f t="shared" si="59"/>
        <v>4289744.5853658533</v>
      </c>
      <c r="F505" s="197">
        <f t="shared" si="60"/>
        <v>108.54623538350219</v>
      </c>
      <c r="G505" s="198">
        <f t="shared" si="62"/>
        <v>118.5567701134089</v>
      </c>
      <c r="H505" s="196">
        <f t="shared" si="55"/>
        <v>0</v>
      </c>
      <c r="I505" s="202">
        <f t="shared" si="63"/>
        <v>125.92589343508055</v>
      </c>
      <c r="J505" s="203">
        <v>1</v>
      </c>
      <c r="K505" s="203">
        <f t="shared" si="58"/>
        <v>15</v>
      </c>
      <c r="L505" s="192">
        <v>97.914811633209695</v>
      </c>
      <c r="M505" s="193">
        <v>94.8</v>
      </c>
      <c r="N505" s="192">
        <f t="shared" si="56"/>
        <v>117.53466478838295</v>
      </c>
      <c r="O505" s="171">
        <f t="shared" si="57"/>
        <v>0.83307177341682037</v>
      </c>
      <c r="P505" s="90">
        <v>6</v>
      </c>
      <c r="Q505" s="209">
        <v>0.83238402388300003</v>
      </c>
      <c r="R505" s="123"/>
    </row>
    <row r="506" spans="1:18" ht="12.65" customHeight="1">
      <c r="A506" s="113">
        <v>40269</v>
      </c>
      <c r="B506" s="90">
        <v>3060325</v>
      </c>
      <c r="C506" s="195">
        <v>93.371212121212125</v>
      </c>
      <c r="D506" s="196">
        <f t="shared" si="59"/>
        <v>3277589.4523326568</v>
      </c>
      <c r="F506" s="197">
        <f t="shared" si="60"/>
        <v>82.935006759392536</v>
      </c>
      <c r="G506" s="198">
        <f t="shared" si="62"/>
        <v>114.28329518079241</v>
      </c>
      <c r="H506" s="196">
        <f t="shared" si="55"/>
        <v>0</v>
      </c>
      <c r="I506" s="202">
        <f t="shared" si="63"/>
        <v>125.79756528141826</v>
      </c>
      <c r="J506" s="203">
        <v>1</v>
      </c>
      <c r="K506" s="203">
        <f t="shared" si="58"/>
        <v>16</v>
      </c>
      <c r="L506" s="192">
        <v>96.047551594730507</v>
      </c>
      <c r="M506" s="193">
        <v>91.9</v>
      </c>
      <c r="N506" s="192">
        <f t="shared" si="56"/>
        <v>116.11693437767451</v>
      </c>
      <c r="O506" s="171">
        <f t="shared" si="57"/>
        <v>0.8271623093521604</v>
      </c>
      <c r="P506" s="90">
        <v>8</v>
      </c>
      <c r="Q506" s="209">
        <v>0.83238402388300003</v>
      </c>
      <c r="R506" s="123"/>
    </row>
    <row r="507" spans="1:18" ht="12.65" customHeight="1">
      <c r="A507" s="113">
        <v>40299</v>
      </c>
      <c r="B507" s="90">
        <v>3004277</v>
      </c>
      <c r="C507" s="195">
        <v>92.992424242424249</v>
      </c>
      <c r="D507" s="196">
        <f t="shared" si="59"/>
        <v>3230668.5458248472</v>
      </c>
      <c r="F507" s="197">
        <f t="shared" si="60"/>
        <v>81.747736128041041</v>
      </c>
      <c r="G507" s="198">
        <f t="shared" si="62"/>
        <v>114.28329518079241</v>
      </c>
      <c r="H507" s="196">
        <f t="shared" si="55"/>
        <v>0</v>
      </c>
      <c r="I507" s="202">
        <f t="shared" si="63"/>
        <v>125.66923712775596</v>
      </c>
      <c r="J507" s="203">
        <v>1</v>
      </c>
      <c r="K507" s="203">
        <f t="shared" si="58"/>
        <v>17</v>
      </c>
      <c r="L507" s="192">
        <v>98.037921044881202</v>
      </c>
      <c r="M507" s="193">
        <v>89.9</v>
      </c>
      <c r="N507" s="192">
        <f t="shared" si="56"/>
        <v>118.90303560331569</v>
      </c>
      <c r="O507" s="171">
        <f t="shared" si="57"/>
        <v>0.82451991698475491</v>
      </c>
      <c r="P507" s="90">
        <v>8</v>
      </c>
      <c r="Q507" s="209">
        <v>0.83238402388300003</v>
      </c>
      <c r="R507" s="123"/>
    </row>
    <row r="508" spans="1:18" ht="12.65" customHeight="1">
      <c r="A508" s="113">
        <v>40330</v>
      </c>
      <c r="B508" s="90">
        <v>3063349</v>
      </c>
      <c r="C508" s="195">
        <v>94.034090909090907</v>
      </c>
      <c r="D508" s="196">
        <f t="shared" si="59"/>
        <v>3257700.4471299094</v>
      </c>
      <c r="F508" s="197">
        <f t="shared" si="60"/>
        <v>82.43174214833715</v>
      </c>
      <c r="G508" s="198">
        <f t="shared" si="62"/>
        <v>114.28329518079241</v>
      </c>
      <c r="H508" s="196">
        <f t="shared" si="55"/>
        <v>0</v>
      </c>
      <c r="I508" s="202">
        <f t="shared" si="63"/>
        <v>125.54090897409367</v>
      </c>
      <c r="J508" s="203">
        <v>1</v>
      </c>
      <c r="K508" s="203">
        <f t="shared" si="58"/>
        <v>18</v>
      </c>
      <c r="L508" s="192">
        <v>96.182064087886005</v>
      </c>
      <c r="M508" s="193">
        <v>91.5</v>
      </c>
      <c r="N508" s="192">
        <f t="shared" si="56"/>
        <v>116.37154213127943</v>
      </c>
      <c r="O508" s="171">
        <f t="shared" si="57"/>
        <v>0.82650846011288948</v>
      </c>
      <c r="P508" s="90">
        <v>8</v>
      </c>
      <c r="Q508" s="209">
        <v>0.83238402388300003</v>
      </c>
      <c r="R508" s="123"/>
    </row>
    <row r="509" spans="1:18" ht="12.65" customHeight="1">
      <c r="A509" s="113">
        <v>40360</v>
      </c>
      <c r="B509" s="90">
        <v>3211417</v>
      </c>
      <c r="C509" s="195">
        <v>93.371212121212125</v>
      </c>
      <c r="D509" s="196">
        <f t="shared" si="59"/>
        <v>3439408.0649087219</v>
      </c>
      <c r="F509" s="197">
        <f t="shared" si="60"/>
        <v>87.029609797073221</v>
      </c>
      <c r="G509" s="198">
        <f t="shared" si="62"/>
        <v>114.28329518079241</v>
      </c>
      <c r="H509" s="196">
        <f t="shared" si="55"/>
        <v>0</v>
      </c>
      <c r="I509" s="202">
        <f t="shared" si="63"/>
        <v>125.41258082043137</v>
      </c>
      <c r="J509" s="203">
        <v>1</v>
      </c>
      <c r="K509" s="203">
        <f t="shared" si="58"/>
        <v>19</v>
      </c>
      <c r="L509" s="192">
        <v>96.049735364106496</v>
      </c>
      <c r="M509" s="193">
        <v>90.1</v>
      </c>
      <c r="N509" s="192">
        <f t="shared" si="56"/>
        <v>116.57018399070695</v>
      </c>
      <c r="O509" s="171">
        <f t="shared" si="57"/>
        <v>0.82396486027476501</v>
      </c>
      <c r="P509" s="90">
        <v>8</v>
      </c>
      <c r="Q509" s="209">
        <v>0.83238402388300003</v>
      </c>
      <c r="R509" s="123"/>
    </row>
    <row r="510" spans="1:18" ht="12.65" customHeight="1">
      <c r="A510" s="113">
        <v>40391</v>
      </c>
      <c r="B510" s="90">
        <v>3451421</v>
      </c>
      <c r="C510" s="195">
        <v>92.992424242424249</v>
      </c>
      <c r="D510" s="196">
        <f t="shared" si="59"/>
        <v>3711507.7148676165</v>
      </c>
      <c r="F510" s="197">
        <f t="shared" si="60"/>
        <v>93.914726629661473</v>
      </c>
      <c r="G510" s="198">
        <f t="shared" si="62"/>
        <v>114.28329518079241</v>
      </c>
      <c r="H510" s="196">
        <f t="shared" ref="H510:H573" si="64">IF(F510=G510,1,0)</f>
        <v>0</v>
      </c>
      <c r="I510" s="202">
        <f t="shared" si="63"/>
        <v>125.28425266676908</v>
      </c>
      <c r="J510" s="203">
        <v>1</v>
      </c>
      <c r="K510" s="203">
        <f t="shared" si="58"/>
        <v>20</v>
      </c>
      <c r="L510" s="192">
        <v>97.2226208209361</v>
      </c>
      <c r="M510" s="193">
        <v>91.4</v>
      </c>
      <c r="N510" s="192">
        <f t="shared" ref="N510:N573" si="65" xml:space="preserve"> 28.851205276+1.14816697404*L510-0.25041237842*M510</f>
        <v>117.59131624462449</v>
      </c>
      <c r="O510" s="171">
        <f t="shared" ref="O510:O573" si="66">L510/N510</f>
        <v>0.82678401710109684</v>
      </c>
      <c r="P510" s="90">
        <v>8</v>
      </c>
      <c r="Q510" s="209">
        <v>0.83238402388300003</v>
      </c>
      <c r="R510" s="123"/>
    </row>
    <row r="511" spans="1:18" ht="12.65" customHeight="1">
      <c r="A511" s="113">
        <v>40422</v>
      </c>
      <c r="B511" s="90">
        <v>3554839</v>
      </c>
      <c r="C511" s="195">
        <v>92.992424242424249</v>
      </c>
      <c r="D511" s="196">
        <f t="shared" si="59"/>
        <v>3822718.9246435841</v>
      </c>
      <c r="F511" s="197">
        <f t="shared" si="60"/>
        <v>96.728777189876041</v>
      </c>
      <c r="G511" s="198">
        <f t="shared" si="62"/>
        <v>114.28329518079241</v>
      </c>
      <c r="H511" s="196">
        <f t="shared" si="64"/>
        <v>0</v>
      </c>
      <c r="I511" s="202">
        <f t="shared" si="63"/>
        <v>125.15592451310678</v>
      </c>
      <c r="J511" s="203">
        <v>1</v>
      </c>
      <c r="K511" s="203">
        <f t="shared" ref="K511:K574" si="67">K510+J511</f>
        <v>21</v>
      </c>
      <c r="L511" s="192">
        <v>94.909007868234895</v>
      </c>
      <c r="M511" s="193">
        <v>89.2</v>
      </c>
      <c r="N511" s="192">
        <f t="shared" si="65"/>
        <v>115.4858094941458</v>
      </c>
      <c r="O511" s="171">
        <f t="shared" si="66"/>
        <v>0.821823982391932</v>
      </c>
      <c r="P511" s="90">
        <v>8</v>
      </c>
      <c r="Q511" s="209">
        <v>0.83238402388300003</v>
      </c>
      <c r="R511" s="123"/>
    </row>
    <row r="512" spans="1:18" ht="12.65" customHeight="1">
      <c r="A512" s="113">
        <v>40452</v>
      </c>
      <c r="B512" s="90">
        <v>3794787</v>
      </c>
      <c r="C512" s="195">
        <v>93.181818181818187</v>
      </c>
      <c r="D512" s="196">
        <f t="shared" si="59"/>
        <v>4072454.3414634145</v>
      </c>
      <c r="F512" s="197">
        <f t="shared" si="60"/>
        <v>103.04799708706965</v>
      </c>
      <c r="G512" s="198">
        <f t="shared" si="62"/>
        <v>114.28329518079241</v>
      </c>
      <c r="H512" s="196">
        <f t="shared" si="64"/>
        <v>0</v>
      </c>
      <c r="I512" s="202">
        <f t="shared" si="63"/>
        <v>125.02759635944449</v>
      </c>
      <c r="J512" s="203">
        <v>1</v>
      </c>
      <c r="K512" s="203">
        <f t="shared" si="67"/>
        <v>22</v>
      </c>
      <c r="L512" s="192">
        <v>95.459404580490798</v>
      </c>
      <c r="M512" s="193">
        <v>91.1</v>
      </c>
      <c r="N512" s="192">
        <f t="shared" si="65"/>
        <v>115.64197330278023</v>
      </c>
      <c r="O512" s="171">
        <f t="shared" si="66"/>
        <v>0.82547367408331651</v>
      </c>
      <c r="P512" s="90">
        <v>7</v>
      </c>
      <c r="Q512" s="209">
        <v>0.83238402388300003</v>
      </c>
      <c r="R512" s="123"/>
    </row>
    <row r="513" spans="1:18" ht="12.65" customHeight="1">
      <c r="A513" s="113">
        <v>40483</v>
      </c>
      <c r="B513" s="90">
        <v>3925716</v>
      </c>
      <c r="C513" s="195">
        <v>93.181818181818187</v>
      </c>
      <c r="D513" s="196">
        <f t="shared" si="59"/>
        <v>4212963.5121951215</v>
      </c>
      <c r="F513" s="197">
        <f t="shared" si="60"/>
        <v>106.60339326888773</v>
      </c>
      <c r="G513" s="198">
        <f t="shared" si="62"/>
        <v>114.28329518079241</v>
      </c>
      <c r="H513" s="196">
        <f t="shared" si="64"/>
        <v>0</v>
      </c>
      <c r="I513" s="202">
        <f t="shared" si="63"/>
        <v>124.89926820578219</v>
      </c>
      <c r="J513" s="203">
        <v>1</v>
      </c>
      <c r="K513" s="203">
        <f t="shared" si="67"/>
        <v>23</v>
      </c>
      <c r="L513" s="192">
        <v>95.857095963150201</v>
      </c>
      <c r="M513" s="193">
        <v>91.8</v>
      </c>
      <c r="N513" s="192">
        <f t="shared" si="65"/>
        <v>115.92330074931607</v>
      </c>
      <c r="O513" s="171">
        <f t="shared" si="66"/>
        <v>0.82690102286201284</v>
      </c>
      <c r="P513" s="90">
        <v>7</v>
      </c>
      <c r="Q513" s="209">
        <v>0.83238402388300003</v>
      </c>
      <c r="R513" s="123"/>
    </row>
    <row r="514" spans="1:18" ht="12.65" customHeight="1">
      <c r="A514" s="113">
        <v>40513</v>
      </c>
      <c r="B514" s="90">
        <v>4127713</v>
      </c>
      <c r="C514" s="195">
        <v>93.465909090909093</v>
      </c>
      <c r="D514" s="196">
        <f t="shared" si="59"/>
        <v>4416276.5227963524</v>
      </c>
      <c r="F514" s="197">
        <f t="shared" si="60"/>
        <v>111.74795641619863</v>
      </c>
      <c r="G514" s="198">
        <f t="shared" si="62"/>
        <v>114.28329518079241</v>
      </c>
      <c r="H514" s="196">
        <f t="shared" si="64"/>
        <v>0</v>
      </c>
      <c r="I514" s="202">
        <f t="shared" si="63"/>
        <v>124.7709400521199</v>
      </c>
      <c r="J514" s="203">
        <v>1</v>
      </c>
      <c r="K514" s="203">
        <f t="shared" si="67"/>
        <v>24</v>
      </c>
      <c r="L514" s="192">
        <v>95.854189946521402</v>
      </c>
      <c r="M514" s="193">
        <v>91.9</v>
      </c>
      <c r="N514" s="192">
        <f t="shared" si="65"/>
        <v>115.89492291915488</v>
      </c>
      <c r="O514" s="171">
        <f t="shared" si="66"/>
        <v>0.82707842183377311</v>
      </c>
      <c r="P514" s="90">
        <v>7</v>
      </c>
      <c r="Q514" s="209">
        <v>0.83238402388300003</v>
      </c>
      <c r="R514" s="123"/>
    </row>
    <row r="515" spans="1:18" ht="12.65" customHeight="1">
      <c r="A515" s="113">
        <v>40544</v>
      </c>
      <c r="B515" s="90">
        <v>3915551</v>
      </c>
      <c r="C515" s="195">
        <v>93.75</v>
      </c>
      <c r="D515" s="196">
        <f t="shared" ref="D515:D578" si="68">B515/C515*100</f>
        <v>4176587.7333333329</v>
      </c>
      <c r="F515" s="197">
        <f t="shared" si="60"/>
        <v>105.6829529545483</v>
      </c>
      <c r="G515" s="198">
        <f t="shared" si="62"/>
        <v>111.74795641619863</v>
      </c>
      <c r="H515" s="196">
        <f t="shared" si="64"/>
        <v>0</v>
      </c>
      <c r="I515" s="202">
        <f t="shared" si="63"/>
        <v>124.6426118984576</v>
      </c>
      <c r="J515" s="203">
        <v>1</v>
      </c>
      <c r="K515" s="203">
        <f t="shared" si="67"/>
        <v>25</v>
      </c>
      <c r="L515" s="192">
        <v>99.497465304335904</v>
      </c>
      <c r="M515" s="193">
        <v>91.8</v>
      </c>
      <c r="N515" s="192">
        <f t="shared" si="65"/>
        <v>120.10305260017324</v>
      </c>
      <c r="O515" s="171">
        <f t="shared" si="66"/>
        <v>0.82843410846155618</v>
      </c>
      <c r="P515" s="90">
        <v>7</v>
      </c>
      <c r="Q515" s="209">
        <v>0.83238402388300003</v>
      </c>
      <c r="R515" s="123"/>
    </row>
    <row r="516" spans="1:18" ht="12.65" customHeight="1">
      <c r="A516" s="113">
        <v>40575</v>
      </c>
      <c r="B516" s="90">
        <v>3971106</v>
      </c>
      <c r="C516" s="195">
        <v>94.12878787878789</v>
      </c>
      <c r="D516" s="196">
        <f t="shared" si="68"/>
        <v>4218800.740442656</v>
      </c>
      <c r="F516" s="197">
        <f t="shared" ref="F516:F579" si="69">D516/E$574*100</f>
        <v>106.75109650359909</v>
      </c>
      <c r="G516" s="198">
        <f t="shared" si="62"/>
        <v>111.74795641619863</v>
      </c>
      <c r="H516" s="196">
        <f t="shared" si="64"/>
        <v>0</v>
      </c>
      <c r="I516" s="202">
        <f t="shared" si="63"/>
        <v>124.51428374479531</v>
      </c>
      <c r="J516" s="203">
        <v>1</v>
      </c>
      <c r="K516" s="203">
        <f t="shared" si="67"/>
        <v>26</v>
      </c>
      <c r="L516" s="192">
        <v>101.48710103130399</v>
      </c>
      <c r="M516" s="193">
        <v>89.1</v>
      </c>
      <c r="N516" s="192">
        <f t="shared" si="65"/>
        <v>123.06360005398207</v>
      </c>
      <c r="O516" s="171">
        <f t="shared" si="66"/>
        <v>0.82467196625798767</v>
      </c>
      <c r="P516" s="90">
        <v>7</v>
      </c>
      <c r="Q516" s="209">
        <v>0.83238402388300003</v>
      </c>
      <c r="R516" s="123"/>
    </row>
    <row r="517" spans="1:18" ht="12.65" customHeight="1">
      <c r="A517" s="113">
        <v>40603</v>
      </c>
      <c r="B517" s="90">
        <v>3850539</v>
      </c>
      <c r="C517" s="195">
        <v>94.223484848484858</v>
      </c>
      <c r="D517" s="196">
        <f t="shared" si="68"/>
        <v>4086602.1949748741</v>
      </c>
      <c r="F517" s="197">
        <f t="shared" si="69"/>
        <v>103.40598955185767</v>
      </c>
      <c r="G517" s="198">
        <f t="shared" si="62"/>
        <v>111.74795641619863</v>
      </c>
      <c r="H517" s="196">
        <f t="shared" si="64"/>
        <v>0</v>
      </c>
      <c r="I517" s="202">
        <f t="shared" si="63"/>
        <v>124.38595559113301</v>
      </c>
      <c r="J517" s="203">
        <v>1</v>
      </c>
      <c r="K517" s="203">
        <f t="shared" si="67"/>
        <v>27</v>
      </c>
      <c r="L517" s="192">
        <v>94.659728792740495</v>
      </c>
      <c r="M517" s="193">
        <v>92.8</v>
      </c>
      <c r="N517" s="192">
        <f t="shared" si="65"/>
        <v>114.2981109300319</v>
      </c>
      <c r="O517" s="171">
        <f t="shared" si="66"/>
        <v>0.82818279342067935</v>
      </c>
      <c r="P517" s="90">
        <v>7</v>
      </c>
      <c r="Q517" s="209">
        <v>0.83238402388300003</v>
      </c>
      <c r="R517" s="123"/>
    </row>
    <row r="518" spans="1:18" ht="12.65" customHeight="1">
      <c r="A518" s="113">
        <v>40634</v>
      </c>
      <c r="B518" s="90">
        <v>2987699.7393153701</v>
      </c>
      <c r="C518" s="195">
        <v>94.8</v>
      </c>
      <c r="D518" s="196">
        <f t="shared" si="68"/>
        <v>3151582.0034972262</v>
      </c>
      <c r="F518" s="197">
        <f t="shared" si="69"/>
        <v>79.746557207401608</v>
      </c>
      <c r="G518" s="198">
        <f t="shared" si="62"/>
        <v>111.74795641619863</v>
      </c>
      <c r="H518" s="196">
        <f t="shared" si="64"/>
        <v>0</v>
      </c>
      <c r="I518" s="202">
        <f t="shared" si="63"/>
        <v>124.25762743747072</v>
      </c>
      <c r="J518" s="203">
        <v>1</v>
      </c>
      <c r="K518" s="203">
        <f t="shared" si="67"/>
        <v>28</v>
      </c>
      <c r="L518" s="192">
        <v>93.855496133076997</v>
      </c>
      <c r="M518" s="193">
        <v>89.4</v>
      </c>
      <c r="N518" s="192">
        <f t="shared" si="65"/>
        <v>114.22611963738994</v>
      </c>
      <c r="O518" s="171">
        <f t="shared" si="66"/>
        <v>0.82166405049055891</v>
      </c>
      <c r="P518" s="90">
        <v>8</v>
      </c>
      <c r="Q518" s="209">
        <v>0.83238402388300003</v>
      </c>
      <c r="R518" s="123"/>
    </row>
    <row r="519" spans="1:18" ht="12.65" customHeight="1">
      <c r="A519" s="113">
        <v>40664</v>
      </c>
      <c r="B519" s="90">
        <v>2854969.8944791555</v>
      </c>
      <c r="C519" s="195">
        <v>96.2</v>
      </c>
      <c r="D519" s="196">
        <f t="shared" si="68"/>
        <v>2967744.1730552553</v>
      </c>
      <c r="F519" s="197">
        <f t="shared" si="69"/>
        <v>75.094787383244437</v>
      </c>
      <c r="G519" s="198">
        <f t="shared" si="62"/>
        <v>111.74795641619863</v>
      </c>
      <c r="H519" s="196">
        <f t="shared" si="64"/>
        <v>0</v>
      </c>
      <c r="I519" s="202">
        <f t="shared" si="63"/>
        <v>124.12929928380842</v>
      </c>
      <c r="J519" s="203">
        <v>1</v>
      </c>
      <c r="K519" s="203">
        <f t="shared" si="67"/>
        <v>29</v>
      </c>
      <c r="L519" s="192">
        <v>92.104136198782498</v>
      </c>
      <c r="M519" s="193">
        <v>91.2</v>
      </c>
      <c r="N519" s="192">
        <f t="shared" si="65"/>
        <v>111.76452372002012</v>
      </c>
      <c r="O519" s="171">
        <f t="shared" si="66"/>
        <v>0.82409098283737503</v>
      </c>
      <c r="P519" s="90">
        <v>8</v>
      </c>
      <c r="Q519" s="209">
        <v>0.83238402388300003</v>
      </c>
      <c r="R519" s="123"/>
    </row>
    <row r="520" spans="1:18" ht="12.65" customHeight="1">
      <c r="A520" s="113">
        <v>40695</v>
      </c>
      <c r="B520" s="90">
        <v>2974015.4771605469</v>
      </c>
      <c r="C520" s="195">
        <v>96.5</v>
      </c>
      <c r="D520" s="196">
        <f t="shared" si="68"/>
        <v>3081881.3234824319</v>
      </c>
      <c r="F520" s="197">
        <f t="shared" si="69"/>
        <v>77.982874948768782</v>
      </c>
      <c r="G520" s="198">
        <f t="shared" si="62"/>
        <v>111.74795641619863</v>
      </c>
      <c r="H520" s="196">
        <f t="shared" si="64"/>
        <v>0</v>
      </c>
      <c r="I520" s="202">
        <f t="shared" si="63"/>
        <v>124.00097113014613</v>
      </c>
      <c r="J520" s="203">
        <v>1</v>
      </c>
      <c r="K520" s="203">
        <f t="shared" si="67"/>
        <v>30</v>
      </c>
      <c r="L520" s="192">
        <v>91.486002652622901</v>
      </c>
      <c r="M520" s="193">
        <v>87.3</v>
      </c>
      <c r="N520" s="192">
        <f t="shared" si="65"/>
        <v>112.03141147261144</v>
      </c>
      <c r="O520" s="171">
        <f t="shared" si="66"/>
        <v>0.8166102832239035</v>
      </c>
      <c r="P520" s="90">
        <v>8</v>
      </c>
      <c r="Q520" s="209">
        <v>0.83238402388300003</v>
      </c>
      <c r="R520" s="123"/>
    </row>
    <row r="521" spans="1:18" ht="12.65" customHeight="1">
      <c r="A521" s="113">
        <v>40725</v>
      </c>
      <c r="B521" s="90">
        <v>3099483.7505859863</v>
      </c>
      <c r="C521" s="195">
        <v>93.1</v>
      </c>
      <c r="D521" s="196">
        <f t="shared" si="68"/>
        <v>3329198.4431643249</v>
      </c>
      <c r="F521" s="197">
        <f t="shared" si="69"/>
        <v>84.240903079147785</v>
      </c>
      <c r="G521" s="198">
        <f t="shared" si="62"/>
        <v>111.74795641619863</v>
      </c>
      <c r="H521" s="196">
        <f t="shared" si="64"/>
        <v>0</v>
      </c>
      <c r="I521" s="202">
        <f t="shared" si="63"/>
        <v>123.87264297648383</v>
      </c>
      <c r="J521" s="203">
        <v>1</v>
      </c>
      <c r="K521" s="203">
        <f t="shared" si="67"/>
        <v>31</v>
      </c>
      <c r="L521" s="192">
        <v>92.995547751841599</v>
      </c>
      <c r="M521" s="193">
        <v>89.3</v>
      </c>
      <c r="N521" s="192">
        <f t="shared" si="65"/>
        <v>113.26379654451829</v>
      </c>
      <c r="O521" s="171">
        <f t="shared" si="66"/>
        <v>0.82105271577480399</v>
      </c>
      <c r="P521" s="90">
        <v>7</v>
      </c>
      <c r="Q521" s="209">
        <v>0.83238402388300003</v>
      </c>
      <c r="R521" s="123"/>
    </row>
    <row r="522" spans="1:18" ht="12.65" customHeight="1">
      <c r="A522" s="113">
        <v>40756</v>
      </c>
      <c r="B522" s="90">
        <v>3379319.7944143205</v>
      </c>
      <c r="C522" s="195">
        <v>94.5</v>
      </c>
      <c r="D522" s="196">
        <f t="shared" si="68"/>
        <v>3575999.7824490163</v>
      </c>
      <c r="F522" s="197">
        <f t="shared" si="69"/>
        <v>90.485880078093032</v>
      </c>
      <c r="G522" s="198">
        <f t="shared" si="62"/>
        <v>111.74795641619863</v>
      </c>
      <c r="H522" s="196">
        <f t="shared" si="64"/>
        <v>0</v>
      </c>
      <c r="I522" s="202">
        <f t="shared" si="63"/>
        <v>123.74431482282154</v>
      </c>
      <c r="J522" s="203">
        <v>1</v>
      </c>
      <c r="K522" s="203">
        <f t="shared" si="67"/>
        <v>32</v>
      </c>
      <c r="L522" s="192">
        <v>93.713367341616205</v>
      </c>
      <c r="M522" s="193">
        <v>87.5</v>
      </c>
      <c r="N522" s="192">
        <f t="shared" si="65"/>
        <v>114.53871557197243</v>
      </c>
      <c r="O522" s="171">
        <f t="shared" si="66"/>
        <v>0.81818070748951044</v>
      </c>
      <c r="P522" s="90">
        <v>7</v>
      </c>
      <c r="Q522" s="209">
        <v>0.83238402388300003</v>
      </c>
      <c r="R522" s="123"/>
    </row>
    <row r="523" spans="1:18" ht="12.65" customHeight="1">
      <c r="A523" s="113">
        <v>40787</v>
      </c>
      <c r="B523" s="90">
        <v>3613551.4605421019</v>
      </c>
      <c r="C523" s="195">
        <v>94.5</v>
      </c>
      <c r="D523" s="196">
        <f t="shared" si="68"/>
        <v>3823863.9794096313</v>
      </c>
      <c r="F523" s="197">
        <f t="shared" si="69"/>
        <v>96.757751265532306</v>
      </c>
      <c r="G523" s="198">
        <f t="shared" si="62"/>
        <v>111.74795641619863</v>
      </c>
      <c r="H523" s="196">
        <f t="shared" si="64"/>
        <v>0</v>
      </c>
      <c r="I523" s="202">
        <f t="shared" si="63"/>
        <v>123.61598666915924</v>
      </c>
      <c r="J523" s="203">
        <v>1</v>
      </c>
      <c r="K523" s="203">
        <f t="shared" si="67"/>
        <v>33</v>
      </c>
      <c r="L523" s="192">
        <v>94.282206799553194</v>
      </c>
      <c r="M523" s="193">
        <v>88</v>
      </c>
      <c r="N523" s="192">
        <f t="shared" si="65"/>
        <v>115.0666320618965</v>
      </c>
      <c r="O523" s="171">
        <f t="shared" si="66"/>
        <v>0.81937052566930979</v>
      </c>
      <c r="P523" s="90">
        <v>7</v>
      </c>
      <c r="Q523" s="209">
        <v>0.83238402388300003</v>
      </c>
      <c r="R523" s="123"/>
    </row>
    <row r="524" spans="1:18" ht="12.65" customHeight="1">
      <c r="A524" s="113">
        <v>40817</v>
      </c>
      <c r="B524" s="90">
        <v>3751639.7960527241</v>
      </c>
      <c r="C524" s="195">
        <v>94.1</v>
      </c>
      <c r="D524" s="196">
        <f t="shared" si="68"/>
        <v>3986864.8204598562</v>
      </c>
      <c r="F524" s="197">
        <f t="shared" si="69"/>
        <v>100.88226900971347</v>
      </c>
      <c r="G524" s="198">
        <f t="shared" si="62"/>
        <v>111.74795641619863</v>
      </c>
      <c r="H524" s="196">
        <f t="shared" si="64"/>
        <v>0</v>
      </c>
      <c r="I524" s="202">
        <f t="shared" si="63"/>
        <v>123.48765851549695</v>
      </c>
      <c r="J524" s="203">
        <v>1</v>
      </c>
      <c r="K524" s="203">
        <f t="shared" si="67"/>
        <v>34</v>
      </c>
      <c r="L524" s="192">
        <v>93.453516768011397</v>
      </c>
      <c r="M524" s="193">
        <v>94.3</v>
      </c>
      <c r="N524" s="192">
        <f t="shared" si="65"/>
        <v>112.53755955191804</v>
      </c>
      <c r="O524" s="171">
        <f t="shared" si="66"/>
        <v>0.8304206803498132</v>
      </c>
      <c r="P524" s="90">
        <v>4</v>
      </c>
      <c r="Q524" s="209">
        <v>0.83238402388300003</v>
      </c>
      <c r="R524" s="123"/>
    </row>
    <row r="525" spans="1:18" ht="12.65" customHeight="1">
      <c r="A525" s="113">
        <v>40848</v>
      </c>
      <c r="B525" s="90">
        <v>3810020.4582062396</v>
      </c>
      <c r="C525" s="195">
        <v>94.6</v>
      </c>
      <c r="D525" s="196">
        <f t="shared" si="68"/>
        <v>4027505.7697740374</v>
      </c>
      <c r="F525" s="197">
        <f t="shared" si="69"/>
        <v>101.91063374394854</v>
      </c>
      <c r="G525" s="198">
        <f t="shared" si="62"/>
        <v>111.74795641619863</v>
      </c>
      <c r="H525" s="196">
        <f t="shared" si="64"/>
        <v>0</v>
      </c>
      <c r="I525" s="202">
        <f t="shared" si="63"/>
        <v>123.35933036183465</v>
      </c>
      <c r="J525" s="203">
        <v>1</v>
      </c>
      <c r="K525" s="203">
        <f t="shared" si="67"/>
        <v>35</v>
      </c>
      <c r="L525" s="192">
        <v>91.367416888053299</v>
      </c>
      <c r="M525" s="193">
        <v>91.9</v>
      </c>
      <c r="N525" s="192">
        <f t="shared" si="65"/>
        <v>110.74335827340937</v>
      </c>
      <c r="O525" s="171">
        <f t="shared" si="66"/>
        <v>0.8250374407328368</v>
      </c>
      <c r="P525" s="90">
        <v>4</v>
      </c>
      <c r="Q525" s="209">
        <v>0.83238402388300003</v>
      </c>
      <c r="R525" s="123"/>
    </row>
    <row r="526" spans="1:18" ht="12.65" customHeight="1">
      <c r="A526" s="113">
        <v>40878</v>
      </c>
      <c r="B526" s="90">
        <v>3867295.1036186568</v>
      </c>
      <c r="C526" s="195">
        <v>95.1</v>
      </c>
      <c r="D526" s="196">
        <f t="shared" si="68"/>
        <v>4066556.365529608</v>
      </c>
      <c r="F526" s="197">
        <f t="shared" si="69"/>
        <v>102.89875671360282</v>
      </c>
      <c r="G526" s="198">
        <f t="shared" si="62"/>
        <v>111.74795641619863</v>
      </c>
      <c r="H526" s="196">
        <f t="shared" si="64"/>
        <v>0</v>
      </c>
      <c r="I526" s="202">
        <f t="shared" si="63"/>
        <v>123.23100220817236</v>
      </c>
      <c r="J526" s="203">
        <v>1</v>
      </c>
      <c r="K526" s="203">
        <f t="shared" si="67"/>
        <v>36</v>
      </c>
      <c r="L526" s="192">
        <v>88.195469714427404</v>
      </c>
      <c r="M526" s="193">
        <v>89.8</v>
      </c>
      <c r="N526" s="192">
        <f t="shared" si="65"/>
        <v>107.62729927993456</v>
      </c>
      <c r="O526" s="171">
        <f t="shared" si="66"/>
        <v>0.81945259524755243</v>
      </c>
      <c r="P526" s="90">
        <v>4</v>
      </c>
      <c r="Q526" s="209">
        <v>0.83238402388300003</v>
      </c>
      <c r="R526" s="123"/>
    </row>
    <row r="527" spans="1:18" ht="12.65" customHeight="1">
      <c r="A527" s="113">
        <v>40909</v>
      </c>
      <c r="B527" s="90">
        <v>3835511.3646333236</v>
      </c>
      <c r="C527" s="195">
        <v>94.2</v>
      </c>
      <c r="D527" s="196">
        <f t="shared" si="68"/>
        <v>4071668.1153219994</v>
      </c>
      <c r="F527" s="197">
        <f t="shared" si="69"/>
        <v>103.02810268867076</v>
      </c>
      <c r="G527" s="198">
        <f t="shared" ref="G527:G590" si="70">MAX(F515:F539)</f>
        <v>109.18722162322909</v>
      </c>
      <c r="H527" s="196">
        <f t="shared" si="64"/>
        <v>0</v>
      </c>
      <c r="I527" s="202">
        <f t="shared" si="63"/>
        <v>123.10267405451006</v>
      </c>
      <c r="J527" s="203">
        <v>1</v>
      </c>
      <c r="K527" s="203">
        <f t="shared" si="67"/>
        <v>37</v>
      </c>
      <c r="L527" s="192">
        <v>94.421550227717802</v>
      </c>
      <c r="M527" s="193">
        <v>92.5</v>
      </c>
      <c r="N527" s="192">
        <f t="shared" si="65"/>
        <v>114.09976588127462</v>
      </c>
      <c r="O527" s="171">
        <f t="shared" si="66"/>
        <v>0.82753500411181569</v>
      </c>
      <c r="P527" s="90">
        <v>3</v>
      </c>
      <c r="Q527" s="209">
        <v>0.83238402388300003</v>
      </c>
      <c r="R527" s="123"/>
    </row>
    <row r="528" spans="1:18" ht="12.65" customHeight="1">
      <c r="A528" s="113">
        <v>40940</v>
      </c>
      <c r="B528" s="90">
        <v>3892008.6080733957</v>
      </c>
      <c r="C528" s="195">
        <v>94.3</v>
      </c>
      <c r="D528" s="196">
        <f t="shared" si="68"/>
        <v>4127262.574839232</v>
      </c>
      <c r="F528" s="197">
        <f t="shared" si="69"/>
        <v>104.43484595011401</v>
      </c>
      <c r="G528" s="198">
        <f t="shared" si="70"/>
        <v>109.18722162322909</v>
      </c>
      <c r="H528" s="196">
        <f t="shared" si="64"/>
        <v>0</v>
      </c>
      <c r="I528" s="202">
        <f t="shared" si="63"/>
        <v>122.97434590084777</v>
      </c>
      <c r="J528" s="203">
        <v>1</v>
      </c>
      <c r="K528" s="203">
        <f t="shared" si="67"/>
        <v>38</v>
      </c>
      <c r="L528" s="192">
        <v>97.921234981450795</v>
      </c>
      <c r="M528" s="193">
        <v>89.8</v>
      </c>
      <c r="N528" s="192">
        <f t="shared" si="65"/>
        <v>118.79410175679615</v>
      </c>
      <c r="O528" s="171">
        <f t="shared" si="66"/>
        <v>0.82429374466690442</v>
      </c>
      <c r="P528" s="90">
        <v>3</v>
      </c>
      <c r="Q528" s="209">
        <v>0.83238402388300003</v>
      </c>
      <c r="R528" s="123"/>
    </row>
    <row r="529" spans="1:18" ht="12.65" customHeight="1">
      <c r="A529" s="113">
        <v>40969</v>
      </c>
      <c r="B529" s="90">
        <v>3759884.942014249</v>
      </c>
      <c r="C529" s="195">
        <v>94.6</v>
      </c>
      <c r="D529" s="196">
        <f t="shared" si="68"/>
        <v>3974508.3953638999</v>
      </c>
      <c r="F529" s="197">
        <f t="shared" si="69"/>
        <v>100.56960623917466</v>
      </c>
      <c r="G529" s="198">
        <f t="shared" si="70"/>
        <v>109.18722162322909</v>
      </c>
      <c r="H529" s="196">
        <f t="shared" si="64"/>
        <v>0</v>
      </c>
      <c r="I529" s="202">
        <f t="shared" si="63"/>
        <v>122.84601774718547</v>
      </c>
      <c r="J529" s="203">
        <v>1</v>
      </c>
      <c r="K529" s="203">
        <f t="shared" si="67"/>
        <v>39</v>
      </c>
      <c r="L529" s="192">
        <v>93.877652547837002</v>
      </c>
      <c r="M529" s="193">
        <v>88.5</v>
      </c>
      <c r="N529" s="192">
        <f t="shared" si="65"/>
        <v>114.47693004165849</v>
      </c>
      <c r="O529" s="171">
        <f t="shared" si="66"/>
        <v>0.82005739072208395</v>
      </c>
      <c r="P529" s="90">
        <v>3</v>
      </c>
      <c r="Q529" s="209">
        <v>0.83238402388300003</v>
      </c>
      <c r="R529" s="123"/>
    </row>
    <row r="530" spans="1:18" ht="12.65" customHeight="1">
      <c r="A530" s="113">
        <v>41000</v>
      </c>
      <c r="B530" s="90">
        <v>2979939.971274564</v>
      </c>
      <c r="C530" s="195">
        <v>94.1</v>
      </c>
      <c r="D530" s="196">
        <f t="shared" si="68"/>
        <v>3166779.9907274856</v>
      </c>
      <c r="F530" s="197">
        <f t="shared" si="69"/>
        <v>80.131121898007891</v>
      </c>
      <c r="G530" s="198">
        <f t="shared" si="70"/>
        <v>109.18722162322909</v>
      </c>
      <c r="H530" s="196">
        <f t="shared" si="64"/>
        <v>0</v>
      </c>
      <c r="I530" s="202">
        <f t="shared" si="63"/>
        <v>122.71768959352318</v>
      </c>
      <c r="J530" s="203">
        <v>1</v>
      </c>
      <c r="K530" s="203">
        <f t="shared" si="67"/>
        <v>40</v>
      </c>
      <c r="L530" s="192">
        <v>94.9838926988173</v>
      </c>
      <c r="M530" s="193">
        <v>97.3</v>
      </c>
      <c r="N530" s="192">
        <f t="shared" si="65"/>
        <v>113.54344951827511</v>
      </c>
      <c r="O530" s="171">
        <f t="shared" si="66"/>
        <v>0.83654224970089008</v>
      </c>
      <c r="P530" s="90">
        <v>5</v>
      </c>
      <c r="Q530" s="209">
        <v>0.83238402388300003</v>
      </c>
      <c r="R530" s="123"/>
    </row>
    <row r="531" spans="1:18" ht="12.65" customHeight="1">
      <c r="A531" s="113">
        <v>41030</v>
      </c>
      <c r="B531" s="90">
        <v>2898337.6434263592</v>
      </c>
      <c r="C531" s="195">
        <v>94.3</v>
      </c>
      <c r="D531" s="196">
        <f t="shared" si="68"/>
        <v>3073528.7841212717</v>
      </c>
      <c r="F531" s="197">
        <f t="shared" si="69"/>
        <v>77.771525138656685</v>
      </c>
      <c r="G531" s="198">
        <f t="shared" si="70"/>
        <v>109.18722162322909</v>
      </c>
      <c r="H531" s="196">
        <f t="shared" si="64"/>
        <v>0</v>
      </c>
      <c r="I531" s="202">
        <f t="shared" si="63"/>
        <v>122.58936143986088</v>
      </c>
      <c r="J531" s="203">
        <v>1</v>
      </c>
      <c r="K531" s="203">
        <f t="shared" si="67"/>
        <v>41</v>
      </c>
      <c r="L531" s="192">
        <v>95.568770032522593</v>
      </c>
      <c r="M531" s="193">
        <v>97.9</v>
      </c>
      <c r="N531" s="192">
        <f t="shared" si="65"/>
        <v>114.06473892964807</v>
      </c>
      <c r="O531" s="171">
        <f t="shared" si="66"/>
        <v>0.83784674325574637</v>
      </c>
      <c r="P531" s="90">
        <v>5</v>
      </c>
      <c r="Q531" s="209">
        <v>0.83238402388300003</v>
      </c>
      <c r="R531" s="123"/>
    </row>
    <row r="532" spans="1:18" ht="12.65" customHeight="1">
      <c r="A532" s="113">
        <v>41061</v>
      </c>
      <c r="B532" s="90">
        <v>3062603.0734326355</v>
      </c>
      <c r="C532" s="195">
        <v>92.6</v>
      </c>
      <c r="D532" s="196">
        <f t="shared" si="68"/>
        <v>3307346.7315687207</v>
      </c>
      <c r="F532" s="197">
        <f t="shared" si="69"/>
        <v>83.687974814262162</v>
      </c>
      <c r="G532" s="198">
        <f t="shared" si="70"/>
        <v>109.18722162322909</v>
      </c>
      <c r="H532" s="196">
        <f t="shared" si="64"/>
        <v>0</v>
      </c>
      <c r="I532" s="202">
        <f t="shared" si="63"/>
        <v>122.46103328619859</v>
      </c>
      <c r="J532" s="203">
        <v>1</v>
      </c>
      <c r="K532" s="203">
        <f t="shared" si="67"/>
        <v>42</v>
      </c>
      <c r="L532" s="192">
        <v>96.626990941733794</v>
      </c>
      <c r="M532" s="193">
        <v>91.5</v>
      </c>
      <c r="N532" s="192">
        <f t="shared" si="65"/>
        <v>116.88239245073098</v>
      </c>
      <c r="O532" s="171">
        <f t="shared" si="66"/>
        <v>0.82670271300670573</v>
      </c>
      <c r="P532" s="90">
        <v>5</v>
      </c>
      <c r="Q532" s="209">
        <v>0.83238402388300003</v>
      </c>
      <c r="R532" s="123"/>
    </row>
    <row r="533" spans="1:18" ht="12.65" customHeight="1">
      <c r="A533" s="113">
        <v>41091</v>
      </c>
      <c r="B533" s="90">
        <v>3195882.5325222649</v>
      </c>
      <c r="C533" s="195">
        <v>93.3</v>
      </c>
      <c r="D533" s="196">
        <f t="shared" si="68"/>
        <v>3425383.2074193624</v>
      </c>
      <c r="F533" s="197">
        <f t="shared" si="69"/>
        <v>86.674729581721138</v>
      </c>
      <c r="G533" s="198">
        <f t="shared" si="70"/>
        <v>109.18722162322909</v>
      </c>
      <c r="H533" s="196">
        <f t="shared" si="64"/>
        <v>0</v>
      </c>
      <c r="I533" s="202">
        <f t="shared" si="63"/>
        <v>122.33270513253629</v>
      </c>
      <c r="J533" s="203">
        <v>1</v>
      </c>
      <c r="K533" s="203">
        <f t="shared" si="67"/>
        <v>43</v>
      </c>
      <c r="L533" s="192">
        <v>95.485960805477404</v>
      </c>
      <c r="M533" s="193">
        <v>91.2</v>
      </c>
      <c r="N533" s="192">
        <f t="shared" si="65"/>
        <v>115.64742304542304</v>
      </c>
      <c r="O533" s="171">
        <f t="shared" si="66"/>
        <v>0.82566440557843834</v>
      </c>
      <c r="P533" s="90">
        <v>3</v>
      </c>
      <c r="Q533" s="209">
        <v>0.83238402388300003</v>
      </c>
      <c r="R533" s="123"/>
    </row>
    <row r="534" spans="1:18" ht="12.65" customHeight="1">
      <c r="A534" s="113">
        <v>41122</v>
      </c>
      <c r="B534" s="90">
        <v>3417624.3816012414</v>
      </c>
      <c r="C534" s="195">
        <v>94.2</v>
      </c>
      <c r="D534" s="196">
        <f t="shared" si="68"/>
        <v>3628051.3605108717</v>
      </c>
      <c r="F534" s="197">
        <f t="shared" si="69"/>
        <v>91.802975474322338</v>
      </c>
      <c r="G534" s="198">
        <f t="shared" si="70"/>
        <v>109.18722162322909</v>
      </c>
      <c r="H534" s="196">
        <f t="shared" si="64"/>
        <v>0</v>
      </c>
      <c r="I534" s="202">
        <f t="shared" si="63"/>
        <v>122.204376978874</v>
      </c>
      <c r="J534" s="203">
        <v>1</v>
      </c>
      <c r="K534" s="203">
        <f t="shared" si="67"/>
        <v>44</v>
      </c>
      <c r="L534" s="192">
        <v>95.031099227640496</v>
      </c>
      <c r="M534" s="193">
        <v>93.4</v>
      </c>
      <c r="N534" s="192">
        <f t="shared" si="65"/>
        <v>114.57425877146696</v>
      </c>
      <c r="O534" s="171">
        <f t="shared" si="66"/>
        <v>0.82942800805887995</v>
      </c>
      <c r="P534" s="90">
        <v>3</v>
      </c>
      <c r="Q534" s="209">
        <v>0.83238402388300003</v>
      </c>
      <c r="R534" s="123"/>
    </row>
    <row r="535" spans="1:18" ht="12.65" customHeight="1">
      <c r="A535" s="113">
        <v>41153</v>
      </c>
      <c r="B535" s="90">
        <v>3675647.8879850954</v>
      </c>
      <c r="C535" s="195">
        <v>94.1</v>
      </c>
      <c r="D535" s="196">
        <f t="shared" si="68"/>
        <v>3906108.2762859673</v>
      </c>
      <c r="F535" s="197">
        <f t="shared" si="69"/>
        <v>98.838832931360201</v>
      </c>
      <c r="G535" s="198">
        <f t="shared" si="70"/>
        <v>109.18722162322909</v>
      </c>
      <c r="H535" s="196">
        <f t="shared" si="64"/>
        <v>0</v>
      </c>
      <c r="I535" s="202">
        <f t="shared" si="63"/>
        <v>122.0760488252117</v>
      </c>
      <c r="J535" s="203">
        <v>1</v>
      </c>
      <c r="K535" s="203">
        <f t="shared" si="67"/>
        <v>45</v>
      </c>
      <c r="L535" s="192">
        <v>95.783852476175994</v>
      </c>
      <c r="M535" s="193">
        <v>91</v>
      </c>
      <c r="N535" s="192">
        <f t="shared" si="65"/>
        <v>116.03953489924474</v>
      </c>
      <c r="O535" s="171">
        <f t="shared" si="66"/>
        <v>0.82544154075887644</v>
      </c>
      <c r="P535" s="90">
        <v>3</v>
      </c>
      <c r="Q535" s="209">
        <v>0.83238402388300003</v>
      </c>
      <c r="R535" s="123"/>
    </row>
    <row r="536" spans="1:18" ht="12.65" customHeight="1">
      <c r="A536" s="113">
        <v>41183</v>
      </c>
      <c r="B536" s="90">
        <v>3834707.1665244186</v>
      </c>
      <c r="C536" s="195">
        <v>94.9</v>
      </c>
      <c r="D536" s="196">
        <f t="shared" si="68"/>
        <v>4040787.3198360577</v>
      </c>
      <c r="F536" s="197">
        <f t="shared" si="69"/>
        <v>102.24670556141942</v>
      </c>
      <c r="G536" s="198">
        <f t="shared" si="70"/>
        <v>113.75338293474806</v>
      </c>
      <c r="H536" s="196">
        <f t="shared" si="64"/>
        <v>0</v>
      </c>
      <c r="I536" s="202">
        <f t="shared" si="63"/>
        <v>121.9477206715494</v>
      </c>
      <c r="J536" s="203">
        <v>1</v>
      </c>
      <c r="K536" s="203">
        <f t="shared" si="67"/>
        <v>46</v>
      </c>
      <c r="L536" s="192">
        <v>94.594036396905196</v>
      </c>
      <c r="M536" s="193">
        <v>90.6</v>
      </c>
      <c r="N536" s="192">
        <f t="shared" si="65"/>
        <v>114.77359232321226</v>
      </c>
      <c r="O536" s="171">
        <f t="shared" si="66"/>
        <v>0.82417945175507179</v>
      </c>
      <c r="P536" s="90">
        <v>1</v>
      </c>
      <c r="Q536" s="209">
        <v>0.83238402388300003</v>
      </c>
      <c r="R536" s="123"/>
    </row>
    <row r="537" spans="1:18" ht="12.65" customHeight="1">
      <c r="A537" s="113">
        <v>41214</v>
      </c>
      <c r="B537" s="90">
        <v>3945182.9189398093</v>
      </c>
      <c r="C537" s="195">
        <v>93.6</v>
      </c>
      <c r="D537" s="196">
        <f t="shared" si="68"/>
        <v>4214939.015961335</v>
      </c>
      <c r="F537" s="197">
        <f t="shared" si="69"/>
        <v>106.65338074309305</v>
      </c>
      <c r="G537" s="198">
        <f t="shared" si="70"/>
        <v>118.87973986461367</v>
      </c>
      <c r="H537" s="196">
        <f t="shared" si="64"/>
        <v>0</v>
      </c>
      <c r="I537" s="202">
        <f t="shared" si="63"/>
        <v>121.81939251788711</v>
      </c>
      <c r="J537" s="203">
        <v>1</v>
      </c>
      <c r="K537" s="203">
        <f t="shared" si="67"/>
        <v>47</v>
      </c>
      <c r="L537" s="192">
        <v>95.624604579293603</v>
      </c>
      <c r="M537" s="193">
        <v>88.7</v>
      </c>
      <c r="N537" s="192">
        <f t="shared" si="65"/>
        <v>116.43264019372505</v>
      </c>
      <c r="O537" s="171">
        <f t="shared" si="66"/>
        <v>0.82128692109179824</v>
      </c>
      <c r="P537" s="90">
        <v>1</v>
      </c>
      <c r="Q537" s="209">
        <v>0.83238402388300003</v>
      </c>
      <c r="R537" s="123"/>
    </row>
    <row r="538" spans="1:18" ht="12.65" customHeight="1">
      <c r="A538" s="113">
        <v>41244</v>
      </c>
      <c r="B538" s="90">
        <v>4013021.0017687748</v>
      </c>
      <c r="C538" s="195">
        <v>93</v>
      </c>
      <c r="D538" s="196">
        <f t="shared" si="68"/>
        <v>4315076.34598793</v>
      </c>
      <c r="F538" s="197">
        <f t="shared" si="69"/>
        <v>109.18722162322909</v>
      </c>
      <c r="G538" s="198">
        <f t="shared" si="70"/>
        <v>120.15112652027766</v>
      </c>
      <c r="H538" s="196">
        <f t="shared" si="64"/>
        <v>0</v>
      </c>
      <c r="I538" s="202">
        <f t="shared" si="63"/>
        <v>121.69106436422481</v>
      </c>
      <c r="J538" s="203">
        <v>1</v>
      </c>
      <c r="K538" s="203">
        <f t="shared" si="67"/>
        <v>48</v>
      </c>
      <c r="L538" s="192">
        <v>95.285000578765207</v>
      </c>
      <c r="M538" s="193">
        <v>90.7</v>
      </c>
      <c r="N538" s="192">
        <f t="shared" si="65"/>
        <v>115.5418933392265</v>
      </c>
      <c r="O538" s="171">
        <f t="shared" si="66"/>
        <v>0.82467923819641897</v>
      </c>
      <c r="P538" s="90">
        <v>1</v>
      </c>
      <c r="Q538" s="209">
        <v>0.83238402388300003</v>
      </c>
      <c r="R538" s="123"/>
    </row>
    <row r="539" spans="1:18" ht="12.65" customHeight="1">
      <c r="A539" s="113">
        <v>41275</v>
      </c>
      <c r="B539" s="90">
        <v>3989167.212621239</v>
      </c>
      <c r="C539" s="195">
        <v>94.5</v>
      </c>
      <c r="D539" s="196">
        <f t="shared" si="68"/>
        <v>4221340.9657367608</v>
      </c>
      <c r="F539" s="197">
        <f t="shared" si="69"/>
        <v>106.81537349893388</v>
      </c>
      <c r="G539" s="198">
        <f t="shared" si="70"/>
        <v>120.15112652027766</v>
      </c>
      <c r="H539" s="196">
        <f t="shared" si="64"/>
        <v>0</v>
      </c>
      <c r="I539" s="202">
        <f t="shared" si="63"/>
        <v>121.56273621056252</v>
      </c>
      <c r="J539" s="203">
        <v>1</v>
      </c>
      <c r="K539" s="203">
        <f t="shared" si="67"/>
        <v>49</v>
      </c>
      <c r="L539" s="192">
        <v>96.983882377983306</v>
      </c>
      <c r="M539" s="193">
        <v>89</v>
      </c>
      <c r="N539" s="192">
        <f t="shared" si="65"/>
        <v>117.91819435720038</v>
      </c>
      <c r="O539" s="171">
        <f t="shared" si="66"/>
        <v>0.82246749881699854</v>
      </c>
      <c r="P539" s="90">
        <v>0</v>
      </c>
      <c r="Q539" s="209">
        <v>0.83238402388300003</v>
      </c>
      <c r="R539" s="123"/>
    </row>
    <row r="540" spans="1:18" ht="12.65" customHeight="1">
      <c r="A540" s="113">
        <v>41306</v>
      </c>
      <c r="B540" s="90">
        <v>3948618.0103214202</v>
      </c>
      <c r="C540" s="195">
        <v>95</v>
      </c>
      <c r="D540" s="196">
        <f t="shared" si="68"/>
        <v>4156440.0108646527</v>
      </c>
      <c r="F540" s="197">
        <f t="shared" si="69"/>
        <v>105.17314184994606</v>
      </c>
      <c r="G540" s="198">
        <f t="shared" si="70"/>
        <v>120.15112652027766</v>
      </c>
      <c r="H540" s="196">
        <f t="shared" si="64"/>
        <v>0</v>
      </c>
      <c r="I540" s="202">
        <f t="shared" si="63"/>
        <v>121.43440805690022</v>
      </c>
      <c r="J540" s="203">
        <v>1</v>
      </c>
      <c r="K540" s="203">
        <f t="shared" si="67"/>
        <v>50</v>
      </c>
      <c r="L540" s="192">
        <v>98.063863048400506</v>
      </c>
      <c r="M540" s="193">
        <v>91.3</v>
      </c>
      <c r="N540" s="192">
        <f t="shared" si="65"/>
        <v>118.58224402520898</v>
      </c>
      <c r="O540" s="171">
        <f t="shared" si="66"/>
        <v>0.82696919639632938</v>
      </c>
      <c r="P540" s="90">
        <v>0</v>
      </c>
      <c r="Q540" s="209">
        <v>0.83238402388300003</v>
      </c>
      <c r="R540" s="123"/>
    </row>
    <row r="541" spans="1:18" ht="12.65" customHeight="1">
      <c r="A541" s="113">
        <v>41334</v>
      </c>
      <c r="B541" s="90">
        <v>3855428.3009537971</v>
      </c>
      <c r="C541" s="195">
        <v>94.9</v>
      </c>
      <c r="D541" s="196">
        <f t="shared" si="68"/>
        <v>4062622.0241873516</v>
      </c>
      <c r="F541" s="197">
        <f t="shared" si="69"/>
        <v>102.79920348078974</v>
      </c>
      <c r="G541" s="198">
        <f t="shared" si="70"/>
        <v>120.15112652027766</v>
      </c>
      <c r="H541" s="196">
        <f t="shared" si="64"/>
        <v>0</v>
      </c>
      <c r="I541" s="202">
        <f t="shared" si="63"/>
        <v>121.30607990323793</v>
      </c>
      <c r="J541" s="203">
        <v>1</v>
      </c>
      <c r="K541" s="203">
        <f t="shared" si="67"/>
        <v>51</v>
      </c>
      <c r="L541" s="192">
        <v>97.852985199478496</v>
      </c>
      <c r="M541" s="193">
        <v>88.1</v>
      </c>
      <c r="N541" s="192">
        <f t="shared" si="65"/>
        <v>119.14144065446413</v>
      </c>
      <c r="O541" s="171">
        <f t="shared" si="66"/>
        <v>0.82131779389233051</v>
      </c>
      <c r="P541" s="90">
        <v>0</v>
      </c>
      <c r="Q541" s="209">
        <v>0.83238402388300003</v>
      </c>
      <c r="R541" s="123"/>
    </row>
    <row r="542" spans="1:18" ht="12.65" customHeight="1">
      <c r="A542" s="113">
        <v>41365</v>
      </c>
      <c r="B542" s="90">
        <v>3164039.5623160033</v>
      </c>
      <c r="C542" s="195">
        <v>95.6</v>
      </c>
      <c r="D542" s="196">
        <f t="shared" si="68"/>
        <v>3309664.8141380791</v>
      </c>
      <c r="F542" s="197">
        <f t="shared" si="69"/>
        <v>83.746630785778592</v>
      </c>
      <c r="G542" s="198">
        <f t="shared" si="70"/>
        <v>120.15112652027766</v>
      </c>
      <c r="H542" s="196">
        <f t="shared" si="64"/>
        <v>0</v>
      </c>
      <c r="I542" s="202">
        <f t="shared" si="63"/>
        <v>121.17775174957563</v>
      </c>
      <c r="J542" s="203">
        <v>1</v>
      </c>
      <c r="K542" s="203">
        <f t="shared" si="67"/>
        <v>52</v>
      </c>
      <c r="L542" s="192">
        <v>98.956596895934396</v>
      </c>
      <c r="M542" s="193">
        <v>88</v>
      </c>
      <c r="N542" s="192">
        <f t="shared" si="65"/>
        <v>120.43361239434107</v>
      </c>
      <c r="O542" s="171">
        <f t="shared" si="66"/>
        <v>0.82166925768128973</v>
      </c>
      <c r="P542" s="90">
        <v>0</v>
      </c>
      <c r="Q542" s="209">
        <v>0.83238402388300003</v>
      </c>
      <c r="R542" s="123"/>
    </row>
    <row r="543" spans="1:18" ht="12.65" customHeight="1">
      <c r="A543" s="113">
        <v>41395</v>
      </c>
      <c r="B543" s="90">
        <v>3124649.6849271576</v>
      </c>
      <c r="C543" s="195">
        <v>95.6</v>
      </c>
      <c r="D543" s="196">
        <f t="shared" si="68"/>
        <v>3268462.0135221318</v>
      </c>
      <c r="F543" s="197">
        <f t="shared" si="69"/>
        <v>82.704049157637968</v>
      </c>
      <c r="G543" s="198">
        <f t="shared" si="70"/>
        <v>120.15112652027766</v>
      </c>
      <c r="H543" s="196">
        <f t="shared" si="64"/>
        <v>0</v>
      </c>
      <c r="I543" s="202">
        <f t="shared" si="63"/>
        <v>121.04942359591334</v>
      </c>
      <c r="J543" s="203">
        <v>1</v>
      </c>
      <c r="K543" s="203">
        <f t="shared" si="67"/>
        <v>53</v>
      </c>
      <c r="L543" s="192">
        <v>101.00990553220799</v>
      </c>
      <c r="M543" s="193">
        <v>86.6</v>
      </c>
      <c r="N543" s="192">
        <f t="shared" si="65"/>
        <v>123.1417308878095</v>
      </c>
      <c r="O543" s="171">
        <f t="shared" si="66"/>
        <v>0.82027355636437249</v>
      </c>
      <c r="P543" s="90">
        <v>0</v>
      </c>
      <c r="Q543" s="209">
        <v>0.83238402388300003</v>
      </c>
      <c r="R543" s="123"/>
    </row>
    <row r="544" spans="1:18" ht="12.65" customHeight="1">
      <c r="A544" s="113">
        <v>41426</v>
      </c>
      <c r="B544" s="90">
        <v>3396799.2202270436</v>
      </c>
      <c r="C544" s="195">
        <v>94.7</v>
      </c>
      <c r="D544" s="196">
        <f t="shared" si="68"/>
        <v>3586905.1955934991</v>
      </c>
      <c r="F544" s="197">
        <f t="shared" si="69"/>
        <v>90.761826936601494</v>
      </c>
      <c r="G544" s="198">
        <f t="shared" si="70"/>
        <v>120.15112652027766</v>
      </c>
      <c r="H544" s="196">
        <f t="shared" si="64"/>
        <v>0</v>
      </c>
      <c r="I544" s="202">
        <f t="shared" si="63"/>
        <v>120.92109544225104</v>
      </c>
      <c r="J544" s="203">
        <v>1</v>
      </c>
      <c r="K544" s="203">
        <f t="shared" si="67"/>
        <v>54</v>
      </c>
      <c r="L544" s="192">
        <v>103.19099509967801</v>
      </c>
      <c r="M544" s="193">
        <v>94.4</v>
      </c>
      <c r="N544" s="192">
        <f t="shared" si="65"/>
        <v>123.69276934492575</v>
      </c>
      <c r="O544" s="171">
        <f t="shared" si="66"/>
        <v>0.83425244374570395</v>
      </c>
      <c r="P544" s="90">
        <v>0</v>
      </c>
      <c r="Q544" s="209">
        <v>0.83238402388300003</v>
      </c>
      <c r="R544" s="123"/>
    </row>
    <row r="545" spans="1:18" ht="12.65" customHeight="1">
      <c r="A545" s="113">
        <v>41456</v>
      </c>
      <c r="B545" s="90">
        <v>3610305.3041016711</v>
      </c>
      <c r="C545" s="195">
        <v>95.4</v>
      </c>
      <c r="D545" s="196">
        <f t="shared" si="68"/>
        <v>3784387.1112176841</v>
      </c>
      <c r="F545" s="197">
        <f t="shared" si="69"/>
        <v>95.758842043387745</v>
      </c>
      <c r="G545" s="198">
        <f t="shared" si="70"/>
        <v>120.15112652027766</v>
      </c>
      <c r="H545" s="196">
        <f t="shared" si="64"/>
        <v>0</v>
      </c>
      <c r="I545" s="202">
        <f t="shared" si="63"/>
        <v>120.79276728858875</v>
      </c>
      <c r="J545" s="203">
        <v>1</v>
      </c>
      <c r="K545" s="203">
        <f t="shared" si="67"/>
        <v>55</v>
      </c>
      <c r="L545" s="192">
        <v>104.544530998786</v>
      </c>
      <c r="M545" s="193">
        <v>87.4</v>
      </c>
      <c r="N545" s="192">
        <f t="shared" si="65"/>
        <v>126.99974121139911</v>
      </c>
      <c r="O545" s="171">
        <f t="shared" si="66"/>
        <v>0.823186960867621</v>
      </c>
      <c r="P545" s="90">
        <v>-2</v>
      </c>
      <c r="Q545" s="209">
        <v>0.83238402388300003</v>
      </c>
      <c r="R545" s="123"/>
    </row>
    <row r="546" spans="1:18" ht="12.65" customHeight="1">
      <c r="A546" s="113">
        <v>41487</v>
      </c>
      <c r="B546" s="90">
        <v>3840373.7580036772</v>
      </c>
      <c r="C546" s="195">
        <v>96.3</v>
      </c>
      <c r="D546" s="196">
        <f t="shared" si="68"/>
        <v>3987927.0591938496</v>
      </c>
      <c r="F546" s="197">
        <f t="shared" si="69"/>
        <v>100.90914753671174</v>
      </c>
      <c r="G546" s="198">
        <f t="shared" si="70"/>
        <v>120.15112652027766</v>
      </c>
      <c r="H546" s="196">
        <f t="shared" si="64"/>
        <v>0</v>
      </c>
      <c r="I546" s="202">
        <f t="shared" si="63"/>
        <v>120.66443913492645</v>
      </c>
      <c r="J546" s="203">
        <v>1</v>
      </c>
      <c r="K546" s="203">
        <f t="shared" si="67"/>
        <v>56</v>
      </c>
      <c r="L546" s="192">
        <v>104.094333512812</v>
      </c>
      <c r="M546" s="193">
        <v>89</v>
      </c>
      <c r="N546" s="192">
        <f t="shared" si="65"/>
        <v>126.08217952073593</v>
      </c>
      <c r="O546" s="171">
        <f t="shared" si="66"/>
        <v>0.82560702795982577</v>
      </c>
      <c r="P546" s="90">
        <v>-2</v>
      </c>
      <c r="Q546" s="209">
        <v>0.83238402388300003</v>
      </c>
      <c r="R546" s="123"/>
    </row>
    <row r="547" spans="1:18" ht="12.65" customHeight="1">
      <c r="A547" s="113">
        <v>41518</v>
      </c>
      <c r="B547" s="90">
        <v>4128617.0045817792</v>
      </c>
      <c r="C547" s="195">
        <v>96.6</v>
      </c>
      <c r="D547" s="196">
        <f t="shared" si="68"/>
        <v>4273930.6465649894</v>
      </c>
      <c r="F547" s="197">
        <f t="shared" si="69"/>
        <v>108.14608486422075</v>
      </c>
      <c r="G547" s="198">
        <f t="shared" si="70"/>
        <v>120.15112652027766</v>
      </c>
      <c r="H547" s="196">
        <f t="shared" si="64"/>
        <v>0</v>
      </c>
      <c r="I547" s="202">
        <f t="shared" si="63"/>
        <v>120.53611098126416</v>
      </c>
      <c r="J547" s="203">
        <v>1</v>
      </c>
      <c r="K547" s="203">
        <f t="shared" si="67"/>
        <v>57</v>
      </c>
      <c r="L547" s="192">
        <v>104.834956107862</v>
      </c>
      <c r="M547" s="193">
        <v>90.1</v>
      </c>
      <c r="N547" s="192">
        <f t="shared" si="65"/>
        <v>126.65708430833813</v>
      </c>
      <c r="O547" s="171">
        <f t="shared" si="66"/>
        <v>0.82770700652360174</v>
      </c>
      <c r="P547" s="90">
        <v>-2</v>
      </c>
      <c r="Q547" s="209">
        <v>0.83238402388300003</v>
      </c>
      <c r="R547" s="123"/>
    </row>
    <row r="548" spans="1:18" ht="12.65" customHeight="1">
      <c r="A548" s="113">
        <v>41548</v>
      </c>
      <c r="B548" s="90">
        <v>4378647.1259078421</v>
      </c>
      <c r="C548" s="195">
        <v>97.4</v>
      </c>
      <c r="D548" s="196">
        <f t="shared" si="68"/>
        <v>4495530.9300901871</v>
      </c>
      <c r="F548" s="197">
        <f t="shared" si="69"/>
        <v>113.75338293474806</v>
      </c>
      <c r="G548" s="198">
        <f t="shared" si="70"/>
        <v>120.15112652027766</v>
      </c>
      <c r="H548" s="196">
        <f t="shared" si="64"/>
        <v>0</v>
      </c>
      <c r="I548" s="202">
        <f t="shared" si="63"/>
        <v>120.40778282760186</v>
      </c>
      <c r="J548" s="203">
        <v>1</v>
      </c>
      <c r="K548" s="203">
        <f t="shared" si="67"/>
        <v>58</v>
      </c>
      <c r="L548" s="192">
        <v>105.630156038642</v>
      </c>
      <c r="M548" s="193">
        <v>88.5</v>
      </c>
      <c r="N548" s="192">
        <f t="shared" si="65"/>
        <v>127.97076641209061</v>
      </c>
      <c r="O548" s="171">
        <f t="shared" si="66"/>
        <v>0.82542411052296483</v>
      </c>
      <c r="P548" s="90">
        <v>-5</v>
      </c>
      <c r="Q548" s="209">
        <v>0.83238402388300003</v>
      </c>
      <c r="R548" s="123"/>
    </row>
    <row r="549" spans="1:18" ht="12.65" customHeight="1">
      <c r="A549" s="113">
        <v>41579</v>
      </c>
      <c r="B549" s="90">
        <v>4528991.9518891461</v>
      </c>
      <c r="C549" s="195">
        <v>96.4</v>
      </c>
      <c r="D549" s="196">
        <f t="shared" si="68"/>
        <v>4698124.4314202759</v>
      </c>
      <c r="F549" s="197">
        <f t="shared" si="69"/>
        <v>118.87973986461367</v>
      </c>
      <c r="G549" s="198">
        <f t="shared" si="70"/>
        <v>120.15112652027766</v>
      </c>
      <c r="H549" s="196">
        <f t="shared" si="64"/>
        <v>0</v>
      </c>
      <c r="I549" s="202">
        <f t="shared" si="63"/>
        <v>120.27945467393957</v>
      </c>
      <c r="J549" s="203">
        <v>1</v>
      </c>
      <c r="K549" s="203">
        <f t="shared" si="67"/>
        <v>59</v>
      </c>
      <c r="L549" s="192">
        <v>107.593311975441</v>
      </c>
      <c r="M549" s="193">
        <v>89.9</v>
      </c>
      <c r="N549" s="192">
        <f t="shared" si="65"/>
        <v>129.8742198938258</v>
      </c>
      <c r="O549" s="171">
        <f t="shared" si="66"/>
        <v>0.8284424119228605</v>
      </c>
      <c r="P549" s="90">
        <v>-5</v>
      </c>
      <c r="Q549" s="209">
        <v>0.83238402388300003</v>
      </c>
      <c r="R549" s="123"/>
    </row>
    <row r="550" spans="1:18" ht="12.65" customHeight="1">
      <c r="A550" s="113">
        <v>41609</v>
      </c>
      <c r="B550" s="90">
        <v>4601170.1435292978</v>
      </c>
      <c r="C550" s="195">
        <v>96.9</v>
      </c>
      <c r="D550" s="196">
        <f t="shared" si="68"/>
        <v>4748369.601165425</v>
      </c>
      <c r="F550" s="197">
        <f t="shared" si="69"/>
        <v>120.15112652027766</v>
      </c>
      <c r="G550" s="198">
        <f t="shared" si="70"/>
        <v>120.15112652027766</v>
      </c>
      <c r="H550" s="199">
        <f t="shared" si="64"/>
        <v>1</v>
      </c>
      <c r="I550" s="200">
        <f>G550</f>
        <v>120.15112652027766</v>
      </c>
      <c r="L550" s="192">
        <v>106.83647250352701</v>
      </c>
      <c r="M550" s="193">
        <v>91.9</v>
      </c>
      <c r="N550" s="192">
        <f t="shared" si="65"/>
        <v>128.50441705068428</v>
      </c>
      <c r="O550" s="171">
        <f t="shared" si="66"/>
        <v>0.83138365945342507</v>
      </c>
      <c r="P550" s="90">
        <v>-5</v>
      </c>
      <c r="Q550" s="209">
        <v>0.83238402388300003</v>
      </c>
      <c r="R550" s="123"/>
    </row>
    <row r="551" spans="1:18" ht="12.65" customHeight="1">
      <c r="A551" s="113">
        <v>41640</v>
      </c>
      <c r="B551" s="90">
        <v>4498214.4891404733</v>
      </c>
      <c r="C551" s="195">
        <v>97.5</v>
      </c>
      <c r="D551" s="196">
        <f t="shared" si="68"/>
        <v>4613553.3221953567</v>
      </c>
      <c r="F551" s="197">
        <f t="shared" si="69"/>
        <v>116.73978133191025</v>
      </c>
      <c r="G551" s="198">
        <f t="shared" si="70"/>
        <v>120.15112652027766</v>
      </c>
      <c r="H551" s="196">
        <f t="shared" si="64"/>
        <v>0</v>
      </c>
      <c r="I551" s="202">
        <f>(I$598-I$550)/(K$597+1)+I550</f>
        <v>120.12576606424881</v>
      </c>
      <c r="J551" s="203">
        <v>1</v>
      </c>
      <c r="K551" s="203">
        <f t="shared" si="67"/>
        <v>1</v>
      </c>
      <c r="L551" s="192">
        <v>106.511076856266</v>
      </c>
      <c r="M551" s="193">
        <v>90.4</v>
      </c>
      <c r="N551" s="192">
        <f t="shared" si="65"/>
        <v>128.50642708263283</v>
      </c>
      <c r="O551" s="171">
        <f t="shared" si="66"/>
        <v>0.82883852017593429</v>
      </c>
      <c r="P551" s="90">
        <v>-8</v>
      </c>
      <c r="Q551" s="209">
        <v>0.83238402388300003</v>
      </c>
      <c r="R551" s="123"/>
    </row>
    <row r="552" spans="1:18" ht="12.65" customHeight="1">
      <c r="A552" s="113">
        <v>41671</v>
      </c>
      <c r="B552" s="90">
        <v>4349579.3402920943</v>
      </c>
      <c r="C552" s="195">
        <v>97.4</v>
      </c>
      <c r="D552" s="196">
        <f t="shared" si="68"/>
        <v>4465687.2076920886</v>
      </c>
      <c r="F552" s="197">
        <f t="shared" si="69"/>
        <v>112.99822755155931</v>
      </c>
      <c r="G552" s="198">
        <f t="shared" si="70"/>
        <v>120.15112652027766</v>
      </c>
      <c r="H552" s="196">
        <f t="shared" si="64"/>
        <v>0</v>
      </c>
      <c r="I552" s="202">
        <f t="shared" ref="I552:I597" si="71">(I$598-I$550)/(K$597+1)+I551</f>
        <v>120.10040560821996</v>
      </c>
      <c r="J552" s="203">
        <v>1</v>
      </c>
      <c r="K552" s="203">
        <f t="shared" si="67"/>
        <v>2</v>
      </c>
      <c r="L552" s="192">
        <v>105.74608891490401</v>
      </c>
      <c r="M552" s="193">
        <v>88.7</v>
      </c>
      <c r="N552" s="192">
        <f t="shared" si="65"/>
        <v>128.05379423613613</v>
      </c>
      <c r="O552" s="171">
        <f t="shared" si="66"/>
        <v>0.8257942651812733</v>
      </c>
      <c r="P552" s="90">
        <v>-8</v>
      </c>
      <c r="Q552" s="209">
        <v>0.83238402388300003</v>
      </c>
      <c r="R552" s="123"/>
    </row>
    <row r="553" spans="1:18" ht="12.65" customHeight="1">
      <c r="A553" s="113">
        <v>41699</v>
      </c>
      <c r="B553" s="90">
        <v>4141537.5253776438</v>
      </c>
      <c r="C553" s="195">
        <v>98.1</v>
      </c>
      <c r="D553" s="196">
        <f t="shared" si="68"/>
        <v>4221750.7903951518</v>
      </c>
      <c r="F553" s="197">
        <f t="shared" si="69"/>
        <v>106.82574356245409</v>
      </c>
      <c r="G553" s="198">
        <f t="shared" si="70"/>
        <v>120.15112652027766</v>
      </c>
      <c r="H553" s="196">
        <f t="shared" si="64"/>
        <v>0</v>
      </c>
      <c r="I553" s="202">
        <f t="shared" si="71"/>
        <v>120.07504515219111</v>
      </c>
      <c r="J553" s="203">
        <v>1</v>
      </c>
      <c r="K553" s="203">
        <f t="shared" si="67"/>
        <v>3</v>
      </c>
      <c r="L553" s="192">
        <v>102.731389348584</v>
      </c>
      <c r="M553" s="193">
        <v>89</v>
      </c>
      <c r="N553" s="192">
        <f t="shared" si="65"/>
        <v>124.51729204390878</v>
      </c>
      <c r="O553" s="171">
        <f t="shared" si="66"/>
        <v>0.82503713068509088</v>
      </c>
      <c r="P553" s="90">
        <v>-8</v>
      </c>
      <c r="Q553" s="209">
        <v>0.83238402388300003</v>
      </c>
      <c r="R553" s="123"/>
    </row>
    <row r="554" spans="1:18" ht="12.65" customHeight="1">
      <c r="A554" s="113">
        <v>41730</v>
      </c>
      <c r="B554" s="90">
        <v>3305847.8268671976</v>
      </c>
      <c r="C554" s="195">
        <v>99.7</v>
      </c>
      <c r="D554" s="196">
        <f t="shared" si="68"/>
        <v>3315795.2125047115</v>
      </c>
      <c r="F554" s="197">
        <f t="shared" si="69"/>
        <v>83.901752297294479</v>
      </c>
      <c r="G554" s="198">
        <f t="shared" si="70"/>
        <v>120.15112652027766</v>
      </c>
      <c r="H554" s="196">
        <f t="shared" si="64"/>
        <v>0</v>
      </c>
      <c r="I554" s="202">
        <f t="shared" si="71"/>
        <v>120.04968469616226</v>
      </c>
      <c r="J554" s="203">
        <v>1</v>
      </c>
      <c r="K554" s="203">
        <f t="shared" si="67"/>
        <v>4</v>
      </c>
      <c r="L554" s="192">
        <v>99.092606631854906</v>
      </c>
      <c r="M554" s="193">
        <v>94.6</v>
      </c>
      <c r="N554" s="192">
        <f t="shared" si="65"/>
        <v>118.93705258370089</v>
      </c>
      <c r="O554" s="171">
        <f t="shared" si="66"/>
        <v>0.83315169225434915</v>
      </c>
      <c r="P554" s="90">
        <v>-5</v>
      </c>
      <c r="Q554" s="209">
        <v>0.83238402388300003</v>
      </c>
      <c r="R554" s="123"/>
    </row>
    <row r="555" spans="1:18" ht="12.65" customHeight="1">
      <c r="A555" s="113">
        <v>41760</v>
      </c>
      <c r="B555" s="90">
        <v>3208811.9092655485</v>
      </c>
      <c r="C555" s="195">
        <v>99.3</v>
      </c>
      <c r="D555" s="196">
        <f t="shared" si="68"/>
        <v>3231431.9327951143</v>
      </c>
      <c r="F555" s="197">
        <f t="shared" si="69"/>
        <v>81.76705261183497</v>
      </c>
      <c r="G555" s="198">
        <f t="shared" si="70"/>
        <v>120.15112652027766</v>
      </c>
      <c r="H555" s="196">
        <f t="shared" si="64"/>
        <v>0</v>
      </c>
      <c r="I555" s="202">
        <f t="shared" si="71"/>
        <v>120.02432424013341</v>
      </c>
      <c r="J555" s="203">
        <v>1</v>
      </c>
      <c r="K555" s="203">
        <f t="shared" si="67"/>
        <v>5</v>
      </c>
      <c r="L555" s="192">
        <v>100.07592445892401</v>
      </c>
      <c r="M555" s="193">
        <v>91.7</v>
      </c>
      <c r="N555" s="192">
        <f t="shared" si="65"/>
        <v>120.79226153514442</v>
      </c>
      <c r="O555" s="171">
        <f t="shared" si="66"/>
        <v>0.82849615684864875</v>
      </c>
      <c r="P555" s="90">
        <v>-5</v>
      </c>
      <c r="Q555" s="209">
        <v>0.83238402388300003</v>
      </c>
      <c r="R555" s="123"/>
    </row>
    <row r="556" spans="1:18" ht="12.65" customHeight="1">
      <c r="A556" s="113">
        <v>41791</v>
      </c>
      <c r="B556" s="90">
        <v>3426402.4505103333</v>
      </c>
      <c r="C556" s="195">
        <v>99.8</v>
      </c>
      <c r="D556" s="196">
        <f t="shared" si="68"/>
        <v>3433268.9884873079</v>
      </c>
      <c r="F556" s="197">
        <f t="shared" si="69"/>
        <v>86.874268699015929</v>
      </c>
      <c r="G556" s="198">
        <f t="shared" si="70"/>
        <v>120.15112652027766</v>
      </c>
      <c r="H556" s="196">
        <f t="shared" si="64"/>
        <v>0</v>
      </c>
      <c r="I556" s="202">
        <f t="shared" si="71"/>
        <v>119.99896378410456</v>
      </c>
      <c r="J556" s="203">
        <v>1</v>
      </c>
      <c r="K556" s="203">
        <f t="shared" si="67"/>
        <v>6</v>
      </c>
      <c r="L556" s="192">
        <v>99.111172959455402</v>
      </c>
      <c r="M556" s="193">
        <v>92.3</v>
      </c>
      <c r="N556" s="192">
        <f t="shared" si="65"/>
        <v>119.53431829824699</v>
      </c>
      <c r="O556" s="171">
        <f t="shared" si="66"/>
        <v>0.82914408489924774</v>
      </c>
      <c r="P556" s="90">
        <v>-5</v>
      </c>
      <c r="Q556" s="209">
        <v>0.83238402388300003</v>
      </c>
      <c r="R556" s="123"/>
    </row>
    <row r="557" spans="1:18" ht="12.65" customHeight="1">
      <c r="A557" s="113">
        <v>41821</v>
      </c>
      <c r="B557" s="90">
        <v>3609761.7853644695</v>
      </c>
      <c r="C557" s="195">
        <v>101.5</v>
      </c>
      <c r="D557" s="196">
        <f t="shared" si="68"/>
        <v>3556415.5520832208</v>
      </c>
      <c r="F557" s="197">
        <f t="shared" si="69"/>
        <v>89.990327385668792</v>
      </c>
      <c r="G557" s="198">
        <f t="shared" si="70"/>
        <v>120.15112652027766</v>
      </c>
      <c r="H557" s="196">
        <f t="shared" si="64"/>
        <v>0</v>
      </c>
      <c r="I557" s="202">
        <f t="shared" si="71"/>
        <v>119.97360332807571</v>
      </c>
      <c r="J557" s="203">
        <v>1</v>
      </c>
      <c r="K557" s="203">
        <f t="shared" si="67"/>
        <v>7</v>
      </c>
      <c r="L557" s="192">
        <v>98.991872036879002</v>
      </c>
      <c r="M557" s="193">
        <v>92.4</v>
      </c>
      <c r="N557" s="192">
        <f t="shared" si="65"/>
        <v>119.37229968113026</v>
      </c>
      <c r="O557" s="171">
        <f t="shared" si="66"/>
        <v>0.82927004255851755</v>
      </c>
      <c r="P557" s="90">
        <v>-5</v>
      </c>
      <c r="Q557" s="209">
        <v>0.83238402388300003</v>
      </c>
      <c r="R557" s="123"/>
    </row>
    <row r="558" spans="1:18" ht="12.65" customHeight="1">
      <c r="A558" s="113">
        <v>41852</v>
      </c>
      <c r="B558" s="90">
        <v>3834653.9713543914</v>
      </c>
      <c r="C558" s="195">
        <v>99.6</v>
      </c>
      <c r="D558" s="196">
        <f t="shared" si="68"/>
        <v>3850054.1881068186</v>
      </c>
      <c r="F558" s="197">
        <f t="shared" si="69"/>
        <v>97.420459382860798</v>
      </c>
      <c r="G558" s="198">
        <f t="shared" si="70"/>
        <v>120.15112652027766</v>
      </c>
      <c r="H558" s="196">
        <f t="shared" si="64"/>
        <v>0</v>
      </c>
      <c r="I558" s="202">
        <f t="shared" si="71"/>
        <v>119.94824287204686</v>
      </c>
      <c r="J558" s="203">
        <v>1</v>
      </c>
      <c r="K558" s="203">
        <f t="shared" si="67"/>
        <v>8</v>
      </c>
      <c r="L558" s="192">
        <v>100.240059231641</v>
      </c>
      <c r="M558" s="193">
        <v>89.5</v>
      </c>
      <c r="N558" s="192">
        <f t="shared" si="65"/>
        <v>121.53162289299361</v>
      </c>
      <c r="O558" s="171">
        <f t="shared" si="66"/>
        <v>0.82480639067825623</v>
      </c>
      <c r="P558" s="90">
        <v>-5</v>
      </c>
      <c r="Q558" s="209">
        <v>0.83238402388300003</v>
      </c>
      <c r="R558" s="123"/>
    </row>
    <row r="559" spans="1:18" ht="12.65" customHeight="1">
      <c r="A559" s="113">
        <v>41883</v>
      </c>
      <c r="B559" s="90">
        <v>4084029.9476980739</v>
      </c>
      <c r="C559" s="195">
        <v>99.6</v>
      </c>
      <c r="D559" s="196">
        <f t="shared" si="68"/>
        <v>4100431.6743956567</v>
      </c>
      <c r="F559" s="197">
        <f t="shared" si="69"/>
        <v>103.75592598713182</v>
      </c>
      <c r="G559" s="198">
        <f t="shared" si="70"/>
        <v>120.15112652027766</v>
      </c>
      <c r="H559" s="196">
        <f t="shared" si="64"/>
        <v>0</v>
      </c>
      <c r="I559" s="202">
        <f t="shared" si="71"/>
        <v>119.92288241601801</v>
      </c>
      <c r="J559" s="203">
        <v>1</v>
      </c>
      <c r="K559" s="203">
        <f t="shared" si="67"/>
        <v>9</v>
      </c>
      <c r="L559" s="192">
        <v>100.26563780420101</v>
      </c>
      <c r="M559" s="193">
        <v>92.5</v>
      </c>
      <c r="N559" s="192">
        <f t="shared" si="65"/>
        <v>120.80975422999011</v>
      </c>
      <c r="O559" s="171">
        <f t="shared" si="66"/>
        <v>0.82994654234062515</v>
      </c>
      <c r="P559" s="90">
        <v>-5</v>
      </c>
      <c r="Q559" s="209">
        <v>0.83238402388300003</v>
      </c>
      <c r="R559" s="123"/>
    </row>
    <row r="560" spans="1:18" ht="12.65" customHeight="1">
      <c r="A560" s="113">
        <v>41913</v>
      </c>
      <c r="B560" s="90">
        <v>4284368.7181590218</v>
      </c>
      <c r="C560" s="195">
        <v>99.2</v>
      </c>
      <c r="D560" s="196">
        <f t="shared" si="68"/>
        <v>4318920.0787893366</v>
      </c>
      <c r="F560" s="197">
        <f t="shared" si="69"/>
        <v>109.28448212839672</v>
      </c>
      <c r="G560" s="198">
        <f t="shared" si="70"/>
        <v>120.15112652027766</v>
      </c>
      <c r="H560" s="196">
        <f t="shared" si="64"/>
        <v>0</v>
      </c>
      <c r="I560" s="202">
        <f t="shared" si="71"/>
        <v>119.89752195998916</v>
      </c>
      <c r="J560" s="203">
        <v>1</v>
      </c>
      <c r="K560" s="203">
        <f t="shared" si="67"/>
        <v>10</v>
      </c>
      <c r="L560" s="192">
        <v>100.57854533354801</v>
      </c>
      <c r="M560" s="193">
        <v>88.1</v>
      </c>
      <c r="N560" s="192">
        <f t="shared" si="65"/>
        <v>122.27083878616278</v>
      </c>
      <c r="O560" s="171">
        <f t="shared" si="66"/>
        <v>0.82258816846302962</v>
      </c>
      <c r="P560" s="90">
        <v>-6</v>
      </c>
      <c r="Q560" s="209">
        <v>0.83238402388300003</v>
      </c>
      <c r="R560" s="123"/>
    </row>
    <row r="561" spans="1:18" ht="12.65" customHeight="1">
      <c r="A561" s="113">
        <v>41944</v>
      </c>
      <c r="B561" s="90">
        <v>4385658.0674960781</v>
      </c>
      <c r="C561" s="195">
        <v>99.8</v>
      </c>
      <c r="D561" s="196">
        <f t="shared" si="68"/>
        <v>4394446.9614189165</v>
      </c>
      <c r="F561" s="197">
        <f t="shared" si="69"/>
        <v>111.1955886328865</v>
      </c>
      <c r="G561" s="198">
        <f t="shared" si="70"/>
        <v>120.15112652027766</v>
      </c>
      <c r="H561" s="196">
        <f t="shared" si="64"/>
        <v>0</v>
      </c>
      <c r="I561" s="202">
        <f t="shared" si="71"/>
        <v>119.87216150396031</v>
      </c>
      <c r="J561" s="203">
        <v>1</v>
      </c>
      <c r="K561" s="203">
        <f t="shared" si="67"/>
        <v>11</v>
      </c>
      <c r="L561" s="192">
        <v>100.211770506885</v>
      </c>
      <c r="M561" s="193">
        <v>89.8</v>
      </c>
      <c r="N561" s="192">
        <f t="shared" si="65"/>
        <v>121.42401899996509</v>
      </c>
      <c r="O561" s="171">
        <f t="shared" si="66"/>
        <v>0.82530434531996355</v>
      </c>
      <c r="P561" s="90">
        <v>-6</v>
      </c>
      <c r="Q561" s="209">
        <v>0.83238402388300003</v>
      </c>
      <c r="R561" s="123"/>
    </row>
    <row r="562" spans="1:18" ht="12.65" customHeight="1">
      <c r="A562" s="113">
        <v>41974</v>
      </c>
      <c r="B562" s="90">
        <v>4411153.1159707271</v>
      </c>
      <c r="C562" s="195">
        <v>99.5</v>
      </c>
      <c r="D562" s="196">
        <f t="shared" si="68"/>
        <v>4433319.714543445</v>
      </c>
      <c r="F562" s="197">
        <f t="shared" si="69"/>
        <v>112.17921153319956</v>
      </c>
      <c r="G562" s="198">
        <f t="shared" si="70"/>
        <v>120.15112652027766</v>
      </c>
      <c r="H562" s="196">
        <f t="shared" si="64"/>
        <v>0</v>
      </c>
      <c r="I562" s="202">
        <f t="shared" si="71"/>
        <v>119.84680104793146</v>
      </c>
      <c r="J562" s="203">
        <v>1</v>
      </c>
      <c r="K562" s="203">
        <f t="shared" si="67"/>
        <v>12</v>
      </c>
      <c r="L562" s="192">
        <v>99.452492455446702</v>
      </c>
      <c r="M562" s="193">
        <v>91.8</v>
      </c>
      <c r="N562" s="192">
        <f t="shared" si="65"/>
        <v>120.05141626035018</v>
      </c>
      <c r="O562" s="171">
        <f t="shared" si="66"/>
        <v>0.8284158200996854</v>
      </c>
      <c r="P562" s="90">
        <v>-6</v>
      </c>
      <c r="Q562" s="209">
        <v>0.83238402388300003</v>
      </c>
      <c r="R562" s="123"/>
    </row>
    <row r="563" spans="1:18" ht="12.65" customHeight="1">
      <c r="A563" s="113">
        <v>42005</v>
      </c>
      <c r="B563" s="90">
        <v>4307055.0722320564</v>
      </c>
      <c r="C563" s="195">
        <v>100.1</v>
      </c>
      <c r="D563" s="196">
        <f t="shared" si="68"/>
        <v>4302752.3199121449</v>
      </c>
      <c r="F563" s="197">
        <f t="shared" si="69"/>
        <v>108.87537866645769</v>
      </c>
      <c r="G563" s="198">
        <f t="shared" si="70"/>
        <v>116.73978133191025</v>
      </c>
      <c r="H563" s="196">
        <f t="shared" si="64"/>
        <v>0</v>
      </c>
      <c r="I563" s="202">
        <f t="shared" si="71"/>
        <v>119.82144059190261</v>
      </c>
      <c r="J563" s="203">
        <v>1</v>
      </c>
      <c r="K563" s="203">
        <f t="shared" si="67"/>
        <v>13</v>
      </c>
      <c r="L563" s="192">
        <v>98.980250536829203</v>
      </c>
      <c r="M563" s="193">
        <v>92.9</v>
      </c>
      <c r="N563" s="192">
        <f t="shared" si="65"/>
        <v>119.23375006937425</v>
      </c>
      <c r="O563" s="171">
        <f t="shared" si="66"/>
        <v>0.83013618609864348</v>
      </c>
      <c r="P563" s="90">
        <v>-5</v>
      </c>
      <c r="Q563" s="209">
        <v>0.83238402388300003</v>
      </c>
      <c r="R563" s="123"/>
    </row>
    <row r="564" spans="1:18" ht="12.65" customHeight="1">
      <c r="A564" s="113">
        <v>42036</v>
      </c>
      <c r="B564" s="90">
        <v>4161977.487256404</v>
      </c>
      <c r="C564" s="195">
        <v>100</v>
      </c>
      <c r="D564" s="196">
        <f t="shared" si="68"/>
        <v>4161977.487256404</v>
      </c>
      <c r="F564" s="197">
        <f t="shared" si="69"/>
        <v>105.31326026583034</v>
      </c>
      <c r="G564" s="198">
        <f t="shared" si="70"/>
        <v>114.06037819729984</v>
      </c>
      <c r="H564" s="196">
        <f t="shared" si="64"/>
        <v>0</v>
      </c>
      <c r="I564" s="202">
        <f t="shared" si="71"/>
        <v>119.79608013587377</v>
      </c>
      <c r="J564" s="203">
        <v>1</v>
      </c>
      <c r="K564" s="203">
        <f t="shared" si="67"/>
        <v>14</v>
      </c>
      <c r="L564" s="192">
        <v>98.469452255891795</v>
      </c>
      <c r="M564" s="193">
        <v>96.8</v>
      </c>
      <c r="N564" s="192">
        <f t="shared" si="65"/>
        <v>117.67066007696752</v>
      </c>
      <c r="O564" s="171">
        <f t="shared" si="66"/>
        <v>0.83682246867217069</v>
      </c>
      <c r="P564" s="90">
        <v>-5</v>
      </c>
      <c r="Q564" s="209">
        <v>0.83238402388300003</v>
      </c>
      <c r="R564" s="123"/>
    </row>
    <row r="565" spans="1:18" ht="12.65" customHeight="1">
      <c r="A565" s="113">
        <v>42064</v>
      </c>
      <c r="B565" s="90">
        <v>4031315.1255169739</v>
      </c>
      <c r="C565" s="195">
        <v>99.4</v>
      </c>
      <c r="D565" s="196">
        <f t="shared" si="68"/>
        <v>4055649.0196347828</v>
      </c>
      <c r="F565" s="197">
        <f t="shared" si="69"/>
        <v>102.62276094943823</v>
      </c>
      <c r="G565" s="198">
        <f t="shared" si="70"/>
        <v>114.06037819729984</v>
      </c>
      <c r="H565" s="196">
        <f t="shared" si="64"/>
        <v>0</v>
      </c>
      <c r="I565" s="202">
        <f t="shared" si="71"/>
        <v>119.77071967984492</v>
      </c>
      <c r="J565" s="203">
        <v>1</v>
      </c>
      <c r="K565" s="203">
        <f t="shared" si="67"/>
        <v>15</v>
      </c>
      <c r="L565" s="192">
        <v>98.574010801079794</v>
      </c>
      <c r="M565" s="193">
        <v>99.9</v>
      </c>
      <c r="N565" s="192">
        <f t="shared" si="65"/>
        <v>117.01443237230407</v>
      </c>
      <c r="O565" s="171">
        <f t="shared" si="66"/>
        <v>0.84240899863913787</v>
      </c>
      <c r="P565" s="90">
        <v>-5</v>
      </c>
      <c r="Q565" s="209">
        <v>0.83238402388300003</v>
      </c>
      <c r="R565" s="123"/>
    </row>
    <row r="566" spans="1:18" ht="12.65" customHeight="1">
      <c r="A566" s="113">
        <v>42095</v>
      </c>
      <c r="B566" s="90">
        <v>3366972.0192787317</v>
      </c>
      <c r="C566" s="195">
        <v>100.3</v>
      </c>
      <c r="D566" s="196">
        <f t="shared" si="68"/>
        <v>3356901.315332734</v>
      </c>
      <c r="F566" s="197">
        <f t="shared" si="69"/>
        <v>84.941887117556391</v>
      </c>
      <c r="G566" s="198">
        <f t="shared" si="70"/>
        <v>114.06037819729984</v>
      </c>
      <c r="H566" s="196">
        <f t="shared" si="64"/>
        <v>0</v>
      </c>
      <c r="I566" s="202">
        <f t="shared" si="71"/>
        <v>119.74535922381607</v>
      </c>
      <c r="J566" s="203">
        <v>1</v>
      </c>
      <c r="K566" s="203">
        <f t="shared" si="67"/>
        <v>16</v>
      </c>
      <c r="L566" s="192">
        <v>99.693797848524596</v>
      </c>
      <c r="M566" s="193">
        <v>99.6</v>
      </c>
      <c r="N566" s="192">
        <f t="shared" si="65"/>
        <v>118.37525859166394</v>
      </c>
      <c r="O566" s="171">
        <f t="shared" si="66"/>
        <v>0.84218441450184167</v>
      </c>
      <c r="P566" s="90">
        <v>-2</v>
      </c>
      <c r="Q566" s="209">
        <v>0.83238402388300003</v>
      </c>
      <c r="R566" s="123"/>
    </row>
    <row r="567" spans="1:18" ht="12.65" customHeight="1">
      <c r="A567" s="113">
        <v>42125</v>
      </c>
      <c r="B567" s="90">
        <v>3280844.6407630648</v>
      </c>
      <c r="C567" s="195">
        <v>100.8</v>
      </c>
      <c r="D567" s="196">
        <f t="shared" si="68"/>
        <v>3254806.1912331991</v>
      </c>
      <c r="F567" s="197">
        <f t="shared" si="69"/>
        <v>82.358506883259565</v>
      </c>
      <c r="G567" s="198">
        <f t="shared" si="70"/>
        <v>114.06037819729984</v>
      </c>
      <c r="H567" s="196">
        <f t="shared" si="64"/>
        <v>0</v>
      </c>
      <c r="I567" s="202">
        <f t="shared" si="71"/>
        <v>119.71999876778722</v>
      </c>
      <c r="J567" s="203">
        <v>1</v>
      </c>
      <c r="K567" s="203">
        <f t="shared" si="67"/>
        <v>17</v>
      </c>
      <c r="L567" s="192">
        <v>100.146012109289</v>
      </c>
      <c r="M567" s="193">
        <v>102.8</v>
      </c>
      <c r="N567" s="192">
        <f t="shared" si="65"/>
        <v>118.09315646011956</v>
      </c>
      <c r="O567" s="171">
        <f t="shared" si="66"/>
        <v>0.84802553434253103</v>
      </c>
      <c r="P567" s="90">
        <v>-2</v>
      </c>
      <c r="Q567" s="209">
        <v>0.83238402388300003</v>
      </c>
      <c r="R567" s="123"/>
    </row>
    <row r="568" spans="1:18" ht="12.65" customHeight="1">
      <c r="A568" s="113">
        <v>42156</v>
      </c>
      <c r="B568" s="90">
        <v>3468712.6556230616</v>
      </c>
      <c r="C568" s="195">
        <v>98.8</v>
      </c>
      <c r="D568" s="196">
        <f t="shared" si="68"/>
        <v>3510842.7688492527</v>
      </c>
      <c r="F568" s="197">
        <f t="shared" si="69"/>
        <v>88.837169206305134</v>
      </c>
      <c r="G568" s="198">
        <f t="shared" si="70"/>
        <v>114.06037819729984</v>
      </c>
      <c r="H568" s="196">
        <f t="shared" si="64"/>
        <v>0</v>
      </c>
      <c r="I568" s="202">
        <f t="shared" si="71"/>
        <v>119.69463831175837</v>
      </c>
      <c r="J568" s="203">
        <v>1</v>
      </c>
      <c r="K568" s="203">
        <f t="shared" si="67"/>
        <v>18</v>
      </c>
      <c r="L568" s="192">
        <v>100.82346303156299</v>
      </c>
      <c r="M568" s="193">
        <v>98.6</v>
      </c>
      <c r="N568" s="192">
        <f t="shared" si="65"/>
        <v>119.9227152249715</v>
      </c>
      <c r="O568" s="171">
        <f t="shared" si="66"/>
        <v>0.84073699334126262</v>
      </c>
      <c r="P568" s="90">
        <v>-2</v>
      </c>
      <c r="Q568" s="209">
        <v>0.83238402388300003</v>
      </c>
      <c r="R568" s="123"/>
    </row>
    <row r="569" spans="1:18" ht="12.65" customHeight="1">
      <c r="A569" s="113">
        <v>42186</v>
      </c>
      <c r="B569" s="90">
        <v>3646260.5055838097</v>
      </c>
      <c r="C569" s="195">
        <v>101.3</v>
      </c>
      <c r="D569" s="196">
        <f t="shared" si="68"/>
        <v>3599467.4290067228</v>
      </c>
      <c r="F569" s="197">
        <f t="shared" si="69"/>
        <v>91.079697410677269</v>
      </c>
      <c r="G569" s="198">
        <f t="shared" si="70"/>
        <v>114.06037819729984</v>
      </c>
      <c r="H569" s="196">
        <f t="shared" si="64"/>
        <v>0</v>
      </c>
      <c r="I569" s="202">
        <f t="shared" si="71"/>
        <v>119.66927785572952</v>
      </c>
      <c r="J569" s="203">
        <v>1</v>
      </c>
      <c r="K569" s="203">
        <f t="shared" si="67"/>
        <v>19</v>
      </c>
      <c r="L569" s="192">
        <v>99.885497930514703</v>
      </c>
      <c r="M569" s="193">
        <v>102</v>
      </c>
      <c r="N569" s="192">
        <f t="shared" si="65"/>
        <v>117.99437258651773</v>
      </c>
      <c r="O569" s="171">
        <f t="shared" si="66"/>
        <v>0.84652764145404524</v>
      </c>
      <c r="P569" s="90">
        <v>-2</v>
      </c>
      <c r="Q569" s="209">
        <v>0.83238402388300003</v>
      </c>
      <c r="R569" s="123"/>
    </row>
    <row r="570" spans="1:18" ht="12.65" customHeight="1">
      <c r="A570" s="113">
        <v>42217</v>
      </c>
      <c r="B570" s="90">
        <v>3863720.3283970854</v>
      </c>
      <c r="C570" s="195">
        <v>100.1</v>
      </c>
      <c r="D570" s="196">
        <f t="shared" si="68"/>
        <v>3859860.4679291565</v>
      </c>
      <c r="F570" s="197">
        <f t="shared" si="69"/>
        <v>97.668594146283127</v>
      </c>
      <c r="G570" s="198">
        <f t="shared" si="70"/>
        <v>114.06037819729984</v>
      </c>
      <c r="H570" s="196">
        <f t="shared" si="64"/>
        <v>0</v>
      </c>
      <c r="I570" s="202">
        <f t="shared" si="71"/>
        <v>119.64391739970067</v>
      </c>
      <c r="J570" s="203">
        <v>1</v>
      </c>
      <c r="K570" s="203">
        <f t="shared" si="67"/>
        <v>20</v>
      </c>
      <c r="L570" s="192">
        <v>100.193459946437</v>
      </c>
      <c r="M570" s="193">
        <v>103.4</v>
      </c>
      <c r="N570" s="192">
        <f t="shared" si="65"/>
        <v>117.99738707267051</v>
      </c>
      <c r="O570" s="171">
        <f t="shared" si="66"/>
        <v>0.84911592054772633</v>
      </c>
      <c r="P570" s="90">
        <v>-2</v>
      </c>
      <c r="Q570" s="209">
        <v>0.83238402388300003</v>
      </c>
      <c r="R570" s="123"/>
    </row>
    <row r="571" spans="1:18" ht="12.65" customHeight="1">
      <c r="A571" s="113">
        <v>42248</v>
      </c>
      <c r="B571" s="90">
        <v>4089100.9884608965</v>
      </c>
      <c r="C571" s="195">
        <v>99.9</v>
      </c>
      <c r="D571" s="196">
        <f t="shared" si="68"/>
        <v>4093194.1826435397</v>
      </c>
      <c r="F571" s="197">
        <f t="shared" si="69"/>
        <v>103.57279096179921</v>
      </c>
      <c r="G571" s="198">
        <f t="shared" si="70"/>
        <v>114.06037819729984</v>
      </c>
      <c r="H571" s="196">
        <f t="shared" si="64"/>
        <v>0</v>
      </c>
      <c r="I571" s="202">
        <f t="shared" si="71"/>
        <v>119.61855694367182</v>
      </c>
      <c r="J571" s="203">
        <v>1</v>
      </c>
      <c r="K571" s="203">
        <f t="shared" si="67"/>
        <v>21</v>
      </c>
      <c r="L571" s="192">
        <v>100.09702654598399</v>
      </c>
      <c r="M571" s="193">
        <v>99.9</v>
      </c>
      <c r="N571" s="192">
        <f t="shared" si="65"/>
        <v>118.76310875154599</v>
      </c>
      <c r="O571" s="171">
        <f t="shared" si="66"/>
        <v>0.84282928931566037</v>
      </c>
      <c r="P571" s="90">
        <v>-2</v>
      </c>
      <c r="Q571" s="209">
        <v>0.83238402388300003</v>
      </c>
      <c r="R571" s="123"/>
    </row>
    <row r="572" spans="1:18" ht="12.65" customHeight="1">
      <c r="A572" s="113">
        <v>42278</v>
      </c>
      <c r="B572" s="90">
        <v>4326088.2574951295</v>
      </c>
      <c r="C572" s="195">
        <v>99.7</v>
      </c>
      <c r="D572" s="196">
        <f t="shared" si="68"/>
        <v>4339105.5742177833</v>
      </c>
      <c r="F572" s="197">
        <f t="shared" si="69"/>
        <v>109.79524902710284</v>
      </c>
      <c r="G572" s="198">
        <f t="shared" si="70"/>
        <v>114.06037819729984</v>
      </c>
      <c r="H572" s="196">
        <f t="shared" si="64"/>
        <v>0</v>
      </c>
      <c r="I572" s="202">
        <f t="shared" si="71"/>
        <v>119.59319648764297</v>
      </c>
      <c r="J572" s="203">
        <v>1</v>
      </c>
      <c r="K572" s="203">
        <f t="shared" si="67"/>
        <v>22</v>
      </c>
      <c r="L572" s="192">
        <v>100.988597433286</v>
      </c>
      <c r="M572" s="193">
        <v>102.6</v>
      </c>
      <c r="N572" s="192">
        <f t="shared" si="65"/>
        <v>119.11066757762771</v>
      </c>
      <c r="O572" s="171">
        <f t="shared" si="66"/>
        <v>0.8478551878442705</v>
      </c>
      <c r="P572" s="90">
        <v>-2</v>
      </c>
      <c r="Q572" s="209">
        <v>0.83238402388300003</v>
      </c>
      <c r="R572" s="123"/>
    </row>
    <row r="573" spans="1:18" ht="12.65" customHeight="1">
      <c r="A573" s="113">
        <v>42309</v>
      </c>
      <c r="B573" s="90">
        <v>4429949.9740082892</v>
      </c>
      <c r="C573" s="195">
        <v>101.1</v>
      </c>
      <c r="D573" s="196">
        <f t="shared" si="68"/>
        <v>4381750.7161308499</v>
      </c>
      <c r="F573" s="197">
        <f t="shared" si="69"/>
        <v>110.8743271679903</v>
      </c>
      <c r="G573" s="198">
        <f t="shared" si="70"/>
        <v>114.06037819729984</v>
      </c>
      <c r="H573" s="196">
        <f t="shared" si="64"/>
        <v>0</v>
      </c>
      <c r="I573" s="202">
        <f t="shared" si="71"/>
        <v>119.56783603161412</v>
      </c>
      <c r="J573" s="203">
        <v>1</v>
      </c>
      <c r="K573" s="203">
        <f t="shared" si="67"/>
        <v>23</v>
      </c>
      <c r="L573" s="192">
        <v>100.847515573629</v>
      </c>
      <c r="M573" s="193">
        <v>101.2</v>
      </c>
      <c r="N573" s="192">
        <f t="shared" si="65"/>
        <v>119.29925937552136</v>
      </c>
      <c r="O573" s="171">
        <f t="shared" si="66"/>
        <v>0.84533228539322836</v>
      </c>
      <c r="P573" s="90">
        <v>-2</v>
      </c>
      <c r="Q573" s="209">
        <v>0.83238402388300003</v>
      </c>
      <c r="R573" s="123"/>
    </row>
    <row r="574" spans="1:18" ht="12.65" customHeight="1">
      <c r="A574" s="113">
        <v>42339</v>
      </c>
      <c r="B574" s="90">
        <v>4480617.3951557325</v>
      </c>
      <c r="C574" s="195">
        <v>99.4</v>
      </c>
      <c r="D574" s="196">
        <f t="shared" si="68"/>
        <v>4507663.375408181</v>
      </c>
      <c r="E574" s="196">
        <f>AVERAGE(D563:D574)</f>
        <v>3951997.5706295627</v>
      </c>
      <c r="F574" s="197">
        <f>D574/E$574*100</f>
        <v>114.06037819729984</v>
      </c>
      <c r="G574" s="198">
        <f t="shared" si="70"/>
        <v>116.01917709328495</v>
      </c>
      <c r="H574" s="196">
        <f t="shared" ref="H574:H637" si="72">IF(F574=G574,1,0)</f>
        <v>0</v>
      </c>
      <c r="I574" s="202">
        <f t="shared" si="71"/>
        <v>119.54247557558527</v>
      </c>
      <c r="J574" s="203">
        <v>1</v>
      </c>
      <c r="K574" s="203">
        <f t="shared" si="67"/>
        <v>24</v>
      </c>
      <c r="L574" s="192">
        <v>101.93773560525401</v>
      </c>
      <c r="M574" s="193">
        <v>100.7</v>
      </c>
      <c r="N574" s="192">
        <f t="shared" ref="N574:N637" si="73" xml:space="preserve"> 28.851205276+1.14816697404*L574-0.25041237842*M574</f>
        <v>120.67622019948006</v>
      </c>
      <c r="O574" s="171">
        <f t="shared" ref="O574:O637" si="74">L574/N574</f>
        <v>0.84472098510169624</v>
      </c>
      <c r="P574" s="90">
        <v>-2</v>
      </c>
      <c r="Q574" s="209">
        <v>0.83238402388300003</v>
      </c>
      <c r="R574" s="123"/>
    </row>
    <row r="575" spans="1:18" ht="12.65" customHeight="1">
      <c r="A575" s="113">
        <v>42370</v>
      </c>
      <c r="B575" s="90">
        <v>4422087.5935723232</v>
      </c>
      <c r="C575" s="195">
        <v>99.7</v>
      </c>
      <c r="D575" s="196">
        <f t="shared" si="68"/>
        <v>4435393.7748970147</v>
      </c>
      <c r="F575" s="197">
        <f t="shared" si="69"/>
        <v>112.23169284971108</v>
      </c>
      <c r="G575" s="198">
        <f t="shared" si="70"/>
        <v>116.01917709328495</v>
      </c>
      <c r="H575" s="196">
        <f t="shared" si="72"/>
        <v>0</v>
      </c>
      <c r="I575" s="202">
        <f t="shared" si="71"/>
        <v>119.51711511955642</v>
      </c>
      <c r="J575" s="203">
        <v>1</v>
      </c>
      <c r="K575" s="203">
        <f t="shared" ref="K575:K638" si="75">K574+J575</f>
        <v>25</v>
      </c>
      <c r="L575" s="192">
        <v>102.717680755543</v>
      </c>
      <c r="M575" s="193">
        <v>101.4</v>
      </c>
      <c r="N575" s="192">
        <f t="shared" si="73"/>
        <v>121.39643879771054</v>
      </c>
      <c r="O575" s="171">
        <f t="shared" si="74"/>
        <v>0.84613421755070617</v>
      </c>
      <c r="P575" s="90">
        <v>-1</v>
      </c>
      <c r="Q575" s="209">
        <v>0.83238402388300003</v>
      </c>
      <c r="R575" s="123"/>
    </row>
    <row r="576" spans="1:18" ht="12.65" customHeight="1">
      <c r="A576" s="113">
        <v>42401</v>
      </c>
      <c r="B576" s="90">
        <v>4323833.6412617685</v>
      </c>
      <c r="C576" s="195">
        <v>99.5</v>
      </c>
      <c r="D576" s="196">
        <f t="shared" si="68"/>
        <v>4345561.4485042896</v>
      </c>
      <c r="F576" s="197">
        <f t="shared" si="69"/>
        <v>109.95860627039889</v>
      </c>
      <c r="G576" s="198">
        <f t="shared" si="70"/>
        <v>116.01917709328495</v>
      </c>
      <c r="H576" s="196">
        <f t="shared" si="72"/>
        <v>0</v>
      </c>
      <c r="I576" s="202">
        <f t="shared" si="71"/>
        <v>119.49175466352757</v>
      </c>
      <c r="J576" s="203">
        <v>1</v>
      </c>
      <c r="K576" s="203">
        <f t="shared" si="75"/>
        <v>26</v>
      </c>
      <c r="L576" s="192">
        <v>103.533119745695</v>
      </c>
      <c r="M576" s="193">
        <v>103.5</v>
      </c>
      <c r="N576" s="192">
        <f t="shared" si="73"/>
        <v>121.80683292086559</v>
      </c>
      <c r="O576" s="171">
        <f t="shared" si="74"/>
        <v>0.84997793032643343</v>
      </c>
      <c r="P576" s="90">
        <v>-1</v>
      </c>
      <c r="Q576" s="209">
        <v>0.83238402388300003</v>
      </c>
      <c r="R576" s="123"/>
    </row>
    <row r="577" spans="1:18" ht="12.65" customHeight="1">
      <c r="A577" s="113">
        <v>42430</v>
      </c>
      <c r="B577" s="90">
        <v>4283900.6968635693</v>
      </c>
      <c r="C577" s="195">
        <v>99.4</v>
      </c>
      <c r="D577" s="196">
        <f t="shared" si="68"/>
        <v>4309759.252377836</v>
      </c>
      <c r="F577" s="197">
        <f t="shared" si="69"/>
        <v>109.0526796981629</v>
      </c>
      <c r="G577" s="198">
        <f t="shared" si="70"/>
        <v>116.01917709328495</v>
      </c>
      <c r="H577" s="196">
        <f t="shared" si="72"/>
        <v>0</v>
      </c>
      <c r="I577" s="202">
        <f t="shared" si="71"/>
        <v>119.46639420749872</v>
      </c>
      <c r="J577" s="203">
        <v>1</v>
      </c>
      <c r="K577" s="203">
        <f t="shared" si="75"/>
        <v>27</v>
      </c>
      <c r="L577" s="192">
        <v>104.511360316723</v>
      </c>
      <c r="M577" s="193">
        <v>101.7</v>
      </c>
      <c r="N577" s="192">
        <f t="shared" si="73"/>
        <v>123.38075871834199</v>
      </c>
      <c r="O577" s="171">
        <f t="shared" si="74"/>
        <v>0.84706368644810548</v>
      </c>
      <c r="P577" s="90">
        <v>-1</v>
      </c>
      <c r="Q577" s="209">
        <v>0.83238402388300003</v>
      </c>
      <c r="R577" s="123"/>
    </row>
    <row r="578" spans="1:18" ht="12.65" customHeight="1">
      <c r="A578" s="113">
        <v>42461</v>
      </c>
      <c r="B578" s="90">
        <v>3511620.7929190723</v>
      </c>
      <c r="C578" s="195">
        <v>99.9</v>
      </c>
      <c r="D578" s="196">
        <f t="shared" si="68"/>
        <v>3515135.9288479201</v>
      </c>
      <c r="F578" s="197">
        <f t="shared" si="69"/>
        <v>88.945801864143121</v>
      </c>
      <c r="G578" s="198">
        <f t="shared" si="70"/>
        <v>116.01917709328495</v>
      </c>
      <c r="H578" s="196">
        <f t="shared" si="72"/>
        <v>0</v>
      </c>
      <c r="I578" s="202">
        <f t="shared" si="71"/>
        <v>119.44103375146987</v>
      </c>
      <c r="J578" s="203">
        <v>1</v>
      </c>
      <c r="K578" s="203">
        <f t="shared" si="75"/>
        <v>28</v>
      </c>
      <c r="L578" s="192">
        <v>103.02556931306</v>
      </c>
      <c r="M578" s="193">
        <v>100</v>
      </c>
      <c r="N578" s="192">
        <f t="shared" si="73"/>
        <v>122.1005236009244</v>
      </c>
      <c r="O578" s="171">
        <f t="shared" si="74"/>
        <v>0.84377663809035475</v>
      </c>
      <c r="P578" s="90">
        <v>0</v>
      </c>
      <c r="Q578" s="209">
        <v>0.83238402388300003</v>
      </c>
      <c r="R578" s="123"/>
    </row>
    <row r="579" spans="1:18" ht="12.65" customHeight="1">
      <c r="A579" s="113">
        <v>42491</v>
      </c>
      <c r="B579" s="90">
        <v>3375876.3443074976</v>
      </c>
      <c r="C579" s="195">
        <v>99.3</v>
      </c>
      <c r="D579" s="196">
        <f t="shared" ref="D579:D642" si="76">B579/C579*100</f>
        <v>3399674.0627467246</v>
      </c>
      <c r="F579" s="197">
        <f t="shared" si="69"/>
        <v>86.024194144561378</v>
      </c>
      <c r="G579" s="198">
        <f t="shared" si="70"/>
        <v>116.01917709328495</v>
      </c>
      <c r="H579" s="196">
        <f t="shared" si="72"/>
        <v>0</v>
      </c>
      <c r="I579" s="202">
        <f t="shared" si="71"/>
        <v>119.41567329544102</v>
      </c>
      <c r="J579" s="203">
        <v>1</v>
      </c>
      <c r="K579" s="203">
        <f t="shared" si="75"/>
        <v>29</v>
      </c>
      <c r="L579" s="192">
        <v>103.155125944272</v>
      </c>
      <c r="M579" s="193">
        <v>97.8</v>
      </c>
      <c r="N579" s="192">
        <f t="shared" si="73"/>
        <v>122.8001834786739</v>
      </c>
      <c r="O579" s="171">
        <f t="shared" si="74"/>
        <v>0.84002420047024151</v>
      </c>
      <c r="P579" s="90">
        <v>0</v>
      </c>
      <c r="Q579" s="209">
        <v>0.83238402388300003</v>
      </c>
      <c r="R579" s="123"/>
    </row>
    <row r="580" spans="1:18" ht="12.65" customHeight="1">
      <c r="A580" s="113">
        <v>42522</v>
      </c>
      <c r="B580" s="90">
        <v>3589149.164045691</v>
      </c>
      <c r="C580" s="195">
        <v>99.8</v>
      </c>
      <c r="D580" s="196">
        <f t="shared" si="76"/>
        <v>3596341.8477411731</v>
      </c>
      <c r="F580" s="197">
        <f t="shared" ref="F580:F643" si="77">D580/E$574*100</f>
        <v>91.000608767283907</v>
      </c>
      <c r="G580" s="198">
        <f t="shared" si="70"/>
        <v>116.01917709328495</v>
      </c>
      <c r="H580" s="196">
        <f t="shared" si="72"/>
        <v>0</v>
      </c>
      <c r="I580" s="202">
        <f t="shared" si="71"/>
        <v>119.39031283941218</v>
      </c>
      <c r="J580" s="203">
        <v>1</v>
      </c>
      <c r="K580" s="203">
        <f t="shared" si="75"/>
        <v>30</v>
      </c>
      <c r="L580" s="192">
        <v>102.905506149865</v>
      </c>
      <c r="M580" s="193">
        <v>99.3</v>
      </c>
      <c r="N580" s="192">
        <f t="shared" si="73"/>
        <v>122.13795970703912</v>
      </c>
      <c r="O580" s="171">
        <f t="shared" si="74"/>
        <v>0.8425350021950162</v>
      </c>
      <c r="P580" s="90">
        <v>0</v>
      </c>
      <c r="Q580" s="209">
        <v>0.83238402388300003</v>
      </c>
      <c r="R580" s="123"/>
    </row>
    <row r="581" spans="1:18" ht="12.65" customHeight="1">
      <c r="A581" s="113">
        <v>42552</v>
      </c>
      <c r="B581" s="90">
        <v>3756534.9499564795</v>
      </c>
      <c r="C581" s="195">
        <v>100.4</v>
      </c>
      <c r="D581" s="196">
        <f t="shared" si="76"/>
        <v>3741568.6752554574</v>
      </c>
      <c r="F581" s="197">
        <f t="shared" si="77"/>
        <v>94.675378928925213</v>
      </c>
      <c r="G581" s="198">
        <f t="shared" si="70"/>
        <v>116.01917709328495</v>
      </c>
      <c r="H581" s="196">
        <f t="shared" si="72"/>
        <v>0</v>
      </c>
      <c r="I581" s="202">
        <f t="shared" si="71"/>
        <v>119.36495238338333</v>
      </c>
      <c r="J581" s="203">
        <v>1</v>
      </c>
      <c r="K581" s="203">
        <f t="shared" si="75"/>
        <v>31</v>
      </c>
      <c r="L581" s="192">
        <v>103.149529775712</v>
      </c>
      <c r="M581" s="193">
        <v>99.1</v>
      </c>
      <c r="N581" s="192">
        <f t="shared" si="73"/>
        <v>122.46822205080611</v>
      </c>
      <c r="O581" s="171">
        <f t="shared" si="74"/>
        <v>0.84225546879353141</v>
      </c>
      <c r="P581" s="90">
        <v>0</v>
      </c>
      <c r="Q581" s="209">
        <v>0.83238402388300003</v>
      </c>
      <c r="R581" s="123"/>
    </row>
    <row r="582" spans="1:18" ht="12.65" customHeight="1">
      <c r="A582" s="113">
        <v>42583</v>
      </c>
      <c r="B582" s="90">
        <v>3996521.0196574628</v>
      </c>
      <c r="C582" s="195">
        <v>99.8</v>
      </c>
      <c r="D582" s="196">
        <f t="shared" si="76"/>
        <v>4004530.0798170976</v>
      </c>
      <c r="F582" s="197">
        <f t="shared" si="77"/>
        <v>101.32926471357031</v>
      </c>
      <c r="G582" s="198">
        <f t="shared" si="70"/>
        <v>116.01917709328495</v>
      </c>
      <c r="H582" s="196">
        <f t="shared" si="72"/>
        <v>0</v>
      </c>
      <c r="I582" s="202">
        <f t="shared" si="71"/>
        <v>119.33959192735448</v>
      </c>
      <c r="J582" s="203">
        <v>1</v>
      </c>
      <c r="K582" s="203">
        <f t="shared" si="75"/>
        <v>32</v>
      </c>
      <c r="L582" s="192">
        <v>103.54939009167499</v>
      </c>
      <c r="M582" s="193">
        <v>98.7</v>
      </c>
      <c r="N582" s="192">
        <f t="shared" si="73"/>
        <v>123.02749341119204</v>
      </c>
      <c r="O582" s="171">
        <f t="shared" si="74"/>
        <v>0.84167682540344202</v>
      </c>
      <c r="P582" s="90">
        <v>0</v>
      </c>
      <c r="Q582" s="209">
        <v>0.83238402388300003</v>
      </c>
      <c r="R582" s="123"/>
    </row>
    <row r="583" spans="1:18" ht="12.65" customHeight="1">
      <c r="A583" s="113">
        <v>42614</v>
      </c>
      <c r="B583" s="90">
        <v>4301116.1740794713</v>
      </c>
      <c r="C583" s="195">
        <v>99.5</v>
      </c>
      <c r="D583" s="196">
        <f t="shared" si="76"/>
        <v>4322729.8231954481</v>
      </c>
      <c r="F583" s="197">
        <f t="shared" si="77"/>
        <v>109.38088260279034</v>
      </c>
      <c r="G583" s="198">
        <f t="shared" si="70"/>
        <v>116.01917709328495</v>
      </c>
      <c r="H583" s="196">
        <f t="shared" si="72"/>
        <v>0</v>
      </c>
      <c r="I583" s="202">
        <f t="shared" si="71"/>
        <v>119.31423147132563</v>
      </c>
      <c r="J583" s="203">
        <v>1</v>
      </c>
      <c r="K583" s="203">
        <f t="shared" si="75"/>
        <v>33</v>
      </c>
      <c r="L583" s="192">
        <v>105.805688445461</v>
      </c>
      <c r="M583" s="193">
        <v>100.3</v>
      </c>
      <c r="N583" s="192">
        <f t="shared" si="73"/>
        <v>125.21744085911797</v>
      </c>
      <c r="O583" s="171">
        <f t="shared" si="74"/>
        <v>0.84497564971402739</v>
      </c>
      <c r="P583" s="90">
        <v>0</v>
      </c>
      <c r="Q583" s="209">
        <v>0.83238402388300003</v>
      </c>
      <c r="R583" s="123"/>
    </row>
    <row r="584" spans="1:18" ht="12.65" customHeight="1">
      <c r="A584" s="113">
        <v>42644</v>
      </c>
      <c r="B584" s="90">
        <v>4489050.5426690355</v>
      </c>
      <c r="C584" s="195">
        <v>100.2</v>
      </c>
      <c r="D584" s="196">
        <f t="shared" si="76"/>
        <v>4480090.3619451448</v>
      </c>
      <c r="F584" s="197">
        <f t="shared" si="77"/>
        <v>113.36268005932644</v>
      </c>
      <c r="G584" s="198">
        <f t="shared" si="70"/>
        <v>116.01917709328495</v>
      </c>
      <c r="H584" s="196">
        <f t="shared" si="72"/>
        <v>0</v>
      </c>
      <c r="I584" s="202">
        <f t="shared" si="71"/>
        <v>119.28887101529678</v>
      </c>
      <c r="J584" s="203">
        <v>1</v>
      </c>
      <c r="K584" s="203">
        <f t="shared" si="75"/>
        <v>34</v>
      </c>
      <c r="L584" s="192">
        <v>104.90605963612801</v>
      </c>
      <c r="M584" s="193">
        <v>103.4</v>
      </c>
      <c r="N584" s="192">
        <f t="shared" si="73"/>
        <v>123.40823839824486</v>
      </c>
      <c r="O584" s="171">
        <f t="shared" si="74"/>
        <v>0.85007339054294451</v>
      </c>
      <c r="P584" s="90">
        <v>-3</v>
      </c>
      <c r="Q584" s="209">
        <v>0.83238402388300003</v>
      </c>
      <c r="R584" s="123"/>
    </row>
    <row r="585" spans="1:18" ht="12.65" customHeight="1">
      <c r="A585" s="113">
        <v>42675</v>
      </c>
      <c r="B585" s="90">
        <v>4542504.2355576186</v>
      </c>
      <c r="C585" s="195">
        <v>101.4</v>
      </c>
      <c r="D585" s="196">
        <f t="shared" si="76"/>
        <v>4479787.2145538637</v>
      </c>
      <c r="F585" s="197">
        <f t="shared" si="77"/>
        <v>113.35500932102605</v>
      </c>
      <c r="G585" s="198">
        <f t="shared" si="70"/>
        <v>116.01917709328495</v>
      </c>
      <c r="H585" s="196">
        <f t="shared" si="72"/>
        <v>0</v>
      </c>
      <c r="I585" s="202">
        <f t="shared" si="71"/>
        <v>119.26351055926793</v>
      </c>
      <c r="J585" s="203">
        <v>1</v>
      </c>
      <c r="K585" s="203">
        <f t="shared" si="75"/>
        <v>35</v>
      </c>
      <c r="L585" s="192">
        <v>104.165209686156</v>
      </c>
      <c r="M585" s="193">
        <v>104.6</v>
      </c>
      <c r="N585" s="192">
        <f t="shared" si="73"/>
        <v>122.25712409886386</v>
      </c>
      <c r="O585" s="171">
        <f t="shared" si="74"/>
        <v>0.85201750371554841</v>
      </c>
      <c r="P585" s="90">
        <v>-3</v>
      </c>
      <c r="Q585" s="209">
        <v>0.83238402388300003</v>
      </c>
      <c r="R585" s="123"/>
    </row>
    <row r="586" spans="1:18" ht="12.65" customHeight="1">
      <c r="A586" s="113">
        <v>42705</v>
      </c>
      <c r="B586" s="90">
        <v>4589660.1352512222</v>
      </c>
      <c r="C586" s="195">
        <v>100.1</v>
      </c>
      <c r="D586" s="196">
        <f t="shared" si="76"/>
        <v>4585075.0601910315</v>
      </c>
      <c r="F586" s="197">
        <f t="shared" si="77"/>
        <v>116.01917709328495</v>
      </c>
      <c r="G586" s="198">
        <f t="shared" si="70"/>
        <v>118.9338246308927</v>
      </c>
      <c r="H586" s="196">
        <f t="shared" si="72"/>
        <v>0</v>
      </c>
      <c r="I586" s="202">
        <f t="shared" si="71"/>
        <v>119.23815010323908</v>
      </c>
      <c r="J586" s="203">
        <v>1</v>
      </c>
      <c r="K586" s="203">
        <f t="shared" si="75"/>
        <v>36</v>
      </c>
      <c r="L586" s="192">
        <v>104.56016737994899</v>
      </c>
      <c r="M586" s="193">
        <v>102.4</v>
      </c>
      <c r="N586" s="192">
        <f t="shared" si="73"/>
        <v>123.26150871154395</v>
      </c>
      <c r="O586" s="171">
        <f t="shared" si="74"/>
        <v>0.84827914628759127</v>
      </c>
      <c r="P586" s="90">
        <v>-3</v>
      </c>
      <c r="Q586" s="209">
        <v>0.83238402388300003</v>
      </c>
      <c r="R586" s="123"/>
    </row>
    <row r="587" spans="1:18" ht="12.65" customHeight="1">
      <c r="A587" s="113">
        <v>42736</v>
      </c>
      <c r="B587" s="90">
        <v>4520274.4256926766</v>
      </c>
      <c r="C587" s="195">
        <v>100.3</v>
      </c>
      <c r="D587" s="196">
        <f t="shared" si="76"/>
        <v>4506754.1632030671</v>
      </c>
      <c r="F587" s="197">
        <f t="shared" si="77"/>
        <v>114.03737180144901</v>
      </c>
      <c r="G587" s="198">
        <f t="shared" si="70"/>
        <v>118.9338246308927</v>
      </c>
      <c r="H587" s="196">
        <f t="shared" si="72"/>
        <v>0</v>
      </c>
      <c r="I587" s="202">
        <f t="shared" si="71"/>
        <v>119.21278964721023</v>
      </c>
      <c r="J587" s="203">
        <v>1</v>
      </c>
      <c r="K587" s="203">
        <f t="shared" si="75"/>
        <v>37</v>
      </c>
      <c r="L587" s="192">
        <v>104.997239332232</v>
      </c>
      <c r="M587" s="193">
        <v>101.6</v>
      </c>
      <c r="N587" s="192">
        <f t="shared" si="73"/>
        <v>123.96367019517048</v>
      </c>
      <c r="O587" s="171">
        <f t="shared" si="74"/>
        <v>0.84700008612944899</v>
      </c>
      <c r="P587" s="90">
        <v>-3</v>
      </c>
      <c r="Q587" s="209">
        <v>0.83238402388300003</v>
      </c>
      <c r="R587" s="123"/>
    </row>
    <row r="588" spans="1:18" ht="12.65" customHeight="1">
      <c r="A588" s="113">
        <v>42767</v>
      </c>
      <c r="B588" s="90">
        <v>4443959.1996013876</v>
      </c>
      <c r="C588" s="195">
        <v>101</v>
      </c>
      <c r="D588" s="196">
        <f t="shared" si="76"/>
        <v>4399959.6035657302</v>
      </c>
      <c r="F588" s="197">
        <f t="shared" si="77"/>
        <v>111.33507865149841</v>
      </c>
      <c r="G588" s="198">
        <f t="shared" si="70"/>
        <v>118.9338246308927</v>
      </c>
      <c r="H588" s="196">
        <f t="shared" si="72"/>
        <v>0</v>
      </c>
      <c r="I588" s="202">
        <f t="shared" si="71"/>
        <v>119.18742919118138</v>
      </c>
      <c r="J588" s="203">
        <v>1</v>
      </c>
      <c r="K588" s="203">
        <f t="shared" si="75"/>
        <v>38</v>
      </c>
      <c r="L588" s="192">
        <v>105.445306021322</v>
      </c>
      <c r="M588" s="193">
        <v>98</v>
      </c>
      <c r="N588" s="192">
        <f t="shared" si="73"/>
        <v>125.37961013206308</v>
      </c>
      <c r="O588" s="171">
        <f t="shared" si="74"/>
        <v>0.84100840567502033</v>
      </c>
      <c r="P588" s="90">
        <v>-3</v>
      </c>
      <c r="Q588" s="209">
        <v>0.83238402388300003</v>
      </c>
      <c r="R588" s="123"/>
    </row>
    <row r="589" spans="1:18" ht="12.65" customHeight="1">
      <c r="A589" s="113">
        <v>42795</v>
      </c>
      <c r="B589" s="90">
        <v>4458227.3486403814</v>
      </c>
      <c r="C589" s="195">
        <v>101.3</v>
      </c>
      <c r="D589" s="196">
        <f t="shared" si="76"/>
        <v>4401014.164501857</v>
      </c>
      <c r="F589" s="197">
        <f t="shared" si="77"/>
        <v>111.36176290211549</v>
      </c>
      <c r="G589" s="198">
        <f t="shared" si="70"/>
        <v>118.9338246308927</v>
      </c>
      <c r="H589" s="196">
        <f t="shared" si="72"/>
        <v>0</v>
      </c>
      <c r="I589" s="202">
        <f t="shared" si="71"/>
        <v>119.16206873515253</v>
      </c>
      <c r="J589" s="203">
        <v>1</v>
      </c>
      <c r="K589" s="203">
        <f t="shared" si="75"/>
        <v>39</v>
      </c>
      <c r="L589" s="192">
        <v>106.44176279975299</v>
      </c>
      <c r="M589" s="193">
        <v>99.3</v>
      </c>
      <c r="N589" s="192">
        <f t="shared" si="73"/>
        <v>126.19817280416983</v>
      </c>
      <c r="O589" s="171">
        <f t="shared" si="74"/>
        <v>0.84344931812068169</v>
      </c>
      <c r="P589" s="90">
        <v>-3</v>
      </c>
      <c r="Q589" s="209">
        <v>0.83238402388300003</v>
      </c>
      <c r="R589" s="123"/>
    </row>
    <row r="590" spans="1:18" ht="12.65" customHeight="1">
      <c r="A590" s="113">
        <v>42826</v>
      </c>
      <c r="B590" s="90">
        <v>3784080.7106907922</v>
      </c>
      <c r="C590" s="195">
        <v>101.5</v>
      </c>
      <c r="D590" s="196">
        <f t="shared" si="76"/>
        <v>3728158.3356559533</v>
      </c>
      <c r="F590" s="197">
        <f t="shared" si="77"/>
        <v>94.336048264879096</v>
      </c>
      <c r="G590" s="198">
        <f t="shared" si="70"/>
        <v>118.9338246308927</v>
      </c>
      <c r="H590" s="196">
        <f t="shared" si="72"/>
        <v>0</v>
      </c>
      <c r="I590" s="202">
        <f t="shared" si="71"/>
        <v>119.13670827912368</v>
      </c>
      <c r="J590" s="203">
        <v>1</v>
      </c>
      <c r="K590" s="203">
        <f t="shared" si="75"/>
        <v>40</v>
      </c>
      <c r="L590" s="192">
        <v>107.681877980274</v>
      </c>
      <c r="M590" s="193">
        <v>98.2</v>
      </c>
      <c r="N590" s="192">
        <f t="shared" si="73"/>
        <v>127.89748571471168</v>
      </c>
      <c r="O590" s="171">
        <f t="shared" si="74"/>
        <v>0.84193897462901934</v>
      </c>
      <c r="P590" s="90">
        <v>-3</v>
      </c>
      <c r="Q590" s="209">
        <v>0.83238402388300003</v>
      </c>
      <c r="R590" s="123"/>
    </row>
    <row r="591" spans="1:18" ht="12.65" customHeight="1">
      <c r="A591" s="113">
        <v>42856</v>
      </c>
      <c r="B591" s="90">
        <v>3689944.2713577724</v>
      </c>
      <c r="C591" s="195">
        <v>101.5</v>
      </c>
      <c r="D591" s="196">
        <f t="shared" si="76"/>
        <v>3635413.0752293328</v>
      </c>
      <c r="F591" s="197">
        <f t="shared" si="77"/>
        <v>91.989253795269988</v>
      </c>
      <c r="G591" s="198">
        <f t="shared" ref="G591:G653" si="78">MAX(F579:F603)</f>
        <v>118.9338246308927</v>
      </c>
      <c r="H591" s="196">
        <f t="shared" si="72"/>
        <v>0</v>
      </c>
      <c r="I591" s="202">
        <f t="shared" si="71"/>
        <v>119.11134782309483</v>
      </c>
      <c r="J591" s="203">
        <v>1</v>
      </c>
      <c r="K591" s="203">
        <f t="shared" si="75"/>
        <v>41</v>
      </c>
      <c r="L591" s="192">
        <v>108.342895362368</v>
      </c>
      <c r="M591" s="193">
        <v>99.2</v>
      </c>
      <c r="N591" s="192">
        <f t="shared" si="73"/>
        <v>128.40603166367839</v>
      </c>
      <c r="O591" s="171">
        <f t="shared" si="74"/>
        <v>0.84375238420372778</v>
      </c>
      <c r="P591" s="90">
        <v>-3</v>
      </c>
      <c r="Q591" s="209">
        <v>0.83238402388300003</v>
      </c>
      <c r="R591" s="123"/>
    </row>
    <row r="592" spans="1:18" ht="12.65" customHeight="1">
      <c r="A592" s="113">
        <v>42887</v>
      </c>
      <c r="B592" s="90">
        <v>3871127.3561520479</v>
      </c>
      <c r="C592" s="195">
        <v>101.3</v>
      </c>
      <c r="D592" s="196">
        <f t="shared" si="76"/>
        <v>3821448.5253228508</v>
      </c>
      <c r="F592" s="197">
        <f t="shared" si="77"/>
        <v>96.696631438315507</v>
      </c>
      <c r="G592" s="198">
        <f t="shared" si="78"/>
        <v>118.9338246308927</v>
      </c>
      <c r="H592" s="196">
        <f t="shared" si="72"/>
        <v>0</v>
      </c>
      <c r="I592" s="202">
        <f t="shared" si="71"/>
        <v>119.08598736706598</v>
      </c>
      <c r="J592" s="203">
        <v>1</v>
      </c>
      <c r="K592" s="203">
        <f t="shared" si="75"/>
        <v>42</v>
      </c>
      <c r="L592" s="192">
        <v>108.239702432217</v>
      </c>
      <c r="M592" s="193">
        <v>97.7</v>
      </c>
      <c r="N592" s="192">
        <f t="shared" si="73"/>
        <v>128.66316751695462</v>
      </c>
      <c r="O592" s="171">
        <f t="shared" si="74"/>
        <v>0.8412640891804074</v>
      </c>
      <c r="P592" s="90">
        <v>-3</v>
      </c>
      <c r="Q592" s="209">
        <v>0.83238402388300003</v>
      </c>
      <c r="R592" s="123"/>
    </row>
    <row r="593" spans="1:18" ht="12.65" customHeight="1">
      <c r="A593" s="113">
        <v>42917</v>
      </c>
      <c r="B593" s="90">
        <v>4020170.9991311245</v>
      </c>
      <c r="C593" s="195">
        <v>101</v>
      </c>
      <c r="D593" s="196">
        <f t="shared" si="76"/>
        <v>3980367.3258724003</v>
      </c>
      <c r="F593" s="197">
        <f t="shared" si="77"/>
        <v>100.71785862050311</v>
      </c>
      <c r="G593" s="198">
        <f t="shared" si="78"/>
        <v>118.9338246308927</v>
      </c>
      <c r="H593" s="196">
        <f t="shared" si="72"/>
        <v>0</v>
      </c>
      <c r="I593" s="202">
        <f t="shared" si="71"/>
        <v>119.06062691103713</v>
      </c>
      <c r="J593" s="203">
        <v>1</v>
      </c>
      <c r="K593" s="203">
        <f t="shared" si="75"/>
        <v>43</v>
      </c>
      <c r="L593" s="192">
        <v>108.63824088227101</v>
      </c>
      <c r="M593" s="193">
        <v>96</v>
      </c>
      <c r="N593" s="192">
        <f t="shared" si="73"/>
        <v>129.54645724650572</v>
      </c>
      <c r="O593" s="171">
        <f t="shared" si="74"/>
        <v>0.83860449132584303</v>
      </c>
      <c r="P593" s="90">
        <v>-2</v>
      </c>
      <c r="Q593" s="209">
        <v>0.83238402388300003</v>
      </c>
      <c r="R593" s="123"/>
    </row>
    <row r="594" spans="1:18" ht="12.65" customHeight="1">
      <c r="A594" s="113">
        <v>42948</v>
      </c>
      <c r="B594" s="90">
        <v>4241097.320636183</v>
      </c>
      <c r="C594" s="195">
        <v>101.9</v>
      </c>
      <c r="D594" s="196">
        <f t="shared" si="76"/>
        <v>4162018.9603887955</v>
      </c>
      <c r="F594" s="197">
        <f t="shared" si="77"/>
        <v>105.31430968784163</v>
      </c>
      <c r="G594" s="198">
        <f t="shared" si="78"/>
        <v>118.9338246308927</v>
      </c>
      <c r="H594" s="196">
        <f t="shared" si="72"/>
        <v>0</v>
      </c>
      <c r="I594" s="202">
        <f t="shared" si="71"/>
        <v>119.03526645500828</v>
      </c>
      <c r="J594" s="203">
        <v>1</v>
      </c>
      <c r="K594" s="203">
        <f t="shared" si="75"/>
        <v>44</v>
      </c>
      <c r="L594" s="192">
        <v>107.29259027696899</v>
      </c>
      <c r="M594" s="193">
        <v>99</v>
      </c>
      <c r="N594" s="192">
        <f t="shared" si="73"/>
        <v>127.250188527641</v>
      </c>
      <c r="O594" s="171">
        <f t="shared" si="74"/>
        <v>0.84316252508862211</v>
      </c>
      <c r="P594" s="90">
        <v>-2</v>
      </c>
      <c r="Q594" s="209">
        <v>0.83238402388300003</v>
      </c>
      <c r="R594" s="123"/>
    </row>
    <row r="595" spans="1:18" ht="12.65" customHeight="1">
      <c r="A595" s="113">
        <v>42979</v>
      </c>
      <c r="B595" s="90">
        <v>4449384.855873554</v>
      </c>
      <c r="C595" s="195">
        <v>102</v>
      </c>
      <c r="D595" s="196">
        <f t="shared" si="76"/>
        <v>4362142.015562308</v>
      </c>
      <c r="F595" s="197">
        <f t="shared" si="77"/>
        <v>110.37815528989327</v>
      </c>
      <c r="G595" s="198">
        <f t="shared" si="78"/>
        <v>118.9338246308927</v>
      </c>
      <c r="H595" s="196">
        <f t="shared" si="72"/>
        <v>0</v>
      </c>
      <c r="I595" s="202">
        <f t="shared" si="71"/>
        <v>119.00990599897943</v>
      </c>
      <c r="J595" s="203">
        <v>1</v>
      </c>
      <c r="K595" s="203">
        <f t="shared" si="75"/>
        <v>45</v>
      </c>
      <c r="L595" s="192">
        <v>106.98779030837299</v>
      </c>
      <c r="M595" s="193">
        <v>97.9</v>
      </c>
      <c r="N595" s="192">
        <f t="shared" si="73"/>
        <v>127.17568088627264</v>
      </c>
      <c r="O595" s="171">
        <f t="shared" si="74"/>
        <v>0.8412598191948919</v>
      </c>
      <c r="P595" s="90">
        <v>-2</v>
      </c>
      <c r="Q595" s="209">
        <v>0.83238402388300003</v>
      </c>
      <c r="R595" s="123"/>
    </row>
    <row r="596" spans="1:18" ht="12.65" customHeight="1">
      <c r="A596" s="113">
        <v>43009</v>
      </c>
      <c r="B596" s="90">
        <v>4642523.7428260809</v>
      </c>
      <c r="C596" s="195">
        <v>102.6</v>
      </c>
      <c r="D596" s="196">
        <f t="shared" si="76"/>
        <v>4524876.9423256144</v>
      </c>
      <c r="F596" s="197">
        <f t="shared" si="77"/>
        <v>114.49594442956072</v>
      </c>
      <c r="G596" s="198">
        <f t="shared" si="78"/>
        <v>118.9338246308927</v>
      </c>
      <c r="H596" s="196">
        <f t="shared" si="72"/>
        <v>0</v>
      </c>
      <c r="I596" s="202">
        <f t="shared" si="71"/>
        <v>118.98454554295058</v>
      </c>
      <c r="J596" s="203">
        <v>1</v>
      </c>
      <c r="K596" s="203">
        <f t="shared" si="75"/>
        <v>46</v>
      </c>
      <c r="L596" s="192">
        <v>106.80510394073799</v>
      </c>
      <c r="M596" s="193">
        <v>96.5</v>
      </c>
      <c r="N596" s="192">
        <f t="shared" si="73"/>
        <v>127.31650376213483</v>
      </c>
      <c r="O596" s="171">
        <f t="shared" si="74"/>
        <v>0.83889441497923756</v>
      </c>
      <c r="P596" s="90">
        <v>-5</v>
      </c>
      <c r="Q596" s="209">
        <v>0.83238402388300003</v>
      </c>
      <c r="R596" s="123"/>
    </row>
    <row r="597" spans="1:18" ht="12.65" customHeight="1">
      <c r="A597" s="113">
        <v>43040</v>
      </c>
      <c r="B597" s="90">
        <v>4728000.5141279846</v>
      </c>
      <c r="C597" s="195">
        <v>103.2</v>
      </c>
      <c r="D597" s="196">
        <f t="shared" si="76"/>
        <v>4581395.8470232403</v>
      </c>
      <c r="F597" s="197">
        <f t="shared" si="77"/>
        <v>115.92607953687109</v>
      </c>
      <c r="G597" s="198">
        <f t="shared" si="78"/>
        <v>118.9338246308927</v>
      </c>
      <c r="H597" s="196">
        <f t="shared" si="72"/>
        <v>0</v>
      </c>
      <c r="I597" s="202">
        <f t="shared" si="71"/>
        <v>118.95918508692174</v>
      </c>
      <c r="J597" s="203">
        <v>1</v>
      </c>
      <c r="K597" s="203">
        <f t="shared" si="75"/>
        <v>47</v>
      </c>
      <c r="L597" s="192">
        <v>107.232479647774</v>
      </c>
      <c r="M597" s="193">
        <v>96.7</v>
      </c>
      <c r="N597" s="192">
        <f t="shared" si="73"/>
        <v>127.75711995877654</v>
      </c>
      <c r="O597" s="171">
        <f t="shared" si="74"/>
        <v>0.83934640732645471</v>
      </c>
      <c r="P597" s="90">
        <v>-5</v>
      </c>
      <c r="Q597" s="209">
        <v>0.83238402388300003</v>
      </c>
      <c r="R597" s="123"/>
    </row>
    <row r="598" spans="1:18" ht="12.65" customHeight="1">
      <c r="A598" s="113">
        <v>43070</v>
      </c>
      <c r="B598" s="90">
        <v>4836569.4540117262</v>
      </c>
      <c r="C598" s="195">
        <v>102.9</v>
      </c>
      <c r="D598" s="196">
        <f t="shared" si="76"/>
        <v>4700261.8600697042</v>
      </c>
      <c r="F598" s="197">
        <f>D598/E$574*100</f>
        <v>118.9338246308927</v>
      </c>
      <c r="G598" s="198">
        <f t="shared" si="78"/>
        <v>118.9338246308927</v>
      </c>
      <c r="H598" s="199">
        <f t="shared" si="72"/>
        <v>1</v>
      </c>
      <c r="I598" s="200">
        <f>G598</f>
        <v>118.9338246308927</v>
      </c>
      <c r="L598" s="192">
        <v>108.04391882854399</v>
      </c>
      <c r="M598" s="193">
        <v>94.9</v>
      </c>
      <c r="N598" s="192">
        <f t="shared" si="73"/>
        <v>129.13952990873474</v>
      </c>
      <c r="O598" s="171">
        <f t="shared" si="74"/>
        <v>0.83664482056656542</v>
      </c>
      <c r="P598" s="90">
        <v>-5</v>
      </c>
      <c r="Q598" s="209">
        <v>0.83238402388300003</v>
      </c>
      <c r="R598" s="123"/>
    </row>
    <row r="599" spans="1:18" ht="12.65" customHeight="1">
      <c r="A599" s="113">
        <v>43101</v>
      </c>
      <c r="B599" s="90">
        <v>4714182.8759563006</v>
      </c>
      <c r="C599" s="195">
        <v>102.2</v>
      </c>
      <c r="D599" s="196">
        <f t="shared" si="76"/>
        <v>4612703.4011314092</v>
      </c>
      <c r="F599" s="197">
        <f t="shared" si="77"/>
        <v>116.71827521889378</v>
      </c>
      <c r="G599" s="198">
        <f t="shared" si="78"/>
        <v>118.9338246308927</v>
      </c>
      <c r="H599" s="196">
        <f t="shared" si="72"/>
        <v>0</v>
      </c>
      <c r="I599" s="202">
        <f>(I$634-I$598)/(K$633+1)+I598</f>
        <v>118.73391892341158</v>
      </c>
      <c r="J599" s="203">
        <v>1</v>
      </c>
      <c r="K599" s="203">
        <f t="shared" si="75"/>
        <v>1</v>
      </c>
      <c r="L599" s="192">
        <v>108.065586976262</v>
      </c>
      <c r="M599" s="193">
        <v>95.4</v>
      </c>
      <c r="N599" s="192">
        <f t="shared" si="73"/>
        <v>129.03920237112314</v>
      </c>
      <c r="O599" s="171">
        <f t="shared" si="74"/>
        <v>0.83746322815496033</v>
      </c>
      <c r="P599" s="90">
        <v>-4</v>
      </c>
      <c r="Q599" s="209">
        <v>0.83238402388300003</v>
      </c>
      <c r="R599" s="123"/>
    </row>
    <row r="600" spans="1:18" ht="12.65" customHeight="1">
      <c r="A600" s="113">
        <v>43132</v>
      </c>
      <c r="B600" s="90">
        <v>4623111.4727053847</v>
      </c>
      <c r="C600" s="195">
        <v>103.2</v>
      </c>
      <c r="D600" s="196">
        <f t="shared" si="76"/>
        <v>4479759.1789780864</v>
      </c>
      <c r="F600" s="197">
        <f t="shared" si="77"/>
        <v>113.35429991836887</v>
      </c>
      <c r="G600" s="198">
        <f t="shared" si="78"/>
        <v>118.9338246308927</v>
      </c>
      <c r="H600" s="196">
        <f t="shared" si="72"/>
        <v>0</v>
      </c>
      <c r="I600" s="202">
        <f t="shared" ref="I600:I633" si="79">(I$634-I$598)/(K$633+1)+I599</f>
        <v>118.53401321593046</v>
      </c>
      <c r="J600" s="203">
        <v>1</v>
      </c>
      <c r="K600" s="203">
        <f t="shared" si="75"/>
        <v>2</v>
      </c>
      <c r="L600" s="192">
        <v>107.788912052366</v>
      </c>
      <c r="M600" s="193">
        <v>88.7</v>
      </c>
      <c r="N600" s="192">
        <f t="shared" si="73"/>
        <v>130.39929629637479</v>
      </c>
      <c r="O600" s="171">
        <f t="shared" si="74"/>
        <v>0.82660654707354142</v>
      </c>
      <c r="P600" s="90">
        <v>-4</v>
      </c>
      <c r="Q600" s="209">
        <v>0.83238402388300003</v>
      </c>
      <c r="R600" s="123"/>
    </row>
    <row r="601" spans="1:18" ht="12.65" customHeight="1">
      <c r="A601" s="113">
        <v>43160</v>
      </c>
      <c r="B601" s="90">
        <v>4576589.4685348775</v>
      </c>
      <c r="C601" s="195">
        <v>103.6</v>
      </c>
      <c r="D601" s="196">
        <f t="shared" si="76"/>
        <v>4417557.4020606931</v>
      </c>
      <c r="F601" s="197">
        <f t="shared" si="77"/>
        <v>111.78036734868148</v>
      </c>
      <c r="G601" s="198">
        <f t="shared" si="78"/>
        <v>118.9338246308927</v>
      </c>
      <c r="H601" s="196">
        <f t="shared" si="72"/>
        <v>0</v>
      </c>
      <c r="I601" s="202">
        <f t="shared" si="79"/>
        <v>118.33410750844934</v>
      </c>
      <c r="J601" s="203">
        <v>1</v>
      </c>
      <c r="K601" s="203">
        <f t="shared" si="75"/>
        <v>3</v>
      </c>
      <c r="L601" s="192">
        <v>106.536755284946</v>
      </c>
      <c r="M601" s="193">
        <v>90.6</v>
      </c>
      <c r="N601" s="192">
        <f t="shared" si="73"/>
        <v>128.48582773070441</v>
      </c>
      <c r="O601" s="171">
        <f t="shared" si="74"/>
        <v>0.82917125699060101</v>
      </c>
      <c r="P601" s="90">
        <v>-4</v>
      </c>
      <c r="Q601" s="209">
        <v>0.83238402388300003</v>
      </c>
      <c r="R601" s="123"/>
    </row>
    <row r="602" spans="1:18" ht="12.65" customHeight="1">
      <c r="A602" s="113">
        <v>43191</v>
      </c>
      <c r="B602" s="90">
        <v>3822061.9283430222</v>
      </c>
      <c r="C602" s="195">
        <v>103.6</v>
      </c>
      <c r="D602" s="196">
        <f t="shared" si="76"/>
        <v>3689248.9655820681</v>
      </c>
      <c r="F602" s="197">
        <f t="shared" si="77"/>
        <v>93.351498821755655</v>
      </c>
      <c r="G602" s="198">
        <f t="shared" si="78"/>
        <v>118.9338246308927</v>
      </c>
      <c r="H602" s="196">
        <f t="shared" si="72"/>
        <v>0</v>
      </c>
      <c r="I602" s="202">
        <f t="shared" si="79"/>
        <v>118.13420180096821</v>
      </c>
      <c r="J602" s="203">
        <v>1</v>
      </c>
      <c r="K602" s="203">
        <f t="shared" si="75"/>
        <v>4</v>
      </c>
      <c r="L602" s="192">
        <v>106.01890029474001</v>
      </c>
      <c r="M602" s="193">
        <v>96.5</v>
      </c>
      <c r="N602" s="192">
        <f t="shared" si="73"/>
        <v>126.4138107009301</v>
      </c>
      <c r="O602" s="171">
        <f t="shared" si="74"/>
        <v>0.83866548842166944</v>
      </c>
      <c r="P602" s="90">
        <v>-4</v>
      </c>
      <c r="Q602" s="209">
        <v>0.83238402388300003</v>
      </c>
      <c r="R602" s="123"/>
    </row>
    <row r="603" spans="1:18" ht="12.65" customHeight="1">
      <c r="A603" s="113">
        <v>43221</v>
      </c>
      <c r="B603" s="90">
        <v>3680217.7026652489</v>
      </c>
      <c r="C603" s="195">
        <v>104.7</v>
      </c>
      <c r="D603" s="196">
        <f t="shared" si="76"/>
        <v>3515012.1324405433</v>
      </c>
      <c r="F603" s="197">
        <f t="shared" si="77"/>
        <v>88.942669362030841</v>
      </c>
      <c r="G603" s="198">
        <f t="shared" si="78"/>
        <v>118.9338246308927</v>
      </c>
      <c r="H603" s="196">
        <f t="shared" si="72"/>
        <v>0</v>
      </c>
      <c r="I603" s="202">
        <f t="shared" si="79"/>
        <v>117.93429609348709</v>
      </c>
      <c r="J603" s="203">
        <v>1</v>
      </c>
      <c r="K603" s="203">
        <f t="shared" si="75"/>
        <v>5</v>
      </c>
      <c r="L603" s="192">
        <v>104.68591231372299</v>
      </c>
      <c r="M603" s="193">
        <v>106.9</v>
      </c>
      <c r="N603" s="192">
        <f t="shared" si="73"/>
        <v>122.2790291887661</v>
      </c>
      <c r="O603" s="171">
        <f t="shared" si="74"/>
        <v>0.85612318815613064</v>
      </c>
      <c r="P603" s="90">
        <v>-4</v>
      </c>
      <c r="Q603" s="209">
        <v>0.83238402388300003</v>
      </c>
      <c r="R603" s="123"/>
    </row>
    <row r="604" spans="1:18" ht="12.65" customHeight="1">
      <c r="A604" s="113">
        <v>43252</v>
      </c>
      <c r="B604" s="90">
        <v>3900188.0781908142</v>
      </c>
      <c r="C604" s="195">
        <v>106.4</v>
      </c>
      <c r="D604" s="196">
        <f t="shared" si="76"/>
        <v>3665590.2990515167</v>
      </c>
      <c r="F604" s="197">
        <f t="shared" si="77"/>
        <v>92.752847984862981</v>
      </c>
      <c r="G604" s="198">
        <f t="shared" si="78"/>
        <v>118.9338246308927</v>
      </c>
      <c r="H604" s="196">
        <f t="shared" si="72"/>
        <v>0</v>
      </c>
      <c r="I604" s="202">
        <f t="shared" si="79"/>
        <v>117.73439038600597</v>
      </c>
      <c r="J604" s="203">
        <v>1</v>
      </c>
      <c r="K604" s="203">
        <f t="shared" si="75"/>
        <v>6</v>
      </c>
      <c r="L604" s="192">
        <v>104.195756448437</v>
      </c>
      <c r="M604" s="193">
        <v>105.1</v>
      </c>
      <c r="N604" s="192">
        <f t="shared" si="73"/>
        <v>122.1669906932687</v>
      </c>
      <c r="O604" s="171">
        <f t="shared" si="74"/>
        <v>0.85289615351209669</v>
      </c>
      <c r="P604" s="90">
        <v>-4</v>
      </c>
      <c r="Q604" s="209">
        <v>0.83238402388300003</v>
      </c>
      <c r="R604" s="123"/>
    </row>
    <row r="605" spans="1:18" ht="12.65" customHeight="1">
      <c r="A605" s="113">
        <v>43282</v>
      </c>
      <c r="B605" s="90">
        <v>4064468.5098408875</v>
      </c>
      <c r="C605" s="195">
        <v>108</v>
      </c>
      <c r="D605" s="196">
        <f t="shared" si="76"/>
        <v>3763396.7683711918</v>
      </c>
      <c r="F605" s="197">
        <f t="shared" si="77"/>
        <v>95.227709559843518</v>
      </c>
      <c r="G605" s="198">
        <f t="shared" si="78"/>
        <v>118.9338246308927</v>
      </c>
      <c r="H605" s="196">
        <f t="shared" si="72"/>
        <v>0</v>
      </c>
      <c r="I605" s="202">
        <f t="shared" si="79"/>
        <v>117.53448467852485</v>
      </c>
      <c r="J605" s="203">
        <v>1</v>
      </c>
      <c r="K605" s="203">
        <f t="shared" si="75"/>
        <v>7</v>
      </c>
      <c r="L605" s="192">
        <v>102.87456734131899</v>
      </c>
      <c r="M605" s="193">
        <v>100.1</v>
      </c>
      <c r="N605" s="192">
        <f t="shared" si="73"/>
        <v>121.90210688611442</v>
      </c>
      <c r="O605" s="171">
        <f t="shared" si="74"/>
        <v>0.84391131514591722</v>
      </c>
      <c r="P605" s="90">
        <v>-5</v>
      </c>
      <c r="Q605" s="209">
        <v>0.83238402388300003</v>
      </c>
      <c r="R605" s="123"/>
    </row>
    <row r="606" spans="1:18" ht="12.65" customHeight="1">
      <c r="A606" s="113">
        <v>43313</v>
      </c>
      <c r="B606" s="90">
        <v>4243591.65015327</v>
      </c>
      <c r="C606" s="195">
        <v>103.6</v>
      </c>
      <c r="D606" s="196">
        <f t="shared" si="76"/>
        <v>4096130.9364413805</v>
      </c>
      <c r="F606" s="197">
        <f t="shared" si="77"/>
        <v>103.64710157928707</v>
      </c>
      <c r="G606" s="198">
        <f t="shared" si="78"/>
        <v>118.9338246308927</v>
      </c>
      <c r="H606" s="196">
        <f t="shared" si="72"/>
        <v>0</v>
      </c>
      <c r="I606" s="202">
        <f t="shared" si="79"/>
        <v>117.33457897104373</v>
      </c>
      <c r="J606" s="203">
        <v>1</v>
      </c>
      <c r="K606" s="203">
        <f t="shared" si="75"/>
        <v>8</v>
      </c>
      <c r="L606" s="192">
        <v>105.370932468695</v>
      </c>
      <c r="M606" s="193">
        <v>100.9</v>
      </c>
      <c r="N606" s="192">
        <f t="shared" si="73"/>
        <v>124.56802097777673</v>
      </c>
      <c r="O606" s="171">
        <f t="shared" si="74"/>
        <v>0.84589071610516686</v>
      </c>
      <c r="P606" s="90">
        <v>-5</v>
      </c>
      <c r="Q606" s="209">
        <v>0.83238402388300003</v>
      </c>
      <c r="R606" s="123"/>
    </row>
    <row r="607" spans="1:18" ht="12.65" customHeight="1">
      <c r="A607" s="113">
        <v>43344</v>
      </c>
      <c r="B607" s="90">
        <v>4494579.5059903245</v>
      </c>
      <c r="C607" s="195">
        <v>105</v>
      </c>
      <c r="D607" s="196">
        <f t="shared" si="76"/>
        <v>4280551.9104669755</v>
      </c>
      <c r="F607" s="197">
        <f t="shared" si="77"/>
        <v>108.31362706999521</v>
      </c>
      <c r="G607" s="198">
        <f t="shared" si="78"/>
        <v>118.9338246308927</v>
      </c>
      <c r="H607" s="196">
        <f t="shared" si="72"/>
        <v>0</v>
      </c>
      <c r="I607" s="202">
        <f t="shared" si="79"/>
        <v>117.1346732635626</v>
      </c>
      <c r="J607" s="203">
        <v>1</v>
      </c>
      <c r="K607" s="203">
        <f t="shared" si="75"/>
        <v>9</v>
      </c>
      <c r="L607" s="192">
        <v>104.88396752573</v>
      </c>
      <c r="M607" s="193">
        <v>100.4</v>
      </c>
      <c r="N607" s="192">
        <f t="shared" si="73"/>
        <v>124.13411010195904</v>
      </c>
      <c r="O607" s="171">
        <f t="shared" si="74"/>
        <v>0.84492463384626748</v>
      </c>
      <c r="P607" s="90">
        <v>-5</v>
      </c>
      <c r="Q607" s="209">
        <v>0.83238402388300003</v>
      </c>
      <c r="R607" s="123"/>
    </row>
    <row r="608" spans="1:18" ht="12.65" customHeight="1">
      <c r="A608" s="113">
        <v>43374</v>
      </c>
      <c r="B608" s="90">
        <v>4639252.2732257703</v>
      </c>
      <c r="C608" s="195">
        <v>105.4</v>
      </c>
      <c r="D608" s="196">
        <f t="shared" si="76"/>
        <v>4401567.6216563284</v>
      </c>
      <c r="F608" s="197">
        <f t="shared" si="77"/>
        <v>111.37576739337793</v>
      </c>
      <c r="G608" s="198">
        <f t="shared" si="78"/>
        <v>118.9338246308927</v>
      </c>
      <c r="H608" s="196">
        <f t="shared" si="72"/>
        <v>0</v>
      </c>
      <c r="I608" s="202">
        <f t="shared" si="79"/>
        <v>116.93476755608148</v>
      </c>
      <c r="J608" s="203">
        <v>1</v>
      </c>
      <c r="K608" s="203">
        <f t="shared" si="75"/>
        <v>10</v>
      </c>
      <c r="L608" s="192">
        <v>104.109938507333</v>
      </c>
      <c r="M608" s="193">
        <v>103.6</v>
      </c>
      <c r="N608" s="192">
        <f t="shared" si="73"/>
        <v>122.44407593514302</v>
      </c>
      <c r="O608" s="171">
        <f t="shared" si="74"/>
        <v>0.85026521464769467</v>
      </c>
      <c r="P608" s="90">
        <v>-6</v>
      </c>
      <c r="Q608" s="209">
        <v>0.83238402388300003</v>
      </c>
      <c r="R608" s="123"/>
    </row>
    <row r="609" spans="1:18" ht="12.65" customHeight="1">
      <c r="A609" s="113">
        <v>43405</v>
      </c>
      <c r="B609" s="90">
        <v>4689090.7068031821</v>
      </c>
      <c r="C609" s="195">
        <v>104.7</v>
      </c>
      <c r="D609" s="196">
        <f t="shared" si="76"/>
        <v>4478596.6636133539</v>
      </c>
      <c r="F609" s="197">
        <f t="shared" si="77"/>
        <v>113.32488402567269</v>
      </c>
      <c r="G609" s="198">
        <f t="shared" si="78"/>
        <v>118.9338246308927</v>
      </c>
      <c r="H609" s="196">
        <f t="shared" si="72"/>
        <v>0</v>
      </c>
      <c r="I609" s="202">
        <f t="shared" si="79"/>
        <v>116.73486184860036</v>
      </c>
      <c r="J609" s="203">
        <v>1</v>
      </c>
      <c r="K609" s="203">
        <f t="shared" si="75"/>
        <v>11</v>
      </c>
      <c r="L609" s="192">
        <v>104.709361014845</v>
      </c>
      <c r="M609" s="193">
        <v>103.3</v>
      </c>
      <c r="N609" s="192">
        <f t="shared" si="73"/>
        <v>123.20743677529055</v>
      </c>
      <c r="O609" s="171">
        <f t="shared" si="74"/>
        <v>0.8498623439899744</v>
      </c>
      <c r="P609" s="90">
        <v>-6</v>
      </c>
      <c r="Q609" s="209">
        <v>0.83238402388300003</v>
      </c>
      <c r="R609" s="123"/>
    </row>
    <row r="610" spans="1:18" ht="12.65" customHeight="1">
      <c r="A610" s="113">
        <v>43435</v>
      </c>
      <c r="B610" s="90">
        <v>4751434.7322314568</v>
      </c>
      <c r="C610" s="195">
        <v>107.3</v>
      </c>
      <c r="D610" s="196">
        <f t="shared" si="76"/>
        <v>4428177.7560405005</v>
      </c>
      <c r="F610" s="197">
        <f t="shared" si="77"/>
        <v>112.04910116721254</v>
      </c>
      <c r="G610" s="198">
        <f t="shared" si="78"/>
        <v>118.9338246308927</v>
      </c>
      <c r="H610" s="196">
        <f t="shared" si="72"/>
        <v>0</v>
      </c>
      <c r="I610" s="202">
        <f t="shared" si="79"/>
        <v>116.53495614111924</v>
      </c>
      <c r="J610" s="203">
        <v>1</v>
      </c>
      <c r="K610" s="203">
        <f t="shared" si="75"/>
        <v>12</v>
      </c>
      <c r="L610" s="192">
        <v>101.732476957598</v>
      </c>
      <c r="M610" s="193">
        <v>102.6</v>
      </c>
      <c r="N610" s="192">
        <f t="shared" si="73"/>
        <v>119.96476548010733</v>
      </c>
      <c r="O610" s="171">
        <f t="shared" si="74"/>
        <v>0.84801963768659527</v>
      </c>
      <c r="P610" s="90">
        <v>-6</v>
      </c>
      <c r="Q610" s="209">
        <v>0.83238402388300003</v>
      </c>
      <c r="R610" s="123"/>
    </row>
    <row r="611" spans="1:18" ht="12.65" customHeight="1">
      <c r="A611" s="113">
        <v>43466</v>
      </c>
      <c r="B611" s="90">
        <v>4724272.1161307795</v>
      </c>
      <c r="C611" s="195">
        <v>106.1</v>
      </c>
      <c r="D611" s="196">
        <f t="shared" si="76"/>
        <v>4452659.8644022429</v>
      </c>
      <c r="F611" s="197">
        <f t="shared" si="77"/>
        <v>112.66858809563803</v>
      </c>
      <c r="G611" s="198">
        <f t="shared" si="78"/>
        <v>116.71827521889378</v>
      </c>
      <c r="H611" s="196">
        <f t="shared" si="72"/>
        <v>0</v>
      </c>
      <c r="I611" s="202">
        <f t="shared" si="79"/>
        <v>116.33505043363812</v>
      </c>
      <c r="J611" s="203">
        <v>1</v>
      </c>
      <c r="K611" s="203">
        <f t="shared" si="75"/>
        <v>13</v>
      </c>
      <c r="L611" s="192">
        <v>104.530640426443</v>
      </c>
      <c r="M611" s="193">
        <v>106.2</v>
      </c>
      <c r="N611" s="192">
        <f t="shared" si="73"/>
        <v>122.27603980068834</v>
      </c>
      <c r="O611" s="171">
        <f t="shared" si="74"/>
        <v>0.85487427133581861</v>
      </c>
      <c r="P611" s="90">
        <v>-7</v>
      </c>
      <c r="Q611" s="209">
        <v>0.83238402388300003</v>
      </c>
      <c r="R611" s="123"/>
    </row>
    <row r="612" spans="1:18" ht="12.65" customHeight="1">
      <c r="A612" s="113">
        <v>43497</v>
      </c>
      <c r="B612" s="90">
        <v>4667090.5156352278</v>
      </c>
      <c r="C612" s="195">
        <v>105.7</v>
      </c>
      <c r="D612" s="196">
        <f t="shared" si="76"/>
        <v>4415412.0299292598</v>
      </c>
      <c r="F612" s="197">
        <f t="shared" si="77"/>
        <v>111.72608158324029</v>
      </c>
      <c r="G612" s="198">
        <f t="shared" si="78"/>
        <v>113.35429991836887</v>
      </c>
      <c r="H612" s="196">
        <f t="shared" si="72"/>
        <v>0</v>
      </c>
      <c r="I612" s="202">
        <f t="shared" si="79"/>
        <v>116.13514472615699</v>
      </c>
      <c r="J612" s="203">
        <v>1</v>
      </c>
      <c r="K612" s="203">
        <f t="shared" si="75"/>
        <v>14</v>
      </c>
      <c r="L612" s="192">
        <v>106.769646910072</v>
      </c>
      <c r="M612" s="193">
        <v>108.9</v>
      </c>
      <c r="N612" s="192">
        <f t="shared" si="73"/>
        <v>124.1706796781186</v>
      </c>
      <c r="O612" s="171">
        <f t="shared" si="74"/>
        <v>0.85986198341545339</v>
      </c>
      <c r="P612" s="90">
        <v>-7</v>
      </c>
      <c r="Q612" s="209">
        <v>0.83238402388300003</v>
      </c>
      <c r="R612" s="123"/>
    </row>
    <row r="613" spans="1:18" ht="12.65" customHeight="1">
      <c r="A613" s="113">
        <v>43525</v>
      </c>
      <c r="B613" s="90">
        <v>4625849.8724517412</v>
      </c>
      <c r="C613" s="195">
        <v>106</v>
      </c>
      <c r="D613" s="196">
        <f t="shared" si="76"/>
        <v>4364009.3136337176</v>
      </c>
      <c r="F613" s="197">
        <f t="shared" si="77"/>
        <v>110.42540476406519</v>
      </c>
      <c r="G613" s="198">
        <f t="shared" si="78"/>
        <v>113.32488402567269</v>
      </c>
      <c r="H613" s="196">
        <f t="shared" si="72"/>
        <v>0</v>
      </c>
      <c r="I613" s="202">
        <f t="shared" si="79"/>
        <v>115.93523901867587</v>
      </c>
      <c r="J613" s="203">
        <v>1</v>
      </c>
      <c r="K613" s="203">
        <f t="shared" si="75"/>
        <v>15</v>
      </c>
      <c r="L613" s="192">
        <v>105.17493066178</v>
      </c>
      <c r="M613" s="193">
        <v>106.9</v>
      </c>
      <c r="N613" s="192">
        <f t="shared" si="73"/>
        <v>122.84050390570475</v>
      </c>
      <c r="O613" s="171">
        <f t="shared" si="74"/>
        <v>0.85619097380547005</v>
      </c>
      <c r="P613" s="90">
        <v>-7</v>
      </c>
      <c r="Q613" s="209">
        <v>0.83238402388300003</v>
      </c>
      <c r="R613" s="123"/>
    </row>
    <row r="614" spans="1:18" ht="12.65" customHeight="1">
      <c r="A614" s="113">
        <v>43556</v>
      </c>
      <c r="B614" s="90">
        <v>3894828.9779226338</v>
      </c>
      <c r="C614" s="195">
        <v>106.6</v>
      </c>
      <c r="D614" s="196">
        <f t="shared" si="76"/>
        <v>3653685.7203777055</v>
      </c>
      <c r="F614" s="197">
        <f t="shared" si="77"/>
        <v>92.451618582236748</v>
      </c>
      <c r="G614" s="198">
        <f t="shared" si="78"/>
        <v>113.32488402567269</v>
      </c>
      <c r="H614" s="196">
        <f t="shared" si="72"/>
        <v>0</v>
      </c>
      <c r="I614" s="202">
        <f t="shared" si="79"/>
        <v>115.73533331119475</v>
      </c>
      <c r="J614" s="203">
        <v>1</v>
      </c>
      <c r="K614" s="203">
        <f t="shared" si="75"/>
        <v>16</v>
      </c>
      <c r="L614" s="192">
        <v>104.60618784368</v>
      </c>
      <c r="M614" s="193">
        <v>110.8</v>
      </c>
      <c r="N614" s="192">
        <f t="shared" si="73"/>
        <v>121.21088390940189</v>
      </c>
      <c r="O614" s="171">
        <f t="shared" si="74"/>
        <v>0.86300985909703509</v>
      </c>
      <c r="P614" s="90">
        <v>-4</v>
      </c>
      <c r="Q614" s="209">
        <v>0.83238402388300003</v>
      </c>
      <c r="R614" s="123"/>
    </row>
    <row r="615" spans="1:18" ht="12.65" customHeight="1">
      <c r="A615" s="113">
        <v>43586</v>
      </c>
      <c r="B615" s="90">
        <v>3783905.8228958435</v>
      </c>
      <c r="C615" s="195">
        <v>106.6</v>
      </c>
      <c r="D615" s="196">
        <f t="shared" si="76"/>
        <v>3549630.2278572642</v>
      </c>
      <c r="F615" s="197">
        <f t="shared" si="77"/>
        <v>89.818633853355323</v>
      </c>
      <c r="G615" s="198">
        <f t="shared" si="78"/>
        <v>113.32488402567269</v>
      </c>
      <c r="H615" s="196">
        <f t="shared" si="72"/>
        <v>0</v>
      </c>
      <c r="I615" s="202">
        <f t="shared" si="79"/>
        <v>115.53542760371363</v>
      </c>
      <c r="J615" s="203">
        <v>1</v>
      </c>
      <c r="K615" s="203">
        <f t="shared" si="75"/>
        <v>17</v>
      </c>
      <c r="L615" s="192">
        <v>104.833443820347</v>
      </c>
      <c r="M615" s="193">
        <v>109.7</v>
      </c>
      <c r="N615" s="192">
        <f t="shared" si="73"/>
        <v>121.74726533272616</v>
      </c>
      <c r="O615" s="171">
        <f t="shared" si="74"/>
        <v>0.86107432092084413</v>
      </c>
      <c r="P615" s="90">
        <v>-4</v>
      </c>
      <c r="Q615" s="209">
        <v>0.83238402388300003</v>
      </c>
      <c r="R615" s="123"/>
    </row>
    <row r="616" spans="1:18" ht="12.65" customHeight="1">
      <c r="A616" s="113">
        <v>43617</v>
      </c>
      <c r="B616" s="90">
        <v>3996538.5937903374</v>
      </c>
      <c r="C616" s="195">
        <v>107</v>
      </c>
      <c r="D616" s="196">
        <f t="shared" si="76"/>
        <v>3735082.7979348949</v>
      </c>
      <c r="F616" s="197">
        <f t="shared" si="77"/>
        <v>94.511262499078086</v>
      </c>
      <c r="G616" s="198">
        <f t="shared" si="78"/>
        <v>113.32488402567269</v>
      </c>
      <c r="H616" s="196">
        <f t="shared" si="72"/>
        <v>0</v>
      </c>
      <c r="I616" s="202">
        <f t="shared" si="79"/>
        <v>115.33552189623251</v>
      </c>
      <c r="J616" s="203">
        <v>1</v>
      </c>
      <c r="K616" s="203">
        <f t="shared" si="75"/>
        <v>18</v>
      </c>
      <c r="L616" s="192">
        <v>105.618189567467</v>
      </c>
      <c r="M616" s="193">
        <v>109.6</v>
      </c>
      <c r="N616" s="192">
        <f t="shared" si="73"/>
        <v>122.67332572042966</v>
      </c>
      <c r="O616" s="171">
        <f t="shared" si="74"/>
        <v>0.86097111125990822</v>
      </c>
      <c r="P616" s="90">
        <v>-4</v>
      </c>
      <c r="Q616" s="209">
        <v>0.83238402388300003</v>
      </c>
      <c r="R616" s="123"/>
    </row>
    <row r="617" spans="1:18" ht="12.65" customHeight="1">
      <c r="A617" s="113">
        <v>43647</v>
      </c>
      <c r="B617" s="90">
        <v>4121756.0974587994</v>
      </c>
      <c r="C617" s="195">
        <v>107.5</v>
      </c>
      <c r="D617" s="196">
        <f t="shared" si="76"/>
        <v>3834191.7185663255</v>
      </c>
      <c r="F617" s="197">
        <f t="shared" si="77"/>
        <v>97.01908085827921</v>
      </c>
      <c r="G617" s="198">
        <f t="shared" si="78"/>
        <v>113.32488402567269</v>
      </c>
      <c r="H617" s="196">
        <f t="shared" si="72"/>
        <v>0</v>
      </c>
      <c r="I617" s="202">
        <f t="shared" si="79"/>
        <v>115.13561618875138</v>
      </c>
      <c r="J617" s="203">
        <v>1</v>
      </c>
      <c r="K617" s="203">
        <f t="shared" si="75"/>
        <v>19</v>
      </c>
      <c r="L617" s="192">
        <v>104.236578787044</v>
      </c>
      <c r="M617" s="193">
        <v>109.9</v>
      </c>
      <c r="N617" s="192">
        <f t="shared" si="73"/>
        <v>121.01188213784435</v>
      </c>
      <c r="O617" s="171">
        <f t="shared" si="74"/>
        <v>0.86137474226132893</v>
      </c>
      <c r="P617" s="90">
        <v>-5</v>
      </c>
      <c r="Q617" s="209">
        <v>0.83238402388300003</v>
      </c>
      <c r="R617" s="123"/>
    </row>
    <row r="618" spans="1:18" ht="12.65" customHeight="1">
      <c r="A618" s="113">
        <v>43678</v>
      </c>
      <c r="B618" s="90">
        <v>4339132.603781308</v>
      </c>
      <c r="C618" s="195">
        <v>106.9</v>
      </c>
      <c r="D618" s="196">
        <f t="shared" si="76"/>
        <v>4059057.6274848529</v>
      </c>
      <c r="F618" s="197">
        <f t="shared" si="77"/>
        <v>102.7090112010933</v>
      </c>
      <c r="G618" s="198">
        <f t="shared" si="78"/>
        <v>113.32488402567269</v>
      </c>
      <c r="H618" s="196">
        <f t="shared" si="72"/>
        <v>0</v>
      </c>
      <c r="I618" s="202">
        <f t="shared" si="79"/>
        <v>114.93571048127026</v>
      </c>
      <c r="J618" s="203">
        <v>1</v>
      </c>
      <c r="K618" s="203">
        <f t="shared" si="75"/>
        <v>20</v>
      </c>
      <c r="L618" s="192">
        <v>104.41499279148201</v>
      </c>
      <c r="M618" s="193">
        <v>106.2</v>
      </c>
      <c r="N618" s="192">
        <f t="shared" si="73"/>
        <v>122.14325700560032</v>
      </c>
      <c r="O618" s="171">
        <f t="shared" si="74"/>
        <v>0.85485679153532423</v>
      </c>
      <c r="P618" s="90">
        <v>-5</v>
      </c>
      <c r="Q618" s="209">
        <v>0.83238402388300003</v>
      </c>
      <c r="R618" s="123"/>
    </row>
    <row r="619" spans="1:18" ht="12.65" customHeight="1">
      <c r="A619" s="113">
        <v>43709</v>
      </c>
      <c r="B619" s="90">
        <v>4547472.0960009443</v>
      </c>
      <c r="C619" s="195">
        <v>108.3</v>
      </c>
      <c r="D619" s="196">
        <f t="shared" si="76"/>
        <v>4198958.5373969935</v>
      </c>
      <c r="F619" s="197">
        <f t="shared" si="77"/>
        <v>106.24901615838012</v>
      </c>
      <c r="G619" s="198">
        <f t="shared" si="78"/>
        <v>113.32488402567269</v>
      </c>
      <c r="H619" s="196">
        <f t="shared" si="72"/>
        <v>0</v>
      </c>
      <c r="I619" s="202">
        <f t="shared" si="79"/>
        <v>114.73580477378914</v>
      </c>
      <c r="J619" s="203">
        <v>1</v>
      </c>
      <c r="K619" s="203">
        <f t="shared" si="75"/>
        <v>21</v>
      </c>
      <c r="L619" s="192">
        <v>102.846902507374</v>
      </c>
      <c r="M619" s="193">
        <v>107.1</v>
      </c>
      <c r="N619" s="192">
        <f t="shared" si="73"/>
        <v>120.11745638849649</v>
      </c>
      <c r="O619" s="171">
        <f t="shared" si="74"/>
        <v>0.85621945052462434</v>
      </c>
      <c r="P619" s="90">
        <v>-5</v>
      </c>
      <c r="Q619" s="209">
        <v>0.83238402388300003</v>
      </c>
      <c r="R619" s="123"/>
    </row>
    <row r="620" spans="1:18" ht="12.65" customHeight="1">
      <c r="A620" s="113">
        <v>43739</v>
      </c>
      <c r="B620" s="90">
        <v>4705316.4734903546</v>
      </c>
      <c r="C620" s="195">
        <v>108.4</v>
      </c>
      <c r="D620" s="196">
        <f t="shared" si="76"/>
        <v>4340697.8537733899</v>
      </c>
      <c r="F620" s="197">
        <f t="shared" si="77"/>
        <v>109.83553952645539</v>
      </c>
      <c r="G620" s="198">
        <f t="shared" si="78"/>
        <v>113.32488402567269</v>
      </c>
      <c r="H620" s="196">
        <f t="shared" si="72"/>
        <v>0</v>
      </c>
      <c r="I620" s="202">
        <f t="shared" si="79"/>
        <v>114.53589906630802</v>
      </c>
      <c r="J620" s="203">
        <v>1</v>
      </c>
      <c r="K620" s="203">
        <f t="shared" si="75"/>
        <v>22</v>
      </c>
      <c r="L620" s="192">
        <v>102.66775095131899</v>
      </c>
      <c r="M620" s="193">
        <v>104.7</v>
      </c>
      <c r="N620" s="192">
        <f t="shared" si="73"/>
        <v>120.51275019669426</v>
      </c>
      <c r="O620" s="171">
        <f t="shared" si="74"/>
        <v>0.85192438794858105</v>
      </c>
      <c r="P620" s="90">
        <v>-4</v>
      </c>
      <c r="Q620" s="209">
        <v>0.83238402388300003</v>
      </c>
      <c r="R620" s="123"/>
    </row>
    <row r="621" spans="1:18" ht="12.65" customHeight="1">
      <c r="A621" s="113">
        <v>43770</v>
      </c>
      <c r="B621" s="90">
        <v>4748175.6901296768</v>
      </c>
      <c r="C621" s="195">
        <v>108.4</v>
      </c>
      <c r="D621" s="196">
        <f t="shared" si="76"/>
        <v>4380235.8765033921</v>
      </c>
      <c r="F621" s="197">
        <f t="shared" si="77"/>
        <v>110.83599618219426</v>
      </c>
      <c r="G621" s="198">
        <f t="shared" si="78"/>
        <v>113.32488402567269</v>
      </c>
      <c r="H621" s="196">
        <f t="shared" si="72"/>
        <v>0</v>
      </c>
      <c r="I621" s="202">
        <f t="shared" si="79"/>
        <v>114.3359933588269</v>
      </c>
      <c r="J621" s="203">
        <v>1</v>
      </c>
      <c r="K621" s="203">
        <f t="shared" si="75"/>
        <v>23</v>
      </c>
      <c r="L621" s="192">
        <v>102.309110567828</v>
      </c>
      <c r="M621" s="193">
        <v>105.2</v>
      </c>
      <c r="N621" s="192">
        <f t="shared" si="73"/>
        <v>119.97576496360284</v>
      </c>
      <c r="O621" s="171">
        <f t="shared" si="74"/>
        <v>0.85274814125057352</v>
      </c>
      <c r="P621" s="90">
        <v>-4</v>
      </c>
      <c r="Q621" s="209">
        <v>0.83238402388300003</v>
      </c>
      <c r="R621" s="123"/>
    </row>
    <row r="622" spans="1:18" ht="12.65" customHeight="1">
      <c r="A622" s="113">
        <v>43800</v>
      </c>
      <c r="B622" s="90">
        <v>4796760.9388224687</v>
      </c>
      <c r="C622" s="195">
        <v>110.1</v>
      </c>
      <c r="D622" s="196">
        <f t="shared" si="76"/>
        <v>4356731.0979313981</v>
      </c>
      <c r="F622" s="197">
        <f t="shared" si="77"/>
        <v>110.24123927377214</v>
      </c>
      <c r="G622" s="198">
        <f t="shared" si="78"/>
        <v>112.66858809563803</v>
      </c>
      <c r="H622" s="196">
        <f t="shared" si="72"/>
        <v>0</v>
      </c>
      <c r="I622" s="202">
        <f t="shared" si="79"/>
        <v>114.13608765134578</v>
      </c>
      <c r="J622" s="203">
        <v>1</v>
      </c>
      <c r="K622" s="203">
        <f t="shared" si="75"/>
        <v>24</v>
      </c>
      <c r="L622" s="192">
        <v>100.307975902512</v>
      </c>
      <c r="M622" s="193">
        <v>106</v>
      </c>
      <c r="N622" s="192">
        <f t="shared" si="73"/>
        <v>117.47779832754445</v>
      </c>
      <c r="O622" s="171">
        <f t="shared" si="74"/>
        <v>0.85384623588909458</v>
      </c>
      <c r="P622" s="90">
        <v>-4</v>
      </c>
      <c r="Q622" s="209">
        <v>0.83238402388300003</v>
      </c>
      <c r="R622" s="123"/>
    </row>
    <row r="623" spans="1:18" ht="12.65" customHeight="1">
      <c r="A623" s="113">
        <v>43831</v>
      </c>
      <c r="B623" s="90">
        <v>4715174.1768343588</v>
      </c>
      <c r="C623" s="195">
        <v>109.1</v>
      </c>
      <c r="D623" s="196">
        <f t="shared" si="76"/>
        <v>4321882.8385282857</v>
      </c>
      <c r="F623" s="197">
        <f t="shared" si="77"/>
        <v>109.35945079135763</v>
      </c>
      <c r="G623" s="198">
        <f t="shared" si="78"/>
        <v>112.66858809563803</v>
      </c>
      <c r="H623" s="196">
        <f t="shared" si="72"/>
        <v>0</v>
      </c>
      <c r="I623" s="202">
        <f t="shared" si="79"/>
        <v>113.93618194386465</v>
      </c>
      <c r="J623" s="203">
        <v>1</v>
      </c>
      <c r="K623" s="203">
        <f t="shared" si="75"/>
        <v>25</v>
      </c>
      <c r="L623" s="192">
        <v>101.773571220531</v>
      </c>
      <c r="M623" s="193">
        <v>104.2</v>
      </c>
      <c r="N623" s="192">
        <f t="shared" si="73"/>
        <v>119.61128875015751</v>
      </c>
      <c r="O623" s="171">
        <f t="shared" si="74"/>
        <v>0.85086928068398537</v>
      </c>
      <c r="P623" s="90">
        <v>-5</v>
      </c>
      <c r="Q623" s="209">
        <v>0.83238402388300003</v>
      </c>
      <c r="R623" s="123"/>
    </row>
    <row r="624" spans="1:18" ht="12.65" customHeight="1">
      <c r="A624" s="113">
        <v>43862</v>
      </c>
      <c r="B624" s="90">
        <v>4561915.901520065</v>
      </c>
      <c r="C624" s="195">
        <v>108.4</v>
      </c>
      <c r="D624" s="196">
        <f t="shared" si="76"/>
        <v>4208409.5032472918</v>
      </c>
      <c r="F624" s="197">
        <f t="shared" si="77"/>
        <v>106.48816017811676</v>
      </c>
      <c r="G624" s="198">
        <f t="shared" si="78"/>
        <v>111.73721916157255</v>
      </c>
      <c r="H624" s="196">
        <f t="shared" si="72"/>
        <v>0</v>
      </c>
      <c r="I624" s="202">
        <f t="shared" si="79"/>
        <v>113.73627623638353</v>
      </c>
      <c r="J624" s="203">
        <v>1</v>
      </c>
      <c r="K624" s="203">
        <f t="shared" si="75"/>
        <v>26</v>
      </c>
      <c r="L624" s="192">
        <v>102.140771890248</v>
      </c>
      <c r="M624" s="193">
        <v>105.1</v>
      </c>
      <c r="N624" s="192">
        <f t="shared" si="73"/>
        <v>119.80752529139394</v>
      </c>
      <c r="O624" s="171">
        <f t="shared" si="74"/>
        <v>0.85254053651323536</v>
      </c>
      <c r="P624" s="90">
        <v>-5</v>
      </c>
      <c r="Q624" s="209">
        <v>0.83238402388300003</v>
      </c>
      <c r="R624" s="123"/>
    </row>
    <row r="625" spans="1:18" ht="12.65" customHeight="1">
      <c r="A625" s="113">
        <v>43891</v>
      </c>
      <c r="B625" s="90">
        <v>4632308.8224338014</v>
      </c>
      <c r="C625" s="195">
        <v>108.9</v>
      </c>
      <c r="D625" s="196">
        <f t="shared" si="76"/>
        <v>4253727.1096729124</v>
      </c>
      <c r="F625" s="197">
        <f t="shared" si="77"/>
        <v>107.63486145046602</v>
      </c>
      <c r="G625" s="198">
        <f t="shared" si="78"/>
        <v>111.73721916157255</v>
      </c>
      <c r="H625" s="196">
        <f t="shared" si="72"/>
        <v>0</v>
      </c>
      <c r="I625" s="202">
        <f t="shared" si="79"/>
        <v>113.53637052890241</v>
      </c>
      <c r="J625" s="203">
        <v>1</v>
      </c>
      <c r="K625" s="203">
        <f t="shared" si="75"/>
        <v>27</v>
      </c>
      <c r="L625" s="192">
        <v>102.685707414096</v>
      </c>
      <c r="M625" s="193">
        <v>105.3</v>
      </c>
      <c r="N625" s="192">
        <f t="shared" si="73"/>
        <v>120.38311978717338</v>
      </c>
      <c r="O625" s="171">
        <f t="shared" si="74"/>
        <v>0.85299091430455676</v>
      </c>
      <c r="P625" s="90">
        <v>-5</v>
      </c>
      <c r="Q625" s="209">
        <v>0.83238402388300003</v>
      </c>
      <c r="R625" s="123"/>
    </row>
    <row r="626" spans="1:18" ht="12.65" customHeight="1">
      <c r="A626" s="113">
        <v>43922</v>
      </c>
      <c r="B626" s="90">
        <v>3859430.6058692173</v>
      </c>
      <c r="C626" s="195">
        <v>107.6</v>
      </c>
      <c r="D626" s="196">
        <f t="shared" si="76"/>
        <v>3586831.4180940678</v>
      </c>
      <c r="F626" s="197">
        <f t="shared" si="77"/>
        <v>90.759960095893405</v>
      </c>
      <c r="G626" s="198">
        <f t="shared" si="78"/>
        <v>111.73721916157255</v>
      </c>
      <c r="H626" s="196">
        <f t="shared" si="72"/>
        <v>0</v>
      </c>
      <c r="I626" s="202">
        <f t="shared" si="79"/>
        <v>113.33646482142129</v>
      </c>
      <c r="J626" s="203">
        <v>1</v>
      </c>
      <c r="K626" s="203">
        <f t="shared" si="75"/>
        <v>28</v>
      </c>
      <c r="L626" s="192">
        <v>102.496710724116</v>
      </c>
      <c r="M626" s="193">
        <v>101.3</v>
      </c>
      <c r="N626" s="192">
        <f t="shared" si="73"/>
        <v>121.16776954321548</v>
      </c>
      <c r="O626" s="171">
        <f t="shared" si="74"/>
        <v>0.84590738205806204</v>
      </c>
      <c r="P626" s="90">
        <v>-3</v>
      </c>
      <c r="Q626" s="209">
        <v>0.83238402388300003</v>
      </c>
      <c r="R626" s="123"/>
    </row>
    <row r="627" spans="1:18" ht="12.65" customHeight="1">
      <c r="A627" s="113">
        <v>43952</v>
      </c>
      <c r="B627" s="90">
        <v>3684131.3982743328</v>
      </c>
      <c r="C627" s="195">
        <v>106.2</v>
      </c>
      <c r="D627" s="196">
        <f t="shared" si="76"/>
        <v>3469050.2808609535</v>
      </c>
      <c r="F627" s="197">
        <f t="shared" si="77"/>
        <v>87.779666329813182</v>
      </c>
      <c r="G627" s="198">
        <f t="shared" si="78"/>
        <v>111.73721916157255</v>
      </c>
      <c r="H627" s="196">
        <f t="shared" si="72"/>
        <v>0</v>
      </c>
      <c r="I627" s="202">
        <f t="shared" si="79"/>
        <v>113.13655911394017</v>
      </c>
      <c r="J627" s="203">
        <v>1</v>
      </c>
      <c r="K627" s="203">
        <f t="shared" si="75"/>
        <v>29</v>
      </c>
      <c r="L627" s="192">
        <v>102.088773422462</v>
      </c>
      <c r="M627" s="193">
        <v>90.2</v>
      </c>
      <c r="N627" s="192">
        <f t="shared" si="73"/>
        <v>123.47896680643937</v>
      </c>
      <c r="O627" s="171">
        <f t="shared" si="74"/>
        <v>0.82677055099183183</v>
      </c>
      <c r="P627" s="90">
        <v>-3</v>
      </c>
      <c r="Q627" s="209">
        <v>0.83238402388300003</v>
      </c>
      <c r="R627" s="123"/>
    </row>
    <row r="628" spans="1:18" ht="12.65" customHeight="1">
      <c r="A628" s="113">
        <v>43983</v>
      </c>
      <c r="B628" s="90">
        <v>3891537.7833741195</v>
      </c>
      <c r="C628" s="195">
        <v>109.9</v>
      </c>
      <c r="D628" s="196">
        <f t="shared" si="76"/>
        <v>3540980.694607934</v>
      </c>
      <c r="F628" s="197">
        <f t="shared" si="77"/>
        <v>89.599769011088924</v>
      </c>
      <c r="G628" s="198">
        <f t="shared" si="78"/>
        <v>111.73721916157255</v>
      </c>
      <c r="H628" s="196">
        <f t="shared" si="72"/>
        <v>0</v>
      </c>
      <c r="I628" s="202">
        <f t="shared" si="79"/>
        <v>112.93665340645904</v>
      </c>
      <c r="J628" s="203">
        <v>1</v>
      </c>
      <c r="K628" s="203">
        <f t="shared" si="75"/>
        <v>30</v>
      </c>
      <c r="L628" s="192">
        <v>100.614045211156</v>
      </c>
      <c r="M628" s="193">
        <v>93.6</v>
      </c>
      <c r="N628" s="192">
        <f t="shared" si="73"/>
        <v>120.93433049190472</v>
      </c>
      <c r="O628" s="171">
        <f t="shared" si="74"/>
        <v>0.83197256562222466</v>
      </c>
      <c r="P628" s="90">
        <v>-3</v>
      </c>
      <c r="Q628" s="209">
        <v>0.83238402388300003</v>
      </c>
      <c r="R628" s="123"/>
    </row>
    <row r="629" spans="1:18" ht="12.65" customHeight="1">
      <c r="A629" s="113">
        <v>44013</v>
      </c>
      <c r="B629" s="90">
        <v>3984228.0607491974</v>
      </c>
      <c r="C629" s="195">
        <v>107.5</v>
      </c>
      <c r="D629" s="196">
        <f t="shared" si="76"/>
        <v>3706258.6611620439</v>
      </c>
      <c r="F629" s="197">
        <f t="shared" si="77"/>
        <v>93.781906363156693</v>
      </c>
      <c r="G629" s="198">
        <f t="shared" si="78"/>
        <v>111.73721916157255</v>
      </c>
      <c r="H629" s="196">
        <f t="shared" si="72"/>
        <v>0</v>
      </c>
      <c r="I629" s="202">
        <f t="shared" si="79"/>
        <v>112.73674769897792</v>
      </c>
      <c r="J629" s="203">
        <v>1</v>
      </c>
      <c r="K629" s="203">
        <f t="shared" si="75"/>
        <v>31</v>
      </c>
      <c r="L629" s="192">
        <v>100.430364346499</v>
      </c>
      <c r="M629" s="193">
        <v>102.4</v>
      </c>
      <c r="N629" s="192">
        <f t="shared" si="73"/>
        <v>118.51980525924647</v>
      </c>
      <c r="O629" s="171">
        <f t="shared" si="74"/>
        <v>0.84737199936180119</v>
      </c>
      <c r="P629" s="90">
        <v>-4</v>
      </c>
      <c r="Q629" s="209">
        <v>0.83238402388300003</v>
      </c>
      <c r="R629" s="123"/>
    </row>
    <row r="630" spans="1:18" ht="12.65" customHeight="1">
      <c r="A630" s="113">
        <v>44044</v>
      </c>
      <c r="B630" s="90">
        <v>4150546.011215019</v>
      </c>
      <c r="C630" s="195">
        <v>107.5</v>
      </c>
      <c r="D630" s="196">
        <f t="shared" si="76"/>
        <v>3860973.0336883897</v>
      </c>
      <c r="F630" s="197">
        <f t="shared" si="77"/>
        <v>97.696746131180618</v>
      </c>
      <c r="G630" s="198">
        <f t="shared" si="78"/>
        <v>111.73721916157255</v>
      </c>
      <c r="H630" s="196">
        <f t="shared" si="72"/>
        <v>0</v>
      </c>
      <c r="I630" s="202">
        <f t="shared" si="79"/>
        <v>112.5368419914968</v>
      </c>
      <c r="J630" s="203">
        <v>1</v>
      </c>
      <c r="K630" s="203">
        <f t="shared" si="75"/>
        <v>32</v>
      </c>
      <c r="L630" s="192">
        <v>99.489299717707098</v>
      </c>
      <c r="M630" s="193">
        <v>102.5</v>
      </c>
      <c r="N630" s="192">
        <f t="shared" si="73"/>
        <v>117.4142646941884</v>
      </c>
      <c r="O630" s="171">
        <f t="shared" si="74"/>
        <v>0.84733571322728274</v>
      </c>
      <c r="P630" s="90">
        <v>-4</v>
      </c>
      <c r="Q630" s="209">
        <v>0.83238402388300003</v>
      </c>
      <c r="R630" s="123"/>
    </row>
    <row r="631" spans="1:18" ht="12.65" customHeight="1">
      <c r="A631" s="113">
        <v>44075</v>
      </c>
      <c r="B631" s="90">
        <v>4434088.7706411183</v>
      </c>
      <c r="C631" s="195">
        <v>107.3</v>
      </c>
      <c r="D631" s="196">
        <f t="shared" si="76"/>
        <v>4132421.9670467088</v>
      </c>
      <c r="F631" s="197">
        <f t="shared" si="77"/>
        <v>104.5653974526205</v>
      </c>
      <c r="G631" s="198">
        <f t="shared" si="78"/>
        <v>111.73721916157255</v>
      </c>
      <c r="H631" s="196">
        <f t="shared" si="72"/>
        <v>0</v>
      </c>
      <c r="I631" s="202">
        <f t="shared" si="79"/>
        <v>112.33693628401568</v>
      </c>
      <c r="J631" s="203">
        <v>1</v>
      </c>
      <c r="K631" s="203">
        <f t="shared" si="75"/>
        <v>33</v>
      </c>
      <c r="L631" s="192">
        <v>100.782769409544</v>
      </c>
      <c r="M631" s="193">
        <v>99.5</v>
      </c>
      <c r="N631" s="192">
        <f t="shared" si="73"/>
        <v>119.65062101153723</v>
      </c>
      <c r="O631" s="171">
        <f t="shared" si="74"/>
        <v>0.84230878667839171</v>
      </c>
      <c r="P631" s="90">
        <v>-4</v>
      </c>
      <c r="Q631" s="209">
        <v>0.83238402388300003</v>
      </c>
      <c r="R631" s="123"/>
    </row>
    <row r="632" spans="1:18" ht="12.65" customHeight="1">
      <c r="A632" s="113">
        <v>44105</v>
      </c>
      <c r="B632" s="90">
        <v>4622712.7274345132</v>
      </c>
      <c r="C632" s="195">
        <v>107.6</v>
      </c>
      <c r="D632" s="196">
        <f t="shared" si="76"/>
        <v>4296201.4195488049</v>
      </c>
      <c r="F632" s="197">
        <f t="shared" si="77"/>
        <v>108.70961691569082</v>
      </c>
      <c r="G632" s="198">
        <f t="shared" si="78"/>
        <v>111.73721916157255</v>
      </c>
      <c r="H632" s="196">
        <f t="shared" si="72"/>
        <v>0</v>
      </c>
      <c r="I632" s="202">
        <f t="shared" si="79"/>
        <v>112.13703057653456</v>
      </c>
      <c r="J632" s="203">
        <v>1</v>
      </c>
      <c r="K632" s="203">
        <f t="shared" si="75"/>
        <v>34</v>
      </c>
      <c r="L632" s="192">
        <v>101.38293343875</v>
      </c>
      <c r="M632" s="193">
        <v>100</v>
      </c>
      <c r="N632" s="192">
        <f t="shared" si="73"/>
        <v>120.21450333966833</v>
      </c>
      <c r="O632" s="171">
        <f t="shared" si="74"/>
        <v>0.84335026658381329</v>
      </c>
      <c r="P632" s="90">
        <v>-4</v>
      </c>
      <c r="Q632" s="209">
        <v>0.83238402388300003</v>
      </c>
      <c r="R632" s="123"/>
    </row>
    <row r="633" spans="1:18" ht="12.65" customHeight="1">
      <c r="A633" s="113">
        <v>44136</v>
      </c>
      <c r="B633" s="90">
        <v>4693488.3633797904</v>
      </c>
      <c r="C633" s="195">
        <v>107.5</v>
      </c>
      <c r="D633" s="196">
        <f t="shared" si="76"/>
        <v>4366035.6868649218</v>
      </c>
      <c r="F633" s="197">
        <f t="shared" si="77"/>
        <v>110.47667942188035</v>
      </c>
      <c r="G633" s="198">
        <f t="shared" si="78"/>
        <v>111.73721916157255</v>
      </c>
      <c r="H633" s="196">
        <f t="shared" si="72"/>
        <v>0</v>
      </c>
      <c r="I633" s="202">
        <f t="shared" si="79"/>
        <v>111.93712486905343</v>
      </c>
      <c r="J633" s="203">
        <v>1</v>
      </c>
      <c r="K633" s="203">
        <f t="shared" si="75"/>
        <v>35</v>
      </c>
      <c r="L633" s="192">
        <v>102.098355720726</v>
      </c>
      <c r="M633" s="193">
        <v>94.9</v>
      </c>
      <c r="N633" s="192">
        <f t="shared" si="73"/>
        <v>122.31303070626751</v>
      </c>
      <c r="O633" s="171">
        <f t="shared" si="74"/>
        <v>0.83472999672384318</v>
      </c>
      <c r="P633" s="90">
        <v>-4</v>
      </c>
      <c r="Q633" s="209">
        <v>0.83238402388300003</v>
      </c>
      <c r="R633" s="123"/>
    </row>
    <row r="634" spans="1:18" ht="12.65" customHeight="1">
      <c r="A634" s="113">
        <v>44166</v>
      </c>
      <c r="B634" s="90">
        <v>4782367.9182549901</v>
      </c>
      <c r="C634" s="195">
        <v>108.3</v>
      </c>
      <c r="D634" s="196">
        <f t="shared" si="76"/>
        <v>4415852.1867543776</v>
      </c>
      <c r="F634" s="197">
        <f>D634/E$574*100</f>
        <v>111.73721916157255</v>
      </c>
      <c r="G634" s="198">
        <f t="shared" si="78"/>
        <v>111.73721916157255</v>
      </c>
      <c r="H634" s="199">
        <f t="shared" si="72"/>
        <v>1</v>
      </c>
      <c r="I634" s="200">
        <f>G634</f>
        <v>111.73721916157255</v>
      </c>
      <c r="L634" s="192">
        <v>102.053242638272</v>
      </c>
      <c r="M634" s="193">
        <v>100.2</v>
      </c>
      <c r="N634" s="192">
        <f t="shared" si="73"/>
        <v>120.93404774927068</v>
      </c>
      <c r="O634" s="171">
        <f t="shared" si="74"/>
        <v>0.84387519096240171</v>
      </c>
      <c r="P634" s="90">
        <v>-4</v>
      </c>
      <c r="Q634" s="209">
        <v>0.83238402388300003</v>
      </c>
      <c r="R634" s="123"/>
    </row>
    <row r="635" spans="1:18" ht="12.65" customHeight="1">
      <c r="A635" s="113">
        <v>44197</v>
      </c>
      <c r="B635" s="90">
        <v>4679663.047161838</v>
      </c>
      <c r="C635" s="195">
        <v>107.9</v>
      </c>
      <c r="D635" s="196">
        <f t="shared" si="76"/>
        <v>4337037.1150712119</v>
      </c>
      <c r="F635" s="197">
        <f t="shared" si="77"/>
        <v>109.74290944162478</v>
      </c>
      <c r="G635" s="198">
        <f t="shared" si="78"/>
        <v>111.73721916157255</v>
      </c>
      <c r="H635" s="196">
        <f t="shared" si="72"/>
        <v>0</v>
      </c>
      <c r="I635" s="202">
        <f>(I$658-I$634)/(K$657+1)+I634</f>
        <v>111.43709568967851</v>
      </c>
      <c r="J635" s="203">
        <v>1</v>
      </c>
      <c r="K635" s="203">
        <f t="shared" si="75"/>
        <v>1</v>
      </c>
      <c r="L635" s="192">
        <v>102.74227195969399</v>
      </c>
      <c r="M635" s="193">
        <v>98.4</v>
      </c>
      <c r="N635" s="192">
        <f t="shared" si="73"/>
        <v>122.17591074142857</v>
      </c>
      <c r="O635" s="171">
        <f t="shared" si="74"/>
        <v>0.8409372300660507</v>
      </c>
      <c r="P635" s="90">
        <v>-4</v>
      </c>
      <c r="Q635" s="209">
        <v>0.83238402388300003</v>
      </c>
      <c r="R635" s="123"/>
    </row>
    <row r="636" spans="1:18" ht="12.65" customHeight="1">
      <c r="A636" s="113">
        <v>44228</v>
      </c>
      <c r="B636" s="90">
        <v>4546100.1169435186</v>
      </c>
      <c r="C636" s="195">
        <v>108.8</v>
      </c>
      <c r="D636" s="196">
        <f t="shared" si="76"/>
        <v>4178400.8427789696</v>
      </c>
      <c r="F636" s="197">
        <f t="shared" si="77"/>
        <v>105.72883125819685</v>
      </c>
      <c r="G636" s="198">
        <f t="shared" si="78"/>
        <v>111.73721916157255</v>
      </c>
      <c r="H636" s="196">
        <f t="shared" si="72"/>
        <v>0</v>
      </c>
      <c r="I636" s="202">
        <f t="shared" ref="I636:I657" si="80">(I$658-I$634)/(K$657+1)+I635</f>
        <v>111.13697221778447</v>
      </c>
      <c r="J636" s="203">
        <v>1</v>
      </c>
      <c r="K636" s="203">
        <f t="shared" si="75"/>
        <v>2</v>
      </c>
      <c r="L636" s="192">
        <v>102.120268489533</v>
      </c>
      <c r="M636" s="193">
        <v>97.1</v>
      </c>
      <c r="N636" s="192">
        <f t="shared" si="73"/>
        <v>121.78728299119747</v>
      </c>
      <c r="O636" s="171">
        <f t="shared" si="74"/>
        <v>0.8385133979621997</v>
      </c>
      <c r="P636" s="90">
        <v>-4</v>
      </c>
      <c r="Q636" s="209">
        <v>0.83238402388300003</v>
      </c>
      <c r="R636" s="123"/>
    </row>
    <row r="637" spans="1:18" ht="12.65" customHeight="1">
      <c r="A637" s="113">
        <v>44256</v>
      </c>
      <c r="B637" s="90">
        <v>4656233.2090619523</v>
      </c>
      <c r="C637" s="195">
        <v>109.1</v>
      </c>
      <c r="D637" s="196">
        <f t="shared" si="76"/>
        <v>4267858.1201301124</v>
      </c>
      <c r="F637" s="197">
        <f t="shared" si="77"/>
        <v>107.99242772434783</v>
      </c>
      <c r="G637" s="198">
        <f t="shared" si="78"/>
        <v>111.73721916157255</v>
      </c>
      <c r="H637" s="196">
        <f t="shared" si="72"/>
        <v>0</v>
      </c>
      <c r="I637" s="202">
        <f t="shared" si="80"/>
        <v>110.83684874589044</v>
      </c>
      <c r="J637" s="203">
        <v>1</v>
      </c>
      <c r="K637" s="203">
        <f t="shared" si="75"/>
        <v>3</v>
      </c>
      <c r="L637" s="192">
        <v>103.78374933759601</v>
      </c>
      <c r="M637" s="193">
        <v>99.1</v>
      </c>
      <c r="N637" s="192">
        <f t="shared" si="73"/>
        <v>123.19641200605145</v>
      </c>
      <c r="O637" s="171">
        <f t="shared" si="74"/>
        <v>0.84242509702716117</v>
      </c>
      <c r="P637" s="90">
        <v>-4</v>
      </c>
      <c r="Q637" s="209">
        <v>0.83238402388300003</v>
      </c>
      <c r="R637" s="123"/>
    </row>
    <row r="638" spans="1:18" ht="12.65" customHeight="1">
      <c r="A638" s="113">
        <v>44287</v>
      </c>
      <c r="B638" s="90">
        <v>3862690.5247427812</v>
      </c>
      <c r="C638" s="195">
        <v>109.4</v>
      </c>
      <c r="D638" s="196">
        <f t="shared" si="76"/>
        <v>3530795.7264559241</v>
      </c>
      <c r="F638" s="197">
        <f t="shared" si="77"/>
        <v>89.342052047199502</v>
      </c>
      <c r="G638" s="198">
        <f t="shared" si="78"/>
        <v>111.73721916157255</v>
      </c>
      <c r="H638" s="196">
        <f t="shared" ref="H638:H660" si="81">IF(F638=G638,1,0)</f>
        <v>0</v>
      </c>
      <c r="I638" s="202">
        <f t="shared" si="80"/>
        <v>110.5367252739964</v>
      </c>
      <c r="J638" s="203">
        <v>1</v>
      </c>
      <c r="K638" s="203">
        <f t="shared" si="75"/>
        <v>4</v>
      </c>
      <c r="L638" s="192">
        <v>100.84102092301799</v>
      </c>
      <c r="M638" s="193">
        <v>100.1</v>
      </c>
      <c r="N638" s="192">
        <f t="shared" ref="N638:N654" si="82" xml:space="preserve"> 28.851205276+1.14816697404*L638-0.25041237842*M638</f>
        <v>119.56725604844389</v>
      </c>
      <c r="O638" s="171">
        <f t="shared" ref="O638:O654" si="83">L638/N638</f>
        <v>0.8433832493585135</v>
      </c>
      <c r="P638" s="90">
        <v>-2</v>
      </c>
      <c r="Q638" s="209">
        <v>0.83238402388300003</v>
      </c>
      <c r="R638" s="123"/>
    </row>
    <row r="639" spans="1:18" ht="12.65" customHeight="1">
      <c r="A639" s="113">
        <v>44317</v>
      </c>
      <c r="B639" s="90">
        <v>3699572.5666857115</v>
      </c>
      <c r="C639" s="195">
        <v>109.6</v>
      </c>
      <c r="D639" s="196">
        <f t="shared" si="76"/>
        <v>3375522.4148592255</v>
      </c>
      <c r="F639" s="197">
        <f t="shared" si="77"/>
        <v>85.413069075381458</v>
      </c>
      <c r="G639" s="198">
        <f t="shared" si="78"/>
        <v>111.73721916157255</v>
      </c>
      <c r="H639" s="196">
        <f t="shared" si="81"/>
        <v>0</v>
      </c>
      <c r="I639" s="202">
        <f t="shared" si="80"/>
        <v>110.23660180210236</v>
      </c>
      <c r="J639" s="203">
        <v>1</v>
      </c>
      <c r="K639" s="203">
        <f t="shared" ref="K639:K661" si="84">K638+J639</f>
        <v>5</v>
      </c>
      <c r="L639" s="192">
        <v>99.118943828110005</v>
      </c>
      <c r="M639" s="193">
        <v>101.2</v>
      </c>
      <c r="N639" s="192">
        <f t="shared" si="82"/>
        <v>117.31457038505781</v>
      </c>
      <c r="O639" s="171">
        <f t="shared" si="83"/>
        <v>0.84489883484016615</v>
      </c>
      <c r="P639" s="90">
        <v>-2</v>
      </c>
      <c r="Q639" s="209">
        <v>0.83238402388300003</v>
      </c>
      <c r="R639" s="123"/>
    </row>
    <row r="640" spans="1:18" ht="12.65" customHeight="1">
      <c r="A640" s="113">
        <v>44348</v>
      </c>
      <c r="B640" s="90">
        <v>3951268.0091101881</v>
      </c>
      <c r="C640" s="195">
        <v>110.1</v>
      </c>
      <c r="D640" s="196">
        <f t="shared" si="76"/>
        <v>3588799.2816622965</v>
      </c>
      <c r="F640" s="197">
        <f t="shared" si="77"/>
        <v>90.809754245132098</v>
      </c>
      <c r="G640" s="198">
        <f t="shared" si="78"/>
        <v>111.73721916157255</v>
      </c>
      <c r="H640" s="196">
        <f t="shared" si="81"/>
        <v>0</v>
      </c>
      <c r="I640" s="202">
        <f t="shared" si="80"/>
        <v>109.93647833020832</v>
      </c>
      <c r="J640" s="203">
        <v>1</v>
      </c>
      <c r="K640" s="203">
        <f t="shared" si="84"/>
        <v>6</v>
      </c>
      <c r="L640" s="192">
        <v>101.488228816692</v>
      </c>
      <c r="M640" s="193">
        <v>104</v>
      </c>
      <c r="N640" s="192">
        <f t="shared" si="82"/>
        <v>119.3337505014604</v>
      </c>
      <c r="O640" s="171">
        <f t="shared" si="83"/>
        <v>0.8504570449702743</v>
      </c>
      <c r="P640" s="90">
        <v>-2</v>
      </c>
      <c r="Q640" s="209">
        <v>0.83238402388300003</v>
      </c>
      <c r="R640" s="123"/>
    </row>
    <row r="641" spans="1:18" ht="12.65" customHeight="1">
      <c r="A641" s="113">
        <v>44378</v>
      </c>
      <c r="B641" s="90">
        <v>4095101.8722561179</v>
      </c>
      <c r="C641" s="195">
        <v>111</v>
      </c>
      <c r="D641" s="196">
        <f t="shared" si="76"/>
        <v>3689280.9659965024</v>
      </c>
      <c r="F641" s="197">
        <f t="shared" si="77"/>
        <v>93.352308549339284</v>
      </c>
      <c r="G641" s="198">
        <f t="shared" si="78"/>
        <v>111.73721916157255</v>
      </c>
      <c r="H641" s="196">
        <f t="shared" si="81"/>
        <v>0</v>
      </c>
      <c r="I641" s="202">
        <f t="shared" si="80"/>
        <v>109.63635485831428</v>
      </c>
      <c r="J641" s="203">
        <v>1</v>
      </c>
      <c r="K641" s="203">
        <f t="shared" si="84"/>
        <v>7</v>
      </c>
      <c r="L641" s="192">
        <v>99.162293270610505</v>
      </c>
      <c r="M641" s="193">
        <v>106.6</v>
      </c>
      <c r="N641" s="192">
        <f t="shared" si="82"/>
        <v>116.01211593981191</v>
      </c>
      <c r="O641" s="171">
        <f t="shared" si="83"/>
        <v>0.85475807821707828</v>
      </c>
      <c r="P641" s="90">
        <v>-3</v>
      </c>
      <c r="Q641" s="209">
        <v>0.83238402388300003</v>
      </c>
      <c r="R641" s="123"/>
    </row>
    <row r="642" spans="1:18" ht="12.65" customHeight="1">
      <c r="A642" s="113">
        <v>44409</v>
      </c>
      <c r="B642" s="90">
        <v>4246155.3513571005</v>
      </c>
      <c r="C642" s="195">
        <v>112.2</v>
      </c>
      <c r="D642" s="196">
        <f t="shared" si="76"/>
        <v>3784452.1848102501</v>
      </c>
      <c r="F642" s="197">
        <f t="shared" si="77"/>
        <v>95.760488643402113</v>
      </c>
      <c r="G642" s="198">
        <f t="shared" si="78"/>
        <v>111.73721916157255</v>
      </c>
      <c r="H642" s="196">
        <f t="shared" si="81"/>
        <v>0</v>
      </c>
      <c r="I642" s="202">
        <f t="shared" si="80"/>
        <v>109.33623138642024</v>
      </c>
      <c r="J642" s="203">
        <v>1</v>
      </c>
      <c r="K642" s="203">
        <f t="shared" si="84"/>
        <v>8</v>
      </c>
      <c r="L642" s="192">
        <v>97.475977351654905</v>
      </c>
      <c r="M642" s="193">
        <v>104.5</v>
      </c>
      <c r="N642" s="192">
        <f t="shared" si="82"/>
        <v>114.6018096885512</v>
      </c>
      <c r="O642" s="171">
        <f t="shared" si="83"/>
        <v>0.85056228707523474</v>
      </c>
      <c r="P642" s="90">
        <v>-3</v>
      </c>
      <c r="Q642" s="209">
        <v>0.83238402388300003</v>
      </c>
      <c r="R642" s="123"/>
    </row>
    <row r="643" spans="1:18" ht="12.65" customHeight="1">
      <c r="A643" s="113">
        <v>44440</v>
      </c>
      <c r="B643" s="90">
        <v>4497630.9785023406</v>
      </c>
      <c r="C643" s="195">
        <v>112.9</v>
      </c>
      <c r="D643" s="196">
        <f t="shared" ref="D643:D653" si="85">B643/C643*100</f>
        <v>3983729.8303829413</v>
      </c>
      <c r="F643" s="197">
        <f t="shared" si="77"/>
        <v>100.8029422889631</v>
      </c>
      <c r="G643" s="198">
        <f t="shared" si="78"/>
        <v>111.73721916157255</v>
      </c>
      <c r="H643" s="196">
        <f t="shared" si="81"/>
        <v>0</v>
      </c>
      <c r="I643" s="202">
        <f t="shared" si="80"/>
        <v>109.0361079145262</v>
      </c>
      <c r="J643" s="203">
        <v>1</v>
      </c>
      <c r="K643" s="203">
        <f t="shared" si="84"/>
        <v>9</v>
      </c>
      <c r="L643" s="192">
        <v>96.533754312711395</v>
      </c>
      <c r="M643" s="193">
        <v>105.2</v>
      </c>
      <c r="N643" s="192">
        <f t="shared" si="82"/>
        <v>113.34469164816264</v>
      </c>
      <c r="O643" s="171">
        <f t="shared" si="83"/>
        <v>0.85168306436763108</v>
      </c>
      <c r="P643" s="90">
        <v>-3</v>
      </c>
      <c r="Q643" s="209">
        <v>0.83238402388300003</v>
      </c>
      <c r="R643" s="123"/>
    </row>
    <row r="644" spans="1:18" ht="12.65" customHeight="1">
      <c r="A644" s="113">
        <v>44470</v>
      </c>
      <c r="B644" s="90">
        <v>4670254.8864058834</v>
      </c>
      <c r="C644" s="195">
        <v>114</v>
      </c>
      <c r="D644" s="196">
        <f t="shared" si="85"/>
        <v>4096714.81263674</v>
      </c>
      <c r="F644" s="197">
        <f t="shared" ref="F644:F655" si="86">D644/E$574*100</f>
        <v>103.66187578359578</v>
      </c>
      <c r="G644" s="198">
        <f t="shared" si="78"/>
        <v>111.73721916157255</v>
      </c>
      <c r="H644" s="196">
        <f t="shared" si="81"/>
        <v>0</v>
      </c>
      <c r="I644" s="202">
        <f t="shared" si="80"/>
        <v>108.73598444263216</v>
      </c>
      <c r="J644" s="203">
        <v>1</v>
      </c>
      <c r="K644" s="203">
        <f t="shared" si="84"/>
        <v>10</v>
      </c>
      <c r="L644" s="192">
        <v>96.264719110675699</v>
      </c>
      <c r="M644" s="193">
        <v>103.5</v>
      </c>
      <c r="N644" s="192">
        <f t="shared" si="82"/>
        <v>113.46149535764508</v>
      </c>
      <c r="O644" s="171">
        <f t="shared" si="83"/>
        <v>0.84843513482029342</v>
      </c>
      <c r="P644" s="90">
        <v>-3</v>
      </c>
      <c r="Q644" s="209">
        <v>0.83238402388300003</v>
      </c>
      <c r="R644" s="123"/>
    </row>
    <row r="645" spans="1:18" ht="12.65" customHeight="1">
      <c r="A645" s="113">
        <v>44501</v>
      </c>
      <c r="B645" s="90">
        <v>4702354.1364223482</v>
      </c>
      <c r="C645" s="195">
        <v>115.3</v>
      </c>
      <c r="D645" s="196">
        <f t="shared" si="85"/>
        <v>4078364.3854486975</v>
      </c>
      <c r="F645" s="197">
        <f t="shared" si="86"/>
        <v>103.19754282639917</v>
      </c>
      <c r="G645" s="198">
        <f t="shared" si="78"/>
        <v>111.73721916157255</v>
      </c>
      <c r="H645" s="196">
        <f t="shared" si="81"/>
        <v>0</v>
      </c>
      <c r="I645" s="202">
        <f t="shared" si="80"/>
        <v>108.43586097073812</v>
      </c>
      <c r="J645" s="203">
        <v>1</v>
      </c>
      <c r="K645" s="203">
        <f t="shared" si="84"/>
        <v>11</v>
      </c>
      <c r="L645" s="192">
        <v>95.181474943247096</v>
      </c>
      <c r="M645" s="193">
        <v>103.4</v>
      </c>
      <c r="N645" s="192">
        <f t="shared" si="82"/>
        <v>112.24279141762412</v>
      </c>
      <c r="O645" s="171">
        <f t="shared" si="83"/>
        <v>0.84799632779180778</v>
      </c>
      <c r="P645" s="90">
        <v>-3</v>
      </c>
      <c r="Q645" s="209">
        <v>0.83238402388300003</v>
      </c>
      <c r="R645" s="123"/>
    </row>
    <row r="646" spans="1:18" ht="12.65" customHeight="1">
      <c r="A646" s="113">
        <v>44531</v>
      </c>
      <c r="B646" s="90">
        <v>4730213.9825312253</v>
      </c>
      <c r="C646" s="195">
        <v>114.5</v>
      </c>
      <c r="D646" s="196">
        <f t="shared" si="85"/>
        <v>4131191.2511189738</v>
      </c>
      <c r="F646" s="197">
        <f t="shared" si="86"/>
        <v>104.53425583611545</v>
      </c>
      <c r="G646" s="198">
        <f t="shared" si="78"/>
        <v>111.73721916157255</v>
      </c>
      <c r="H646" s="196">
        <f t="shared" si="81"/>
        <v>0</v>
      </c>
      <c r="I646" s="202">
        <f t="shared" si="80"/>
        <v>108.13573749884408</v>
      </c>
      <c r="J646" s="203">
        <v>1</v>
      </c>
      <c r="K646" s="203">
        <f t="shared" si="84"/>
        <v>12</v>
      </c>
      <c r="L646" s="192">
        <v>95.029915602288895</v>
      </c>
      <c r="M646" s="193">
        <v>102.5</v>
      </c>
      <c r="N646" s="192">
        <f t="shared" si="82"/>
        <v>112.29414712830663</v>
      </c>
      <c r="O646" s="171">
        <f t="shared" si="83"/>
        <v>0.84625884814556074</v>
      </c>
      <c r="P646" s="90">
        <v>-3</v>
      </c>
      <c r="Q646" s="209">
        <v>0.83238402388300003</v>
      </c>
      <c r="R646" s="123"/>
    </row>
    <row r="647" spans="1:18" ht="12.65" customHeight="1">
      <c r="A647" s="113">
        <v>44562</v>
      </c>
      <c r="B647" s="90">
        <v>4563859.5994839929</v>
      </c>
      <c r="C647" s="195">
        <v>115.3</v>
      </c>
      <c r="D647" s="196">
        <f t="shared" si="85"/>
        <v>3958247.7012003409</v>
      </c>
      <c r="F647" s="197">
        <f t="shared" si="86"/>
        <v>100.15815117441437</v>
      </c>
      <c r="G647" s="198">
        <f t="shared" si="78"/>
        <v>109.74290944162478</v>
      </c>
      <c r="H647" s="196">
        <f t="shared" si="81"/>
        <v>0</v>
      </c>
      <c r="I647" s="202">
        <f t="shared" si="80"/>
        <v>107.83561402695004</v>
      </c>
      <c r="J647" s="203">
        <v>1</v>
      </c>
      <c r="K647" s="203">
        <f t="shared" si="84"/>
        <v>13</v>
      </c>
      <c r="L647" s="192">
        <v>93.789231811464205</v>
      </c>
      <c r="M647" s="193">
        <v>95.8</v>
      </c>
      <c r="N647" s="192">
        <f t="shared" si="82"/>
        <v>112.54739790986895</v>
      </c>
      <c r="O647" s="171">
        <f t="shared" si="83"/>
        <v>0.83333096591511779</v>
      </c>
      <c r="P647" s="90">
        <v>-4</v>
      </c>
      <c r="Q647" s="209">
        <v>0.83238402388300003</v>
      </c>
      <c r="R647" s="123"/>
    </row>
    <row r="648" spans="1:18" ht="12.65" customHeight="1">
      <c r="A648" s="113">
        <v>44593</v>
      </c>
      <c r="B648" s="90">
        <v>4428014.9514815789</v>
      </c>
      <c r="C648" s="195">
        <v>116.1</v>
      </c>
      <c r="D648" s="196">
        <f t="shared" si="85"/>
        <v>3813966.3664785353</v>
      </c>
      <c r="F648" s="197">
        <f t="shared" si="86"/>
        <v>96.507305440245034</v>
      </c>
      <c r="G648" s="198">
        <f t="shared" si="78"/>
        <v>107.99242772434783</v>
      </c>
      <c r="H648" s="196">
        <f t="shared" si="81"/>
        <v>0</v>
      </c>
      <c r="I648" s="202">
        <f t="shared" si="80"/>
        <v>107.535490555056</v>
      </c>
      <c r="J648" s="203">
        <v>1</v>
      </c>
      <c r="K648" s="203">
        <f t="shared" si="84"/>
        <v>14</v>
      </c>
      <c r="L648" s="192">
        <v>93.491204753537005</v>
      </c>
      <c r="M648" s="193">
        <v>96.5</v>
      </c>
      <c r="N648" s="192">
        <f t="shared" si="82"/>
        <v>112.02992441969266</v>
      </c>
      <c r="O648" s="171">
        <f t="shared" si="83"/>
        <v>0.83451993061510166</v>
      </c>
      <c r="P648" s="90">
        <v>-4</v>
      </c>
      <c r="Q648" s="209">
        <v>0.83238402388300003</v>
      </c>
      <c r="R648" s="123"/>
    </row>
    <row r="649" spans="1:18" ht="12.65" customHeight="1">
      <c r="A649" s="113">
        <v>44621</v>
      </c>
      <c r="B649" s="90">
        <v>4490831.2702713842</v>
      </c>
      <c r="C649" s="195">
        <v>118.1</v>
      </c>
      <c r="D649" s="196">
        <f t="shared" si="85"/>
        <v>3802566.6979435938</v>
      </c>
      <c r="F649" s="197">
        <f t="shared" si="86"/>
        <v>96.218852111739423</v>
      </c>
      <c r="G649" s="198">
        <f t="shared" si="78"/>
        <v>107.99242772434783</v>
      </c>
      <c r="H649" s="196">
        <f t="shared" si="81"/>
        <v>0</v>
      </c>
      <c r="I649" s="202">
        <f t="shared" si="80"/>
        <v>107.23536708316196</v>
      </c>
      <c r="J649" s="203">
        <v>1</v>
      </c>
      <c r="K649" s="203">
        <f t="shared" si="84"/>
        <v>15</v>
      </c>
      <c r="L649" s="192">
        <v>92.823369979785696</v>
      </c>
      <c r="M649" s="193">
        <v>101.2</v>
      </c>
      <c r="N649" s="192">
        <f t="shared" si="82"/>
        <v>110.08620040978192</v>
      </c>
      <c r="O649" s="171">
        <f t="shared" si="83"/>
        <v>0.84318806203014063</v>
      </c>
      <c r="P649" s="90">
        <v>-4</v>
      </c>
      <c r="Q649" s="209">
        <v>0.83238402388300003</v>
      </c>
      <c r="R649" s="123"/>
    </row>
    <row r="650" spans="1:18" ht="12.65" customHeight="1">
      <c r="A650" s="113">
        <v>44652</v>
      </c>
      <c r="B650" s="90">
        <v>3840522.2970312061</v>
      </c>
      <c r="C650" s="193">
        <v>118</v>
      </c>
      <c r="D650" s="196">
        <f t="shared" si="85"/>
        <v>3254679.9127383102</v>
      </c>
      <c r="F650" s="197">
        <f t="shared" si="86"/>
        <v>82.355311575250596</v>
      </c>
      <c r="G650" s="198">
        <f t="shared" si="78"/>
        <v>104.53425583611545</v>
      </c>
      <c r="H650" s="196">
        <f t="shared" si="81"/>
        <v>0</v>
      </c>
      <c r="I650" s="202">
        <f t="shared" si="80"/>
        <v>106.93524361126792</v>
      </c>
      <c r="J650" s="203">
        <v>1</v>
      </c>
      <c r="K650" s="203">
        <f t="shared" si="84"/>
        <v>16</v>
      </c>
      <c r="L650" s="192">
        <v>93.600238577328497</v>
      </c>
      <c r="M650" s="193">
        <v>102.2</v>
      </c>
      <c r="N650" s="192">
        <f t="shared" si="82"/>
        <v>110.72776289822934</v>
      </c>
      <c r="O650" s="171">
        <f t="shared" si="83"/>
        <v>0.8453186096007117</v>
      </c>
      <c r="P650" s="90">
        <v>-3</v>
      </c>
      <c r="Q650" s="209">
        <v>0.83238402388300003</v>
      </c>
      <c r="R650" s="123"/>
    </row>
    <row r="651" spans="1:18" ht="12.65" customHeight="1">
      <c r="A651" s="113">
        <v>44682</v>
      </c>
      <c r="B651" s="90">
        <v>3726616.3671449642</v>
      </c>
      <c r="C651" s="193">
        <v>117.1</v>
      </c>
      <c r="D651" s="196">
        <f t="shared" si="85"/>
        <v>3182422.1751878429</v>
      </c>
      <c r="F651" s="197">
        <f t="shared" si="86"/>
        <v>80.526926403977399</v>
      </c>
      <c r="G651" s="198">
        <f t="shared" si="78"/>
        <v>104.53425583611545</v>
      </c>
      <c r="H651" s="196">
        <f t="shared" si="81"/>
        <v>0</v>
      </c>
      <c r="I651" s="202">
        <f t="shared" si="80"/>
        <v>106.63512013937388</v>
      </c>
      <c r="J651" s="203">
        <v>1</v>
      </c>
      <c r="K651" s="203">
        <f t="shared" si="84"/>
        <v>17</v>
      </c>
      <c r="L651" s="192">
        <v>93.768152927320003</v>
      </c>
      <c r="M651" s="193">
        <v>96.3</v>
      </c>
      <c r="N651" s="192">
        <f t="shared" si="82"/>
        <v>112.39798964203497</v>
      </c>
      <c r="O651" s="171">
        <f t="shared" si="83"/>
        <v>0.83425115721333398</v>
      </c>
      <c r="P651" s="90">
        <v>-3</v>
      </c>
      <c r="Q651" s="209">
        <v>0.83238402388300003</v>
      </c>
    </row>
    <row r="652" spans="1:18" ht="12.65" customHeight="1">
      <c r="A652" s="113">
        <v>44713</v>
      </c>
      <c r="B652" s="90">
        <v>3997939.3564942018</v>
      </c>
      <c r="C652" s="193">
        <v>121.6</v>
      </c>
      <c r="D652" s="196">
        <f t="shared" si="85"/>
        <v>3287779.076064311</v>
      </c>
      <c r="F652" s="197">
        <f t="shared" si="86"/>
        <v>83.192841526483022</v>
      </c>
      <c r="G652" s="198">
        <f t="shared" si="78"/>
        <v>104.53425583611545</v>
      </c>
      <c r="H652" s="196">
        <f t="shared" si="81"/>
        <v>0</v>
      </c>
      <c r="I652" s="202">
        <f t="shared" si="80"/>
        <v>106.33499666747984</v>
      </c>
      <c r="J652" s="203">
        <v>1</v>
      </c>
      <c r="K652" s="203">
        <f t="shared" si="84"/>
        <v>18</v>
      </c>
      <c r="L652" s="192">
        <v>93.579747912446393</v>
      </c>
      <c r="M652" s="193">
        <v>94.8</v>
      </c>
      <c r="N652" s="192">
        <f t="shared" si="82"/>
        <v>112.55728779384357</v>
      </c>
      <c r="O652" s="171">
        <f t="shared" si="83"/>
        <v>0.83139661364126105</v>
      </c>
      <c r="P652" s="90">
        <v>-3</v>
      </c>
      <c r="Q652" s="209">
        <v>0.83238402388300003</v>
      </c>
    </row>
    <row r="653" spans="1:18" ht="12.65" customHeight="1">
      <c r="A653" s="113">
        <v>44743</v>
      </c>
      <c r="B653" s="90">
        <v>4128144.9270830932</v>
      </c>
      <c r="C653" s="193">
        <v>117.7</v>
      </c>
      <c r="D653" s="196">
        <f t="shared" si="85"/>
        <v>3507344.8828233588</v>
      </c>
      <c r="F653" s="197">
        <f t="shared" si="86"/>
        <v>88.748659890107945</v>
      </c>
      <c r="G653" s="198">
        <f t="shared" si="78"/>
        <v>104.53425583611545</v>
      </c>
      <c r="H653" s="196">
        <f t="shared" si="81"/>
        <v>0</v>
      </c>
      <c r="I653" s="202">
        <f t="shared" si="80"/>
        <v>106.0348731955858</v>
      </c>
      <c r="J653" s="203">
        <v>1</v>
      </c>
      <c r="K653" s="203">
        <f t="shared" si="84"/>
        <v>19</v>
      </c>
      <c r="L653" s="192">
        <v>93.9115497880627</v>
      </c>
      <c r="M653" s="193">
        <v>94.1</v>
      </c>
      <c r="N653" s="192">
        <f t="shared" si="82"/>
        <v>113.11354041424477</v>
      </c>
      <c r="O653" s="171">
        <f t="shared" si="83"/>
        <v>0.83024144982236014</v>
      </c>
      <c r="P653" s="90">
        <v>-3</v>
      </c>
      <c r="Q653" s="209">
        <v>0.83238402388300003</v>
      </c>
    </row>
    <row r="654" spans="1:18" ht="12.65" customHeight="1">
      <c r="A654" s="113">
        <v>44774</v>
      </c>
      <c r="B654" s="90">
        <v>4364366.6780576305</v>
      </c>
      <c r="C654" s="193">
        <v>119.5</v>
      </c>
      <c r="D654" s="196">
        <f>B654/C654*100</f>
        <v>3652189.6887511555</v>
      </c>
      <c r="F654" s="197">
        <f>D654/E$574*100</f>
        <v>92.413763507687406</v>
      </c>
      <c r="G654" s="198">
        <f>MAX(F642:F666)</f>
        <v>104.53425583611545</v>
      </c>
      <c r="H654" s="196">
        <f t="shared" si="81"/>
        <v>0</v>
      </c>
      <c r="I654" s="202">
        <f t="shared" si="80"/>
        <v>105.73474972369176</v>
      </c>
      <c r="J654" s="203">
        <v>1</v>
      </c>
      <c r="K654" s="203">
        <f t="shared" si="84"/>
        <v>20</v>
      </c>
      <c r="L654" s="192">
        <v>93.844220626113298</v>
      </c>
      <c r="M654" s="193">
        <v>91.8</v>
      </c>
      <c r="N654" s="192">
        <f t="shared" si="82"/>
        <v>113.61218376447067</v>
      </c>
      <c r="O654" s="171">
        <f t="shared" si="83"/>
        <v>0.82600490120550518</v>
      </c>
      <c r="P654" s="90">
        <v>-3</v>
      </c>
      <c r="Q654" s="209">
        <v>0.83238402388300003</v>
      </c>
    </row>
    <row r="655" spans="1:18" ht="12.65" customHeight="1">
      <c r="A655" s="113">
        <v>44805</v>
      </c>
      <c r="B655" s="90">
        <v>4612483.1639800351</v>
      </c>
      <c r="C655" s="193">
        <v>117.8</v>
      </c>
      <c r="D655" s="196">
        <f t="shared" ref="D655:D656" si="87">B655/C655*100</f>
        <v>3915520.5127164982</v>
      </c>
      <c r="F655" s="197">
        <f t="shared" si="86"/>
        <v>99.07699695505498</v>
      </c>
      <c r="G655" s="198">
        <f t="shared" ref="G655:G661" si="88">MAX(F643:F667)</f>
        <v>104.53425583611545</v>
      </c>
      <c r="H655" s="196">
        <f t="shared" si="81"/>
        <v>0</v>
      </c>
      <c r="I655" s="202">
        <f t="shared" si="80"/>
        <v>105.43462625179772</v>
      </c>
      <c r="J655" s="203">
        <v>1</v>
      </c>
      <c r="K655" s="203">
        <f t="shared" si="84"/>
        <v>21</v>
      </c>
      <c r="L655" s="192">
        <v>94.172187642239606</v>
      </c>
      <c r="M655" s="193">
        <v>96.4</v>
      </c>
      <c r="N655" s="192">
        <f xml:space="preserve"> 28.851205276+1.14816697404*L655-0.25041237842*M655</f>
        <v>112.83684772022933</v>
      </c>
      <c r="O655" s="171">
        <f>L655/N655</f>
        <v>0.8345871897780468</v>
      </c>
      <c r="P655" s="90">
        <v>-3</v>
      </c>
      <c r="Q655" s="209">
        <v>0.83238402388300003</v>
      </c>
    </row>
    <row r="656" spans="1:18" ht="12.65" customHeight="1">
      <c r="A656" s="113">
        <v>44835</v>
      </c>
      <c r="B656" s="90">
        <v>4764806.9610710852</v>
      </c>
      <c r="C656" s="193">
        <v>120.2</v>
      </c>
      <c r="D656" s="196">
        <f t="shared" si="87"/>
        <v>3964065.6914068926</v>
      </c>
      <c r="F656" s="197">
        <f>D656/E$574*100</f>
        <v>100.30536761629152</v>
      </c>
      <c r="G656" s="198">
        <f t="shared" si="88"/>
        <v>104.53425583611545</v>
      </c>
      <c r="H656" s="196">
        <f t="shared" si="81"/>
        <v>0</v>
      </c>
      <c r="I656" s="202">
        <f t="shared" si="80"/>
        <v>105.13450277990368</v>
      </c>
      <c r="J656" s="203">
        <v>1</v>
      </c>
      <c r="K656" s="203">
        <f t="shared" si="84"/>
        <v>22</v>
      </c>
      <c r="L656" s="192">
        <v>92.994166224724594</v>
      </c>
      <c r="M656" s="193">
        <v>101.2</v>
      </c>
      <c r="N656" s="192">
        <f t="shared" ref="N656" si="89" xml:space="preserve"> 28.851205276+1.14816697404*L656-0.25041237842*M656</f>
        <v>110.28230301751083</v>
      </c>
      <c r="O656" s="171">
        <f>L656/N656</f>
        <v>0.84323743411450891</v>
      </c>
    </row>
    <row r="657" spans="1:13" ht="12.65" customHeight="1">
      <c r="A657" s="113">
        <v>44866</v>
      </c>
      <c r="B657" s="90">
        <v>4819145.7295220736</v>
      </c>
      <c r="F657" s="205">
        <v>100.289251242332</v>
      </c>
      <c r="G657" s="198">
        <f t="shared" si="88"/>
        <v>104.53425583611545</v>
      </c>
      <c r="H657" s="196">
        <f t="shared" si="81"/>
        <v>0</v>
      </c>
      <c r="I657" s="202">
        <f t="shared" si="80"/>
        <v>104.83437930800964</v>
      </c>
      <c r="J657" s="203">
        <v>1</v>
      </c>
      <c r="K657" s="203">
        <f t="shared" si="84"/>
        <v>23</v>
      </c>
      <c r="L657" s="192">
        <v>92.618142807590004</v>
      </c>
      <c r="M657" s="193">
        <v>97.2</v>
      </c>
    </row>
    <row r="658" spans="1:13" ht="12.65" customHeight="1">
      <c r="A658" s="113">
        <v>44896</v>
      </c>
      <c r="F658" s="205">
        <v>101.643262726427</v>
      </c>
      <c r="G658" s="198">
        <f t="shared" si="88"/>
        <v>104.53425583611545</v>
      </c>
      <c r="H658" s="206">
        <v>1</v>
      </c>
      <c r="I658" s="207">
        <f>G658</f>
        <v>104.53425583611545</v>
      </c>
      <c r="L658" s="192">
        <v>92.430047996968199</v>
      </c>
    </row>
    <row r="659" spans="1:13" ht="12.65" customHeight="1">
      <c r="A659" s="113">
        <v>44927</v>
      </c>
      <c r="F659" s="205">
        <v>98.070714813925306</v>
      </c>
      <c r="G659" s="198">
        <f t="shared" si="88"/>
        <v>101.643262726427</v>
      </c>
      <c r="H659" s="196">
        <f t="shared" si="81"/>
        <v>0</v>
      </c>
      <c r="J659" s="203">
        <v>1</v>
      </c>
      <c r="K659" s="203">
        <f t="shared" si="84"/>
        <v>1</v>
      </c>
    </row>
    <row r="660" spans="1:13" ht="12.65" customHeight="1">
      <c r="A660" s="113">
        <v>44958</v>
      </c>
      <c r="F660" s="205">
        <v>94.753419212618297</v>
      </c>
      <c r="G660" s="198">
        <f t="shared" si="88"/>
        <v>101.643262726427</v>
      </c>
      <c r="H660" s="196">
        <f t="shared" si="81"/>
        <v>0</v>
      </c>
      <c r="J660" s="203">
        <v>1</v>
      </c>
      <c r="K660" s="203">
        <f t="shared" si="84"/>
        <v>2</v>
      </c>
    </row>
    <row r="661" spans="1:13" ht="12.65" customHeight="1">
      <c r="A661" s="113">
        <v>44986</v>
      </c>
      <c r="F661" s="205">
        <v>94.884934189334899</v>
      </c>
      <c r="G661" s="198">
        <f t="shared" si="88"/>
        <v>101.643262726427</v>
      </c>
      <c r="H661" s="196">
        <f>IF(F661=G661,1,0)</f>
        <v>0</v>
      </c>
      <c r="J661" s="203">
        <v>1</v>
      </c>
      <c r="K661" s="203">
        <f t="shared" si="84"/>
        <v>3</v>
      </c>
    </row>
    <row r="662" spans="1:13" ht="12.65" customHeight="1">
      <c r="A662" s="113">
        <v>45017</v>
      </c>
      <c r="F662" s="205">
        <v>81.469898958666604</v>
      </c>
      <c r="G662" s="191"/>
      <c r="H662" s="191"/>
    </row>
    <row r="663" spans="1:13" ht="12.65" customHeight="1">
      <c r="A663" s="113">
        <v>45047</v>
      </c>
      <c r="F663" s="205">
        <v>79.542687719528601</v>
      </c>
      <c r="G663" s="191"/>
      <c r="H663" s="191"/>
    </row>
    <row r="664" spans="1:13" ht="12.65" customHeight="1">
      <c r="A664" s="113">
        <v>45078</v>
      </c>
      <c r="F664" s="205">
        <v>82.387657562072604</v>
      </c>
      <c r="G664" s="191"/>
      <c r="H664" s="191"/>
    </row>
    <row r="665" spans="1:13" ht="12.65" customHeight="1">
      <c r="A665" s="113">
        <v>45108</v>
      </c>
      <c r="F665" s="205">
        <v>87.239291867853794</v>
      </c>
      <c r="G665" s="191"/>
      <c r="H665" s="191"/>
    </row>
    <row r="666" spans="1:13" ht="12.65" customHeight="1">
      <c r="A666" s="113">
        <v>45139</v>
      </c>
      <c r="F666" s="205">
        <v>90.550455028281206</v>
      </c>
      <c r="G666" s="191"/>
      <c r="H666" s="191"/>
    </row>
    <row r="667" spans="1:13" ht="12.65" customHeight="1">
      <c r="A667" s="113">
        <v>45170</v>
      </c>
      <c r="F667" s="205">
        <v>96.587890551163298</v>
      </c>
      <c r="G667" s="191"/>
      <c r="H667" s="191"/>
    </row>
    <row r="668" spans="1:13" ht="12.65" customHeight="1">
      <c r="A668" s="113">
        <v>45200</v>
      </c>
      <c r="F668" s="205">
        <v>98.010103412909302</v>
      </c>
      <c r="G668" s="191"/>
      <c r="H668" s="191"/>
    </row>
    <row r="669" spans="1:13" ht="12.65" customHeight="1">
      <c r="A669" s="113">
        <v>45231</v>
      </c>
      <c r="F669" s="205">
        <v>98.002119014335193</v>
      </c>
      <c r="G669" s="191"/>
      <c r="H669" s="191"/>
    </row>
    <row r="670" spans="1:13" ht="12.65" customHeight="1">
      <c r="A670" s="113">
        <v>45261</v>
      </c>
      <c r="F670" s="205">
        <v>99.279036004215897</v>
      </c>
      <c r="G670" s="191"/>
      <c r="H670" s="191"/>
    </row>
    <row r="671" spans="1:13" ht="12.65" customHeight="1">
      <c r="A671" s="113">
        <v>45292</v>
      </c>
      <c r="F671" s="205">
        <v>95.925762590219406</v>
      </c>
      <c r="G671" s="191"/>
      <c r="H671" s="191"/>
    </row>
    <row r="672" spans="1:13" ht="12.65" customHeight="1">
      <c r="A672" s="113">
        <v>45323</v>
      </c>
      <c r="F672" s="205">
        <v>92.809548993698598</v>
      </c>
      <c r="G672" s="191"/>
      <c r="H672" s="191"/>
    </row>
    <row r="673" spans="1:8" ht="12.65" customHeight="1">
      <c r="A673" s="113">
        <v>45352</v>
      </c>
      <c r="F673" s="205">
        <v>92.939899903890307</v>
      </c>
      <c r="G673" s="191"/>
      <c r="H673" s="191"/>
    </row>
    <row r="674" spans="1:8" ht="12.65" customHeight="1">
      <c r="F674" s="205" t="s">
        <v>340</v>
      </c>
    </row>
  </sheetData>
  <phoneticPr fontId="4"/>
  <hyperlinks>
    <hyperlink ref="A640:B640" r:id="rId1" display="※2020年度より2011年度以降の公表値について遡及改定している。2021年度以降、毎月4月分の公表時には、前年度から3カ年分を遡及" xr:uid="{82A4BFF8-634B-4DBF-8F0D-2D64A05CD123}"/>
    <hyperlink ref="A641:B641" r:id="rId2" display="　改定する。これまでの公表値と異なるため、利用に当たっては、最新版を利用されたい。（「使用上の注意及び過去資料」を参照）" xr:uid="{DEEFDFA7-E1C3-454B-A7CF-8EAE40F5EE82}"/>
    <hyperlink ref="A646" r:id="rId3" display="※2020年度より2011年度以降の公表値について遡及改定している。2021年度以降、毎月4月分の公表時には、前年度から3カ年分を遡及" xr:uid="{F4E13E63-418E-49AC-9E40-C0DC09131B79}"/>
    <hyperlink ref="A647" r:id="rId4" display="　改定する。これまでの公表値と異なるため、利用に当たっては、最新版を利用されたい。（「使用上の注意及び過去資料」を参照）" xr:uid="{7146AB81-3D23-42F0-A60B-075C6F47EAC5}"/>
    <hyperlink ref="A652" r:id="rId5" display="※2020年度より2011年度以降の公表値について遡及改定している。2021年度以降、毎月4月分の公表時には、前年度から3カ年分を遡及" xr:uid="{B4080DAE-31FF-4EF1-A37E-D3E3CE52BB26}"/>
    <hyperlink ref="A653" r:id="rId6" display="　改定する。これまでの公表値と異なるため、利用に当たっては、最新版を利用されたい。（「使用上の注意及び過去資料」を参照）" xr:uid="{675A58C5-3C5B-478A-A11E-7D3B41116421}"/>
  </hyperlinks>
  <printOptions horizontalCentered="1"/>
  <pageMargins left="0.39370078740157483" right="0.39370078740157483" top="0.39370078740157483" bottom="0.19685039370078741" header="0" footer="0"/>
  <pageSetup paperSize="9" scale="41" orientation="portrait" r:id="rId7"/>
  <drawing r:id="rId8"/>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05061-363D-40A7-8161-A2AAF5313F55}">
  <dimension ref="A1:U674"/>
  <sheetViews>
    <sheetView view="pageBreakPreview" zoomScaleNormal="85" zoomScaleSheetLayoutView="100" workbookViewId="0">
      <pane xSplit="1" ySplit="1" topLeftCell="B50" activePane="bottomRight" state="frozen"/>
      <selection pane="topRight"/>
      <selection pane="bottomLeft"/>
      <selection pane="bottomRight"/>
    </sheetView>
  </sheetViews>
  <sheetFormatPr defaultColWidth="6.5859375" defaultRowHeight="12.65" customHeight="1"/>
  <cols>
    <col min="1" max="1" width="8.1171875" style="111" customWidth="1"/>
    <col min="2" max="2" width="14.52734375" style="176" bestFit="1" customWidth="1"/>
    <col min="3" max="3" width="15.76171875" style="191" customWidth="1"/>
    <col min="4" max="4" width="14.17578125" style="176" bestFit="1" customWidth="1"/>
    <col min="5" max="5" width="14.05859375" style="176" customWidth="1"/>
    <col min="6" max="6" width="7.64453125" style="191" customWidth="1"/>
    <col min="7" max="7" width="9.234375" style="208" bestFit="1" customWidth="1"/>
    <col min="8" max="8" width="9.1171875" style="208" customWidth="1"/>
    <col min="9" max="9" width="12.3515625" style="191" bestFit="1" customWidth="1"/>
    <col min="10" max="10" width="2.703125" style="176" bestFit="1" customWidth="1"/>
    <col min="11" max="11" width="3.46875" style="176" bestFit="1" customWidth="1"/>
    <col min="12" max="12" width="12.41015625" style="191" bestFit="1" customWidth="1"/>
    <col min="13" max="13" width="16.52734375" style="191" bestFit="1" customWidth="1"/>
    <col min="14" max="14" width="9.52734375" style="35" customWidth="1"/>
    <col min="15" max="15" width="13.17578125" style="123" bestFit="1" customWidth="1"/>
    <col min="16" max="16" width="10.87890625" style="176" bestFit="1" customWidth="1"/>
    <col min="17" max="17" width="12.703125" style="35" bestFit="1" customWidth="1"/>
    <col min="18" max="18" width="12.5859375" style="35" customWidth="1"/>
    <col min="19" max="19" width="7.3515625" style="110" bestFit="1" customWidth="1"/>
    <col min="20" max="21" width="12.703125" style="136" bestFit="1" customWidth="1"/>
    <col min="22" max="16384" width="6.5859375" style="35"/>
  </cols>
  <sheetData>
    <row r="1" spans="1:21" ht="42" customHeight="1">
      <c r="A1" s="110"/>
      <c r="B1" s="59" t="s">
        <v>322</v>
      </c>
      <c r="C1" s="88" t="s">
        <v>341</v>
      </c>
      <c r="D1" s="59" t="s">
        <v>324</v>
      </c>
      <c r="E1" s="59" t="s">
        <v>325</v>
      </c>
      <c r="F1" s="88" t="s">
        <v>326</v>
      </c>
      <c r="G1" s="89" t="s">
        <v>327</v>
      </c>
      <c r="H1" s="89" t="s">
        <v>328</v>
      </c>
      <c r="I1" s="191" t="s">
        <v>329</v>
      </c>
      <c r="L1" s="88" t="s">
        <v>330</v>
      </c>
      <c r="M1" s="88" t="s">
        <v>331</v>
      </c>
      <c r="N1" s="35" t="s">
        <v>332</v>
      </c>
      <c r="O1" s="123" t="s">
        <v>333</v>
      </c>
      <c r="P1" s="59" t="s">
        <v>334</v>
      </c>
      <c r="Q1" s="36" t="s">
        <v>335</v>
      </c>
      <c r="R1" s="36"/>
      <c r="S1" s="110" t="s">
        <v>336</v>
      </c>
      <c r="T1" s="65" t="s">
        <v>337</v>
      </c>
      <c r="U1" s="65" t="s">
        <v>338</v>
      </c>
    </row>
    <row r="2" spans="1:21" ht="12.65" customHeight="1">
      <c r="A2" s="112">
        <v>24929</v>
      </c>
      <c r="B2" s="90">
        <v>672113</v>
      </c>
      <c r="C2" s="176"/>
      <c r="G2" s="176"/>
      <c r="H2" s="176"/>
      <c r="L2" s="192"/>
      <c r="M2" s="193">
        <v>117.7</v>
      </c>
      <c r="O2" s="35"/>
      <c r="S2" s="110" t="s">
        <v>185</v>
      </c>
      <c r="T2" s="194">
        <v>0.83675219590233296</v>
      </c>
      <c r="U2" s="194">
        <v>0.83229976130000005</v>
      </c>
    </row>
    <row r="3" spans="1:21" ht="12.65" customHeight="1">
      <c r="A3" s="112">
        <v>24959</v>
      </c>
      <c r="B3" s="90">
        <v>721173</v>
      </c>
      <c r="C3" s="176"/>
      <c r="G3" s="176"/>
      <c r="H3" s="176"/>
      <c r="L3" s="192"/>
      <c r="M3" s="193">
        <v>117</v>
      </c>
      <c r="O3" s="35"/>
      <c r="S3" s="110" t="s">
        <v>186</v>
      </c>
      <c r="T3" s="194">
        <v>0.83958828131866603</v>
      </c>
      <c r="U3" s="194">
        <v>0.83229976130000005</v>
      </c>
    </row>
    <row r="4" spans="1:21" ht="12.65" customHeight="1">
      <c r="A4" s="112">
        <v>24990</v>
      </c>
      <c r="B4" s="90">
        <v>769115</v>
      </c>
      <c r="C4" s="176"/>
      <c r="G4" s="176"/>
      <c r="H4" s="176"/>
      <c r="L4" s="192"/>
      <c r="M4" s="193">
        <v>120.9</v>
      </c>
      <c r="O4" s="35"/>
      <c r="S4" s="110" t="s">
        <v>187</v>
      </c>
      <c r="T4" s="194">
        <v>0.84186873625966596</v>
      </c>
      <c r="U4" s="194">
        <v>0.83229976130000005</v>
      </c>
    </row>
    <row r="5" spans="1:21" ht="12.65" customHeight="1">
      <c r="A5" s="112">
        <v>25020</v>
      </c>
      <c r="B5" s="90">
        <v>794423</v>
      </c>
      <c r="C5" s="176"/>
      <c r="G5" s="176"/>
      <c r="H5" s="176"/>
      <c r="L5" s="192"/>
      <c r="M5" s="193">
        <v>113.9</v>
      </c>
      <c r="O5" s="35"/>
      <c r="S5" s="110" t="s">
        <v>188</v>
      </c>
      <c r="T5" s="194">
        <v>0.83910890776066605</v>
      </c>
      <c r="U5" s="194">
        <v>0.83229976130000005</v>
      </c>
    </row>
    <row r="6" spans="1:21" ht="12.65" customHeight="1">
      <c r="A6" s="112">
        <v>25051</v>
      </c>
      <c r="B6" s="90">
        <v>815595</v>
      </c>
      <c r="C6" s="176"/>
      <c r="G6" s="176"/>
      <c r="H6" s="176"/>
      <c r="L6" s="192"/>
      <c r="M6" s="193">
        <v>110.3</v>
      </c>
      <c r="O6" s="35"/>
      <c r="S6" s="110" t="s">
        <v>189</v>
      </c>
      <c r="T6" s="194">
        <v>0.83874243523900005</v>
      </c>
      <c r="U6" s="194">
        <v>0.83229976130000005</v>
      </c>
    </row>
    <row r="7" spans="1:21" ht="12.65" customHeight="1">
      <c r="A7" s="112">
        <v>25082</v>
      </c>
      <c r="B7" s="90">
        <v>822855</v>
      </c>
      <c r="C7" s="176"/>
      <c r="G7" s="176"/>
      <c r="H7" s="176"/>
      <c r="L7" s="192"/>
      <c r="M7" s="193">
        <v>108.7</v>
      </c>
      <c r="O7" s="35"/>
      <c r="S7" s="110" t="s">
        <v>190</v>
      </c>
      <c r="T7" s="194">
        <v>0.836532705105</v>
      </c>
      <c r="U7" s="194">
        <v>0.83229976130000005</v>
      </c>
    </row>
    <row r="8" spans="1:21" ht="12.65" customHeight="1">
      <c r="A8" s="112">
        <v>25112</v>
      </c>
      <c r="B8" s="90">
        <v>813323</v>
      </c>
      <c r="C8" s="176"/>
      <c r="G8" s="176"/>
      <c r="H8" s="176"/>
      <c r="L8" s="192"/>
      <c r="M8" s="193">
        <v>107.5</v>
      </c>
      <c r="O8" s="35"/>
      <c r="S8" s="110" t="s">
        <v>191</v>
      </c>
      <c r="T8" s="194">
        <v>0.83509334179266603</v>
      </c>
      <c r="U8" s="194">
        <v>0.83229976130000005</v>
      </c>
    </row>
    <row r="9" spans="1:21" ht="12.65" customHeight="1">
      <c r="A9" s="112">
        <v>25143</v>
      </c>
      <c r="B9" s="90">
        <v>837338</v>
      </c>
      <c r="C9" s="176"/>
      <c r="G9" s="176"/>
      <c r="H9" s="176"/>
      <c r="L9" s="192"/>
      <c r="M9" s="193">
        <v>107.5</v>
      </c>
      <c r="O9" s="35"/>
      <c r="S9" s="110" t="s">
        <v>192</v>
      </c>
      <c r="T9" s="194">
        <v>0.83402891123466605</v>
      </c>
      <c r="U9" s="194">
        <v>0.83229976130000005</v>
      </c>
    </row>
    <row r="10" spans="1:21" ht="12.65" customHeight="1">
      <c r="A10" s="112">
        <v>25173</v>
      </c>
      <c r="B10" s="90">
        <v>866086</v>
      </c>
      <c r="C10" s="176"/>
      <c r="G10" s="176"/>
      <c r="H10" s="176"/>
      <c r="L10" s="192"/>
      <c r="M10" s="193">
        <v>106.5</v>
      </c>
      <c r="O10" s="35"/>
      <c r="S10" s="110" t="s">
        <v>193</v>
      </c>
      <c r="T10" s="194">
        <v>0.82923061806433296</v>
      </c>
      <c r="U10" s="194">
        <v>0.83229976130000005</v>
      </c>
    </row>
    <row r="11" spans="1:21" ht="12.65" customHeight="1">
      <c r="A11" s="112">
        <v>25204</v>
      </c>
      <c r="B11" s="90">
        <v>597692</v>
      </c>
      <c r="C11" s="176"/>
      <c r="G11" s="176"/>
      <c r="H11" s="176"/>
      <c r="L11" s="192"/>
      <c r="M11" s="193">
        <v>112.1</v>
      </c>
      <c r="O11" s="35"/>
      <c r="S11" s="110" t="s">
        <v>194</v>
      </c>
      <c r="T11" s="194">
        <v>0.828380529966666</v>
      </c>
      <c r="U11" s="194">
        <v>0.83229976130000005</v>
      </c>
    </row>
    <row r="12" spans="1:21" ht="12.65" customHeight="1">
      <c r="A12" s="112">
        <v>25235</v>
      </c>
      <c r="B12" s="90">
        <v>636157</v>
      </c>
      <c r="C12" s="176"/>
      <c r="G12" s="176"/>
      <c r="H12" s="176"/>
      <c r="L12" s="192"/>
      <c r="M12" s="193">
        <v>111.1</v>
      </c>
      <c r="O12" s="35"/>
      <c r="S12" s="110" t="s">
        <v>195</v>
      </c>
      <c r="T12" s="194">
        <v>0.82579278810166601</v>
      </c>
      <c r="U12" s="194">
        <v>0.83229976130000005</v>
      </c>
    </row>
    <row r="13" spans="1:21" ht="12.65" customHeight="1">
      <c r="A13" s="112">
        <v>25263</v>
      </c>
      <c r="B13" s="90">
        <v>719999</v>
      </c>
      <c r="C13" s="176"/>
      <c r="G13" s="176"/>
      <c r="H13" s="176"/>
      <c r="L13" s="192"/>
      <c r="M13" s="193">
        <v>112.2</v>
      </c>
      <c r="O13" s="35"/>
      <c r="S13" s="110" t="s">
        <v>196</v>
      </c>
      <c r="T13" s="194">
        <v>0.825961608742666</v>
      </c>
      <c r="U13" s="194">
        <v>0.83229976130000005</v>
      </c>
    </row>
    <row r="14" spans="1:21" ht="12.65" customHeight="1">
      <c r="A14" s="112">
        <v>25294</v>
      </c>
      <c r="B14" s="90">
        <v>978419</v>
      </c>
      <c r="C14" s="176"/>
      <c r="G14" s="176"/>
      <c r="H14" s="176"/>
      <c r="L14" s="192"/>
      <c r="M14" s="193">
        <v>113.6</v>
      </c>
      <c r="O14" s="35"/>
      <c r="S14" s="110" t="s">
        <v>197</v>
      </c>
      <c r="T14" s="194">
        <v>0.82645989889566596</v>
      </c>
      <c r="U14" s="194">
        <v>0.83229976130000005</v>
      </c>
    </row>
    <row r="15" spans="1:21" ht="12.65" customHeight="1">
      <c r="A15" s="112">
        <v>25324</v>
      </c>
      <c r="B15" s="90">
        <v>1023331</v>
      </c>
      <c r="C15" s="176"/>
      <c r="G15" s="176"/>
      <c r="H15" s="176"/>
      <c r="L15" s="192"/>
      <c r="M15" s="193">
        <v>111.1</v>
      </c>
      <c r="O15" s="35"/>
      <c r="S15" s="110" t="s">
        <v>198</v>
      </c>
      <c r="T15" s="194">
        <v>0.82431797782433303</v>
      </c>
      <c r="U15" s="194">
        <v>0.83229976130000005</v>
      </c>
    </row>
    <row r="16" spans="1:21" ht="12.65" customHeight="1">
      <c r="A16" s="112">
        <v>25355</v>
      </c>
      <c r="B16" s="90">
        <v>1102598</v>
      </c>
      <c r="C16" s="176"/>
      <c r="G16" s="176"/>
      <c r="H16" s="176"/>
      <c r="L16" s="192"/>
      <c r="M16" s="193">
        <v>111.7</v>
      </c>
      <c r="O16" s="35"/>
      <c r="S16" s="110" t="s">
        <v>199</v>
      </c>
      <c r="T16" s="194">
        <v>0.82274425296266596</v>
      </c>
      <c r="U16" s="194">
        <v>0.83229976130000005</v>
      </c>
    </row>
    <row r="17" spans="1:21" ht="12.65" customHeight="1">
      <c r="A17" s="112">
        <v>25385</v>
      </c>
      <c r="B17" s="90">
        <v>1147389</v>
      </c>
      <c r="C17" s="176"/>
      <c r="G17" s="176"/>
      <c r="H17" s="176"/>
      <c r="L17" s="192"/>
      <c r="M17" s="193">
        <v>109.6</v>
      </c>
      <c r="O17" s="35"/>
      <c r="S17" s="110" t="s">
        <v>200</v>
      </c>
      <c r="T17" s="194">
        <v>0.82108031748433297</v>
      </c>
      <c r="U17" s="194">
        <v>0.83229976130000005</v>
      </c>
    </row>
    <row r="18" spans="1:21" ht="12.65" customHeight="1">
      <c r="A18" s="112">
        <v>25416</v>
      </c>
      <c r="B18" s="90">
        <v>1192571</v>
      </c>
      <c r="C18" s="176"/>
      <c r="G18" s="176"/>
      <c r="H18" s="176"/>
      <c r="L18" s="192"/>
      <c r="M18" s="193">
        <v>109.5</v>
      </c>
      <c r="O18" s="35"/>
      <c r="S18" s="110" t="s">
        <v>201</v>
      </c>
      <c r="T18" s="194">
        <v>0.82346573749233298</v>
      </c>
      <c r="U18" s="194">
        <v>0.83229976130000005</v>
      </c>
    </row>
    <row r="19" spans="1:21" ht="12.65" customHeight="1">
      <c r="A19" s="112">
        <v>25447</v>
      </c>
      <c r="B19" s="90">
        <v>1139744</v>
      </c>
      <c r="C19" s="176"/>
      <c r="G19" s="176"/>
      <c r="H19" s="176"/>
      <c r="L19" s="192"/>
      <c r="M19" s="193">
        <v>109.5</v>
      </c>
      <c r="O19" s="35"/>
      <c r="S19" s="110" t="s">
        <v>202</v>
      </c>
      <c r="T19" s="194">
        <v>0.81942389065533305</v>
      </c>
      <c r="U19" s="194">
        <v>0.83229976130000005</v>
      </c>
    </row>
    <row r="20" spans="1:21" ht="12.65" customHeight="1">
      <c r="A20" s="112">
        <v>25477</v>
      </c>
      <c r="B20" s="90">
        <v>1143026</v>
      </c>
      <c r="C20" s="176"/>
      <c r="G20" s="176"/>
      <c r="H20" s="176"/>
      <c r="L20" s="192"/>
      <c r="M20" s="193">
        <v>108.8</v>
      </c>
      <c r="O20" s="35"/>
      <c r="S20" s="110" t="s">
        <v>203</v>
      </c>
      <c r="T20" s="194">
        <v>0.82048732524233303</v>
      </c>
      <c r="U20" s="194">
        <v>0.83229976130000005</v>
      </c>
    </row>
    <row r="21" spans="1:21" ht="12.65" customHeight="1">
      <c r="A21" s="112">
        <v>25508</v>
      </c>
      <c r="B21" s="90">
        <v>1099661</v>
      </c>
      <c r="C21" s="176"/>
      <c r="G21" s="176"/>
      <c r="H21" s="176"/>
      <c r="L21" s="192"/>
      <c r="M21" s="193">
        <v>109</v>
      </c>
      <c r="O21" s="35"/>
      <c r="S21" s="110" t="s">
        <v>204</v>
      </c>
      <c r="T21" s="194">
        <v>0.82227796303733303</v>
      </c>
      <c r="U21" s="194">
        <v>0.83229976130000005</v>
      </c>
    </row>
    <row r="22" spans="1:21" ht="12.65" customHeight="1">
      <c r="A22" s="112">
        <v>25538</v>
      </c>
      <c r="B22" s="90">
        <v>1159146</v>
      </c>
      <c r="C22" s="176"/>
      <c r="G22" s="176"/>
      <c r="H22" s="176"/>
      <c r="L22" s="192"/>
      <c r="M22" s="193">
        <v>106.1</v>
      </c>
      <c r="O22" s="35"/>
      <c r="S22" s="110" t="s">
        <v>205</v>
      </c>
      <c r="T22" s="194">
        <v>0.82118346575366596</v>
      </c>
      <c r="U22" s="194">
        <v>0.83229976130000005</v>
      </c>
    </row>
    <row r="23" spans="1:21" ht="12.65" customHeight="1">
      <c r="A23" s="112">
        <v>25569</v>
      </c>
      <c r="B23" s="90">
        <v>863730</v>
      </c>
      <c r="C23" s="195">
        <v>31.176298921543093</v>
      </c>
      <c r="D23" s="196">
        <f t="shared" ref="D23:D86" si="0">B23/C23*100</f>
        <v>2770469.9719925867</v>
      </c>
      <c r="F23" s="197">
        <f t="shared" ref="F23:F86" si="1">D23/E$574*100</f>
        <v>69.947293137238276</v>
      </c>
      <c r="G23" s="198">
        <f t="shared" ref="G23:G86" si="2">MAX(F11:F35)</f>
        <v>104.37010011306241</v>
      </c>
      <c r="H23" s="196">
        <f t="shared" ref="H23:H86" si="3">IF(F23=G23,1,0)</f>
        <v>0</v>
      </c>
      <c r="L23" s="192">
        <v>72.830942669161601</v>
      </c>
      <c r="M23" s="193">
        <v>108.1</v>
      </c>
      <c r="O23" s="35"/>
      <c r="S23" s="110" t="s">
        <v>206</v>
      </c>
      <c r="T23" s="194">
        <v>0.82947221073866595</v>
      </c>
      <c r="U23" s="194">
        <v>0.83229976130000005</v>
      </c>
    </row>
    <row r="24" spans="1:21" ht="12.65" customHeight="1">
      <c r="A24" s="112">
        <v>25600</v>
      </c>
      <c r="B24" s="90">
        <v>873825</v>
      </c>
      <c r="C24" s="195">
        <v>31.176298921543093</v>
      </c>
      <c r="D24" s="196">
        <f t="shared" si="0"/>
        <v>2802850.3389675268</v>
      </c>
      <c r="F24" s="197">
        <f t="shared" si="1"/>
        <v>70.76481472873148</v>
      </c>
      <c r="G24" s="198">
        <f t="shared" si="2"/>
        <v>104.37010011306241</v>
      </c>
      <c r="H24" s="196">
        <f t="shared" si="3"/>
        <v>0</v>
      </c>
      <c r="L24" s="192">
        <v>71.391801968029696</v>
      </c>
      <c r="M24" s="193">
        <v>109.3</v>
      </c>
      <c r="O24" s="35"/>
      <c r="S24" s="110" t="s">
        <v>207</v>
      </c>
      <c r="T24" s="194">
        <v>0.83146509798199997</v>
      </c>
      <c r="U24" s="194">
        <v>0.83229976130000005</v>
      </c>
    </row>
    <row r="25" spans="1:21" ht="12.65" customHeight="1">
      <c r="A25" s="112">
        <v>25628</v>
      </c>
      <c r="B25" s="90">
        <v>1132454</v>
      </c>
      <c r="C25" s="195">
        <v>31.176298921543093</v>
      </c>
      <c r="D25" s="196">
        <f t="shared" si="0"/>
        <v>3632419.6237978218</v>
      </c>
      <c r="F25" s="197">
        <f t="shared" si="1"/>
        <v>91.709321086957772</v>
      </c>
      <c r="G25" s="198">
        <f t="shared" si="2"/>
        <v>104.37010011306241</v>
      </c>
      <c r="H25" s="196">
        <f t="shared" si="3"/>
        <v>0</v>
      </c>
      <c r="L25" s="192">
        <v>83.561668605952093</v>
      </c>
      <c r="M25" s="193">
        <v>108.2</v>
      </c>
      <c r="O25" s="35"/>
      <c r="S25" s="110" t="s">
        <v>208</v>
      </c>
      <c r="T25" s="194">
        <v>0.82854500125733299</v>
      </c>
      <c r="U25" s="194">
        <v>0.83229976130000005</v>
      </c>
    </row>
    <row r="26" spans="1:21" ht="12.65" customHeight="1">
      <c r="A26" s="112">
        <v>25659</v>
      </c>
      <c r="B26" s="90">
        <v>935700</v>
      </c>
      <c r="C26" s="195">
        <v>33.182428142799871</v>
      </c>
      <c r="D26" s="196">
        <f t="shared" si="0"/>
        <v>2819865.972355112</v>
      </c>
      <c r="F26" s="197">
        <f t="shared" si="1"/>
        <v>71.194416026889982</v>
      </c>
      <c r="G26" s="198">
        <f t="shared" si="2"/>
        <v>104.37010011306241</v>
      </c>
      <c r="H26" s="196">
        <f t="shared" si="3"/>
        <v>0</v>
      </c>
      <c r="L26" s="192">
        <v>89.448290079551299</v>
      </c>
      <c r="M26" s="193">
        <v>108.7</v>
      </c>
      <c r="O26" s="35"/>
      <c r="S26" s="110" t="s">
        <v>209</v>
      </c>
      <c r="T26" s="194">
        <v>0.82902599755766604</v>
      </c>
      <c r="U26" s="194">
        <v>0.83229976130000005</v>
      </c>
    </row>
    <row r="27" spans="1:21" ht="12.65" customHeight="1">
      <c r="A27" s="112">
        <v>25689</v>
      </c>
      <c r="B27" s="90">
        <v>1004509</v>
      </c>
      <c r="C27" s="195">
        <v>33.182428142799871</v>
      </c>
      <c r="D27" s="196">
        <f t="shared" si="0"/>
        <v>3027231.7495185006</v>
      </c>
      <c r="F27" s="197">
        <f t="shared" si="1"/>
        <v>76.429872447104017</v>
      </c>
      <c r="G27" s="198">
        <f t="shared" si="2"/>
        <v>104.37010011306241</v>
      </c>
      <c r="H27" s="196">
        <f t="shared" si="3"/>
        <v>0</v>
      </c>
      <c r="L27" s="192">
        <v>90.533611445574493</v>
      </c>
      <c r="M27" s="193">
        <v>111.4</v>
      </c>
      <c r="O27" s="35"/>
      <c r="S27" s="110" t="s">
        <v>210</v>
      </c>
      <c r="T27" s="194">
        <v>0.83220442717666598</v>
      </c>
      <c r="U27" s="194">
        <v>0.83229976130000005</v>
      </c>
    </row>
    <row r="28" spans="1:21" ht="12.65" customHeight="1">
      <c r="A28" s="112">
        <v>25720</v>
      </c>
      <c r="B28" s="90">
        <v>1094965</v>
      </c>
      <c r="C28" s="195">
        <v>33.182428142799871</v>
      </c>
      <c r="D28" s="196">
        <f t="shared" si="0"/>
        <v>3299833.8617289895</v>
      </c>
      <c r="F28" s="197">
        <f t="shared" si="1"/>
        <v>83.312379763688796</v>
      </c>
      <c r="G28" s="198">
        <f t="shared" si="2"/>
        <v>104.37010011306241</v>
      </c>
      <c r="H28" s="196">
        <f t="shared" si="3"/>
        <v>0</v>
      </c>
      <c r="L28" s="192">
        <v>91.931500992643905</v>
      </c>
      <c r="M28" s="193">
        <v>110.4</v>
      </c>
      <c r="O28" s="35"/>
      <c r="S28" s="110" t="s">
        <v>211</v>
      </c>
      <c r="T28" s="194">
        <v>0.82899276556266599</v>
      </c>
      <c r="U28" s="194">
        <v>0.83229976130000005</v>
      </c>
    </row>
    <row r="29" spans="1:21" ht="12.65" customHeight="1">
      <c r="A29" s="112">
        <v>25750</v>
      </c>
      <c r="B29" s="90">
        <v>1205393</v>
      </c>
      <c r="C29" s="195">
        <v>33.174016555318971</v>
      </c>
      <c r="D29" s="196">
        <f t="shared" si="0"/>
        <v>3633545.5430606664</v>
      </c>
      <c r="F29" s="197">
        <f t="shared" si="1"/>
        <v>91.737747673610286</v>
      </c>
      <c r="G29" s="198">
        <f t="shared" si="2"/>
        <v>104.37010011306241</v>
      </c>
      <c r="H29" s="196">
        <f t="shared" si="3"/>
        <v>0</v>
      </c>
      <c r="L29" s="192">
        <v>92.828200781814502</v>
      </c>
      <c r="M29" s="193">
        <v>116.3</v>
      </c>
      <c r="O29" s="35"/>
      <c r="S29" s="110" t="s">
        <v>212</v>
      </c>
      <c r="T29" s="194">
        <v>0.82706136261466601</v>
      </c>
      <c r="U29" s="194">
        <v>0.83229976130000005</v>
      </c>
    </row>
    <row r="30" spans="1:21" ht="12.65" customHeight="1">
      <c r="A30" s="112">
        <v>25781</v>
      </c>
      <c r="B30" s="90">
        <v>1303824</v>
      </c>
      <c r="C30" s="195">
        <v>33.174016555318971</v>
      </c>
      <c r="D30" s="196">
        <f t="shared" si="0"/>
        <v>3930256.6749064662</v>
      </c>
      <c r="F30" s="197">
        <f t="shared" si="1"/>
        <v>99.228946180040239</v>
      </c>
      <c r="G30" s="198">
        <f t="shared" si="2"/>
        <v>108.88507531407137</v>
      </c>
      <c r="H30" s="196">
        <f t="shared" si="3"/>
        <v>0</v>
      </c>
      <c r="L30" s="192">
        <v>94.473620781592899</v>
      </c>
      <c r="M30" s="193">
        <v>116.6</v>
      </c>
      <c r="O30" s="35"/>
      <c r="S30" s="110" t="s">
        <v>213</v>
      </c>
      <c r="T30" s="194">
        <v>0.82455398681100001</v>
      </c>
      <c r="U30" s="194">
        <v>0.83229976130000005</v>
      </c>
    </row>
    <row r="31" spans="1:21" ht="12.65" customHeight="1">
      <c r="A31" s="112">
        <v>25812</v>
      </c>
      <c r="B31" s="90">
        <v>1353326</v>
      </c>
      <c r="C31" s="195">
        <v>33.174016555318971</v>
      </c>
      <c r="D31" s="196">
        <f t="shared" si="0"/>
        <v>4079475.8685408984</v>
      </c>
      <c r="F31" s="197">
        <f t="shared" si="1"/>
        <v>102.99634982792858</v>
      </c>
      <c r="G31" s="198">
        <f t="shared" si="2"/>
        <v>113.37972723761838</v>
      </c>
      <c r="H31" s="196">
        <f t="shared" si="3"/>
        <v>0</v>
      </c>
      <c r="L31" s="192">
        <v>94.963925128779707</v>
      </c>
      <c r="M31" s="193">
        <v>120.9</v>
      </c>
      <c r="O31" s="35"/>
      <c r="S31" s="110" t="s">
        <v>214</v>
      </c>
      <c r="T31" s="194">
        <v>0.82086882232233305</v>
      </c>
      <c r="U31" s="194">
        <v>0.83229976130000005</v>
      </c>
    </row>
    <row r="32" spans="1:21" ht="12.65" customHeight="1">
      <c r="A32" s="112">
        <v>25842</v>
      </c>
      <c r="B32" s="90">
        <v>1371035</v>
      </c>
      <c r="C32" s="195">
        <v>33.165756419308487</v>
      </c>
      <c r="D32" s="196">
        <f t="shared" si="0"/>
        <v>4133887.3224124894</v>
      </c>
      <c r="F32" s="197">
        <f t="shared" si="1"/>
        <v>104.37010011306241</v>
      </c>
      <c r="G32" s="198">
        <f t="shared" si="2"/>
        <v>115.97084137621118</v>
      </c>
      <c r="H32" s="196">
        <f t="shared" si="3"/>
        <v>0</v>
      </c>
      <c r="L32" s="192">
        <v>94.960478071225197</v>
      </c>
      <c r="M32" s="193">
        <v>115.5</v>
      </c>
      <c r="O32" s="35"/>
      <c r="S32" s="110" t="s">
        <v>215</v>
      </c>
      <c r="T32" s="194">
        <v>0.81704300291033305</v>
      </c>
      <c r="U32" s="194">
        <v>0.83229976130000005</v>
      </c>
    </row>
    <row r="33" spans="1:21" ht="12.65" customHeight="1">
      <c r="A33" s="112">
        <v>25873</v>
      </c>
      <c r="B33" s="90">
        <v>1341253</v>
      </c>
      <c r="C33" s="195">
        <v>33.165756419308487</v>
      </c>
      <c r="D33" s="196">
        <f t="shared" si="0"/>
        <v>4044089.8830793658</v>
      </c>
      <c r="F33" s="197">
        <f t="shared" si="1"/>
        <v>102.10294404369347</v>
      </c>
      <c r="G33" s="198">
        <f t="shared" si="2"/>
        <v>116.48560960356048</v>
      </c>
      <c r="H33" s="196">
        <f t="shared" si="3"/>
        <v>0</v>
      </c>
      <c r="L33" s="192">
        <v>93.995373507170797</v>
      </c>
      <c r="M33" s="193">
        <v>114.8</v>
      </c>
      <c r="O33" s="35"/>
      <c r="S33" s="110" t="s">
        <v>216</v>
      </c>
      <c r="T33" s="194">
        <v>0.81636165516133297</v>
      </c>
      <c r="U33" s="194">
        <v>0.83229976130000005</v>
      </c>
    </row>
    <row r="34" spans="1:21" ht="12.65" customHeight="1">
      <c r="A34" s="112">
        <v>25903</v>
      </c>
      <c r="B34" s="90">
        <v>1333186</v>
      </c>
      <c r="C34" s="195">
        <v>33.165756419308487</v>
      </c>
      <c r="D34" s="196">
        <f t="shared" si="0"/>
        <v>4019766.6024702629</v>
      </c>
      <c r="F34" s="197">
        <f t="shared" si="1"/>
        <v>101.48884331131825</v>
      </c>
      <c r="G34" s="198">
        <f t="shared" si="2"/>
        <v>118.24877730422259</v>
      </c>
      <c r="H34" s="196">
        <f t="shared" si="3"/>
        <v>0</v>
      </c>
      <c r="L34" s="192">
        <v>93.2877032522657</v>
      </c>
      <c r="M34" s="193">
        <v>114.8</v>
      </c>
      <c r="O34" s="35"/>
      <c r="S34" s="110" t="s">
        <v>217</v>
      </c>
      <c r="T34" s="194">
        <v>0.81693375457166595</v>
      </c>
      <c r="U34" s="194">
        <v>0.83229976130000005</v>
      </c>
    </row>
    <row r="35" spans="1:21" ht="12.65" customHeight="1">
      <c r="A35" s="112">
        <v>25934</v>
      </c>
      <c r="B35" s="90">
        <v>1202580</v>
      </c>
      <c r="C35" s="195">
        <v>33.157667540887026</v>
      </c>
      <c r="D35" s="196">
        <f t="shared" si="0"/>
        <v>3626853.4224160598</v>
      </c>
      <c r="F35" s="197">
        <f>D35/E$574*100</f>
        <v>91.568788713877765</v>
      </c>
      <c r="G35" s="198">
        <f t="shared" si="2"/>
        <v>118.24877730422259</v>
      </c>
      <c r="H35" s="196">
        <f t="shared" si="3"/>
        <v>0</v>
      </c>
      <c r="L35" s="192">
        <v>94.350085450503599</v>
      </c>
      <c r="M35" s="193">
        <v>114.5</v>
      </c>
      <c r="O35" s="35"/>
      <c r="S35" s="110" t="s">
        <v>218</v>
      </c>
      <c r="T35" s="194">
        <v>0.81143859480533298</v>
      </c>
      <c r="U35" s="194">
        <v>0.83229976130000005</v>
      </c>
    </row>
    <row r="36" spans="1:21" ht="12.65" customHeight="1">
      <c r="A36" s="112">
        <v>25965</v>
      </c>
      <c r="B36" s="90">
        <v>1215214</v>
      </c>
      <c r="C36" s="195">
        <v>33.157667540887026</v>
      </c>
      <c r="D36" s="196">
        <f t="shared" si="0"/>
        <v>3664956.2231767611</v>
      </c>
      <c r="F36" s="197">
        <f t="shared" si="1"/>
        <v>92.530787147754197</v>
      </c>
      <c r="G36" s="198">
        <f t="shared" si="2"/>
        <v>118.24877730422259</v>
      </c>
      <c r="H36" s="196">
        <f t="shared" si="3"/>
        <v>0</v>
      </c>
      <c r="L36" s="192">
        <v>92.994116660630596</v>
      </c>
      <c r="M36" s="193">
        <v>113.7</v>
      </c>
      <c r="O36" s="35"/>
      <c r="S36" s="110" t="s">
        <v>219</v>
      </c>
      <c r="T36" s="194">
        <v>0.81326383710133299</v>
      </c>
      <c r="U36" s="194">
        <v>0.83229976130000005</v>
      </c>
    </row>
    <row r="37" spans="1:21" ht="12.65" customHeight="1">
      <c r="A37" s="112">
        <v>25993</v>
      </c>
      <c r="B37" s="90">
        <v>1310735</v>
      </c>
      <c r="C37" s="195">
        <v>33.157667540887026</v>
      </c>
      <c r="D37" s="196">
        <f t="shared" si="0"/>
        <v>3953037.4034413625</v>
      </c>
      <c r="F37" s="197">
        <f t="shared" si="1"/>
        <v>99.80410141103674</v>
      </c>
      <c r="G37" s="198">
        <f t="shared" si="2"/>
        <v>126.09043865071841</v>
      </c>
      <c r="H37" s="196">
        <f t="shared" si="3"/>
        <v>0</v>
      </c>
      <c r="L37" s="192">
        <v>90.754663999806596</v>
      </c>
      <c r="M37" s="193">
        <v>111.7</v>
      </c>
      <c r="O37" s="35"/>
      <c r="S37" s="110" t="s">
        <v>220</v>
      </c>
      <c r="T37" s="194">
        <v>0.81432472797233302</v>
      </c>
      <c r="U37" s="194">
        <v>0.83229976130000005</v>
      </c>
    </row>
    <row r="38" spans="1:21" ht="12.65" customHeight="1">
      <c r="A38" s="112">
        <v>26024</v>
      </c>
      <c r="B38" s="90">
        <v>1013951</v>
      </c>
      <c r="C38" s="195">
        <v>33.573183812550454</v>
      </c>
      <c r="D38" s="196">
        <f t="shared" si="0"/>
        <v>3020121.6710968027</v>
      </c>
      <c r="F38" s="197">
        <f t="shared" si="1"/>
        <v>76.250361120643561</v>
      </c>
      <c r="G38" s="198">
        <f t="shared" si="2"/>
        <v>126.09043865071841</v>
      </c>
      <c r="H38" s="196">
        <f t="shared" si="3"/>
        <v>0</v>
      </c>
      <c r="L38" s="192">
        <v>96.068343060136996</v>
      </c>
      <c r="M38" s="193">
        <v>110.4</v>
      </c>
      <c r="O38" s="35"/>
      <c r="S38" s="110" t="s">
        <v>221</v>
      </c>
      <c r="T38" s="194">
        <v>0.81464816675566598</v>
      </c>
      <c r="U38" s="194">
        <v>0.83229976130000005</v>
      </c>
    </row>
    <row r="39" spans="1:21" ht="12.65" customHeight="1">
      <c r="A39" s="112">
        <v>26054</v>
      </c>
      <c r="B39" s="90">
        <v>1104183</v>
      </c>
      <c r="C39" s="195">
        <v>33.573183812550454</v>
      </c>
      <c r="D39" s="196">
        <f t="shared" si="0"/>
        <v>3288883.789410613</v>
      </c>
      <c r="F39" s="197">
        <f t="shared" si="1"/>
        <v>83.035918395736644</v>
      </c>
      <c r="G39" s="198">
        <f t="shared" si="2"/>
        <v>126.09043865071841</v>
      </c>
      <c r="H39" s="196">
        <f t="shared" si="3"/>
        <v>0</v>
      </c>
      <c r="L39" s="192">
        <v>98.933460886092007</v>
      </c>
      <c r="M39" s="193">
        <v>108.9</v>
      </c>
      <c r="O39" s="35"/>
      <c r="S39" s="110" t="s">
        <v>222</v>
      </c>
      <c r="T39" s="194">
        <v>0.80937711088033304</v>
      </c>
      <c r="U39" s="194">
        <v>0.83229976130000005</v>
      </c>
    </row>
    <row r="40" spans="1:21" ht="12.65" customHeight="1">
      <c r="A40" s="112">
        <v>26085</v>
      </c>
      <c r="B40" s="90">
        <v>1218054</v>
      </c>
      <c r="C40" s="195">
        <v>33.573183812550454</v>
      </c>
      <c r="D40" s="196">
        <f t="shared" si="0"/>
        <v>3628056.2689579129</v>
      </c>
      <c r="F40" s="197">
        <f t="shared" si="1"/>
        <v>91.599157517911976</v>
      </c>
      <c r="G40" s="198">
        <f t="shared" si="2"/>
        <v>126.09043865071841</v>
      </c>
      <c r="H40" s="196">
        <f t="shared" si="3"/>
        <v>0</v>
      </c>
      <c r="L40" s="192">
        <v>101.362448086298</v>
      </c>
      <c r="M40" s="193">
        <v>109.9</v>
      </c>
      <c r="O40" s="35"/>
      <c r="S40" s="110" t="s">
        <v>223</v>
      </c>
      <c r="T40" s="194">
        <v>0.81423915846333295</v>
      </c>
      <c r="U40" s="194">
        <v>0.83229976130000005</v>
      </c>
    </row>
    <row r="41" spans="1:21" ht="12.65" customHeight="1">
      <c r="A41" s="112">
        <v>26115</v>
      </c>
      <c r="B41" s="90">
        <v>1357093</v>
      </c>
      <c r="C41" s="195">
        <v>33.565133847341158</v>
      </c>
      <c r="D41" s="196">
        <f t="shared" si="0"/>
        <v>4043162.7836559378</v>
      </c>
      <c r="F41" s="197">
        <f t="shared" si="1"/>
        <v>102.07953715035283</v>
      </c>
      <c r="G41" s="198">
        <f t="shared" si="2"/>
        <v>126.09043865071841</v>
      </c>
      <c r="H41" s="196">
        <f t="shared" si="3"/>
        <v>0</v>
      </c>
      <c r="L41" s="192">
        <v>103.52472167523401</v>
      </c>
      <c r="M41" s="193">
        <v>107.6</v>
      </c>
      <c r="O41" s="35"/>
      <c r="S41" s="110" t="s">
        <v>224</v>
      </c>
      <c r="T41" s="194">
        <v>0.81396955655000003</v>
      </c>
      <c r="U41" s="194">
        <v>0.83229976130000005</v>
      </c>
    </row>
    <row r="42" spans="1:21" ht="12.65" customHeight="1">
      <c r="A42" s="112">
        <v>26146</v>
      </c>
      <c r="B42" s="90">
        <v>1447569</v>
      </c>
      <c r="C42" s="195">
        <v>33.565133847341158</v>
      </c>
      <c r="D42" s="196">
        <f t="shared" si="0"/>
        <v>4312716.3043166837</v>
      </c>
      <c r="F42" s="197">
        <f t="shared" si="1"/>
        <v>108.88507531407137</v>
      </c>
      <c r="G42" s="198">
        <f t="shared" si="2"/>
        <v>126.09043865071841</v>
      </c>
      <c r="H42" s="196">
        <f t="shared" si="3"/>
        <v>0</v>
      </c>
      <c r="L42" s="192">
        <v>104.094829763966</v>
      </c>
      <c r="M42" s="193">
        <v>109.5</v>
      </c>
      <c r="O42" s="35"/>
      <c r="S42" s="110" t="s">
        <v>225</v>
      </c>
      <c r="T42" s="194">
        <v>0.81082790678666605</v>
      </c>
      <c r="U42" s="194">
        <v>0.83229976130000005</v>
      </c>
    </row>
    <row r="43" spans="1:21" ht="12.65" customHeight="1">
      <c r="A43" s="112">
        <v>26177</v>
      </c>
      <c r="B43" s="90">
        <v>1507323</v>
      </c>
      <c r="C43" s="195">
        <v>33.565133847341158</v>
      </c>
      <c r="D43" s="196">
        <f t="shared" si="0"/>
        <v>4490740.3225487256</v>
      </c>
      <c r="F43" s="197">
        <f t="shared" si="1"/>
        <v>113.37972723761838</v>
      </c>
      <c r="G43" s="198">
        <f t="shared" si="2"/>
        <v>126.09043865071841</v>
      </c>
      <c r="H43" s="196">
        <f t="shared" si="3"/>
        <v>0</v>
      </c>
      <c r="L43" s="192">
        <v>104.789730614871</v>
      </c>
      <c r="M43" s="193">
        <v>113.9</v>
      </c>
      <c r="O43" s="35"/>
      <c r="S43" s="110" t="s">
        <v>226</v>
      </c>
      <c r="T43" s="194">
        <v>0.81365371324866598</v>
      </c>
      <c r="U43" s="194">
        <v>0.83229976130000005</v>
      </c>
    </row>
    <row r="44" spans="1:21" ht="12.65" customHeight="1">
      <c r="A44" s="112">
        <v>26207</v>
      </c>
      <c r="B44" s="90">
        <v>1541417</v>
      </c>
      <c r="C44" s="195">
        <v>33.557438396847985</v>
      </c>
      <c r="D44" s="196">
        <f t="shared" si="0"/>
        <v>4593369.081904606</v>
      </c>
      <c r="F44" s="197">
        <f t="shared" si="1"/>
        <v>115.97084137621118</v>
      </c>
      <c r="G44" s="198">
        <f t="shared" si="2"/>
        <v>129.43802066332589</v>
      </c>
      <c r="H44" s="196">
        <f t="shared" si="3"/>
        <v>0</v>
      </c>
      <c r="L44" s="192">
        <v>105.278481693769</v>
      </c>
      <c r="M44" s="193">
        <v>104.9</v>
      </c>
      <c r="O44" s="35"/>
      <c r="S44" s="110" t="s">
        <v>227</v>
      </c>
      <c r="T44" s="194">
        <v>0.81075467544099999</v>
      </c>
      <c r="U44" s="194">
        <v>0.83229976130000005</v>
      </c>
    </row>
    <row r="45" spans="1:21" ht="12.65" customHeight="1">
      <c r="A45" s="112">
        <v>26238</v>
      </c>
      <c r="B45" s="90">
        <v>1548259</v>
      </c>
      <c r="C45" s="195">
        <v>33.557438396847985</v>
      </c>
      <c r="D45" s="196">
        <f t="shared" si="0"/>
        <v>4613758.0040836083</v>
      </c>
      <c r="F45" s="197">
        <f t="shared" si="1"/>
        <v>116.48560960356048</v>
      </c>
      <c r="G45" s="198">
        <f t="shared" si="2"/>
        <v>131.21835501923834</v>
      </c>
      <c r="H45" s="196">
        <f t="shared" si="3"/>
        <v>0</v>
      </c>
      <c r="L45" s="192">
        <v>106.95024631705201</v>
      </c>
      <c r="M45" s="193">
        <v>106.5</v>
      </c>
      <c r="O45" s="35"/>
      <c r="S45" s="110" t="s">
        <v>228</v>
      </c>
      <c r="T45" s="194">
        <v>0.80857732864999998</v>
      </c>
      <c r="U45" s="194">
        <v>0.83229976130000005</v>
      </c>
    </row>
    <row r="46" spans="1:21" ht="12.65" customHeight="1">
      <c r="A46" s="112">
        <v>26268</v>
      </c>
      <c r="B46" s="90">
        <v>1571694</v>
      </c>
      <c r="C46" s="195">
        <v>33.557438396847985</v>
      </c>
      <c r="D46" s="196">
        <f t="shared" si="0"/>
        <v>4683593.4895067187</v>
      </c>
      <c r="F46" s="197">
        <f t="shared" si="1"/>
        <v>118.24877730422259</v>
      </c>
      <c r="G46" s="198">
        <f t="shared" si="2"/>
        <v>135.15011644207826</v>
      </c>
      <c r="H46" s="196">
        <f t="shared" si="3"/>
        <v>0</v>
      </c>
      <c r="L46" s="192">
        <v>107.853358642468</v>
      </c>
      <c r="M46" s="193">
        <v>106</v>
      </c>
      <c r="O46" s="35"/>
      <c r="S46" s="110" t="s">
        <v>229</v>
      </c>
      <c r="T46" s="194">
        <v>0.808027839154</v>
      </c>
      <c r="U46" s="194">
        <v>0.83229976130000005</v>
      </c>
    </row>
    <row r="47" spans="1:21" ht="12.65" customHeight="1">
      <c r="A47" s="112">
        <v>26299</v>
      </c>
      <c r="B47" s="90">
        <v>1440226</v>
      </c>
      <c r="C47" s="195">
        <v>33.550033714250731</v>
      </c>
      <c r="D47" s="196">
        <f t="shared" si="0"/>
        <v>4292770.6489554103</v>
      </c>
      <c r="F47" s="197">
        <f t="shared" si="1"/>
        <v>108.38149844210625</v>
      </c>
      <c r="G47" s="198">
        <f t="shared" si="2"/>
        <v>135.15011644207826</v>
      </c>
      <c r="H47" s="196">
        <f t="shared" si="3"/>
        <v>0</v>
      </c>
      <c r="L47" s="192">
        <v>111.07502998155999</v>
      </c>
      <c r="M47" s="193">
        <v>103.5</v>
      </c>
      <c r="O47" s="35"/>
      <c r="S47" s="110" t="s">
        <v>230</v>
      </c>
      <c r="T47" s="194">
        <v>0.80935604132966599</v>
      </c>
      <c r="U47" s="194">
        <v>0.83229976130000005</v>
      </c>
    </row>
    <row r="48" spans="1:21" ht="12.65" customHeight="1">
      <c r="A48" s="112">
        <v>26330</v>
      </c>
      <c r="B48" s="90">
        <v>1498191</v>
      </c>
      <c r="C48" s="195">
        <v>33.550033714250731</v>
      </c>
      <c r="D48" s="196">
        <f t="shared" si="0"/>
        <v>4465542.4574540071</v>
      </c>
      <c r="F48" s="197">
        <f t="shared" si="1"/>
        <v>112.74354547999938</v>
      </c>
      <c r="G48" s="198">
        <f t="shared" si="2"/>
        <v>135.61902189761946</v>
      </c>
      <c r="H48" s="196">
        <f t="shared" si="3"/>
        <v>0</v>
      </c>
      <c r="L48" s="192">
        <v>113.340250171452</v>
      </c>
      <c r="M48" s="193">
        <v>102.8</v>
      </c>
      <c r="O48" s="35"/>
      <c r="S48" s="110" t="s">
        <v>231</v>
      </c>
      <c r="T48" s="194">
        <v>0.80174494826933296</v>
      </c>
      <c r="U48" s="194">
        <v>0.83229976130000005</v>
      </c>
    </row>
    <row r="49" spans="1:21" ht="12.65" customHeight="1">
      <c r="A49" s="112">
        <v>26359</v>
      </c>
      <c r="B49" s="90">
        <v>1675551</v>
      </c>
      <c r="C49" s="195">
        <v>33.550033714250731</v>
      </c>
      <c r="D49" s="196">
        <f t="shared" si="0"/>
        <v>4994185.7414238369</v>
      </c>
      <c r="F49" s="197">
        <f t="shared" si="1"/>
        <v>126.09043865071841</v>
      </c>
      <c r="G49" s="198">
        <f t="shared" si="2"/>
        <v>156.2309564632215</v>
      </c>
      <c r="H49" s="196">
        <f t="shared" si="3"/>
        <v>0</v>
      </c>
      <c r="L49" s="192">
        <v>114.499215827342</v>
      </c>
      <c r="M49" s="193">
        <v>104.3</v>
      </c>
      <c r="O49" s="35"/>
      <c r="S49" s="110" t="s">
        <v>232</v>
      </c>
      <c r="T49" s="133">
        <v>0.80184202332266596</v>
      </c>
      <c r="U49" s="194">
        <v>0.83229976130000005</v>
      </c>
    </row>
    <row r="50" spans="1:21" ht="12.65" customHeight="1">
      <c r="A50" s="112">
        <v>26390</v>
      </c>
      <c r="B50" s="90">
        <v>1281936</v>
      </c>
      <c r="C50" s="195">
        <v>36.611332186593806</v>
      </c>
      <c r="D50" s="196">
        <f t="shared" si="0"/>
        <v>3501473.2418543738</v>
      </c>
      <c r="F50" s="197">
        <f t="shared" si="1"/>
        <v>88.403259279519546</v>
      </c>
      <c r="G50" s="198">
        <f t="shared" si="2"/>
        <v>156.2309564632215</v>
      </c>
      <c r="H50" s="196">
        <f t="shared" si="3"/>
        <v>0</v>
      </c>
      <c r="L50" s="192">
        <v>111.449661424154</v>
      </c>
      <c r="M50" s="193">
        <v>103</v>
      </c>
      <c r="O50" s="35"/>
      <c r="S50" s="110" t="s">
        <v>233</v>
      </c>
      <c r="T50" s="133">
        <v>0.79947016870166598</v>
      </c>
      <c r="U50" s="194">
        <v>0.83229976130000005</v>
      </c>
    </row>
    <row r="51" spans="1:21" ht="12.65" customHeight="1">
      <c r="A51" s="112">
        <v>26420</v>
      </c>
      <c r="B51" s="90">
        <v>1374644</v>
      </c>
      <c r="C51" s="195">
        <v>36.611332186593806</v>
      </c>
      <c r="D51" s="196">
        <f t="shared" si="0"/>
        <v>3754695.3850080376</v>
      </c>
      <c r="F51" s="197">
        <f t="shared" si="1"/>
        <v>94.796471858997549</v>
      </c>
      <c r="G51" s="198">
        <f t="shared" si="2"/>
        <v>156.2309564632215</v>
      </c>
      <c r="H51" s="196">
        <f t="shared" si="3"/>
        <v>0</v>
      </c>
      <c r="L51" s="192">
        <v>114.01375950055299</v>
      </c>
      <c r="M51" s="193">
        <v>105.3</v>
      </c>
      <c r="O51" s="35"/>
      <c r="S51" s="110" t="s">
        <v>234</v>
      </c>
      <c r="T51" s="133">
        <v>0.80235855819366597</v>
      </c>
      <c r="U51" s="194">
        <v>0.83229976130000005</v>
      </c>
    </row>
    <row r="52" spans="1:21" ht="12.65" customHeight="1">
      <c r="A52" s="112">
        <v>26451</v>
      </c>
      <c r="B52" s="90">
        <v>1495718</v>
      </c>
      <c r="C52" s="195">
        <v>36.611332186593806</v>
      </c>
      <c r="D52" s="196">
        <f t="shared" si="0"/>
        <v>4085396.2712334627</v>
      </c>
      <c r="F52" s="197">
        <f t="shared" si="1"/>
        <v>103.14582487974783</v>
      </c>
      <c r="G52" s="198">
        <f t="shared" si="2"/>
        <v>156.2309564632215</v>
      </c>
      <c r="H52" s="196">
        <f t="shared" si="3"/>
        <v>0</v>
      </c>
      <c r="L52" s="192">
        <v>115.040857996106</v>
      </c>
      <c r="M52" s="193">
        <v>102.1</v>
      </c>
      <c r="O52" s="35"/>
      <c r="S52" s="110" t="s">
        <v>235</v>
      </c>
      <c r="T52" s="133">
        <v>0.799027464576333</v>
      </c>
      <c r="U52" s="194">
        <v>0.83229976130000005</v>
      </c>
    </row>
    <row r="53" spans="1:21" ht="12.65" customHeight="1">
      <c r="A53" s="112">
        <v>26481</v>
      </c>
      <c r="B53" s="90">
        <v>1639922</v>
      </c>
      <c r="C53" s="195">
        <v>36.603668852201537</v>
      </c>
      <c r="D53" s="196">
        <f t="shared" si="0"/>
        <v>4480212.0973765897</v>
      </c>
      <c r="F53" s="197">
        <f t="shared" si="1"/>
        <v>113.1139164330347</v>
      </c>
      <c r="G53" s="198">
        <f t="shared" si="2"/>
        <v>156.2309564632215</v>
      </c>
      <c r="H53" s="196">
        <f t="shared" si="3"/>
        <v>0</v>
      </c>
      <c r="L53" s="192">
        <v>115.321025136938</v>
      </c>
      <c r="M53" s="193">
        <v>103.6</v>
      </c>
      <c r="O53" s="35"/>
      <c r="S53" s="110" t="s">
        <v>236</v>
      </c>
      <c r="T53" s="133">
        <v>0.80113286198266598</v>
      </c>
      <c r="U53" s="194">
        <v>0.83229976130000005</v>
      </c>
    </row>
    <row r="54" spans="1:21" ht="12.65" customHeight="1">
      <c r="A54" s="112">
        <v>26512</v>
      </c>
      <c r="B54" s="90">
        <v>1750303</v>
      </c>
      <c r="C54" s="195">
        <v>36.603668852201537</v>
      </c>
      <c r="D54" s="196">
        <f t="shared" si="0"/>
        <v>4781769.3004146162</v>
      </c>
      <c r="F54" s="197">
        <f t="shared" si="1"/>
        <v>120.72746586391912</v>
      </c>
      <c r="G54" s="198">
        <f t="shared" si="2"/>
        <v>156.2309564632215</v>
      </c>
      <c r="H54" s="196">
        <f t="shared" si="3"/>
        <v>0</v>
      </c>
      <c r="L54" s="192">
        <v>115.807953123809</v>
      </c>
      <c r="M54" s="193">
        <v>104</v>
      </c>
      <c r="O54" s="35"/>
      <c r="S54" s="110" t="s">
        <v>237</v>
      </c>
      <c r="T54" s="133">
        <v>0.80306691971933297</v>
      </c>
      <c r="U54" s="194">
        <v>0.83229976130000005</v>
      </c>
    </row>
    <row r="55" spans="1:21" ht="12.65" customHeight="1">
      <c r="A55" s="112">
        <v>26543</v>
      </c>
      <c r="B55" s="90">
        <v>1822572</v>
      </c>
      <c r="C55" s="195">
        <v>36.603668852201537</v>
      </c>
      <c r="D55" s="196">
        <f t="shared" si="0"/>
        <v>4979205.7931656791</v>
      </c>
      <c r="F55" s="197">
        <f t="shared" si="1"/>
        <v>125.71223320449934</v>
      </c>
      <c r="G55" s="198">
        <f t="shared" si="2"/>
        <v>156.2309564632215</v>
      </c>
      <c r="H55" s="196">
        <f t="shared" si="3"/>
        <v>0</v>
      </c>
      <c r="L55" s="192">
        <v>115.706772510101</v>
      </c>
      <c r="M55" s="193">
        <v>107.3</v>
      </c>
      <c r="O55" s="35"/>
      <c r="S55" s="110" t="s">
        <v>238</v>
      </c>
      <c r="T55" s="133">
        <v>0.80291126031433302</v>
      </c>
      <c r="U55" s="194">
        <v>0.83229976130000005</v>
      </c>
    </row>
    <row r="56" spans="1:21" ht="12.65" customHeight="1">
      <c r="A56" s="112">
        <v>26573</v>
      </c>
      <c r="B56" s="90">
        <v>1876208</v>
      </c>
      <c r="C56" s="195">
        <v>36.596249974250604</v>
      </c>
      <c r="D56" s="196">
        <f t="shared" si="0"/>
        <v>5126776.6542203473</v>
      </c>
      <c r="F56" s="197">
        <f t="shared" si="1"/>
        <v>129.43802066332589</v>
      </c>
      <c r="G56" s="198">
        <f t="shared" si="2"/>
        <v>156.2309564632215</v>
      </c>
      <c r="H56" s="196">
        <f t="shared" si="3"/>
        <v>0</v>
      </c>
      <c r="L56" s="192">
        <v>116.35041154210801</v>
      </c>
      <c r="M56" s="193">
        <v>108.6</v>
      </c>
      <c r="O56" s="35"/>
      <c r="S56" s="110" t="s">
        <v>239</v>
      </c>
      <c r="T56" s="133">
        <v>0.80494482817366597</v>
      </c>
      <c r="U56" s="194">
        <v>0.83229976130000005</v>
      </c>
    </row>
    <row r="57" spans="1:21" ht="12.65" customHeight="1">
      <c r="A57" s="112">
        <v>26604</v>
      </c>
      <c r="B57" s="90">
        <v>1902014</v>
      </c>
      <c r="C57" s="195">
        <v>36.596249974250604</v>
      </c>
      <c r="D57" s="196">
        <f t="shared" si="0"/>
        <v>5197292.0759320185</v>
      </c>
      <c r="F57" s="197">
        <f t="shared" si="1"/>
        <v>131.21835501923834</v>
      </c>
      <c r="G57" s="198">
        <f t="shared" si="2"/>
        <v>156.2309564632215</v>
      </c>
      <c r="H57" s="196">
        <f t="shared" si="3"/>
        <v>0</v>
      </c>
      <c r="L57" s="192">
        <v>119.67301609717001</v>
      </c>
      <c r="M57" s="193">
        <v>110.3</v>
      </c>
      <c r="O57" s="35"/>
      <c r="S57" s="110" t="s">
        <v>240</v>
      </c>
      <c r="T57" s="133">
        <v>0.80400024433166595</v>
      </c>
      <c r="U57" s="194">
        <v>0.83229976130000005</v>
      </c>
    </row>
    <row r="58" spans="1:21" ht="12.65" customHeight="1">
      <c r="A58" s="112">
        <v>26634</v>
      </c>
      <c r="B58" s="90">
        <v>1959005</v>
      </c>
      <c r="C58" s="195">
        <v>36.596249974250604</v>
      </c>
      <c r="D58" s="196">
        <f t="shared" si="0"/>
        <v>5353021.1466430873</v>
      </c>
      <c r="F58" s="197">
        <f t="shared" si="1"/>
        <v>135.15011644207826</v>
      </c>
      <c r="G58" s="198">
        <f t="shared" si="2"/>
        <v>156.2309564632215</v>
      </c>
      <c r="H58" s="196">
        <f t="shared" si="3"/>
        <v>0</v>
      </c>
      <c r="L58" s="192">
        <v>121.979983936887</v>
      </c>
      <c r="M58" s="193">
        <v>112</v>
      </c>
      <c r="O58" s="35"/>
      <c r="S58" s="110" t="s">
        <v>241</v>
      </c>
      <c r="T58" s="133">
        <v>0.80975531355633301</v>
      </c>
      <c r="U58" s="194">
        <v>0.83229976130000005</v>
      </c>
    </row>
    <row r="59" spans="1:21" ht="12.65" customHeight="1">
      <c r="A59" s="112">
        <v>26665</v>
      </c>
      <c r="B59" s="90">
        <v>1832758</v>
      </c>
      <c r="C59" s="195">
        <v>36.588825758902999</v>
      </c>
      <c r="D59" s="196">
        <f t="shared" si="0"/>
        <v>5009064.8223496024</v>
      </c>
      <c r="F59" s="197">
        <f t="shared" si="1"/>
        <v>126.4660974543324</v>
      </c>
      <c r="G59" s="198">
        <f t="shared" si="2"/>
        <v>156.2309564632215</v>
      </c>
      <c r="H59" s="196">
        <f t="shared" si="3"/>
        <v>0</v>
      </c>
      <c r="L59" s="192">
        <v>130.61102461111099</v>
      </c>
      <c r="M59" s="193">
        <v>108.2</v>
      </c>
      <c r="O59" s="35"/>
      <c r="S59" s="110" t="s">
        <v>242</v>
      </c>
      <c r="T59" s="133">
        <v>0.79913193260299997</v>
      </c>
      <c r="U59" s="194">
        <v>0.83229976130000005</v>
      </c>
    </row>
    <row r="60" spans="1:21" ht="12.65" customHeight="1">
      <c r="A60" s="112">
        <v>26696</v>
      </c>
      <c r="B60" s="90">
        <v>1965403</v>
      </c>
      <c r="C60" s="195">
        <v>36.588825758902999</v>
      </c>
      <c r="D60" s="196">
        <f t="shared" si="0"/>
        <v>5371593.5377395032</v>
      </c>
      <c r="F60" s="197">
        <f t="shared" si="1"/>
        <v>135.61902189761946</v>
      </c>
      <c r="G60" s="198">
        <f t="shared" si="2"/>
        <v>156.2309564632215</v>
      </c>
      <c r="H60" s="196">
        <f t="shared" si="3"/>
        <v>0</v>
      </c>
      <c r="L60" s="192">
        <v>137.98000459711301</v>
      </c>
      <c r="M60" s="193">
        <v>109</v>
      </c>
      <c r="O60" s="35"/>
      <c r="S60" s="110" t="s">
        <v>243</v>
      </c>
      <c r="T60" s="133">
        <v>0.80450054819600003</v>
      </c>
      <c r="U60" s="194">
        <v>0.83229976130000005</v>
      </c>
    </row>
    <row r="61" spans="1:21" ht="12.65" customHeight="1">
      <c r="A61" s="112">
        <v>26724</v>
      </c>
      <c r="B61" s="90">
        <v>2264113</v>
      </c>
      <c r="C61" s="195">
        <v>36.588825758902999</v>
      </c>
      <c r="D61" s="196">
        <f t="shared" si="0"/>
        <v>6187990.3304879451</v>
      </c>
      <c r="F61" s="197">
        <f>D61/E$574*100</f>
        <v>156.2309564632215</v>
      </c>
      <c r="G61" s="198">
        <f t="shared" si="2"/>
        <v>156.2309564632215</v>
      </c>
      <c r="H61" s="199">
        <f t="shared" si="3"/>
        <v>1</v>
      </c>
      <c r="I61" s="200">
        <f>G61</f>
        <v>156.2309564632215</v>
      </c>
      <c r="L61" s="201">
        <v>143.01357158985499</v>
      </c>
      <c r="M61" s="193">
        <v>106.1</v>
      </c>
      <c r="N61" s="192">
        <f xml:space="preserve"> 33.5990641207+ 1.13740226713*L61 - 0.287672497956*M61</f>
        <v>165.74097264422804</v>
      </c>
      <c r="O61" s="171">
        <f t="shared" ref="O61:O124" si="4">L61/N61</f>
        <v>0.86287397321386161</v>
      </c>
      <c r="S61" s="110" t="s">
        <v>244</v>
      </c>
      <c r="T61" s="133">
        <v>0.805309493632</v>
      </c>
      <c r="U61" s="194">
        <v>0.83229976130000005</v>
      </c>
    </row>
    <row r="62" spans="1:21" ht="12.65" customHeight="1">
      <c r="A62" s="112">
        <v>26755</v>
      </c>
      <c r="B62" s="90">
        <v>1824416</v>
      </c>
      <c r="C62" s="195">
        <v>46.202049188576254</v>
      </c>
      <c r="D62" s="196">
        <f t="shared" si="0"/>
        <v>3948777.2340000416</v>
      </c>
      <c r="F62" s="197">
        <f t="shared" si="1"/>
        <v>99.696543009848924</v>
      </c>
      <c r="G62" s="198">
        <f t="shared" si="2"/>
        <v>156.2309564632215</v>
      </c>
      <c r="H62" s="196">
        <f t="shared" si="3"/>
        <v>0</v>
      </c>
      <c r="I62" s="202">
        <f>(I$94-I$61)/(K$93+1)+I61</f>
        <v>155.5158875038677</v>
      </c>
      <c r="J62" s="203">
        <v>1</v>
      </c>
      <c r="K62" s="203">
        <f>K61+J62</f>
        <v>1</v>
      </c>
      <c r="L62" s="201">
        <v>124.711885309571</v>
      </c>
      <c r="M62" s="193">
        <v>105.5</v>
      </c>
      <c r="N62" s="192">
        <f t="shared" ref="N62:N125" si="5" xml:space="preserve"> 33.5990641207+ 1.13740226713*L62 - 0.287672497956*M62</f>
        <v>145.09719667550459</v>
      </c>
      <c r="O62" s="171">
        <f t="shared" si="4"/>
        <v>0.85950582207647119</v>
      </c>
      <c r="S62" s="110" t="s">
        <v>245</v>
      </c>
      <c r="T62" s="133">
        <v>0.807994043361</v>
      </c>
      <c r="U62" s="194">
        <v>0.83229976130000005</v>
      </c>
    </row>
    <row r="63" spans="1:21" ht="12.65" customHeight="1">
      <c r="A63" s="112">
        <v>26785</v>
      </c>
      <c r="B63" s="90">
        <v>1964052</v>
      </c>
      <c r="C63" s="195">
        <v>46.202049188576254</v>
      </c>
      <c r="D63" s="196">
        <f t="shared" si="0"/>
        <v>4251006.2529556034</v>
      </c>
      <c r="F63" s="197">
        <f t="shared" si="1"/>
        <v>107.32705407734848</v>
      </c>
      <c r="G63" s="198">
        <f t="shared" si="2"/>
        <v>156.2309564632215</v>
      </c>
      <c r="H63" s="196">
        <f t="shared" si="3"/>
        <v>0</v>
      </c>
      <c r="I63" s="202">
        <f t="shared" ref="I63:I92" si="6">(I$94-I$61)/(K$93+1)+I62</f>
        <v>154.8008185445139</v>
      </c>
      <c r="J63" s="203">
        <v>1</v>
      </c>
      <c r="K63" s="203">
        <f t="shared" ref="K63:K126" si="7">K62+J63</f>
        <v>2</v>
      </c>
      <c r="L63" s="201">
        <v>129.306264341912</v>
      </c>
      <c r="M63" s="193">
        <v>105.1</v>
      </c>
      <c r="N63" s="192">
        <f t="shared" si="5"/>
        <v>150.43792280212617</v>
      </c>
      <c r="O63" s="171">
        <f t="shared" si="4"/>
        <v>0.85953237011914185</v>
      </c>
      <c r="S63" s="110" t="s">
        <v>246</v>
      </c>
      <c r="T63" s="133">
        <v>0.80701652741366603</v>
      </c>
      <c r="U63" s="194">
        <v>0.83229976130000005</v>
      </c>
    </row>
    <row r="64" spans="1:21" ht="12.65" customHeight="1">
      <c r="A64" s="112">
        <v>26816</v>
      </c>
      <c r="B64" s="90">
        <v>2130624</v>
      </c>
      <c r="C64" s="195">
        <v>46.202049188576254</v>
      </c>
      <c r="D64" s="196">
        <f t="shared" si="0"/>
        <v>4611535.7163136611</v>
      </c>
      <c r="F64" s="197">
        <f t="shared" si="1"/>
        <v>116.42950251138795</v>
      </c>
      <c r="G64" s="198">
        <f t="shared" si="2"/>
        <v>156.2309564632215</v>
      </c>
      <c r="H64" s="196">
        <f t="shared" si="3"/>
        <v>0</v>
      </c>
      <c r="I64" s="202">
        <f t="shared" si="6"/>
        <v>154.0857495851601</v>
      </c>
      <c r="J64" s="203">
        <v>1</v>
      </c>
      <c r="K64" s="203">
        <f t="shared" si="7"/>
        <v>3</v>
      </c>
      <c r="L64" s="201">
        <v>130.199109896072</v>
      </c>
      <c r="M64" s="193">
        <v>107.1</v>
      </c>
      <c r="N64" s="192">
        <f t="shared" si="5"/>
        <v>150.87810236371271</v>
      </c>
      <c r="O64" s="171">
        <f t="shared" si="4"/>
        <v>0.8629423876382597</v>
      </c>
      <c r="S64" s="110" t="s">
        <v>247</v>
      </c>
      <c r="T64" s="133">
        <v>0.81411279762733302</v>
      </c>
      <c r="U64" s="194">
        <v>0.83229976130000005</v>
      </c>
    </row>
    <row r="65" spans="1:21" ht="12.65" customHeight="1">
      <c r="A65" s="112">
        <v>26846</v>
      </c>
      <c r="B65" s="90">
        <v>2326296</v>
      </c>
      <c r="C65" s="195">
        <v>46.192643777478807</v>
      </c>
      <c r="D65" s="196">
        <f t="shared" si="0"/>
        <v>5036074.5992507674</v>
      </c>
      <c r="F65" s="197">
        <f t="shared" si="1"/>
        <v>127.14802535883101</v>
      </c>
      <c r="G65" s="198">
        <f t="shared" si="2"/>
        <v>156.2309564632215</v>
      </c>
      <c r="H65" s="196">
        <f t="shared" si="3"/>
        <v>0</v>
      </c>
      <c r="I65" s="202">
        <f t="shared" si="6"/>
        <v>153.3706806258063</v>
      </c>
      <c r="J65" s="203">
        <v>1</v>
      </c>
      <c r="K65" s="203">
        <f t="shared" si="7"/>
        <v>4</v>
      </c>
      <c r="L65" s="201">
        <v>129.76324275800999</v>
      </c>
      <c r="M65" s="193">
        <v>108.5</v>
      </c>
      <c r="N65" s="192">
        <f t="shared" si="5"/>
        <v>149.97960459557513</v>
      </c>
      <c r="O65" s="171">
        <f t="shared" si="4"/>
        <v>0.86520592655195216</v>
      </c>
      <c r="S65" s="110" t="s">
        <v>248</v>
      </c>
      <c r="T65" s="133">
        <v>0.81508088855899996</v>
      </c>
      <c r="U65" s="194">
        <v>0.83229976130000005</v>
      </c>
    </row>
    <row r="66" spans="1:21" ht="12.65" customHeight="1">
      <c r="A66" s="112">
        <v>26877</v>
      </c>
      <c r="B66" s="90">
        <v>2453791</v>
      </c>
      <c r="C66" s="195">
        <v>46.192643777478807</v>
      </c>
      <c r="D66" s="196">
        <f t="shared" si="0"/>
        <v>5312081.7501169834</v>
      </c>
      <c r="F66" s="197">
        <f t="shared" si="1"/>
        <v>134.11650120761556</v>
      </c>
      <c r="G66" s="198">
        <f t="shared" si="2"/>
        <v>156.2309564632215</v>
      </c>
      <c r="H66" s="196">
        <f t="shared" si="3"/>
        <v>0</v>
      </c>
      <c r="I66" s="202">
        <f t="shared" si="6"/>
        <v>152.6556116664525</v>
      </c>
      <c r="J66" s="203">
        <v>1</v>
      </c>
      <c r="K66" s="203">
        <f t="shared" si="7"/>
        <v>5</v>
      </c>
      <c r="L66" s="201">
        <v>128.55174141563299</v>
      </c>
      <c r="M66" s="193">
        <v>102.9</v>
      </c>
      <c r="N66" s="192">
        <f t="shared" si="5"/>
        <v>150.21260621067808</v>
      </c>
      <c r="O66" s="171">
        <f t="shared" si="4"/>
        <v>0.85579862208991286</v>
      </c>
      <c r="S66" s="110" t="s">
        <v>249</v>
      </c>
      <c r="T66" s="133">
        <v>0.81551827817133304</v>
      </c>
      <c r="U66" s="194">
        <v>0.83229976130000005</v>
      </c>
    </row>
    <row r="67" spans="1:21" ht="12.65" customHeight="1">
      <c r="A67" s="112">
        <v>26908</v>
      </c>
      <c r="B67" s="90">
        <v>2581177</v>
      </c>
      <c r="C67" s="195">
        <v>46.192643777478807</v>
      </c>
      <c r="D67" s="196">
        <f t="shared" si="0"/>
        <v>5587852.9326750748</v>
      </c>
      <c r="F67" s="197">
        <f t="shared" si="1"/>
        <v>141.07901945910206</v>
      </c>
      <c r="G67" s="198">
        <f t="shared" si="2"/>
        <v>156.2309564632215</v>
      </c>
      <c r="H67" s="196">
        <f t="shared" si="3"/>
        <v>0</v>
      </c>
      <c r="I67" s="202">
        <f t="shared" si="6"/>
        <v>151.9405427070987</v>
      </c>
      <c r="J67" s="203">
        <v>1</v>
      </c>
      <c r="K67" s="203">
        <f t="shared" si="7"/>
        <v>6</v>
      </c>
      <c r="L67" s="201">
        <v>129.12572518612501</v>
      </c>
      <c r="M67" s="193">
        <v>100.6</v>
      </c>
      <c r="N67" s="192">
        <f t="shared" si="5"/>
        <v>151.52710339783033</v>
      </c>
      <c r="O67" s="171">
        <f t="shared" si="4"/>
        <v>0.85216256557817838</v>
      </c>
      <c r="S67" s="110" t="s">
        <v>250</v>
      </c>
      <c r="T67" s="133">
        <v>0.81917824059733302</v>
      </c>
      <c r="U67" s="194">
        <v>0.83229976130000005</v>
      </c>
    </row>
    <row r="68" spans="1:21" ht="12.65" customHeight="1">
      <c r="A68" s="112">
        <v>26938</v>
      </c>
      <c r="B68" s="90">
        <v>2726974</v>
      </c>
      <c r="C68" s="195">
        <v>46.185382808761169</v>
      </c>
      <c r="D68" s="196">
        <f t="shared" si="0"/>
        <v>5904409.2181535512</v>
      </c>
      <c r="F68" s="197">
        <f t="shared" si="1"/>
        <v>149.07125742545441</v>
      </c>
      <c r="G68" s="198">
        <f t="shared" si="2"/>
        <v>156.2309564632215</v>
      </c>
      <c r="H68" s="196">
        <f t="shared" si="3"/>
        <v>0</v>
      </c>
      <c r="I68" s="202">
        <f t="shared" si="6"/>
        <v>151.2254737477449</v>
      </c>
      <c r="J68" s="203">
        <v>1</v>
      </c>
      <c r="K68" s="203">
        <f t="shared" si="7"/>
        <v>7</v>
      </c>
      <c r="L68" s="201">
        <v>132.63504605633801</v>
      </c>
      <c r="M68" s="193">
        <v>103.3</v>
      </c>
      <c r="N68" s="192">
        <f t="shared" si="5"/>
        <v>154.74189716721602</v>
      </c>
      <c r="O68" s="171">
        <f t="shared" si="4"/>
        <v>0.85713726201127627</v>
      </c>
      <c r="S68" s="110" t="s">
        <v>251</v>
      </c>
      <c r="T68" s="133">
        <v>0.82252716258566605</v>
      </c>
      <c r="U68" s="194">
        <v>0.83229976130000005</v>
      </c>
    </row>
    <row r="69" spans="1:21" ht="12.65" customHeight="1">
      <c r="A69" s="112">
        <v>26969</v>
      </c>
      <c r="B69" s="90">
        <v>2667878</v>
      </c>
      <c r="C69" s="195">
        <v>46.185382808761169</v>
      </c>
      <c r="D69" s="196">
        <f t="shared" si="0"/>
        <v>5776455.3149788221</v>
      </c>
      <c r="F69" s="197">
        <f t="shared" si="1"/>
        <v>145.84074806643054</v>
      </c>
      <c r="G69" s="198">
        <f t="shared" si="2"/>
        <v>156.2309564632215</v>
      </c>
      <c r="H69" s="196">
        <f t="shared" si="3"/>
        <v>0</v>
      </c>
      <c r="I69" s="202">
        <f t="shared" si="6"/>
        <v>150.5104047883911</v>
      </c>
      <c r="J69" s="203">
        <v>1</v>
      </c>
      <c r="K69" s="203">
        <f t="shared" si="7"/>
        <v>8</v>
      </c>
      <c r="L69" s="201">
        <v>132.64953870584901</v>
      </c>
      <c r="M69" s="193">
        <v>98.7</v>
      </c>
      <c r="N69" s="192">
        <f t="shared" si="5"/>
        <v>156.08167463022414</v>
      </c>
      <c r="O69" s="171">
        <f t="shared" si="4"/>
        <v>0.84987260048376201</v>
      </c>
      <c r="S69" s="110" t="s">
        <v>252</v>
      </c>
      <c r="T69" s="133">
        <v>0.82458367603666605</v>
      </c>
      <c r="U69" s="194">
        <v>0.83229976130000005</v>
      </c>
    </row>
    <row r="70" spans="1:21" ht="12.65" customHeight="1">
      <c r="A70" s="112">
        <v>26999</v>
      </c>
      <c r="B70" s="90">
        <v>2745246</v>
      </c>
      <c r="C70" s="195">
        <v>46.185382808761169</v>
      </c>
      <c r="D70" s="196">
        <f t="shared" si="0"/>
        <v>5943971.5187967187</v>
      </c>
      <c r="F70" s="197">
        <f t="shared" si="1"/>
        <v>150.07010450491973</v>
      </c>
      <c r="G70" s="198">
        <f t="shared" si="2"/>
        <v>156.2309564632215</v>
      </c>
      <c r="H70" s="196">
        <f t="shared" si="3"/>
        <v>0</v>
      </c>
      <c r="I70" s="202">
        <f t="shared" si="6"/>
        <v>149.7953358290373</v>
      </c>
      <c r="J70" s="203">
        <v>1</v>
      </c>
      <c r="K70" s="203">
        <f t="shared" si="7"/>
        <v>9</v>
      </c>
      <c r="L70" s="201">
        <v>133.308956028182</v>
      </c>
      <c r="M70" s="193">
        <v>99.8</v>
      </c>
      <c r="N70" s="192">
        <f t="shared" si="5"/>
        <v>156.51525763987888</v>
      </c>
      <c r="O70" s="171">
        <f t="shared" si="4"/>
        <v>0.85173137774790275</v>
      </c>
      <c r="S70" s="110" t="s">
        <v>253</v>
      </c>
      <c r="T70" s="133">
        <v>0.82491555562800001</v>
      </c>
      <c r="U70" s="194">
        <v>0.83229976130000005</v>
      </c>
    </row>
    <row r="71" spans="1:21" ht="12.65" customHeight="1">
      <c r="A71" s="112">
        <v>27030</v>
      </c>
      <c r="B71" s="90">
        <v>2180940</v>
      </c>
      <c r="C71" s="195">
        <v>46.181588433815065</v>
      </c>
      <c r="D71" s="196">
        <f t="shared" si="0"/>
        <v>4722531.3679402871</v>
      </c>
      <c r="F71" s="197">
        <f t="shared" si="1"/>
        <v>119.23185931719098</v>
      </c>
      <c r="G71" s="198">
        <f t="shared" si="2"/>
        <v>156.2309564632215</v>
      </c>
      <c r="H71" s="196">
        <f t="shared" si="3"/>
        <v>0</v>
      </c>
      <c r="I71" s="202">
        <f t="shared" si="6"/>
        <v>149.0802668696835</v>
      </c>
      <c r="J71" s="203">
        <v>1</v>
      </c>
      <c r="K71" s="203">
        <f t="shared" si="7"/>
        <v>10</v>
      </c>
      <c r="L71" s="201">
        <v>126.030776084736</v>
      </c>
      <c r="M71" s="193">
        <v>97.4</v>
      </c>
      <c r="N71" s="192">
        <f t="shared" si="5"/>
        <v>148.92745326671772</v>
      </c>
      <c r="O71" s="171">
        <f t="shared" si="4"/>
        <v>0.84625616916328039</v>
      </c>
      <c r="S71" s="110" t="s">
        <v>254</v>
      </c>
      <c r="T71" s="133">
        <v>0.82571569909599996</v>
      </c>
      <c r="U71" s="194">
        <v>0.83229976130000005</v>
      </c>
    </row>
    <row r="72" spans="1:21" ht="12.65" customHeight="1">
      <c r="A72" s="112">
        <v>27061</v>
      </c>
      <c r="B72" s="90">
        <v>2157319</v>
      </c>
      <c r="C72" s="195">
        <v>46.181588433815065</v>
      </c>
      <c r="D72" s="196">
        <f t="shared" si="0"/>
        <v>4671383.27884012</v>
      </c>
      <c r="F72" s="197">
        <f t="shared" si="1"/>
        <v>117.94050066040474</v>
      </c>
      <c r="G72" s="198">
        <f t="shared" si="2"/>
        <v>156.2309564632215</v>
      </c>
      <c r="H72" s="196">
        <f t="shared" si="3"/>
        <v>0</v>
      </c>
      <c r="I72" s="202">
        <f t="shared" si="6"/>
        <v>148.3651979103297</v>
      </c>
      <c r="J72" s="203">
        <v>1</v>
      </c>
      <c r="K72" s="203">
        <f t="shared" si="7"/>
        <v>11</v>
      </c>
      <c r="L72" s="201">
        <v>122.69035176968499</v>
      </c>
      <c r="M72" s="193">
        <v>91</v>
      </c>
      <c r="N72" s="192">
        <f t="shared" si="5"/>
        <v>146.9691510645209</v>
      </c>
      <c r="O72" s="171">
        <f t="shared" si="4"/>
        <v>0.83480343242795707</v>
      </c>
      <c r="S72" s="110" t="s">
        <v>255</v>
      </c>
      <c r="T72" s="133">
        <v>0.83625956678366598</v>
      </c>
      <c r="U72" s="194">
        <v>0.83229976130000005</v>
      </c>
    </row>
    <row r="73" spans="1:21" ht="12.65" customHeight="1">
      <c r="A73" s="112">
        <v>27089</v>
      </c>
      <c r="B73" s="90">
        <v>2365814</v>
      </c>
      <c r="C73" s="195">
        <v>46.181588433815065</v>
      </c>
      <c r="D73" s="196">
        <f t="shared" si="0"/>
        <v>5122851.0760095567</v>
      </c>
      <c r="F73" s="197">
        <f t="shared" si="1"/>
        <v>129.33890983641956</v>
      </c>
      <c r="G73" s="198">
        <f t="shared" si="2"/>
        <v>156.2309564632215</v>
      </c>
      <c r="H73" s="196">
        <f t="shared" si="3"/>
        <v>0</v>
      </c>
      <c r="I73" s="202">
        <f t="shared" si="6"/>
        <v>147.6501289509759</v>
      </c>
      <c r="J73" s="203">
        <v>1</v>
      </c>
      <c r="K73" s="203">
        <f t="shared" si="7"/>
        <v>12</v>
      </c>
      <c r="L73" s="201">
        <v>120.196550038913</v>
      </c>
      <c r="M73" s="193">
        <v>91.2</v>
      </c>
      <c r="N73" s="192">
        <f t="shared" si="5"/>
        <v>144.07516082257695</v>
      </c>
      <c r="O73" s="171">
        <f t="shared" si="4"/>
        <v>0.83426282054913314</v>
      </c>
      <c r="S73" s="110" t="s">
        <v>256</v>
      </c>
      <c r="T73" s="133">
        <v>0.83901502541600004</v>
      </c>
      <c r="U73" s="194">
        <v>0.83229976130000005</v>
      </c>
    </row>
    <row r="74" spans="1:21" ht="12.65" customHeight="1">
      <c r="A74" s="112">
        <v>27120</v>
      </c>
      <c r="B74" s="90">
        <v>2047636</v>
      </c>
      <c r="C74" s="195">
        <v>54.740138254459637</v>
      </c>
      <c r="D74" s="196">
        <f t="shared" si="0"/>
        <v>3740648.2067720769</v>
      </c>
      <c r="F74" s="197">
        <f t="shared" si="1"/>
        <v>94.441816474259653</v>
      </c>
      <c r="G74" s="198">
        <f t="shared" si="2"/>
        <v>150.07010450491973</v>
      </c>
      <c r="H74" s="196">
        <f t="shared" si="3"/>
        <v>0</v>
      </c>
      <c r="I74" s="202">
        <f t="shared" si="6"/>
        <v>146.9350599916221</v>
      </c>
      <c r="J74" s="203">
        <v>1</v>
      </c>
      <c r="K74" s="203">
        <f t="shared" si="7"/>
        <v>13</v>
      </c>
      <c r="L74" s="201">
        <v>116.655990282343</v>
      </c>
      <c r="M74" s="193">
        <v>95.5</v>
      </c>
      <c r="N74" s="192">
        <f t="shared" si="5"/>
        <v>138.81112838733418</v>
      </c>
      <c r="O74" s="171">
        <f t="shared" si="4"/>
        <v>0.84039364593903321</v>
      </c>
      <c r="S74" s="110" t="s">
        <v>257</v>
      </c>
      <c r="T74" s="133">
        <v>0.84088938476766595</v>
      </c>
      <c r="U74" s="194">
        <v>0.83229976130000005</v>
      </c>
    </row>
    <row r="75" spans="1:21" ht="12.65" customHeight="1">
      <c r="A75" s="112">
        <v>27150</v>
      </c>
      <c r="B75" s="90">
        <v>2025143</v>
      </c>
      <c r="C75" s="195">
        <v>54.740138254459637</v>
      </c>
      <c r="D75" s="196">
        <f t="shared" si="0"/>
        <v>3699557.7003954919</v>
      </c>
      <c r="F75" s="197">
        <f t="shared" si="1"/>
        <v>93.404386101890964</v>
      </c>
      <c r="G75" s="198">
        <f t="shared" si="2"/>
        <v>150.07010450491973</v>
      </c>
      <c r="H75" s="196">
        <f t="shared" si="3"/>
        <v>0</v>
      </c>
      <c r="I75" s="202">
        <f t="shared" si="6"/>
        <v>146.2199910322683</v>
      </c>
      <c r="J75" s="203">
        <v>1</v>
      </c>
      <c r="K75" s="203">
        <f t="shared" si="7"/>
        <v>14</v>
      </c>
      <c r="L75" s="201">
        <v>111.40496938007701</v>
      </c>
      <c r="M75" s="193">
        <v>99.5</v>
      </c>
      <c r="N75" s="192">
        <f t="shared" si="5"/>
        <v>131.68791531652582</v>
      </c>
      <c r="O75" s="171">
        <f t="shared" si="4"/>
        <v>0.84597716587967386</v>
      </c>
      <c r="S75" s="110" t="s">
        <v>258</v>
      </c>
      <c r="T75" s="133">
        <v>0.82843915522199996</v>
      </c>
      <c r="U75" s="194">
        <v>0.83229976130000005</v>
      </c>
    </row>
    <row r="76" spans="1:21" ht="12.65" customHeight="1">
      <c r="A76" s="112">
        <v>27181</v>
      </c>
      <c r="B76" s="90">
        <v>2123189</v>
      </c>
      <c r="C76" s="195">
        <v>54.740138254459637</v>
      </c>
      <c r="D76" s="196">
        <f t="shared" si="0"/>
        <v>3878669.4146265248</v>
      </c>
      <c r="F76" s="197">
        <f t="shared" si="1"/>
        <v>97.926499572271084</v>
      </c>
      <c r="G76" s="198">
        <f t="shared" si="2"/>
        <v>150.07010450491973</v>
      </c>
      <c r="H76" s="196">
        <f t="shared" si="3"/>
        <v>0</v>
      </c>
      <c r="I76" s="202">
        <f t="shared" si="6"/>
        <v>145.5049220729145</v>
      </c>
      <c r="J76" s="203">
        <v>1</v>
      </c>
      <c r="K76" s="203">
        <f t="shared" si="7"/>
        <v>15</v>
      </c>
      <c r="L76" s="201">
        <v>108.851586821575</v>
      </c>
      <c r="M76" s="193">
        <v>95.4</v>
      </c>
      <c r="N76" s="192">
        <f t="shared" si="5"/>
        <v>129.96314944725503</v>
      </c>
      <c r="O76" s="171">
        <f t="shared" si="4"/>
        <v>0.83755731747445783</v>
      </c>
      <c r="S76" s="110" t="s">
        <v>259</v>
      </c>
      <c r="T76" s="133">
        <v>0.82449777558399995</v>
      </c>
      <c r="U76" s="194">
        <v>0.83229976130000005</v>
      </c>
    </row>
    <row r="77" spans="1:21" ht="12.65" customHeight="1">
      <c r="A77" s="112">
        <v>27211</v>
      </c>
      <c r="B77" s="90">
        <v>2338895</v>
      </c>
      <c r="C77" s="195">
        <v>54.741155398460492</v>
      </c>
      <c r="D77" s="196">
        <f t="shared" si="0"/>
        <v>4272644.5632635988</v>
      </c>
      <c r="F77" s="197">
        <f t="shared" si="1"/>
        <v>107.87336616497574</v>
      </c>
      <c r="G77" s="198">
        <f t="shared" si="2"/>
        <v>150.07010450491973</v>
      </c>
      <c r="H77" s="196">
        <f t="shared" si="3"/>
        <v>0</v>
      </c>
      <c r="I77" s="202">
        <f t="shared" si="6"/>
        <v>144.7898531135607</v>
      </c>
      <c r="J77" s="203">
        <v>1</v>
      </c>
      <c r="K77" s="203">
        <f t="shared" si="7"/>
        <v>16</v>
      </c>
      <c r="L77" s="201">
        <v>109.344198281147</v>
      </c>
      <c r="M77" s="193">
        <v>88.2</v>
      </c>
      <c r="N77" s="192">
        <f t="shared" si="5"/>
        <v>132.59468882346965</v>
      </c>
      <c r="O77" s="171">
        <f t="shared" si="4"/>
        <v>0.82464991057615233</v>
      </c>
      <c r="S77" s="110" t="s">
        <v>260</v>
      </c>
      <c r="T77" s="133">
        <v>0.83054242138466605</v>
      </c>
      <c r="U77" s="194">
        <v>0.83229976130000005</v>
      </c>
    </row>
    <row r="78" spans="1:21" ht="12.65" customHeight="1">
      <c r="A78" s="112">
        <v>27242</v>
      </c>
      <c r="B78" s="90">
        <v>2537784</v>
      </c>
      <c r="C78" s="195">
        <v>54.741155398460492</v>
      </c>
      <c r="D78" s="196">
        <f t="shared" si="0"/>
        <v>4635970.8368000053</v>
      </c>
      <c r="F78" s="197">
        <f t="shared" si="1"/>
        <v>117.04642691511025</v>
      </c>
      <c r="G78" s="198">
        <f t="shared" si="2"/>
        <v>150.07010450491973</v>
      </c>
      <c r="H78" s="196">
        <f t="shared" si="3"/>
        <v>0</v>
      </c>
      <c r="I78" s="202">
        <f t="shared" si="6"/>
        <v>144.0747841542069</v>
      </c>
      <c r="J78" s="203">
        <v>1</v>
      </c>
      <c r="K78" s="203">
        <f t="shared" si="7"/>
        <v>17</v>
      </c>
      <c r="L78" s="201">
        <v>111.03456033515199</v>
      </c>
      <c r="M78" s="193">
        <v>86.6</v>
      </c>
      <c r="N78" s="192">
        <f t="shared" si="5"/>
        <v>134.97758645269505</v>
      </c>
      <c r="O78" s="171">
        <f t="shared" si="4"/>
        <v>0.82261480037699253</v>
      </c>
      <c r="S78" s="110" t="s">
        <v>261</v>
      </c>
      <c r="T78" s="133">
        <v>0.82543657544000004</v>
      </c>
      <c r="U78" s="194">
        <v>0.83229976130000005</v>
      </c>
    </row>
    <row r="79" spans="1:21" ht="12.65" customHeight="1">
      <c r="A79" s="112">
        <v>27273</v>
      </c>
      <c r="B79" s="90">
        <v>2738129</v>
      </c>
      <c r="C79" s="195">
        <v>54.741155398460492</v>
      </c>
      <c r="D79" s="196">
        <f t="shared" si="0"/>
        <v>5001956.9007434677</v>
      </c>
      <c r="F79" s="197">
        <f t="shared" si="1"/>
        <v>126.28664058195807</v>
      </c>
      <c r="G79" s="198">
        <f t="shared" si="2"/>
        <v>150.07010450491973</v>
      </c>
      <c r="H79" s="196">
        <f t="shared" si="3"/>
        <v>0</v>
      </c>
      <c r="I79" s="202">
        <f t="shared" si="6"/>
        <v>143.35971519485309</v>
      </c>
      <c r="J79" s="203">
        <v>1</v>
      </c>
      <c r="K79" s="203">
        <f t="shared" si="7"/>
        <v>18</v>
      </c>
      <c r="L79" s="201">
        <v>114.68080811049199</v>
      </c>
      <c r="M79" s="193">
        <v>86</v>
      </c>
      <c r="N79" s="192">
        <f t="shared" si="5"/>
        <v>139.29744043765808</v>
      </c>
      <c r="O79" s="171">
        <f t="shared" si="4"/>
        <v>0.82328008145861697</v>
      </c>
      <c r="S79" s="110" t="s">
        <v>262</v>
      </c>
      <c r="T79" s="133">
        <v>0.83439964482100004</v>
      </c>
      <c r="U79" s="194">
        <v>0.83229976130000005</v>
      </c>
    </row>
    <row r="80" spans="1:21" ht="12.65" customHeight="1">
      <c r="A80" s="112">
        <v>27303</v>
      </c>
      <c r="B80" s="90">
        <v>2775299</v>
      </c>
      <c r="C80" s="195">
        <v>54.74227842988504</v>
      </c>
      <c r="D80" s="196">
        <f t="shared" si="0"/>
        <v>5069754.2732983911</v>
      </c>
      <c r="F80" s="197">
        <f t="shared" si="1"/>
        <v>127.99835113647566</v>
      </c>
      <c r="G80" s="198">
        <f t="shared" si="2"/>
        <v>150.07010450491973</v>
      </c>
      <c r="H80" s="196">
        <f t="shared" si="3"/>
        <v>0</v>
      </c>
      <c r="I80" s="202">
        <f t="shared" si="6"/>
        <v>142.64464623549929</v>
      </c>
      <c r="J80" s="203">
        <v>1</v>
      </c>
      <c r="K80" s="203">
        <f t="shared" si="7"/>
        <v>19</v>
      </c>
      <c r="L80" s="201">
        <v>113.77370230455099</v>
      </c>
      <c r="M80" s="193">
        <v>84.6</v>
      </c>
      <c r="N80" s="192">
        <f t="shared" si="5"/>
        <v>138.66843773459243</v>
      </c>
      <c r="O80" s="171">
        <f t="shared" si="4"/>
        <v>0.8204729508982479</v>
      </c>
      <c r="S80" s="110" t="s">
        <v>263</v>
      </c>
      <c r="T80" s="133">
        <v>0.82680432649799995</v>
      </c>
      <c r="U80" s="194">
        <v>0.83229976130000005</v>
      </c>
    </row>
    <row r="81" spans="1:21" ht="12.65" customHeight="1">
      <c r="A81" s="112">
        <v>27334</v>
      </c>
      <c r="B81" s="90">
        <v>2641498</v>
      </c>
      <c r="C81" s="195">
        <v>54.74227842988504</v>
      </c>
      <c r="D81" s="196">
        <f t="shared" si="0"/>
        <v>4825334.4138448341</v>
      </c>
      <c r="F81" s="197">
        <f t="shared" si="1"/>
        <v>121.82737374614345</v>
      </c>
      <c r="G81" s="198">
        <f t="shared" si="2"/>
        <v>150.07010450491973</v>
      </c>
      <c r="H81" s="196">
        <f t="shared" si="3"/>
        <v>0</v>
      </c>
      <c r="I81" s="202">
        <f t="shared" si="6"/>
        <v>141.92957727614549</v>
      </c>
      <c r="J81" s="203">
        <v>1</v>
      </c>
      <c r="K81" s="203">
        <f t="shared" si="7"/>
        <v>20</v>
      </c>
      <c r="L81" s="201">
        <v>111.702871812029</v>
      </c>
      <c r="M81" s="193">
        <v>81.2</v>
      </c>
      <c r="N81" s="192">
        <f t="shared" si="5"/>
        <v>137.29115693060635</v>
      </c>
      <c r="O81" s="171">
        <f t="shared" si="4"/>
        <v>0.81362029652418977</v>
      </c>
      <c r="S81" s="110" t="s">
        <v>264</v>
      </c>
      <c r="T81" s="133">
        <v>0.82490198223433298</v>
      </c>
      <c r="U81" s="194">
        <v>0.83229976130000005</v>
      </c>
    </row>
    <row r="82" spans="1:21" ht="12.65" customHeight="1">
      <c r="A82" s="112">
        <v>27364</v>
      </c>
      <c r="B82" s="90">
        <v>2588037</v>
      </c>
      <c r="C82" s="195">
        <v>54.74227842988504</v>
      </c>
      <c r="D82" s="196">
        <f t="shared" si="0"/>
        <v>4727674.9785173945</v>
      </c>
      <c r="F82" s="197">
        <f t="shared" si="1"/>
        <v>119.36172235142628</v>
      </c>
      <c r="G82" s="198">
        <f t="shared" si="2"/>
        <v>150.07010450491973</v>
      </c>
      <c r="H82" s="196">
        <f t="shared" si="3"/>
        <v>0</v>
      </c>
      <c r="I82" s="202">
        <f t="shared" si="6"/>
        <v>141.21450831679169</v>
      </c>
      <c r="J82" s="203">
        <v>1</v>
      </c>
      <c r="K82" s="203">
        <f t="shared" si="7"/>
        <v>21</v>
      </c>
      <c r="L82" s="201">
        <v>105.527448417728</v>
      </c>
      <c r="M82" s="193">
        <v>78.900000000000006</v>
      </c>
      <c r="N82" s="192">
        <f t="shared" si="5"/>
        <v>130.92886310673956</v>
      </c>
      <c r="O82" s="171">
        <f t="shared" si="4"/>
        <v>0.80599071827040081</v>
      </c>
      <c r="S82" s="110" t="s">
        <v>265</v>
      </c>
      <c r="T82" s="133">
        <v>0.82750475823866598</v>
      </c>
      <c r="U82" s="194">
        <v>0.83229976130000005</v>
      </c>
    </row>
    <row r="83" spans="1:21" ht="12.65" customHeight="1">
      <c r="A83" s="112">
        <v>27395</v>
      </c>
      <c r="B83" s="90">
        <v>2036945</v>
      </c>
      <c r="C83" s="195">
        <v>54.74109469823474</v>
      </c>
      <c r="D83" s="196">
        <f t="shared" si="0"/>
        <v>3721052.7323738127</v>
      </c>
      <c r="F83" s="197">
        <f t="shared" si="1"/>
        <v>93.947080777516902</v>
      </c>
      <c r="G83" s="198">
        <f t="shared" si="2"/>
        <v>132.63368080454597</v>
      </c>
      <c r="H83" s="196">
        <f t="shared" si="3"/>
        <v>0</v>
      </c>
      <c r="I83" s="202">
        <f t="shared" si="6"/>
        <v>140.49943935743789</v>
      </c>
      <c r="J83" s="203">
        <v>1</v>
      </c>
      <c r="K83" s="203">
        <f t="shared" si="7"/>
        <v>22</v>
      </c>
      <c r="L83" s="201">
        <v>101.40350382842701</v>
      </c>
      <c r="M83" s="193">
        <v>79.5</v>
      </c>
      <c r="N83" s="192">
        <f t="shared" si="5"/>
        <v>126.0656756825765</v>
      </c>
      <c r="O83" s="171">
        <f t="shared" si="4"/>
        <v>0.80437044643105782</v>
      </c>
      <c r="S83" s="110" t="s">
        <v>266</v>
      </c>
      <c r="T83" s="133">
        <v>0.82770728922366599</v>
      </c>
      <c r="U83" s="194">
        <v>0.83229976130000005</v>
      </c>
    </row>
    <row r="84" spans="1:21" ht="12.65" customHeight="1">
      <c r="A84" s="112">
        <v>27426</v>
      </c>
      <c r="B84" s="90">
        <v>2013428</v>
      </c>
      <c r="C84" s="195">
        <v>54.74109469823474</v>
      </c>
      <c r="D84" s="196">
        <f t="shared" si="0"/>
        <v>3678092.3200370851</v>
      </c>
      <c r="F84" s="197">
        <f t="shared" si="1"/>
        <v>92.862440053960356</v>
      </c>
      <c r="G84" s="198">
        <f t="shared" si="2"/>
        <v>132.63368080454597</v>
      </c>
      <c r="H84" s="196">
        <f t="shared" si="3"/>
        <v>0</v>
      </c>
      <c r="I84" s="202">
        <f t="shared" si="6"/>
        <v>139.78437039808409</v>
      </c>
      <c r="J84" s="203">
        <v>1</v>
      </c>
      <c r="K84" s="203">
        <f t="shared" si="7"/>
        <v>23</v>
      </c>
      <c r="L84" s="201">
        <v>98.720287827797705</v>
      </c>
      <c r="M84" s="193">
        <v>77.2</v>
      </c>
      <c r="N84" s="192">
        <f t="shared" si="5"/>
        <v>123.67542646556004</v>
      </c>
      <c r="O84" s="171">
        <f t="shared" si="4"/>
        <v>0.79822071893391366</v>
      </c>
      <c r="S84" s="110" t="s">
        <v>267</v>
      </c>
      <c r="T84" s="133">
        <v>0.82018255742900004</v>
      </c>
      <c r="U84" s="194">
        <v>0.83229976130000005</v>
      </c>
    </row>
    <row r="85" spans="1:21" ht="12.65" customHeight="1">
      <c r="A85" s="112">
        <v>27454</v>
      </c>
      <c r="B85" s="90">
        <v>2281345</v>
      </c>
      <c r="C85" s="195">
        <v>54.74109469823474</v>
      </c>
      <c r="D85" s="196">
        <f t="shared" si="0"/>
        <v>4167518.0457682144</v>
      </c>
      <c r="F85" s="197">
        <f t="shared" si="1"/>
        <v>105.21919001071913</v>
      </c>
      <c r="G85" s="198">
        <f t="shared" si="2"/>
        <v>132.63368080454597</v>
      </c>
      <c r="H85" s="196">
        <f t="shared" si="3"/>
        <v>0</v>
      </c>
      <c r="I85" s="202">
        <f t="shared" si="6"/>
        <v>139.06930143873029</v>
      </c>
      <c r="J85" s="203">
        <v>1</v>
      </c>
      <c r="K85" s="203">
        <f t="shared" si="7"/>
        <v>24</v>
      </c>
      <c r="L85" s="201">
        <v>99.614896529886806</v>
      </c>
      <c r="M85" s="193">
        <v>74.8</v>
      </c>
      <c r="N85" s="192">
        <f t="shared" si="5"/>
        <v>125.38337042660483</v>
      </c>
      <c r="O85" s="171">
        <f t="shared" si="4"/>
        <v>0.79448252340766345</v>
      </c>
      <c r="S85" s="110" t="s">
        <v>268</v>
      </c>
      <c r="T85" s="133">
        <v>0.81918899499800002</v>
      </c>
      <c r="U85" s="194">
        <v>0.83229976130000005</v>
      </c>
    </row>
    <row r="86" spans="1:21" ht="12.65" customHeight="1">
      <c r="A86" s="112">
        <v>27485</v>
      </c>
      <c r="B86" s="90">
        <v>2076210</v>
      </c>
      <c r="C86" s="195">
        <v>55.368718487657667</v>
      </c>
      <c r="D86" s="196">
        <f t="shared" si="0"/>
        <v>3749788.7917756513</v>
      </c>
      <c r="F86" s="197">
        <f t="shared" si="1"/>
        <v>94.672592907555924</v>
      </c>
      <c r="G86" s="198">
        <f t="shared" si="2"/>
        <v>132.63368080454597</v>
      </c>
      <c r="H86" s="196">
        <f t="shared" si="3"/>
        <v>0</v>
      </c>
      <c r="I86" s="202">
        <f t="shared" si="6"/>
        <v>138.35423247937649</v>
      </c>
      <c r="J86" s="203">
        <v>1</v>
      </c>
      <c r="K86" s="203">
        <f t="shared" si="7"/>
        <v>25</v>
      </c>
      <c r="L86" s="201">
        <v>115.23577144834999</v>
      </c>
      <c r="M86" s="193">
        <v>75.599999999999994</v>
      </c>
      <c r="N86" s="192">
        <f t="shared" si="5"/>
        <v>142.92045097505422</v>
      </c>
      <c r="O86" s="171">
        <f t="shared" si="4"/>
        <v>0.80629308585419734</v>
      </c>
      <c r="S86" s="110" t="s">
        <v>269</v>
      </c>
      <c r="T86" s="133">
        <v>0.82543840037266603</v>
      </c>
      <c r="U86" s="194">
        <v>0.83229976130000005</v>
      </c>
    </row>
    <row r="87" spans="1:21" ht="12.65" customHeight="1">
      <c r="A87" s="112">
        <v>27515</v>
      </c>
      <c r="B87" s="90">
        <v>2186851</v>
      </c>
      <c r="C87" s="195">
        <v>55.368718487657667</v>
      </c>
      <c r="D87" s="196">
        <f t="shared" ref="D87:D150" si="8">B87/C87*100</f>
        <v>3949614.6194669008</v>
      </c>
      <c r="F87" s="197">
        <f t="shared" ref="F87:F150" si="9">D87/E$574*100</f>
        <v>99.717684854846851</v>
      </c>
      <c r="G87" s="198">
        <f t="shared" ref="G87:G150" si="10">MAX(F75:F99)</f>
        <v>132.63368080454597</v>
      </c>
      <c r="H87" s="196">
        <f t="shared" ref="H87:H150" si="11">IF(F87=G87,1,0)</f>
        <v>0</v>
      </c>
      <c r="I87" s="202">
        <f t="shared" si="6"/>
        <v>137.63916352002269</v>
      </c>
      <c r="J87" s="203">
        <v>1</v>
      </c>
      <c r="K87" s="203">
        <f t="shared" si="7"/>
        <v>26</v>
      </c>
      <c r="L87" s="201">
        <v>116.477153069152</v>
      </c>
      <c r="M87" s="193">
        <v>73.599999999999994</v>
      </c>
      <c r="N87" s="192">
        <f t="shared" si="5"/>
        <v>144.90774624083991</v>
      </c>
      <c r="O87" s="171">
        <f t="shared" si="4"/>
        <v>0.80380211611023444</v>
      </c>
      <c r="S87" s="110" t="s">
        <v>270</v>
      </c>
      <c r="T87" s="133">
        <v>0.82383109299500001</v>
      </c>
      <c r="U87" s="194">
        <v>0.83229976130000005</v>
      </c>
    </row>
    <row r="88" spans="1:21" ht="12.65" customHeight="1">
      <c r="A88" s="112">
        <v>27546</v>
      </c>
      <c r="B88" s="90">
        <v>2308484</v>
      </c>
      <c r="C88" s="195">
        <v>55.368718487657667</v>
      </c>
      <c r="D88" s="196">
        <f t="shared" si="8"/>
        <v>4169292.811995618</v>
      </c>
      <c r="F88" s="197">
        <f t="shared" si="9"/>
        <v>105.26399832656925</v>
      </c>
      <c r="G88" s="198">
        <f t="shared" si="10"/>
        <v>132.63368080454597</v>
      </c>
      <c r="H88" s="196">
        <f t="shared" si="11"/>
        <v>0</v>
      </c>
      <c r="I88" s="202">
        <f t="shared" si="6"/>
        <v>136.92409456066889</v>
      </c>
      <c r="J88" s="203">
        <v>1</v>
      </c>
      <c r="K88" s="203">
        <f t="shared" si="7"/>
        <v>27</v>
      </c>
      <c r="L88" s="201">
        <v>114.92409462077801</v>
      </c>
      <c r="M88" s="193">
        <v>74.099999999999994</v>
      </c>
      <c r="N88" s="192">
        <f t="shared" si="5"/>
        <v>142.99745779169595</v>
      </c>
      <c r="O88" s="171">
        <f t="shared" si="4"/>
        <v>0.80367928490160756</v>
      </c>
      <c r="S88" s="110" t="s">
        <v>271</v>
      </c>
      <c r="T88" s="133">
        <v>0.834260627697333</v>
      </c>
      <c r="U88" s="194">
        <v>0.83229976130000005</v>
      </c>
    </row>
    <row r="89" spans="1:21" ht="12.65" customHeight="1">
      <c r="A89" s="112">
        <v>27576</v>
      </c>
      <c r="B89" s="90">
        <v>2509024</v>
      </c>
      <c r="C89" s="195">
        <v>55.35611900350915</v>
      </c>
      <c r="D89" s="196">
        <f t="shared" si="8"/>
        <v>4532514.2823703866</v>
      </c>
      <c r="F89" s="197">
        <f t="shared" si="9"/>
        <v>114.43441306445929</v>
      </c>
      <c r="G89" s="198">
        <f t="shared" si="10"/>
        <v>132.63368080454597</v>
      </c>
      <c r="H89" s="196">
        <f t="shared" si="11"/>
        <v>0</v>
      </c>
      <c r="I89" s="202">
        <f t="shared" si="6"/>
        <v>136.20902560131509</v>
      </c>
      <c r="J89" s="203">
        <v>1</v>
      </c>
      <c r="K89" s="203">
        <f t="shared" si="7"/>
        <v>28</v>
      </c>
      <c r="L89" s="201">
        <v>114.347629568226</v>
      </c>
      <c r="M89" s="193">
        <v>75.099999999999994</v>
      </c>
      <c r="N89" s="192">
        <f t="shared" si="5"/>
        <v>142.05411263604606</v>
      </c>
      <c r="O89" s="171">
        <f t="shared" si="4"/>
        <v>0.80495824757424461</v>
      </c>
      <c r="S89" s="110" t="s">
        <v>272</v>
      </c>
      <c r="T89" s="133">
        <v>0.82661992310833299</v>
      </c>
      <c r="U89" s="194">
        <v>0.83229976130000005</v>
      </c>
    </row>
    <row r="90" spans="1:21" ht="12.65" customHeight="1">
      <c r="A90" s="112">
        <v>27607</v>
      </c>
      <c r="B90" s="90">
        <v>2653727</v>
      </c>
      <c r="C90" s="195">
        <v>55.35611900350915</v>
      </c>
      <c r="D90" s="196">
        <f t="shared" si="8"/>
        <v>4793918.0848855646</v>
      </c>
      <c r="F90" s="197">
        <f t="shared" si="9"/>
        <v>121.03419165313221</v>
      </c>
      <c r="G90" s="198">
        <f t="shared" si="10"/>
        <v>132.63368080454597</v>
      </c>
      <c r="H90" s="196">
        <f t="shared" si="11"/>
        <v>0</v>
      </c>
      <c r="I90" s="202">
        <f t="shared" si="6"/>
        <v>135.49395664196129</v>
      </c>
      <c r="J90" s="203">
        <v>1</v>
      </c>
      <c r="K90" s="203">
        <f t="shared" si="7"/>
        <v>29</v>
      </c>
      <c r="L90" s="201">
        <v>113.40449691825501</v>
      </c>
      <c r="M90" s="193">
        <v>75.2</v>
      </c>
      <c r="N90" s="192">
        <f t="shared" si="5"/>
        <v>140.95262417196915</v>
      </c>
      <c r="O90" s="171">
        <f t="shared" si="4"/>
        <v>0.80455754253922884</v>
      </c>
      <c r="S90" s="110" t="s">
        <v>273</v>
      </c>
      <c r="T90" s="133">
        <v>0.82285429291566603</v>
      </c>
      <c r="U90" s="194">
        <v>0.83229976130000005</v>
      </c>
    </row>
    <row r="91" spans="1:21" ht="12.65" customHeight="1">
      <c r="A91" s="112">
        <v>27638</v>
      </c>
      <c r="B91" s="90">
        <v>2676473</v>
      </c>
      <c r="C91" s="195">
        <v>55.35611900350915</v>
      </c>
      <c r="D91" s="196">
        <f t="shared" si="8"/>
        <v>4835008.3932551928</v>
      </c>
      <c r="F91" s="197">
        <f t="shared" si="9"/>
        <v>122.07161702633078</v>
      </c>
      <c r="G91" s="198">
        <f t="shared" si="10"/>
        <v>132.63368080454597</v>
      </c>
      <c r="H91" s="196">
        <f t="shared" si="11"/>
        <v>0</v>
      </c>
      <c r="I91" s="202">
        <f t="shared" si="6"/>
        <v>134.77888768260749</v>
      </c>
      <c r="J91" s="203">
        <v>1</v>
      </c>
      <c r="K91" s="203">
        <f t="shared" si="7"/>
        <v>30</v>
      </c>
      <c r="L91" s="201">
        <v>111.13833979889699</v>
      </c>
      <c r="M91" s="193">
        <v>74.8</v>
      </c>
      <c r="N91" s="192">
        <f t="shared" si="5"/>
        <v>138.49016092592095</v>
      </c>
      <c r="O91" s="171">
        <f t="shared" si="4"/>
        <v>0.80249989642473896</v>
      </c>
      <c r="S91" s="110" t="s">
        <v>274</v>
      </c>
      <c r="T91" s="133">
        <v>0.82279265678833302</v>
      </c>
      <c r="U91" s="194">
        <v>0.83229976130000005</v>
      </c>
    </row>
    <row r="92" spans="1:21" ht="12.65" customHeight="1">
      <c r="A92" s="112">
        <v>27668</v>
      </c>
      <c r="B92" s="90">
        <v>2705460</v>
      </c>
      <c r="C92" s="195">
        <v>55.339314175154023</v>
      </c>
      <c r="D92" s="196">
        <f t="shared" si="8"/>
        <v>4888857.1178113455</v>
      </c>
      <c r="F92" s="197">
        <f t="shared" si="9"/>
        <v>123.43115983302889</v>
      </c>
      <c r="G92" s="198">
        <f t="shared" si="10"/>
        <v>132.63368080454597</v>
      </c>
      <c r="H92" s="196">
        <f t="shared" si="11"/>
        <v>0</v>
      </c>
      <c r="I92" s="202">
        <f t="shared" si="6"/>
        <v>134.06381872325369</v>
      </c>
      <c r="J92" s="203">
        <v>1</v>
      </c>
      <c r="K92" s="203">
        <f t="shared" si="7"/>
        <v>31</v>
      </c>
      <c r="L92" s="201">
        <v>111.106206270538</v>
      </c>
      <c r="M92" s="193">
        <v>72.3</v>
      </c>
      <c r="N92" s="192">
        <f t="shared" si="5"/>
        <v>139.17279342280455</v>
      </c>
      <c r="O92" s="171">
        <f t="shared" si="4"/>
        <v>0.79833280297104658</v>
      </c>
      <c r="S92" s="110" t="s">
        <v>275</v>
      </c>
      <c r="T92" s="133">
        <v>0.82492394164000005</v>
      </c>
      <c r="U92" s="194">
        <v>0.83229976130000005</v>
      </c>
    </row>
    <row r="93" spans="1:21" ht="12.65" customHeight="1">
      <c r="A93" s="112">
        <v>27699</v>
      </c>
      <c r="B93" s="90">
        <v>2613478</v>
      </c>
      <c r="C93" s="195">
        <v>55.339314175154023</v>
      </c>
      <c r="D93" s="196">
        <f t="shared" si="8"/>
        <v>4722642.5534080556</v>
      </c>
      <c r="F93" s="197">
        <f t="shared" si="9"/>
        <v>119.23466646636973</v>
      </c>
      <c r="G93" s="198">
        <f t="shared" si="10"/>
        <v>132.63368080454597</v>
      </c>
      <c r="H93" s="196">
        <f t="shared" si="11"/>
        <v>0</v>
      </c>
      <c r="I93" s="202">
        <f>(I$94-I$61)/(K$93+1)+I92</f>
        <v>133.34874976389989</v>
      </c>
      <c r="J93" s="203">
        <v>1</v>
      </c>
      <c r="K93" s="203">
        <f t="shared" si="7"/>
        <v>32</v>
      </c>
      <c r="L93" s="201">
        <v>111.309726824843</v>
      </c>
      <c r="M93" s="193">
        <v>74.5</v>
      </c>
      <c r="N93" s="192">
        <f t="shared" si="5"/>
        <v>138.77139866717539</v>
      </c>
      <c r="O93" s="171">
        <f t="shared" si="4"/>
        <v>0.80210856050968016</v>
      </c>
      <c r="S93" s="110" t="s">
        <v>276</v>
      </c>
      <c r="T93" s="133">
        <v>0.82477931723800002</v>
      </c>
      <c r="U93" s="194">
        <v>0.83229976130000005</v>
      </c>
    </row>
    <row r="94" spans="1:21" ht="12.65" customHeight="1">
      <c r="A94" s="112">
        <v>27729</v>
      </c>
      <c r="B94" s="90">
        <v>2907168</v>
      </c>
      <c r="C94" s="195">
        <v>55.339314175154023</v>
      </c>
      <c r="D94" s="196">
        <f t="shared" si="8"/>
        <v>5253350.2507793028</v>
      </c>
      <c r="F94" s="197">
        <f t="shared" si="9"/>
        <v>132.63368080454597</v>
      </c>
      <c r="G94" s="198">
        <f t="shared" si="10"/>
        <v>132.63368080454597</v>
      </c>
      <c r="H94" s="199">
        <f t="shared" si="11"/>
        <v>1</v>
      </c>
      <c r="I94" s="200">
        <f>G94</f>
        <v>132.63368080454597</v>
      </c>
      <c r="L94" s="201">
        <v>116.830364874379</v>
      </c>
      <c r="M94" s="193">
        <v>72.900000000000006</v>
      </c>
      <c r="N94" s="192">
        <f t="shared" si="5"/>
        <v>145.51086089745138</v>
      </c>
      <c r="O94" s="171">
        <f t="shared" si="4"/>
        <v>0.80289790159866536</v>
      </c>
      <c r="S94" s="110" t="s">
        <v>277</v>
      </c>
      <c r="T94" s="133">
        <v>0.82757006212200002</v>
      </c>
      <c r="U94" s="194">
        <v>0.83229976130000005</v>
      </c>
    </row>
    <row r="95" spans="1:21" ht="12.65" customHeight="1">
      <c r="A95" s="112">
        <v>27760</v>
      </c>
      <c r="B95" s="90">
        <v>2387273</v>
      </c>
      <c r="C95" s="195">
        <v>55.319601262584662</v>
      </c>
      <c r="D95" s="196">
        <f t="shared" si="8"/>
        <v>4315419.752699174</v>
      </c>
      <c r="F95" s="197">
        <f t="shared" si="9"/>
        <v>108.95333048319542</v>
      </c>
      <c r="G95" s="198">
        <f t="shared" si="10"/>
        <v>132.63368080454597</v>
      </c>
      <c r="H95" s="196">
        <f t="shared" si="11"/>
        <v>0</v>
      </c>
      <c r="I95" s="202">
        <f>(I$130-I$94)/(K$129+1)+I94</f>
        <v>132.94695536261821</v>
      </c>
      <c r="J95" s="203">
        <v>1</v>
      </c>
      <c r="K95" s="203">
        <f t="shared" si="7"/>
        <v>1</v>
      </c>
      <c r="L95" s="201">
        <v>118.444221667959</v>
      </c>
      <c r="M95" s="193">
        <v>73.900000000000006</v>
      </c>
      <c r="N95" s="192">
        <f t="shared" si="5"/>
        <v>147.05879277533643</v>
      </c>
      <c r="O95" s="171">
        <f t="shared" si="4"/>
        <v>0.80542087577794641</v>
      </c>
      <c r="S95" s="110" t="s">
        <v>278</v>
      </c>
      <c r="T95" s="133">
        <v>0.82540309848766602</v>
      </c>
      <c r="U95" s="194">
        <v>0.83229976130000005</v>
      </c>
    </row>
    <row r="96" spans="1:21" ht="12.65" customHeight="1">
      <c r="A96" s="112">
        <v>27791</v>
      </c>
      <c r="B96" s="90">
        <v>2381014</v>
      </c>
      <c r="C96" s="195">
        <v>55.319601262584662</v>
      </c>
      <c r="D96" s="196">
        <f t="shared" si="8"/>
        <v>4304105.4990582438</v>
      </c>
      <c r="F96" s="197">
        <f t="shared" si="9"/>
        <v>108.6676744666886</v>
      </c>
      <c r="G96" s="198">
        <f t="shared" si="10"/>
        <v>132.63368080454597</v>
      </c>
      <c r="H96" s="196">
        <f t="shared" si="11"/>
        <v>0</v>
      </c>
      <c r="I96" s="202">
        <f t="shared" ref="I96:I129" si="12">(I$130-I$94)/(K$129+1)+I95</f>
        <v>133.26022992069045</v>
      </c>
      <c r="J96" s="203">
        <v>1</v>
      </c>
      <c r="K96" s="203">
        <f t="shared" si="7"/>
        <v>2</v>
      </c>
      <c r="L96" s="201">
        <v>117.137586224133</v>
      </c>
      <c r="M96" s="193">
        <v>75.8</v>
      </c>
      <c r="N96" s="192">
        <f t="shared" si="5"/>
        <v>145.02604491309992</v>
      </c>
      <c r="O96" s="171">
        <f t="shared" si="4"/>
        <v>0.80770034302681437</v>
      </c>
      <c r="S96" s="110" t="s">
        <v>279</v>
      </c>
      <c r="T96" s="133">
        <v>0.82935366017900003</v>
      </c>
      <c r="U96" s="194">
        <v>0.83229976130000005</v>
      </c>
    </row>
    <row r="97" spans="1:21" ht="12.65" customHeight="1">
      <c r="A97" s="112">
        <v>27820</v>
      </c>
      <c r="B97" s="90">
        <v>2659475</v>
      </c>
      <c r="C97" s="195">
        <v>55.319601262584662</v>
      </c>
      <c r="D97" s="196">
        <f t="shared" si="8"/>
        <v>4807473.1908791475</v>
      </c>
      <c r="F97" s="197">
        <f t="shared" si="9"/>
        <v>121.37642347012516</v>
      </c>
      <c r="G97" s="198">
        <f t="shared" si="10"/>
        <v>132.63368080454597</v>
      </c>
      <c r="H97" s="196">
        <f t="shared" si="11"/>
        <v>0</v>
      </c>
      <c r="I97" s="202">
        <f t="shared" si="12"/>
        <v>133.57350447876269</v>
      </c>
      <c r="J97" s="203">
        <v>1</v>
      </c>
      <c r="K97" s="203">
        <f t="shared" si="7"/>
        <v>3</v>
      </c>
      <c r="L97" s="201">
        <v>116.12766395649599</v>
      </c>
      <c r="M97" s="193">
        <v>78.3</v>
      </c>
      <c r="N97" s="192">
        <f t="shared" si="5"/>
        <v>143.15817579137453</v>
      </c>
      <c r="O97" s="171">
        <f t="shared" si="4"/>
        <v>0.81118429537499626</v>
      </c>
      <c r="S97" s="110" t="s">
        <v>280</v>
      </c>
      <c r="T97" s="133">
        <v>0.826631956986</v>
      </c>
      <c r="U97" s="194">
        <v>0.83229976130000005</v>
      </c>
    </row>
    <row r="98" spans="1:21" ht="12.65" customHeight="1">
      <c r="A98" s="112">
        <v>27851</v>
      </c>
      <c r="B98" s="90">
        <v>2301583</v>
      </c>
      <c r="C98" s="195">
        <v>59.940331287090409</v>
      </c>
      <c r="D98" s="196">
        <f t="shared" si="8"/>
        <v>3839790.25570668</v>
      </c>
      <c r="F98" s="197">
        <f t="shared" si="9"/>
        <v>96.944900077099618</v>
      </c>
      <c r="G98" s="198">
        <f t="shared" si="10"/>
        <v>132.63368080454597</v>
      </c>
      <c r="H98" s="196">
        <f t="shared" si="11"/>
        <v>0</v>
      </c>
      <c r="I98" s="202">
        <f t="shared" si="12"/>
        <v>133.88677903683492</v>
      </c>
      <c r="J98" s="203">
        <v>1</v>
      </c>
      <c r="K98" s="203">
        <f t="shared" si="7"/>
        <v>4</v>
      </c>
      <c r="L98" s="201">
        <v>116.53978070865099</v>
      </c>
      <c r="M98" s="193">
        <v>74.8</v>
      </c>
      <c r="N98" s="192">
        <f t="shared" si="5"/>
        <v>144.63377206244388</v>
      </c>
      <c r="O98" s="171">
        <f t="shared" si="4"/>
        <v>0.80575773587883992</v>
      </c>
      <c r="S98" s="110" t="s">
        <v>281</v>
      </c>
      <c r="T98" s="133">
        <v>0.823677256323333</v>
      </c>
      <c r="U98" s="194">
        <v>0.83229976130000005</v>
      </c>
    </row>
    <row r="99" spans="1:21" ht="12.65" customHeight="1">
      <c r="A99" s="112">
        <v>27881</v>
      </c>
      <c r="B99" s="90">
        <v>2410196</v>
      </c>
      <c r="C99" s="195">
        <v>59.940331287090409</v>
      </c>
      <c r="D99" s="196">
        <f t="shared" si="8"/>
        <v>4020992.123744057</v>
      </c>
      <c r="F99" s="197">
        <f t="shared" si="9"/>
        <v>101.51978459444008</v>
      </c>
      <c r="G99" s="198">
        <f t="shared" si="10"/>
        <v>132.63368080454597</v>
      </c>
      <c r="H99" s="196">
        <f t="shared" si="11"/>
        <v>0</v>
      </c>
      <c r="I99" s="202">
        <f t="shared" si="12"/>
        <v>134.20005359490716</v>
      </c>
      <c r="J99" s="203">
        <v>1</v>
      </c>
      <c r="K99" s="203">
        <f t="shared" si="7"/>
        <v>5</v>
      </c>
      <c r="L99" s="201">
        <v>116.91005202251399</v>
      </c>
      <c r="M99" s="193">
        <v>77.900000000000006</v>
      </c>
      <c r="N99" s="192">
        <f t="shared" si="5"/>
        <v>144.16313475062125</v>
      </c>
      <c r="O99" s="171">
        <f t="shared" si="4"/>
        <v>0.81095664453155336</v>
      </c>
      <c r="S99" s="110" t="s">
        <v>282</v>
      </c>
      <c r="T99" s="133">
        <v>0.83610307489966595</v>
      </c>
      <c r="U99" s="194">
        <v>0.83229976130000005</v>
      </c>
    </row>
    <row r="100" spans="1:21" ht="12.65" customHeight="1">
      <c r="A100" s="112">
        <v>27912</v>
      </c>
      <c r="B100" s="90">
        <v>2578351</v>
      </c>
      <c r="C100" s="195">
        <v>59.940331287090409</v>
      </c>
      <c r="D100" s="196">
        <f t="shared" si="8"/>
        <v>4301529.445425855</v>
      </c>
      <c r="F100" s="197">
        <f t="shared" si="9"/>
        <v>108.60263568973612</v>
      </c>
      <c r="G100" s="198">
        <f t="shared" si="10"/>
        <v>132.63368080454597</v>
      </c>
      <c r="H100" s="196">
        <f t="shared" si="11"/>
        <v>0</v>
      </c>
      <c r="I100" s="202">
        <f t="shared" si="12"/>
        <v>134.5133281529794</v>
      </c>
      <c r="J100" s="203">
        <v>1</v>
      </c>
      <c r="K100" s="203">
        <f t="shared" si="7"/>
        <v>6</v>
      </c>
      <c r="L100" s="201">
        <v>116.893054006124</v>
      </c>
      <c r="M100" s="193">
        <v>75.3</v>
      </c>
      <c r="N100" s="192">
        <f t="shared" si="5"/>
        <v>144.89174966292819</v>
      </c>
      <c r="O100" s="171">
        <f t="shared" si="4"/>
        <v>0.80676128404868108</v>
      </c>
      <c r="S100" s="110" t="s">
        <v>283</v>
      </c>
      <c r="T100" s="133">
        <v>0.84411017219100004</v>
      </c>
      <c r="U100" s="194">
        <v>0.83229976130000005</v>
      </c>
    </row>
    <row r="101" spans="1:21" ht="12.65" customHeight="1">
      <c r="A101" s="112">
        <v>27942</v>
      </c>
      <c r="B101" s="90">
        <v>2804060</v>
      </c>
      <c r="C101" s="195">
        <v>59.913715497066548</v>
      </c>
      <c r="D101" s="196">
        <f t="shared" si="8"/>
        <v>4680163.7600614009</v>
      </c>
      <c r="F101" s="197">
        <f t="shared" si="9"/>
        <v>118.16218539262699</v>
      </c>
      <c r="G101" s="198">
        <f t="shared" si="10"/>
        <v>132.63368080454597</v>
      </c>
      <c r="H101" s="196">
        <f t="shared" si="11"/>
        <v>0</v>
      </c>
      <c r="I101" s="202">
        <f t="shared" si="12"/>
        <v>134.82660271105163</v>
      </c>
      <c r="J101" s="203">
        <v>1</v>
      </c>
      <c r="K101" s="203">
        <f t="shared" si="7"/>
        <v>7</v>
      </c>
      <c r="L101" s="201">
        <v>116.55734352427</v>
      </c>
      <c r="M101" s="193">
        <v>75.599999999999994</v>
      </c>
      <c r="N101" s="192">
        <f t="shared" si="5"/>
        <v>144.42361005038134</v>
      </c>
      <c r="O101" s="171">
        <f t="shared" si="4"/>
        <v>0.80705186280560115</v>
      </c>
      <c r="S101" s="110" t="s">
        <v>284</v>
      </c>
      <c r="T101" s="133">
        <v>0.84694093545666604</v>
      </c>
      <c r="U101" s="194">
        <v>0.83229976130000005</v>
      </c>
    </row>
    <row r="102" spans="1:21" ht="12.65" customHeight="1">
      <c r="A102" s="112">
        <v>27973</v>
      </c>
      <c r="B102" s="90">
        <v>2942856</v>
      </c>
      <c r="C102" s="195">
        <v>59.913715497066548</v>
      </c>
      <c r="D102" s="196">
        <f t="shared" si="8"/>
        <v>4911823.570921897</v>
      </c>
      <c r="F102" s="197">
        <f t="shared" si="9"/>
        <v>124.01100413536254</v>
      </c>
      <c r="G102" s="198">
        <f t="shared" si="10"/>
        <v>132.63368080454597</v>
      </c>
      <c r="H102" s="196">
        <f t="shared" si="11"/>
        <v>0</v>
      </c>
      <c r="I102" s="202">
        <f t="shared" si="12"/>
        <v>135.13987726912387</v>
      </c>
      <c r="J102" s="203">
        <v>1</v>
      </c>
      <c r="K102" s="203">
        <f t="shared" si="7"/>
        <v>8</v>
      </c>
      <c r="L102" s="201">
        <v>115.330022327088</v>
      </c>
      <c r="M102" s="193">
        <v>75.2</v>
      </c>
      <c r="N102" s="192">
        <f t="shared" si="5"/>
        <v>143.14272113739219</v>
      </c>
      <c r="O102" s="171">
        <f t="shared" si="4"/>
        <v>0.80569952429778935</v>
      </c>
      <c r="S102" s="110" t="s">
        <v>285</v>
      </c>
      <c r="T102" s="133">
        <v>0.84676911056866599</v>
      </c>
      <c r="U102" s="194">
        <v>0.83229976130000005</v>
      </c>
    </row>
    <row r="103" spans="1:21" ht="12.65" customHeight="1">
      <c r="A103" s="112">
        <v>28004</v>
      </c>
      <c r="B103" s="90">
        <v>2916847</v>
      </c>
      <c r="C103" s="195">
        <v>59.913715497066548</v>
      </c>
      <c r="D103" s="196">
        <f t="shared" si="8"/>
        <v>4868412.8096559336</v>
      </c>
      <c r="F103" s="197">
        <f t="shared" si="9"/>
        <v>122.91499325118858</v>
      </c>
      <c r="G103" s="198">
        <f t="shared" si="10"/>
        <v>132.63368080454597</v>
      </c>
      <c r="H103" s="196">
        <f t="shared" si="11"/>
        <v>0</v>
      </c>
      <c r="I103" s="202">
        <f t="shared" si="12"/>
        <v>135.45315182719611</v>
      </c>
      <c r="J103" s="203">
        <v>1</v>
      </c>
      <c r="K103" s="203">
        <f t="shared" si="7"/>
        <v>9</v>
      </c>
      <c r="L103" s="201">
        <v>112.150967624652</v>
      </c>
      <c r="M103" s="193">
        <v>75.900000000000006</v>
      </c>
      <c r="N103" s="192">
        <f t="shared" si="5"/>
        <v>139.325486362942</v>
      </c>
      <c r="O103" s="171">
        <f t="shared" si="4"/>
        <v>0.80495658441485318</v>
      </c>
      <c r="S103" s="110" t="s">
        <v>286</v>
      </c>
      <c r="T103" s="133">
        <v>0.84879917114199999</v>
      </c>
      <c r="U103" s="194">
        <v>0.83229976130000005</v>
      </c>
    </row>
    <row r="104" spans="1:21" ht="12.65" customHeight="1">
      <c r="A104" s="112">
        <v>28034</v>
      </c>
      <c r="B104" s="90">
        <v>2866333</v>
      </c>
      <c r="C104" s="195">
        <v>59.886665281928174</v>
      </c>
      <c r="D104" s="196">
        <f t="shared" si="8"/>
        <v>4786262.4951751409</v>
      </c>
      <c r="F104" s="197">
        <f t="shared" si="9"/>
        <v>120.84090755944888</v>
      </c>
      <c r="G104" s="198">
        <f t="shared" si="10"/>
        <v>132.63368080454597</v>
      </c>
      <c r="H104" s="196">
        <f t="shared" si="11"/>
        <v>0</v>
      </c>
      <c r="I104" s="202">
        <f t="shared" si="12"/>
        <v>135.76642638526835</v>
      </c>
      <c r="J104" s="203">
        <v>1</v>
      </c>
      <c r="K104" s="203">
        <f t="shared" si="7"/>
        <v>10</v>
      </c>
      <c r="L104" s="201">
        <v>110.16991047404601</v>
      </c>
      <c r="M104" s="193">
        <v>77.5</v>
      </c>
      <c r="N104" s="192">
        <f t="shared" si="5"/>
        <v>136.61195147179905</v>
      </c>
      <c r="O104" s="171">
        <f t="shared" si="4"/>
        <v>0.80644416017136322</v>
      </c>
      <c r="S104" s="110" t="s">
        <v>287</v>
      </c>
      <c r="T104" s="133">
        <v>0.84223048233866604</v>
      </c>
      <c r="U104" s="194">
        <v>0.83229976130000005</v>
      </c>
    </row>
    <row r="105" spans="1:21" ht="12.65" customHeight="1">
      <c r="A105" s="112">
        <v>28065</v>
      </c>
      <c r="B105" s="90">
        <v>2768563</v>
      </c>
      <c r="C105" s="195">
        <v>59.886665281928174</v>
      </c>
      <c r="D105" s="196">
        <f t="shared" si="8"/>
        <v>4623004.114465965</v>
      </c>
      <c r="F105" s="197">
        <f t="shared" si="9"/>
        <v>116.71905028324009</v>
      </c>
      <c r="G105" s="198">
        <f t="shared" si="10"/>
        <v>132.63368080454597</v>
      </c>
      <c r="H105" s="196">
        <f t="shared" si="11"/>
        <v>0</v>
      </c>
      <c r="I105" s="202">
        <f t="shared" si="12"/>
        <v>136.07970094334058</v>
      </c>
      <c r="J105" s="203">
        <v>1</v>
      </c>
      <c r="K105" s="203">
        <f t="shared" si="7"/>
        <v>11</v>
      </c>
      <c r="L105" s="201">
        <v>110.01869478655701</v>
      </c>
      <c r="M105" s="193">
        <v>78.400000000000006</v>
      </c>
      <c r="N105" s="192">
        <f t="shared" si="5"/>
        <v>136.18105315786303</v>
      </c>
      <c r="O105" s="171">
        <f t="shared" si="4"/>
        <v>0.80788547478056105</v>
      </c>
      <c r="S105" s="110" t="s">
        <v>288</v>
      </c>
      <c r="T105" s="133">
        <v>0.84321410438199995</v>
      </c>
      <c r="U105" s="194">
        <v>0.83229976130000005</v>
      </c>
    </row>
    <row r="106" spans="1:21" ht="12.65" customHeight="1">
      <c r="A106" s="112">
        <v>28095</v>
      </c>
      <c r="B106" s="90">
        <v>3011310</v>
      </c>
      <c r="C106" s="195">
        <v>59.886665281928174</v>
      </c>
      <c r="D106" s="196">
        <f t="shared" si="8"/>
        <v>5028348.1069177417</v>
      </c>
      <c r="F106" s="197">
        <f t="shared" si="9"/>
        <v>126.9529511549579</v>
      </c>
      <c r="G106" s="198">
        <f t="shared" si="10"/>
        <v>138.27525789749271</v>
      </c>
      <c r="H106" s="196">
        <f t="shared" si="11"/>
        <v>0</v>
      </c>
      <c r="I106" s="202">
        <f t="shared" si="12"/>
        <v>136.39297550141282</v>
      </c>
      <c r="J106" s="203">
        <v>1</v>
      </c>
      <c r="K106" s="203">
        <f t="shared" si="7"/>
        <v>12</v>
      </c>
      <c r="L106" s="201">
        <v>111.981773954758</v>
      </c>
      <c r="M106" s="193">
        <v>76.599999999999994</v>
      </c>
      <c r="N106" s="192">
        <f t="shared" si="5"/>
        <v>138.93167435065132</v>
      </c>
      <c r="O106" s="171">
        <f t="shared" si="4"/>
        <v>0.80602047357556383</v>
      </c>
      <c r="S106" s="110" t="s">
        <v>289</v>
      </c>
      <c r="T106" s="133">
        <v>0.85149733879133305</v>
      </c>
      <c r="U106" s="194">
        <v>0.83229976130000005</v>
      </c>
    </row>
    <row r="107" spans="1:21" ht="12.65" customHeight="1">
      <c r="A107" s="112">
        <v>28126</v>
      </c>
      <c r="B107" s="90">
        <v>2492089</v>
      </c>
      <c r="C107" s="195">
        <v>59.85899730137313</v>
      </c>
      <c r="D107" s="196">
        <f t="shared" si="8"/>
        <v>4163265.5279089231</v>
      </c>
      <c r="F107" s="197">
        <f t="shared" si="9"/>
        <v>105.1118247924413</v>
      </c>
      <c r="G107" s="198">
        <f t="shared" si="10"/>
        <v>138.27525789749271</v>
      </c>
      <c r="H107" s="196">
        <f t="shared" si="11"/>
        <v>0</v>
      </c>
      <c r="I107" s="202">
        <f t="shared" si="12"/>
        <v>136.70625005948506</v>
      </c>
      <c r="J107" s="203">
        <v>1</v>
      </c>
      <c r="K107" s="203">
        <f t="shared" si="7"/>
        <v>13</v>
      </c>
      <c r="L107" s="201">
        <v>114.771423489988</v>
      </c>
      <c r="M107" s="193">
        <v>76.5</v>
      </c>
      <c r="N107" s="192">
        <f t="shared" si="5"/>
        <v>142.13339530631566</v>
      </c>
      <c r="O107" s="171">
        <f t="shared" si="4"/>
        <v>0.80749090136516388</v>
      </c>
      <c r="S107" s="110" t="s">
        <v>290</v>
      </c>
      <c r="T107" s="133">
        <v>0.84422471078399997</v>
      </c>
      <c r="U107" s="194">
        <v>0.83229976130000005</v>
      </c>
    </row>
    <row r="108" spans="1:21" ht="12.65" customHeight="1">
      <c r="A108" s="112">
        <v>28157</v>
      </c>
      <c r="B108" s="90">
        <v>2533303</v>
      </c>
      <c r="C108" s="195">
        <v>59.85899730137313</v>
      </c>
      <c r="D108" s="196">
        <f t="shared" si="8"/>
        <v>4232117.3327470478</v>
      </c>
      <c r="F108" s="197">
        <f t="shared" si="9"/>
        <v>106.85015706989833</v>
      </c>
      <c r="G108" s="198">
        <f t="shared" si="10"/>
        <v>138.27525789749271</v>
      </c>
      <c r="H108" s="196">
        <f t="shared" si="11"/>
        <v>0</v>
      </c>
      <c r="I108" s="202">
        <f t="shared" si="12"/>
        <v>137.01952461755729</v>
      </c>
      <c r="J108" s="203">
        <v>1</v>
      </c>
      <c r="K108" s="203">
        <f t="shared" si="7"/>
        <v>14</v>
      </c>
      <c r="L108" s="201">
        <v>116.024311643785</v>
      </c>
      <c r="M108" s="193">
        <v>78.599999999999994</v>
      </c>
      <c r="N108" s="192">
        <f t="shared" si="5"/>
        <v>142.95432088719713</v>
      </c>
      <c r="O108" s="171">
        <f t="shared" si="4"/>
        <v>0.8116180813823588</v>
      </c>
      <c r="S108" s="110" t="s">
        <v>291</v>
      </c>
      <c r="T108" s="133">
        <v>0.84275959144433299</v>
      </c>
      <c r="U108" s="194">
        <v>0.83229976130000005</v>
      </c>
    </row>
    <row r="109" spans="1:21" ht="12.65" customHeight="1">
      <c r="A109" s="112">
        <v>28185</v>
      </c>
      <c r="B109" s="90">
        <v>2864375</v>
      </c>
      <c r="C109" s="195">
        <v>59.85899730137313</v>
      </c>
      <c r="D109" s="196">
        <f t="shared" si="8"/>
        <v>4785203.7774349637</v>
      </c>
      <c r="F109" s="197">
        <f t="shared" si="9"/>
        <v>120.81417763966256</v>
      </c>
      <c r="G109" s="198">
        <f t="shared" si="10"/>
        <v>138.27525789749271</v>
      </c>
      <c r="H109" s="196">
        <f t="shared" si="11"/>
        <v>0</v>
      </c>
      <c r="I109" s="202">
        <f t="shared" si="12"/>
        <v>137.33279917562953</v>
      </c>
      <c r="J109" s="203">
        <v>1</v>
      </c>
      <c r="K109" s="203">
        <f t="shared" si="7"/>
        <v>15</v>
      </c>
      <c r="L109" s="201">
        <v>116.272635383166</v>
      </c>
      <c r="M109" s="193">
        <v>79.5</v>
      </c>
      <c r="N109" s="192">
        <f t="shared" si="5"/>
        <v>142.97785962319085</v>
      </c>
      <c r="O109" s="171">
        <f t="shared" si="4"/>
        <v>0.81322126159669206</v>
      </c>
      <c r="S109" s="110" t="s">
        <v>292</v>
      </c>
      <c r="T109" s="133">
        <v>0.84114640381633299</v>
      </c>
      <c r="U109" s="194">
        <v>0.83229976130000005</v>
      </c>
    </row>
    <row r="110" spans="1:21" ht="12.65" customHeight="1">
      <c r="A110" s="112">
        <v>28216</v>
      </c>
      <c r="B110" s="90">
        <v>2423743</v>
      </c>
      <c r="C110" s="195">
        <v>62.358677295634124</v>
      </c>
      <c r="D110" s="196">
        <f t="shared" si="8"/>
        <v>3886777.438381766</v>
      </c>
      <c r="F110" s="197">
        <f t="shared" si="9"/>
        <v>98.131206470416473</v>
      </c>
      <c r="G110" s="198">
        <f t="shared" si="10"/>
        <v>138.27525789749271</v>
      </c>
      <c r="H110" s="196">
        <f t="shared" si="11"/>
        <v>0</v>
      </c>
      <c r="I110" s="202">
        <f t="shared" si="12"/>
        <v>137.64607373370177</v>
      </c>
      <c r="J110" s="203">
        <v>1</v>
      </c>
      <c r="K110" s="203">
        <f t="shared" si="7"/>
        <v>16</v>
      </c>
      <c r="L110" s="201">
        <v>116.797862116196</v>
      </c>
      <c r="M110" s="193">
        <v>79.900000000000006</v>
      </c>
      <c r="N110" s="192">
        <f t="shared" si="5"/>
        <v>143.46018470091406</v>
      </c>
      <c r="O110" s="171">
        <f t="shared" si="4"/>
        <v>0.81414827646915633</v>
      </c>
      <c r="S110" s="110" t="s">
        <v>293</v>
      </c>
      <c r="T110" s="133">
        <v>0.837893255736333</v>
      </c>
      <c r="U110" s="194">
        <v>0.83229976130000005</v>
      </c>
    </row>
    <row r="111" spans="1:21" ht="12.65" customHeight="1">
      <c r="A111" s="112">
        <v>28246</v>
      </c>
      <c r="B111" s="90">
        <v>2534053</v>
      </c>
      <c r="C111" s="195">
        <v>62.358677295634124</v>
      </c>
      <c r="D111" s="196">
        <f t="shared" si="8"/>
        <v>4063673.4290985595</v>
      </c>
      <c r="F111" s="197">
        <f t="shared" si="9"/>
        <v>102.59737857932063</v>
      </c>
      <c r="G111" s="198">
        <f t="shared" si="10"/>
        <v>138.27525789749271</v>
      </c>
      <c r="H111" s="196">
        <f t="shared" si="11"/>
        <v>0</v>
      </c>
      <c r="I111" s="202">
        <f t="shared" si="12"/>
        <v>137.95934829177401</v>
      </c>
      <c r="J111" s="203">
        <v>1</v>
      </c>
      <c r="K111" s="203">
        <f t="shared" si="7"/>
        <v>17</v>
      </c>
      <c r="L111" s="201">
        <v>117.554501053957</v>
      </c>
      <c r="M111" s="193">
        <v>80.3</v>
      </c>
      <c r="N111" s="192">
        <f t="shared" si="5"/>
        <v>144.20571854493988</v>
      </c>
      <c r="O111" s="171">
        <f t="shared" si="4"/>
        <v>0.81518612604341778</v>
      </c>
      <c r="S111" s="110" t="s">
        <v>294</v>
      </c>
      <c r="T111" s="133">
        <v>0.82963027595200001</v>
      </c>
      <c r="U111" s="194">
        <v>0.83229976130000005</v>
      </c>
    </row>
    <row r="112" spans="1:21" ht="12.65" customHeight="1">
      <c r="A112" s="112">
        <v>28277</v>
      </c>
      <c r="B112" s="90">
        <v>2699746</v>
      </c>
      <c r="C112" s="195">
        <v>62.358677295634124</v>
      </c>
      <c r="D112" s="196">
        <f t="shared" si="8"/>
        <v>4329383.0419155089</v>
      </c>
      <c r="F112" s="197">
        <f t="shared" si="9"/>
        <v>109.30586788437597</v>
      </c>
      <c r="G112" s="198">
        <f t="shared" si="10"/>
        <v>138.27525789749271</v>
      </c>
      <c r="H112" s="196">
        <f t="shared" si="11"/>
        <v>0</v>
      </c>
      <c r="I112" s="202">
        <f t="shared" si="12"/>
        <v>138.27262284984624</v>
      </c>
      <c r="J112" s="203">
        <v>1</v>
      </c>
      <c r="K112" s="203">
        <f t="shared" si="7"/>
        <v>18</v>
      </c>
      <c r="L112" s="201">
        <v>116.907311726651</v>
      </c>
      <c r="M112" s="193">
        <v>80.900000000000006</v>
      </c>
      <c r="N112" s="192">
        <f t="shared" si="5"/>
        <v>143.29700043802609</v>
      </c>
      <c r="O112" s="171">
        <f t="shared" si="4"/>
        <v>0.81583921065543696</v>
      </c>
      <c r="S112" s="110" t="s">
        <v>295</v>
      </c>
      <c r="T112" s="133">
        <v>0.85064462673800001</v>
      </c>
      <c r="U112" s="194">
        <v>0.83229976130000005</v>
      </c>
    </row>
    <row r="113" spans="1:21" ht="12.65" customHeight="1">
      <c r="A113" s="112">
        <v>28307</v>
      </c>
      <c r="B113" s="90">
        <v>2928742</v>
      </c>
      <c r="C113" s="195">
        <v>62.332479761252749</v>
      </c>
      <c r="D113" s="196">
        <f t="shared" si="8"/>
        <v>4698580.9183554593</v>
      </c>
      <c r="F113" s="197">
        <f t="shared" si="9"/>
        <v>118.6271716162542</v>
      </c>
      <c r="G113" s="198">
        <f t="shared" si="10"/>
        <v>138.27525789749271</v>
      </c>
      <c r="H113" s="196">
        <f t="shared" si="11"/>
        <v>0</v>
      </c>
      <c r="I113" s="202">
        <f t="shared" si="12"/>
        <v>138.58589740791848</v>
      </c>
      <c r="J113" s="203">
        <v>1</v>
      </c>
      <c r="K113" s="203">
        <f t="shared" si="7"/>
        <v>19</v>
      </c>
      <c r="L113" s="201">
        <v>116.27907100389299</v>
      </c>
      <c r="M113" s="193">
        <v>82.4</v>
      </c>
      <c r="N113" s="192">
        <f t="shared" si="5"/>
        <v>142.15092926872373</v>
      </c>
      <c r="O113" s="171">
        <f t="shared" si="4"/>
        <v>0.81799726250172955</v>
      </c>
      <c r="S113" s="110" t="s">
        <v>296</v>
      </c>
      <c r="T113" s="133">
        <v>0.84573439959066599</v>
      </c>
      <c r="U113" s="194">
        <v>0.83229976130000005</v>
      </c>
    </row>
    <row r="114" spans="1:21" ht="12.65" customHeight="1">
      <c r="A114" s="112">
        <v>28338</v>
      </c>
      <c r="B114" s="90">
        <v>3148904</v>
      </c>
      <c r="C114" s="195">
        <v>62.332479761252749</v>
      </c>
      <c r="D114" s="196">
        <f t="shared" si="8"/>
        <v>5051786.8245592061</v>
      </c>
      <c r="F114" s="197">
        <f t="shared" si="9"/>
        <v>127.5447189308957</v>
      </c>
      <c r="G114" s="198">
        <f t="shared" si="10"/>
        <v>138.27525789749271</v>
      </c>
      <c r="H114" s="196">
        <f t="shared" si="11"/>
        <v>0</v>
      </c>
      <c r="I114" s="202">
        <f t="shared" si="12"/>
        <v>138.89917196599072</v>
      </c>
      <c r="J114" s="203">
        <v>1</v>
      </c>
      <c r="K114" s="203">
        <f t="shared" si="7"/>
        <v>20</v>
      </c>
      <c r="L114" s="201">
        <v>118.471338063855</v>
      </c>
      <c r="M114" s="193">
        <v>81.2</v>
      </c>
      <c r="N114" s="192">
        <f t="shared" si="5"/>
        <v>144.98962579042615</v>
      </c>
      <c r="O114" s="171">
        <f t="shared" si="4"/>
        <v>0.81710217140016794</v>
      </c>
      <c r="S114" s="110" t="s">
        <v>297</v>
      </c>
      <c r="T114" s="133">
        <v>0.85091784354</v>
      </c>
      <c r="U114" s="194">
        <v>0.83229976130000005</v>
      </c>
    </row>
    <row r="115" spans="1:21" ht="12.65" customHeight="1">
      <c r="A115" s="112">
        <v>28369</v>
      </c>
      <c r="B115" s="90">
        <v>3224613</v>
      </c>
      <c r="C115" s="195">
        <v>62.332479761252749</v>
      </c>
      <c r="D115" s="196">
        <f t="shared" si="8"/>
        <v>5173246.7765617296</v>
      </c>
      <c r="F115" s="197">
        <f t="shared" si="9"/>
        <v>130.61127260339228</v>
      </c>
      <c r="G115" s="198">
        <f t="shared" si="10"/>
        <v>138.27525789749271</v>
      </c>
      <c r="H115" s="196">
        <f t="shared" si="11"/>
        <v>0</v>
      </c>
      <c r="I115" s="202">
        <f t="shared" si="12"/>
        <v>139.21244652406295</v>
      </c>
      <c r="J115" s="203">
        <v>1</v>
      </c>
      <c r="K115" s="203">
        <f t="shared" si="7"/>
        <v>21</v>
      </c>
      <c r="L115" s="201">
        <v>119.299316322739</v>
      </c>
      <c r="M115" s="193">
        <v>80.2</v>
      </c>
      <c r="N115" s="192">
        <f t="shared" si="5"/>
        <v>146.21904263717116</v>
      </c>
      <c r="O115" s="171">
        <f t="shared" si="4"/>
        <v>0.81589452489282854</v>
      </c>
      <c r="S115" s="110" t="s">
        <v>298</v>
      </c>
      <c r="T115" s="133">
        <v>0.859675911526666</v>
      </c>
      <c r="U115" s="194">
        <v>0.83229976130000005</v>
      </c>
    </row>
    <row r="116" spans="1:21" ht="12.65" customHeight="1">
      <c r="A116" s="112">
        <v>28399</v>
      </c>
      <c r="B116" s="90">
        <v>3259929</v>
      </c>
      <c r="C116" s="195">
        <v>62.310929322744059</v>
      </c>
      <c r="D116" s="196">
        <f t="shared" si="8"/>
        <v>5231713.0163714252</v>
      </c>
      <c r="F116" s="197">
        <f t="shared" si="9"/>
        <v>132.08739588064967</v>
      </c>
      <c r="G116" s="198">
        <f t="shared" si="10"/>
        <v>138.27525789749271</v>
      </c>
      <c r="H116" s="196">
        <f t="shared" si="11"/>
        <v>0</v>
      </c>
      <c r="I116" s="202">
        <f t="shared" si="12"/>
        <v>139.52572108213519</v>
      </c>
      <c r="J116" s="203">
        <v>1</v>
      </c>
      <c r="K116" s="203">
        <f t="shared" si="7"/>
        <v>22</v>
      </c>
      <c r="L116" s="201">
        <v>120.59307778043301</v>
      </c>
      <c r="M116" s="193">
        <v>80.3</v>
      </c>
      <c r="N116" s="192">
        <f t="shared" si="5"/>
        <v>147.66180260248211</v>
      </c>
      <c r="O116" s="171">
        <f t="shared" si="4"/>
        <v>0.81668431276759923</v>
      </c>
      <c r="S116" s="110" t="s">
        <v>299</v>
      </c>
      <c r="T116" s="133">
        <v>0.86517828770500005</v>
      </c>
      <c r="U116" s="194">
        <v>0.83229976130000005</v>
      </c>
    </row>
    <row r="117" spans="1:21" ht="12.65" customHeight="1">
      <c r="A117" s="112">
        <v>28430</v>
      </c>
      <c r="B117" s="90">
        <v>3180031</v>
      </c>
      <c r="C117" s="195">
        <v>62.310929322744059</v>
      </c>
      <c r="D117" s="196">
        <f t="shared" si="8"/>
        <v>5103488.3198881447</v>
      </c>
      <c r="F117" s="197">
        <f t="shared" si="9"/>
        <v>128.85004968198334</v>
      </c>
      <c r="G117" s="198">
        <f t="shared" si="10"/>
        <v>138.27525789749271</v>
      </c>
      <c r="H117" s="196">
        <f t="shared" si="11"/>
        <v>0</v>
      </c>
      <c r="I117" s="202">
        <f t="shared" si="12"/>
        <v>139.83899564020743</v>
      </c>
      <c r="J117" s="203">
        <v>1</v>
      </c>
      <c r="K117" s="203">
        <f t="shared" si="7"/>
        <v>23</v>
      </c>
      <c r="L117" s="201">
        <v>120.931588185788</v>
      </c>
      <c r="M117" s="193">
        <v>79.5</v>
      </c>
      <c r="N117" s="192">
        <f t="shared" si="5"/>
        <v>148.27696310334477</v>
      </c>
      <c r="O117" s="171">
        <f t="shared" si="4"/>
        <v>0.81557907347685676</v>
      </c>
      <c r="S117" s="110" t="s">
        <v>300</v>
      </c>
      <c r="T117" s="133">
        <v>0.86039583268166597</v>
      </c>
      <c r="U117" s="194">
        <v>0.83229976130000005</v>
      </c>
    </row>
    <row r="118" spans="1:21" ht="12.65" customHeight="1">
      <c r="A118" s="112">
        <v>28460</v>
      </c>
      <c r="B118" s="90">
        <v>3412646</v>
      </c>
      <c r="C118" s="195">
        <v>62.310929322744059</v>
      </c>
      <c r="D118" s="196">
        <f t="shared" si="8"/>
        <v>5476801.641528965</v>
      </c>
      <c r="F118" s="197">
        <f t="shared" si="9"/>
        <v>138.27525789749271</v>
      </c>
      <c r="G118" s="198">
        <f t="shared" si="10"/>
        <v>143.91156489514651</v>
      </c>
      <c r="H118" s="196">
        <f t="shared" si="11"/>
        <v>0</v>
      </c>
      <c r="I118" s="202">
        <f t="shared" si="12"/>
        <v>140.15227019827967</v>
      </c>
      <c r="J118" s="203">
        <v>1</v>
      </c>
      <c r="K118" s="203">
        <f t="shared" si="7"/>
        <v>24</v>
      </c>
      <c r="L118" s="201">
        <v>121.498627918502</v>
      </c>
      <c r="M118" s="193">
        <v>81.400000000000006</v>
      </c>
      <c r="N118" s="192">
        <f t="shared" si="5"/>
        <v>148.37533763477009</v>
      </c>
      <c r="O118" s="171">
        <f t="shared" si="4"/>
        <v>0.8188599928754613</v>
      </c>
      <c r="S118" s="110" t="s">
        <v>301</v>
      </c>
      <c r="T118" s="133">
        <v>0.85508703384899998</v>
      </c>
      <c r="U118" s="194">
        <v>0.83229976130000005</v>
      </c>
    </row>
    <row r="119" spans="1:21" ht="12.65" customHeight="1">
      <c r="A119" s="112">
        <v>28491</v>
      </c>
      <c r="B119" s="90">
        <v>2786437</v>
      </c>
      <c r="C119" s="195">
        <v>62.293858221818077</v>
      </c>
      <c r="D119" s="196">
        <f t="shared" si="8"/>
        <v>4473052.5280324761</v>
      </c>
      <c r="F119" s="197">
        <f t="shared" si="9"/>
        <v>112.93315558714512</v>
      </c>
      <c r="G119" s="198">
        <f t="shared" si="10"/>
        <v>143.91156489514651</v>
      </c>
      <c r="H119" s="196">
        <f t="shared" si="11"/>
        <v>0</v>
      </c>
      <c r="I119" s="202">
        <f t="shared" si="12"/>
        <v>140.4655447563519</v>
      </c>
      <c r="J119" s="203">
        <v>1</v>
      </c>
      <c r="K119" s="203">
        <f t="shared" si="7"/>
        <v>25</v>
      </c>
      <c r="L119" s="201">
        <v>124.354317668506</v>
      </c>
      <c r="M119" s="193">
        <v>81</v>
      </c>
      <c r="N119" s="192">
        <f t="shared" si="5"/>
        <v>151.73847462982692</v>
      </c>
      <c r="O119" s="171">
        <f t="shared" si="4"/>
        <v>0.81953056383276657</v>
      </c>
      <c r="S119" s="110" t="s">
        <v>302</v>
      </c>
      <c r="T119" s="133">
        <v>0.85411213350033299</v>
      </c>
      <c r="U119" s="194">
        <v>0.83229976130000005</v>
      </c>
    </row>
    <row r="120" spans="1:21" ht="12.65" customHeight="1">
      <c r="A120" s="112">
        <v>28522</v>
      </c>
      <c r="B120" s="90">
        <v>2811879</v>
      </c>
      <c r="C120" s="195">
        <v>62.293858221818077</v>
      </c>
      <c r="D120" s="196">
        <f t="shared" si="8"/>
        <v>4513894.4356077071</v>
      </c>
      <c r="F120" s="197">
        <f t="shared" si="9"/>
        <v>113.9643094745103</v>
      </c>
      <c r="G120" s="198">
        <f t="shared" si="10"/>
        <v>143.91156489514651</v>
      </c>
      <c r="H120" s="196">
        <f t="shared" si="11"/>
        <v>0</v>
      </c>
      <c r="I120" s="202">
        <f t="shared" si="12"/>
        <v>140.77881931442414</v>
      </c>
      <c r="J120" s="203">
        <v>1</v>
      </c>
      <c r="K120" s="203">
        <f t="shared" si="7"/>
        <v>26</v>
      </c>
      <c r="L120" s="201">
        <v>124.813359805362</v>
      </c>
      <c r="M120" s="193">
        <v>79.099999999999994</v>
      </c>
      <c r="N120" s="192">
        <f t="shared" si="5"/>
        <v>152.80716794311155</v>
      </c>
      <c r="O120" s="171">
        <f t="shared" si="4"/>
        <v>0.81680304324355157</v>
      </c>
      <c r="S120" s="110" t="s">
        <v>303</v>
      </c>
      <c r="T120" s="133">
        <v>0.83454376771766603</v>
      </c>
      <c r="U120" s="194">
        <v>0.83229976130000005</v>
      </c>
    </row>
    <row r="121" spans="1:21" ht="12.65" customHeight="1">
      <c r="A121" s="112">
        <v>28550</v>
      </c>
      <c r="B121" s="90">
        <v>3298476</v>
      </c>
      <c r="C121" s="195">
        <v>62.293858221818077</v>
      </c>
      <c r="D121" s="196">
        <f t="shared" si="8"/>
        <v>5295026.0172594786</v>
      </c>
      <c r="F121" s="197">
        <f t="shared" si="9"/>
        <v>133.68588750022485</v>
      </c>
      <c r="G121" s="198">
        <f t="shared" si="10"/>
        <v>143.91156489514651</v>
      </c>
      <c r="H121" s="196">
        <f t="shared" si="11"/>
        <v>0</v>
      </c>
      <c r="I121" s="202">
        <f t="shared" si="12"/>
        <v>141.09209387249638</v>
      </c>
      <c r="J121" s="203">
        <v>1</v>
      </c>
      <c r="K121" s="203">
        <f t="shared" si="7"/>
        <v>27</v>
      </c>
      <c r="L121" s="201">
        <v>129.69581270872001</v>
      </c>
      <c r="M121" s="193">
        <v>80</v>
      </c>
      <c r="N121" s="192">
        <f t="shared" si="5"/>
        <v>158.10157569638602</v>
      </c>
      <c r="O121" s="171">
        <f t="shared" si="4"/>
        <v>0.82033219553601622</v>
      </c>
      <c r="S121" s="110" t="s">
        <v>304</v>
      </c>
      <c r="T121" s="133">
        <v>0.84707450780233295</v>
      </c>
      <c r="U121" s="194">
        <v>0.83229976130000005</v>
      </c>
    </row>
    <row r="122" spans="1:21" ht="12.65" customHeight="1">
      <c r="A122" s="112">
        <v>28581</v>
      </c>
      <c r="B122" s="90">
        <v>2861703</v>
      </c>
      <c r="C122" s="195">
        <v>65.645246798123807</v>
      </c>
      <c r="D122" s="196">
        <f t="shared" si="8"/>
        <v>4359345.328993096</v>
      </c>
      <c r="F122" s="197">
        <f t="shared" si="9"/>
        <v>110.06233913238258</v>
      </c>
      <c r="G122" s="198">
        <f t="shared" si="10"/>
        <v>143.91156489514651</v>
      </c>
      <c r="H122" s="196">
        <f t="shared" si="11"/>
        <v>0</v>
      </c>
      <c r="I122" s="202">
        <f t="shared" si="12"/>
        <v>141.40536843056861</v>
      </c>
      <c r="J122" s="203">
        <v>1</v>
      </c>
      <c r="K122" s="203">
        <f t="shared" si="7"/>
        <v>28</v>
      </c>
      <c r="L122" s="201">
        <v>130.67045734665101</v>
      </c>
      <c r="M122" s="193">
        <v>80.7</v>
      </c>
      <c r="N122" s="192">
        <f t="shared" si="5"/>
        <v>159.0087679686456</v>
      </c>
      <c r="O122" s="171">
        <f t="shared" si="4"/>
        <v>0.82178145907285738</v>
      </c>
      <c r="S122" s="110" t="s">
        <v>305</v>
      </c>
      <c r="T122" s="133">
        <v>0.84156072203066601</v>
      </c>
      <c r="U122" s="194">
        <v>0.83229976130000005</v>
      </c>
    </row>
    <row r="123" spans="1:21" ht="12.65" customHeight="1">
      <c r="A123" s="112">
        <v>28611</v>
      </c>
      <c r="B123" s="90">
        <v>2929655</v>
      </c>
      <c r="C123" s="195">
        <v>65.645246798123807</v>
      </c>
      <c r="D123" s="196">
        <f t="shared" si="8"/>
        <v>4462859.2973524043</v>
      </c>
      <c r="F123" s="197">
        <f t="shared" si="9"/>
        <v>112.67580253816705</v>
      </c>
      <c r="G123" s="198">
        <f t="shared" si="10"/>
        <v>143.91156489514651</v>
      </c>
      <c r="H123" s="196">
        <f t="shared" si="11"/>
        <v>0</v>
      </c>
      <c r="I123" s="202">
        <f t="shared" si="12"/>
        <v>141.71864298864085</v>
      </c>
      <c r="J123" s="203">
        <v>1</v>
      </c>
      <c r="K123" s="203">
        <f t="shared" si="7"/>
        <v>29</v>
      </c>
      <c r="L123" s="201">
        <v>129.57768195508999</v>
      </c>
      <c r="M123" s="193">
        <v>80.400000000000006</v>
      </c>
      <c r="N123" s="192">
        <f t="shared" si="5"/>
        <v>157.85214451020704</v>
      </c>
      <c r="O123" s="171">
        <f t="shared" si="4"/>
        <v>0.82088008596368001</v>
      </c>
      <c r="S123" s="110" t="s">
        <v>306</v>
      </c>
      <c r="T123" s="133">
        <v>0.84103311952899995</v>
      </c>
      <c r="U123" s="194">
        <v>0.83229976130000005</v>
      </c>
    </row>
    <row r="124" spans="1:21" ht="12.65" customHeight="1">
      <c r="A124" s="112">
        <v>28642</v>
      </c>
      <c r="B124" s="90">
        <v>3155354</v>
      </c>
      <c r="C124" s="195">
        <v>65.645246798123807</v>
      </c>
      <c r="D124" s="196">
        <f t="shared" si="8"/>
        <v>4806675.5079823732</v>
      </c>
      <c r="F124" s="197">
        <f t="shared" si="9"/>
        <v>121.35628401365197</v>
      </c>
      <c r="G124" s="198">
        <f t="shared" si="10"/>
        <v>143.91156489514651</v>
      </c>
      <c r="H124" s="196">
        <f t="shared" si="11"/>
        <v>0</v>
      </c>
      <c r="I124" s="202">
        <f t="shared" si="12"/>
        <v>142.03191754671309</v>
      </c>
      <c r="J124" s="203">
        <v>1</v>
      </c>
      <c r="K124" s="203">
        <f t="shared" si="7"/>
        <v>30</v>
      </c>
      <c r="L124" s="201">
        <v>129.86658573436799</v>
      </c>
      <c r="M124" s="193">
        <v>81.900000000000006</v>
      </c>
      <c r="N124" s="192">
        <f t="shared" si="5"/>
        <v>157.74923557680626</v>
      </c>
      <c r="O124" s="171">
        <f t="shared" si="4"/>
        <v>0.82324700502993864</v>
      </c>
      <c r="S124" s="110" t="s">
        <v>307</v>
      </c>
      <c r="T124" s="133">
        <v>0.84765832053433299</v>
      </c>
      <c r="U124" s="194">
        <v>0.83229976130000005</v>
      </c>
    </row>
    <row r="125" spans="1:21" ht="12.65" customHeight="1">
      <c r="A125" s="112">
        <v>28672</v>
      </c>
      <c r="B125" s="90">
        <v>3423167</v>
      </c>
      <c r="C125" s="195">
        <v>65.629929004106259</v>
      </c>
      <c r="D125" s="196">
        <f t="shared" si="8"/>
        <v>5215862.7198664546</v>
      </c>
      <c r="F125" s="197">
        <f t="shared" si="9"/>
        <v>131.68721636340049</v>
      </c>
      <c r="G125" s="198">
        <f t="shared" si="10"/>
        <v>143.91156489514651</v>
      </c>
      <c r="H125" s="196">
        <f t="shared" si="11"/>
        <v>0</v>
      </c>
      <c r="I125" s="202">
        <f t="shared" si="12"/>
        <v>142.34519210478533</v>
      </c>
      <c r="J125" s="203">
        <v>1</v>
      </c>
      <c r="K125" s="203">
        <f t="shared" si="7"/>
        <v>31</v>
      </c>
      <c r="L125" s="201">
        <v>128.70637864436</v>
      </c>
      <c r="M125" s="193">
        <v>82.6</v>
      </c>
      <c r="N125" s="192">
        <f t="shared" si="5"/>
        <v>156.22824265372168</v>
      </c>
      <c r="O125" s="171">
        <f t="shared" ref="O125:O188" si="13">L125/N125</f>
        <v>0.82383553996466818</v>
      </c>
      <c r="S125" s="110" t="s">
        <v>308</v>
      </c>
      <c r="T125" s="133">
        <v>0.85481712662966602</v>
      </c>
      <c r="U125" s="194">
        <v>0.83229976130000005</v>
      </c>
    </row>
    <row r="126" spans="1:21" ht="12.65" customHeight="1">
      <c r="A126" s="112">
        <v>28703</v>
      </c>
      <c r="B126" s="90">
        <v>3462772</v>
      </c>
      <c r="C126" s="195">
        <v>65.629929004106259</v>
      </c>
      <c r="D126" s="196">
        <f t="shared" si="8"/>
        <v>5276208.6635555327</v>
      </c>
      <c r="F126" s="197">
        <f t="shared" si="9"/>
        <v>133.21079736429016</v>
      </c>
      <c r="G126" s="198">
        <f t="shared" si="10"/>
        <v>143.91156489514651</v>
      </c>
      <c r="H126" s="196">
        <f t="shared" si="11"/>
        <v>0</v>
      </c>
      <c r="I126" s="202">
        <f t="shared" si="12"/>
        <v>142.65846666285756</v>
      </c>
      <c r="J126" s="203">
        <v>1</v>
      </c>
      <c r="K126" s="203">
        <f t="shared" si="7"/>
        <v>32</v>
      </c>
      <c r="L126" s="201">
        <v>123.944051738941</v>
      </c>
      <c r="M126" s="193">
        <v>85</v>
      </c>
      <c r="N126" s="192">
        <f t="shared" ref="N126:N189" si="14" xml:space="preserve"> 33.5990641207+ 1.13740226713*L126 - 0.287672497956*M126</f>
        <v>150.1211472395895</v>
      </c>
      <c r="O126" s="171">
        <f t="shared" si="13"/>
        <v>0.82562686215773096</v>
      </c>
      <c r="S126" s="110" t="s">
        <v>309</v>
      </c>
      <c r="T126" s="133">
        <v>0.84956922009000002</v>
      </c>
      <c r="U126" s="194">
        <v>0.83229976130000005</v>
      </c>
    </row>
    <row r="127" spans="1:21" ht="12.65" customHeight="1">
      <c r="A127" s="112">
        <v>28734</v>
      </c>
      <c r="B127" s="90">
        <v>3370540</v>
      </c>
      <c r="C127" s="195">
        <v>65.629929004106259</v>
      </c>
      <c r="D127" s="196">
        <f t="shared" si="8"/>
        <v>5135675.2188305976</v>
      </c>
      <c r="F127" s="197">
        <f t="shared" si="9"/>
        <v>129.6626866996252</v>
      </c>
      <c r="G127" s="198">
        <f t="shared" si="10"/>
        <v>143.91156489514651</v>
      </c>
      <c r="H127" s="196">
        <f t="shared" si="11"/>
        <v>0</v>
      </c>
      <c r="I127" s="202">
        <f t="shared" si="12"/>
        <v>142.9717412209298</v>
      </c>
      <c r="J127" s="203">
        <v>1</v>
      </c>
      <c r="K127" s="203">
        <f t="shared" ref="K127:K190" si="15">K126+J127</f>
        <v>33</v>
      </c>
      <c r="L127" s="201">
        <v>117.83046118086401</v>
      </c>
      <c r="M127" s="193">
        <v>85.9</v>
      </c>
      <c r="N127" s="192">
        <f t="shared" si="14"/>
        <v>142.90863023036778</v>
      </c>
      <c r="O127" s="171">
        <f t="shared" si="13"/>
        <v>0.82451606310215186</v>
      </c>
      <c r="S127" s="110" t="s">
        <v>310</v>
      </c>
      <c r="T127" s="133">
        <v>0.83863845458333297</v>
      </c>
      <c r="U127" s="194">
        <v>0.83229976130000005</v>
      </c>
    </row>
    <row r="128" spans="1:21" ht="12.65" customHeight="1">
      <c r="A128" s="112">
        <v>28764</v>
      </c>
      <c r="B128" s="90">
        <v>3454332</v>
      </c>
      <c r="C128" s="195">
        <v>65.615542735197181</v>
      </c>
      <c r="D128" s="196">
        <f t="shared" si="8"/>
        <v>5264502.6711743455</v>
      </c>
      <c r="F128" s="197">
        <f t="shared" si="9"/>
        <v>132.91525094479212</v>
      </c>
      <c r="G128" s="198">
        <f t="shared" si="10"/>
        <v>143.91156489514651</v>
      </c>
      <c r="H128" s="196">
        <f t="shared" si="11"/>
        <v>0</v>
      </c>
      <c r="I128" s="202">
        <f t="shared" si="12"/>
        <v>143.28501577900204</v>
      </c>
      <c r="J128" s="203">
        <v>1</v>
      </c>
      <c r="K128" s="203">
        <f t="shared" si="15"/>
        <v>34</v>
      </c>
      <c r="L128" s="201">
        <v>119.904221904834</v>
      </c>
      <c r="M128" s="193">
        <v>85.3</v>
      </c>
      <c r="N128" s="192">
        <f t="shared" si="14"/>
        <v>145.43993387807001</v>
      </c>
      <c r="O128" s="171">
        <f t="shared" si="13"/>
        <v>0.82442434280364885</v>
      </c>
      <c r="S128" s="110" t="s">
        <v>311</v>
      </c>
      <c r="T128" s="133">
        <v>0.83857325294433305</v>
      </c>
      <c r="U128" s="194">
        <v>0.83229976130000005</v>
      </c>
    </row>
    <row r="129" spans="1:21" ht="12.65" customHeight="1">
      <c r="A129" s="112">
        <v>28795</v>
      </c>
      <c r="B129" s="90">
        <v>3472447</v>
      </c>
      <c r="C129" s="195">
        <v>65.615542735197181</v>
      </c>
      <c r="D129" s="196">
        <f t="shared" si="8"/>
        <v>5292110.4592758724</v>
      </c>
      <c r="F129" s="197">
        <f t="shared" si="9"/>
        <v>133.61227710523789</v>
      </c>
      <c r="G129" s="198">
        <f t="shared" si="10"/>
        <v>143.91156489514651</v>
      </c>
      <c r="H129" s="196">
        <f t="shared" si="11"/>
        <v>0</v>
      </c>
      <c r="I129" s="202">
        <f t="shared" si="12"/>
        <v>143.59829033707427</v>
      </c>
      <c r="J129" s="203">
        <v>1</v>
      </c>
      <c r="K129" s="203">
        <f t="shared" si="15"/>
        <v>35</v>
      </c>
      <c r="L129" s="201">
        <v>123.115225122347</v>
      </c>
      <c r="M129" s="193">
        <v>84.6</v>
      </c>
      <c r="N129" s="192">
        <f t="shared" si="14"/>
        <v>149.29350696600022</v>
      </c>
      <c r="O129" s="171">
        <f t="shared" si="13"/>
        <v>0.82465224124171044</v>
      </c>
      <c r="S129" s="110" t="s">
        <v>339</v>
      </c>
      <c r="T129" s="133">
        <v>0.83090696580900003</v>
      </c>
      <c r="U129" s="194">
        <v>0.83229976130000005</v>
      </c>
    </row>
    <row r="130" spans="1:21" ht="12.65" customHeight="1">
      <c r="A130" s="112">
        <v>28825</v>
      </c>
      <c r="B130" s="90">
        <v>3740115</v>
      </c>
      <c r="C130" s="195">
        <v>65.615542735197181</v>
      </c>
      <c r="D130" s="196">
        <f t="shared" si="8"/>
        <v>5700044.2945261886</v>
      </c>
      <c r="F130" s="197">
        <f t="shared" si="9"/>
        <v>143.91156489514651</v>
      </c>
      <c r="G130" s="198">
        <f t="shared" si="10"/>
        <v>143.91156489514651</v>
      </c>
      <c r="H130" s="199">
        <f t="shared" si="11"/>
        <v>1</v>
      </c>
      <c r="I130" s="200">
        <f>G130</f>
        <v>143.91156489514651</v>
      </c>
      <c r="L130" s="201">
        <v>126.18201707198401</v>
      </c>
      <c r="M130" s="193">
        <v>84.9</v>
      </c>
      <c r="N130" s="192">
        <f t="shared" si="14"/>
        <v>152.69538133294657</v>
      </c>
      <c r="O130" s="171">
        <f t="shared" si="13"/>
        <v>0.82636433381602314</v>
      </c>
    </row>
    <row r="131" spans="1:21" ht="12.65" customHeight="1">
      <c r="A131" s="112">
        <v>28856</v>
      </c>
      <c r="B131" s="90">
        <v>2960289</v>
      </c>
      <c r="C131" s="195">
        <v>65.601268555644182</v>
      </c>
      <c r="D131" s="196">
        <f t="shared" si="8"/>
        <v>4512548.4082507174</v>
      </c>
      <c r="F131" s="197">
        <f t="shared" si="9"/>
        <v>113.93032572046789</v>
      </c>
      <c r="G131" s="198">
        <f t="shared" si="10"/>
        <v>143.91156489514651</v>
      </c>
      <c r="H131" s="196">
        <f t="shared" si="11"/>
        <v>0</v>
      </c>
      <c r="I131" s="202">
        <f>(I$176-I$130)/(K$175+1)+I130</f>
        <v>144.22075439369164</v>
      </c>
      <c r="J131" s="203">
        <v>1</v>
      </c>
      <c r="K131" s="203">
        <f t="shared" si="15"/>
        <v>1</v>
      </c>
      <c r="L131" s="201">
        <v>127.943364530857</v>
      </c>
      <c r="M131" s="193">
        <v>85.1</v>
      </c>
      <c r="N131" s="192">
        <f t="shared" si="14"/>
        <v>154.6412074262812</v>
      </c>
      <c r="O131" s="171">
        <f t="shared" si="13"/>
        <v>0.82735621804976334</v>
      </c>
    </row>
    <row r="132" spans="1:21" ht="12.65" customHeight="1">
      <c r="A132" s="112">
        <v>28887</v>
      </c>
      <c r="B132" s="90">
        <v>2841922</v>
      </c>
      <c r="C132" s="195">
        <v>65.601268555644182</v>
      </c>
      <c r="D132" s="196">
        <f t="shared" si="8"/>
        <v>4332114.3974364316</v>
      </c>
      <c r="F132" s="197">
        <f t="shared" si="9"/>
        <v>109.374827637492</v>
      </c>
      <c r="G132" s="198">
        <f t="shared" si="10"/>
        <v>143.91156489514651</v>
      </c>
      <c r="H132" s="196">
        <f t="shared" si="11"/>
        <v>0</v>
      </c>
      <c r="I132" s="202">
        <f t="shared" ref="I132:I174" si="16">(I$176-I$130)/(K$175+1)+I131</f>
        <v>144.52994389223676</v>
      </c>
      <c r="J132" s="203">
        <v>1</v>
      </c>
      <c r="K132" s="203">
        <f t="shared" si="15"/>
        <v>2</v>
      </c>
      <c r="L132" s="201">
        <v>120.777758239348</v>
      </c>
      <c r="M132" s="193">
        <v>84.1</v>
      </c>
      <c r="N132" s="192">
        <f t="shared" si="14"/>
        <v>146.77870308291384</v>
      </c>
      <c r="O132" s="171">
        <f t="shared" si="13"/>
        <v>0.82285614808247654</v>
      </c>
    </row>
    <row r="133" spans="1:21" ht="12.65" customHeight="1">
      <c r="A133" s="112">
        <v>28915</v>
      </c>
      <c r="B133" s="90">
        <v>3134731</v>
      </c>
      <c r="C133" s="195">
        <v>65.601268555644182</v>
      </c>
      <c r="D133" s="196">
        <f t="shared" si="8"/>
        <v>4778460.9490303751</v>
      </c>
      <c r="F133" s="197">
        <f t="shared" si="9"/>
        <v>120.64393843845922</v>
      </c>
      <c r="G133" s="198">
        <f t="shared" si="10"/>
        <v>143.91156489514651</v>
      </c>
      <c r="H133" s="196">
        <f t="shared" si="11"/>
        <v>0</v>
      </c>
      <c r="I133" s="202">
        <f t="shared" si="16"/>
        <v>144.83913339078188</v>
      </c>
      <c r="J133" s="203">
        <v>1</v>
      </c>
      <c r="K133" s="203">
        <f t="shared" si="15"/>
        <v>3</v>
      </c>
      <c r="L133" s="201">
        <v>118.718828327366</v>
      </c>
      <c r="M133" s="193">
        <v>84.5</v>
      </c>
      <c r="N133" s="192">
        <f t="shared" si="14"/>
        <v>144.32180253398136</v>
      </c>
      <c r="O133" s="171">
        <f t="shared" si="13"/>
        <v>0.822598015288875</v>
      </c>
    </row>
    <row r="134" spans="1:21" ht="12.65" customHeight="1">
      <c r="A134" s="112">
        <v>28946</v>
      </c>
      <c r="B134" s="90">
        <v>2765609</v>
      </c>
      <c r="C134" s="195">
        <v>72.731901197429025</v>
      </c>
      <c r="D134" s="196">
        <f t="shared" si="8"/>
        <v>3802470.3802157184</v>
      </c>
      <c r="F134" s="197">
        <f t="shared" si="9"/>
        <v>96.002668507293407</v>
      </c>
      <c r="G134" s="198">
        <f t="shared" si="10"/>
        <v>143.91156489514651</v>
      </c>
      <c r="H134" s="196">
        <f t="shared" si="11"/>
        <v>0</v>
      </c>
      <c r="I134" s="202">
        <f t="shared" si="16"/>
        <v>145.14832288932701</v>
      </c>
      <c r="J134" s="203">
        <v>1</v>
      </c>
      <c r="K134" s="203">
        <f t="shared" si="15"/>
        <v>4</v>
      </c>
      <c r="L134" s="201">
        <v>114.49701800230299</v>
      </c>
      <c r="M134" s="193">
        <v>84.8</v>
      </c>
      <c r="N134" s="192">
        <f t="shared" si="14"/>
        <v>139.43360414947506</v>
      </c>
      <c r="O134" s="171">
        <f t="shared" si="13"/>
        <v>0.82115798914270588</v>
      </c>
    </row>
    <row r="135" spans="1:21" ht="12.65" customHeight="1">
      <c r="A135" s="112">
        <v>28976</v>
      </c>
      <c r="B135" s="90">
        <v>2961661</v>
      </c>
      <c r="C135" s="195">
        <v>72.731901197429025</v>
      </c>
      <c r="D135" s="196">
        <f t="shared" si="8"/>
        <v>4072024.7253823895</v>
      </c>
      <c r="F135" s="197">
        <f t="shared" si="9"/>
        <v>102.80822748768142</v>
      </c>
      <c r="G135" s="198">
        <f t="shared" si="10"/>
        <v>143.91156489514651</v>
      </c>
      <c r="H135" s="196">
        <f t="shared" si="11"/>
        <v>0</v>
      </c>
      <c r="I135" s="202">
        <f t="shared" si="16"/>
        <v>145.45751238787213</v>
      </c>
      <c r="J135" s="203">
        <v>1</v>
      </c>
      <c r="K135" s="203">
        <f t="shared" si="15"/>
        <v>5</v>
      </c>
      <c r="L135" s="201">
        <v>118.65938388201</v>
      </c>
      <c r="M135" s="193">
        <v>81.900000000000006</v>
      </c>
      <c r="N135" s="192">
        <f t="shared" si="14"/>
        <v>145.00213878175074</v>
      </c>
      <c r="O135" s="171">
        <f t="shared" si="13"/>
        <v>0.81832850797193823</v>
      </c>
    </row>
    <row r="136" spans="1:21" ht="12.65" customHeight="1">
      <c r="A136" s="112">
        <v>29007</v>
      </c>
      <c r="B136" s="90">
        <v>3232033</v>
      </c>
      <c r="C136" s="195">
        <v>72.731901197429025</v>
      </c>
      <c r="D136" s="196">
        <f t="shared" si="8"/>
        <v>4443762.5674416553</v>
      </c>
      <c r="F136" s="197">
        <f t="shared" si="9"/>
        <v>112.19365886632313</v>
      </c>
      <c r="G136" s="198">
        <f t="shared" si="10"/>
        <v>143.91156489514651</v>
      </c>
      <c r="H136" s="196">
        <f t="shared" si="11"/>
        <v>0</v>
      </c>
      <c r="I136" s="202">
        <f t="shared" si="16"/>
        <v>145.76670188641725</v>
      </c>
      <c r="J136" s="203">
        <v>1</v>
      </c>
      <c r="K136" s="203">
        <f t="shared" si="15"/>
        <v>6</v>
      </c>
      <c r="L136" s="201">
        <v>120.174395850626</v>
      </c>
      <c r="M136" s="193">
        <v>81.900000000000006</v>
      </c>
      <c r="N136" s="192">
        <f t="shared" si="14"/>
        <v>146.72531682958368</v>
      </c>
      <c r="O136" s="171">
        <f t="shared" si="13"/>
        <v>0.81904335562079145</v>
      </c>
    </row>
    <row r="137" spans="1:21" ht="12.65" customHeight="1">
      <c r="A137" s="112">
        <v>29037</v>
      </c>
      <c r="B137" s="90">
        <v>3635762</v>
      </c>
      <c r="C137" s="195">
        <v>72.710325415883673</v>
      </c>
      <c r="D137" s="196">
        <f t="shared" si="8"/>
        <v>5000337.9564104695</v>
      </c>
      <c r="F137" s="197">
        <f t="shared" si="9"/>
        <v>126.24576637109209</v>
      </c>
      <c r="G137" s="198">
        <f t="shared" si="10"/>
        <v>143.91156489514651</v>
      </c>
      <c r="H137" s="196">
        <f t="shared" si="11"/>
        <v>0</v>
      </c>
      <c r="I137" s="202">
        <f t="shared" si="16"/>
        <v>146.07589138496238</v>
      </c>
      <c r="J137" s="203">
        <v>1</v>
      </c>
      <c r="K137" s="203">
        <f t="shared" si="15"/>
        <v>7</v>
      </c>
      <c r="L137" s="201">
        <v>123.34435873027699</v>
      </c>
      <c r="M137" s="193">
        <v>79.099999999999994</v>
      </c>
      <c r="N137" s="192">
        <f t="shared" si="14"/>
        <v>151.13632278989348</v>
      </c>
      <c r="O137" s="171">
        <f t="shared" si="13"/>
        <v>0.81611327081013951</v>
      </c>
    </row>
    <row r="138" spans="1:21" ht="12.65" customHeight="1">
      <c r="A138" s="112">
        <v>29068</v>
      </c>
      <c r="B138" s="90">
        <v>3909149</v>
      </c>
      <c r="C138" s="195">
        <v>72.710325415883673</v>
      </c>
      <c r="D138" s="196">
        <f t="shared" si="8"/>
        <v>5376332.6977849575</v>
      </c>
      <c r="F138" s="197">
        <f t="shared" si="9"/>
        <v>135.73867358858701</v>
      </c>
      <c r="G138" s="198">
        <f t="shared" si="10"/>
        <v>143.91156489514651</v>
      </c>
      <c r="H138" s="196">
        <f t="shared" si="11"/>
        <v>0</v>
      </c>
      <c r="I138" s="202">
        <f t="shared" si="16"/>
        <v>146.3850808835075</v>
      </c>
      <c r="J138" s="203">
        <v>1</v>
      </c>
      <c r="K138" s="203">
        <f t="shared" si="15"/>
        <v>8</v>
      </c>
      <c r="L138" s="201">
        <v>126.083281208744</v>
      </c>
      <c r="M138" s="193">
        <v>80.099999999999994</v>
      </c>
      <c r="N138" s="192">
        <f t="shared" si="14"/>
        <v>153.96390692843914</v>
      </c>
      <c r="O138" s="171">
        <f t="shared" si="13"/>
        <v>0.81891453473797737</v>
      </c>
    </row>
    <row r="139" spans="1:21" ht="12.65" customHeight="1">
      <c r="A139" s="112">
        <v>29099</v>
      </c>
      <c r="B139" s="90">
        <v>4007331</v>
      </c>
      <c r="C139" s="195">
        <v>72.710325415883673</v>
      </c>
      <c r="D139" s="196">
        <f t="shared" si="8"/>
        <v>5511364.4136223225</v>
      </c>
      <c r="F139" s="197">
        <f t="shared" si="9"/>
        <v>139.14787964603701</v>
      </c>
      <c r="G139" s="198">
        <f t="shared" si="10"/>
        <v>143.91156489514651</v>
      </c>
      <c r="H139" s="196">
        <f t="shared" si="11"/>
        <v>0</v>
      </c>
      <c r="I139" s="202">
        <f t="shared" si="16"/>
        <v>146.69427038205262</v>
      </c>
      <c r="J139" s="203">
        <v>1</v>
      </c>
      <c r="K139" s="203">
        <f t="shared" si="15"/>
        <v>9</v>
      </c>
      <c r="L139" s="201">
        <v>125.707712682672</v>
      </c>
      <c r="M139" s="193">
        <v>79.8</v>
      </c>
      <c r="N139" s="192">
        <f t="shared" si="14"/>
        <v>153.62303618480897</v>
      </c>
      <c r="O139" s="171">
        <f t="shared" si="13"/>
        <v>0.81828686507305615</v>
      </c>
    </row>
    <row r="140" spans="1:21" ht="12.65" customHeight="1">
      <c r="A140" s="112">
        <v>29129</v>
      </c>
      <c r="B140" s="90">
        <v>4080506</v>
      </c>
      <c r="C140" s="195">
        <v>72.686214841839245</v>
      </c>
      <c r="D140" s="196">
        <f t="shared" si="8"/>
        <v>5613865.0346271731</v>
      </c>
      <c r="F140" s="197">
        <f t="shared" si="9"/>
        <v>141.73575861843341</v>
      </c>
      <c r="G140" s="198">
        <f t="shared" si="10"/>
        <v>143.91156489514651</v>
      </c>
      <c r="H140" s="196">
        <f t="shared" si="11"/>
        <v>0</v>
      </c>
      <c r="I140" s="202">
        <f t="shared" si="16"/>
        <v>147.00345988059775</v>
      </c>
      <c r="J140" s="203">
        <v>1</v>
      </c>
      <c r="K140" s="203">
        <f t="shared" si="15"/>
        <v>10</v>
      </c>
      <c r="L140" s="201">
        <v>125.555131466706</v>
      </c>
      <c r="M140" s="193">
        <v>80.099999999999994</v>
      </c>
      <c r="N140" s="192">
        <f t="shared" si="14"/>
        <v>153.36318821446102</v>
      </c>
      <c r="O140" s="171">
        <f t="shared" si="13"/>
        <v>0.81867841252185891</v>
      </c>
    </row>
    <row r="141" spans="1:21" ht="12.65" customHeight="1">
      <c r="A141" s="112">
        <v>29160</v>
      </c>
      <c r="B141" s="90">
        <v>3971706</v>
      </c>
      <c r="C141" s="195">
        <v>72.686214841839245</v>
      </c>
      <c r="D141" s="196">
        <f t="shared" si="8"/>
        <v>5464180.5308505734</v>
      </c>
      <c r="F141" s="197">
        <f t="shared" si="9"/>
        <v>137.95660707750059</v>
      </c>
      <c r="G141" s="198">
        <f t="shared" si="10"/>
        <v>143.91156489514651</v>
      </c>
      <c r="H141" s="196">
        <f t="shared" si="11"/>
        <v>0</v>
      </c>
      <c r="I141" s="202">
        <f t="shared" si="16"/>
        <v>147.31264937914287</v>
      </c>
      <c r="J141" s="203">
        <v>1</v>
      </c>
      <c r="K141" s="203">
        <f t="shared" si="15"/>
        <v>11</v>
      </c>
      <c r="L141" s="201">
        <v>124.818837207201</v>
      </c>
      <c r="M141" s="193">
        <v>81.2</v>
      </c>
      <c r="N141" s="192">
        <f t="shared" si="14"/>
        <v>152.2092857066736</v>
      </c>
      <c r="O141" s="171">
        <f t="shared" si="13"/>
        <v>0.8200474539230318</v>
      </c>
    </row>
    <row r="142" spans="1:21" ht="12.65" customHeight="1">
      <c r="A142" s="112">
        <v>29190</v>
      </c>
      <c r="B142" s="90">
        <v>4128707</v>
      </c>
      <c r="C142" s="195">
        <v>72.686214841839245</v>
      </c>
      <c r="D142" s="196">
        <f t="shared" si="8"/>
        <v>5680178.8468195982</v>
      </c>
      <c r="F142" s="197">
        <f t="shared" si="9"/>
        <v>143.41001306167331</v>
      </c>
      <c r="G142" s="198">
        <f t="shared" si="10"/>
        <v>143.91156489514651</v>
      </c>
      <c r="H142" s="196">
        <f t="shared" si="11"/>
        <v>0</v>
      </c>
      <c r="I142" s="202">
        <f t="shared" si="16"/>
        <v>147.62183887768799</v>
      </c>
      <c r="J142" s="203">
        <v>1</v>
      </c>
      <c r="K142" s="203">
        <f t="shared" si="15"/>
        <v>12</v>
      </c>
      <c r="L142" s="201">
        <v>125.923699290782</v>
      </c>
      <c r="M142" s="193">
        <v>81.5</v>
      </c>
      <c r="N142" s="192">
        <f t="shared" si="14"/>
        <v>153.37965659601781</v>
      </c>
      <c r="O142" s="171">
        <f t="shared" si="13"/>
        <v>0.82099348822020601</v>
      </c>
    </row>
    <row r="143" spans="1:21" ht="12.65" customHeight="1">
      <c r="A143" s="112">
        <v>29221</v>
      </c>
      <c r="B143" s="90">
        <v>3267074</v>
      </c>
      <c r="C143" s="195">
        <v>72.659758326415144</v>
      </c>
      <c r="D143" s="196">
        <f t="shared" si="8"/>
        <v>4496400.8623907976</v>
      </c>
      <c r="F143" s="197">
        <f t="shared" si="9"/>
        <v>113.52264141595312</v>
      </c>
      <c r="G143" s="198">
        <f t="shared" si="10"/>
        <v>143.41001306167331</v>
      </c>
      <c r="H143" s="196">
        <f t="shared" si="11"/>
        <v>0</v>
      </c>
      <c r="I143" s="202">
        <f t="shared" si="16"/>
        <v>147.93102837623312</v>
      </c>
      <c r="J143" s="203">
        <v>1</v>
      </c>
      <c r="K143" s="203">
        <f t="shared" si="15"/>
        <v>13</v>
      </c>
      <c r="L143" s="201">
        <v>130.32923546286699</v>
      </c>
      <c r="M143" s="193">
        <v>79.8</v>
      </c>
      <c r="N143" s="192">
        <f t="shared" si="14"/>
        <v>158.8795666725957</v>
      </c>
      <c r="O143" s="171">
        <f t="shared" si="13"/>
        <v>0.82030205766760056</v>
      </c>
    </row>
    <row r="144" spans="1:21" ht="12.65" customHeight="1">
      <c r="A144" s="112">
        <v>29252</v>
      </c>
      <c r="B144" s="90">
        <v>3205827</v>
      </c>
      <c r="C144" s="195">
        <v>72.659758326415144</v>
      </c>
      <c r="D144" s="196">
        <f t="shared" si="8"/>
        <v>4412107.9863742609</v>
      </c>
      <c r="F144" s="197">
        <f t="shared" si="9"/>
        <v>111.39446151589487</v>
      </c>
      <c r="G144" s="198">
        <f t="shared" si="10"/>
        <v>143.41001306167331</v>
      </c>
      <c r="H144" s="196">
        <f t="shared" si="11"/>
        <v>0</v>
      </c>
      <c r="I144" s="202">
        <f t="shared" si="16"/>
        <v>148.24021787477824</v>
      </c>
      <c r="J144" s="203">
        <v>1</v>
      </c>
      <c r="K144" s="203">
        <f t="shared" si="15"/>
        <v>14</v>
      </c>
      <c r="L144" s="201">
        <v>123.72178281113</v>
      </c>
      <c r="M144" s="193">
        <v>80</v>
      </c>
      <c r="N144" s="192">
        <f t="shared" si="14"/>
        <v>151.30670054696472</v>
      </c>
      <c r="O144" s="171">
        <f t="shared" si="13"/>
        <v>0.81768872339349885</v>
      </c>
    </row>
    <row r="145" spans="1:15" ht="12.65" customHeight="1">
      <c r="A145" s="112">
        <v>29281</v>
      </c>
      <c r="B145" s="90">
        <v>3525742</v>
      </c>
      <c r="C145" s="195">
        <v>72.659758326415144</v>
      </c>
      <c r="D145" s="196">
        <f t="shared" si="8"/>
        <v>4852399.8444380062</v>
      </c>
      <c r="F145" s="197">
        <f t="shared" si="9"/>
        <v>122.51070676426838</v>
      </c>
      <c r="G145" s="198">
        <f t="shared" si="10"/>
        <v>143.41001306167331</v>
      </c>
      <c r="H145" s="196">
        <f t="shared" si="11"/>
        <v>0</v>
      </c>
      <c r="I145" s="202">
        <f t="shared" si="16"/>
        <v>148.54940737332336</v>
      </c>
      <c r="J145" s="203">
        <v>1</v>
      </c>
      <c r="K145" s="203">
        <f t="shared" si="15"/>
        <v>15</v>
      </c>
      <c r="L145" s="201">
        <v>122.337779732898</v>
      </c>
      <c r="M145" s="193">
        <v>80.599999999999994</v>
      </c>
      <c r="N145" s="192">
        <f t="shared" si="14"/>
        <v>149.55992880929514</v>
      </c>
      <c r="O145" s="171">
        <f t="shared" si="13"/>
        <v>0.81798500913230388</v>
      </c>
    </row>
    <row r="146" spans="1:15" ht="12.65" customHeight="1">
      <c r="A146" s="112">
        <v>29312</v>
      </c>
      <c r="B146" s="90">
        <v>3168762</v>
      </c>
      <c r="C146" s="195">
        <v>79.13731448297419</v>
      </c>
      <c r="D146" s="196">
        <f t="shared" si="8"/>
        <v>4004131.3262932817</v>
      </c>
      <c r="F146" s="197">
        <f t="shared" si="9"/>
        <v>101.0940925083538</v>
      </c>
      <c r="G146" s="198">
        <f t="shared" si="10"/>
        <v>143.41001306167331</v>
      </c>
      <c r="H146" s="196">
        <f t="shared" si="11"/>
        <v>0</v>
      </c>
      <c r="I146" s="202">
        <f t="shared" si="16"/>
        <v>148.85859687186849</v>
      </c>
      <c r="J146" s="203">
        <v>1</v>
      </c>
      <c r="K146" s="203">
        <f t="shared" si="15"/>
        <v>16</v>
      </c>
      <c r="L146" s="201">
        <v>120.81778119869399</v>
      </c>
      <c r="M146" s="193">
        <v>82.8</v>
      </c>
      <c r="N146" s="192">
        <f t="shared" si="14"/>
        <v>147.19819953495403</v>
      </c>
      <c r="O146" s="171">
        <f t="shared" si="13"/>
        <v>0.82078300944166316</v>
      </c>
    </row>
    <row r="147" spans="1:15" ht="12.65" customHeight="1">
      <c r="A147" s="112">
        <v>29342</v>
      </c>
      <c r="B147" s="90">
        <v>3330196</v>
      </c>
      <c r="C147" s="195">
        <v>79.13731448297419</v>
      </c>
      <c r="D147" s="196">
        <f t="shared" si="8"/>
        <v>4208123.5909470581</v>
      </c>
      <c r="F147" s="197">
        <f t="shared" si="9"/>
        <v>106.24437635106383</v>
      </c>
      <c r="G147" s="198">
        <f t="shared" si="10"/>
        <v>143.41001306167331</v>
      </c>
      <c r="H147" s="196">
        <f t="shared" si="11"/>
        <v>0</v>
      </c>
      <c r="I147" s="202">
        <f t="shared" si="16"/>
        <v>149.16778637041361</v>
      </c>
      <c r="J147" s="203">
        <v>1</v>
      </c>
      <c r="K147" s="203">
        <f t="shared" si="15"/>
        <v>17</v>
      </c>
      <c r="L147" s="201">
        <v>122.612677231486</v>
      </c>
      <c r="M147" s="193">
        <v>79.7</v>
      </c>
      <c r="N147" s="192">
        <f t="shared" si="14"/>
        <v>150.1315030955779</v>
      </c>
      <c r="O147" s="171">
        <f t="shared" si="13"/>
        <v>0.81670185606166457</v>
      </c>
    </row>
    <row r="148" spans="1:15" ht="12.65" customHeight="1">
      <c r="A148" s="112">
        <v>29373</v>
      </c>
      <c r="B148" s="90">
        <v>3543466</v>
      </c>
      <c r="C148" s="195">
        <v>79.13731448297419</v>
      </c>
      <c r="D148" s="196">
        <f t="shared" si="8"/>
        <v>4477617.1937984461</v>
      </c>
      <c r="F148" s="197">
        <f t="shared" si="9"/>
        <v>113.04840174308023</v>
      </c>
      <c r="G148" s="198">
        <f t="shared" si="10"/>
        <v>143.41001306167331</v>
      </c>
      <c r="H148" s="196">
        <f t="shared" si="11"/>
        <v>0</v>
      </c>
      <c r="I148" s="202">
        <f t="shared" si="16"/>
        <v>149.47697586895873</v>
      </c>
      <c r="J148" s="203">
        <v>1</v>
      </c>
      <c r="K148" s="203">
        <f t="shared" si="15"/>
        <v>18</v>
      </c>
      <c r="L148" s="201">
        <v>121.056708963106</v>
      </c>
      <c r="M148" s="193">
        <v>77.3</v>
      </c>
      <c r="N148" s="192">
        <f t="shared" si="14"/>
        <v>149.05215525463456</v>
      </c>
      <c r="O148" s="171">
        <f t="shared" si="13"/>
        <v>0.81217684344314056</v>
      </c>
    </row>
    <row r="149" spans="1:15" ht="12.65" customHeight="1">
      <c r="A149" s="112">
        <v>29403</v>
      </c>
      <c r="B149" s="90">
        <v>3794135</v>
      </c>
      <c r="C149" s="195">
        <v>79.100746034402988</v>
      </c>
      <c r="D149" s="196">
        <f t="shared" si="8"/>
        <v>4796585.6078649769</v>
      </c>
      <c r="F149" s="197">
        <f t="shared" si="9"/>
        <v>121.10153979755445</v>
      </c>
      <c r="G149" s="198">
        <f t="shared" si="10"/>
        <v>143.41001306167331</v>
      </c>
      <c r="H149" s="196">
        <f t="shared" si="11"/>
        <v>0</v>
      </c>
      <c r="I149" s="202">
        <f t="shared" si="16"/>
        <v>149.78616536750386</v>
      </c>
      <c r="J149" s="203">
        <v>1</v>
      </c>
      <c r="K149" s="203">
        <f t="shared" si="15"/>
        <v>19</v>
      </c>
      <c r="L149" s="201">
        <v>118.616280423275</v>
      </c>
      <c r="M149" s="193">
        <v>76.2</v>
      </c>
      <c r="N149" s="192">
        <f t="shared" si="14"/>
        <v>146.59284604841363</v>
      </c>
      <c r="O149" s="171">
        <f t="shared" si="13"/>
        <v>0.8091546321714832</v>
      </c>
    </row>
    <row r="150" spans="1:15" ht="12.65" customHeight="1">
      <c r="A150" s="112">
        <v>29434</v>
      </c>
      <c r="B150" s="90">
        <v>3955388</v>
      </c>
      <c r="C150" s="195">
        <v>79.100746034402988</v>
      </c>
      <c r="D150" s="196">
        <f t="shared" si="8"/>
        <v>5000443.3564756745</v>
      </c>
      <c r="F150" s="197">
        <f t="shared" si="9"/>
        <v>126.24842745362757</v>
      </c>
      <c r="G150" s="198">
        <f t="shared" si="10"/>
        <v>143.41001306167331</v>
      </c>
      <c r="H150" s="196">
        <f t="shared" si="11"/>
        <v>0</v>
      </c>
      <c r="I150" s="202">
        <f t="shared" si="16"/>
        <v>150.09535486604898</v>
      </c>
      <c r="J150" s="203">
        <v>1</v>
      </c>
      <c r="K150" s="203">
        <f t="shared" si="15"/>
        <v>20</v>
      </c>
      <c r="L150" s="201">
        <v>117.49259247003199</v>
      </c>
      <c r="M150" s="193">
        <v>75.400000000000006</v>
      </c>
      <c r="N150" s="192">
        <f t="shared" si="14"/>
        <v>145.54489882121317</v>
      </c>
      <c r="O150" s="171">
        <f t="shared" si="13"/>
        <v>0.80726011987791801</v>
      </c>
    </row>
    <row r="151" spans="1:15" ht="12.65" customHeight="1">
      <c r="A151" s="112">
        <v>29465</v>
      </c>
      <c r="B151" s="90">
        <v>4048395</v>
      </c>
      <c r="C151" s="195">
        <v>79.100746034402988</v>
      </c>
      <c r="D151" s="196">
        <f t="shared" ref="D151:D214" si="17">B151/C151*100</f>
        <v>5118023.7898631794</v>
      </c>
      <c r="F151" s="197">
        <f t="shared" ref="F151:F214" si="18">D151/E$574*100</f>
        <v>129.21703318641019</v>
      </c>
      <c r="G151" s="198">
        <f t="shared" ref="G151:G214" si="19">MAX(F139:F163)</f>
        <v>143.41001306167331</v>
      </c>
      <c r="H151" s="196">
        <f t="shared" ref="H151:H214" si="20">IF(F151=G151,1,0)</f>
        <v>0</v>
      </c>
      <c r="I151" s="202">
        <f t="shared" si="16"/>
        <v>150.4045443645941</v>
      </c>
      <c r="J151" s="203">
        <v>1</v>
      </c>
      <c r="K151" s="203">
        <f t="shared" si="15"/>
        <v>21</v>
      </c>
      <c r="L151" s="201">
        <v>116.28833119700001</v>
      </c>
      <c r="M151" s="193">
        <v>76.7</v>
      </c>
      <c r="N151" s="192">
        <f t="shared" si="14"/>
        <v>143.8011950717069</v>
      </c>
      <c r="O151" s="171">
        <f t="shared" si="13"/>
        <v>0.80867430301265908</v>
      </c>
    </row>
    <row r="152" spans="1:15" ht="12.65" customHeight="1">
      <c r="A152" s="112">
        <v>29495</v>
      </c>
      <c r="B152" s="90">
        <v>4188850</v>
      </c>
      <c r="C152" s="195">
        <v>79.062307508895913</v>
      </c>
      <c r="D152" s="196">
        <f t="shared" si="17"/>
        <v>5298163.0969076892</v>
      </c>
      <c r="F152" s="197">
        <f t="shared" si="18"/>
        <v>133.76509075164665</v>
      </c>
      <c r="G152" s="198">
        <f t="shared" si="19"/>
        <v>149.99685367473379</v>
      </c>
      <c r="H152" s="196">
        <f t="shared" si="20"/>
        <v>0</v>
      </c>
      <c r="I152" s="202">
        <f t="shared" si="16"/>
        <v>150.71373386313923</v>
      </c>
      <c r="J152" s="203">
        <v>1</v>
      </c>
      <c r="K152" s="203">
        <f t="shared" si="15"/>
        <v>22</v>
      </c>
      <c r="L152" s="201">
        <v>116.625247089707</v>
      </c>
      <c r="M152" s="193">
        <v>76.400000000000006</v>
      </c>
      <c r="N152" s="192">
        <f t="shared" si="14"/>
        <v>144.27070572129077</v>
      </c>
      <c r="O152" s="171">
        <f t="shared" si="13"/>
        <v>0.80837787897849045</v>
      </c>
    </row>
    <row r="153" spans="1:15" ht="12.65" customHeight="1">
      <c r="A153" s="112">
        <v>29526</v>
      </c>
      <c r="B153" s="90">
        <v>4080220</v>
      </c>
      <c r="C153" s="195">
        <v>79.062307508895913</v>
      </c>
      <c r="D153" s="196">
        <f t="shared" si="17"/>
        <v>5160765.1339304801</v>
      </c>
      <c r="F153" s="197">
        <f t="shared" si="18"/>
        <v>130.29614299549607</v>
      </c>
      <c r="G153" s="198">
        <f t="shared" si="19"/>
        <v>149.99685367473379</v>
      </c>
      <c r="H153" s="196">
        <f t="shared" si="20"/>
        <v>0</v>
      </c>
      <c r="I153" s="202">
        <f t="shared" si="16"/>
        <v>151.02292336168435</v>
      </c>
      <c r="J153" s="203">
        <v>1</v>
      </c>
      <c r="K153" s="203">
        <f t="shared" si="15"/>
        <v>23</v>
      </c>
      <c r="L153" s="201">
        <v>116.067440225091</v>
      </c>
      <c r="M153" s="193">
        <v>76.599999999999994</v>
      </c>
      <c r="N153" s="192">
        <f t="shared" si="14"/>
        <v>143.57872042926468</v>
      </c>
      <c r="O153" s="171">
        <f t="shared" si="13"/>
        <v>0.8083888746053608</v>
      </c>
    </row>
    <row r="154" spans="1:15" ht="12.65" customHeight="1">
      <c r="A154" s="112">
        <v>29556</v>
      </c>
      <c r="B154" s="90">
        <v>3966967</v>
      </c>
      <c r="C154" s="195">
        <v>79.062307508895913</v>
      </c>
      <c r="D154" s="196">
        <f t="shared" si="17"/>
        <v>5017519.8839897839</v>
      </c>
      <c r="F154" s="197">
        <f t="shared" si="18"/>
        <v>126.67956617300393</v>
      </c>
      <c r="G154" s="198">
        <f t="shared" si="19"/>
        <v>149.99685367473379</v>
      </c>
      <c r="H154" s="196">
        <f t="shared" si="20"/>
        <v>0</v>
      </c>
      <c r="I154" s="202">
        <f t="shared" si="16"/>
        <v>151.33211286022947</v>
      </c>
      <c r="J154" s="203">
        <v>1</v>
      </c>
      <c r="K154" s="203">
        <f t="shared" si="15"/>
        <v>24</v>
      </c>
      <c r="L154" s="201">
        <v>111.694303768965</v>
      </c>
      <c r="M154" s="193">
        <v>76.599999999999994</v>
      </c>
      <c r="N154" s="192">
        <f t="shared" si="14"/>
        <v>138.60470510959809</v>
      </c>
      <c r="O154" s="171">
        <f t="shared" si="13"/>
        <v>0.80584785112919233</v>
      </c>
    </row>
    <row r="155" spans="1:15" ht="12.65" customHeight="1">
      <c r="A155" s="112">
        <v>29587</v>
      </c>
      <c r="B155" s="90">
        <v>2954868</v>
      </c>
      <c r="C155" s="195">
        <v>79.022084793137211</v>
      </c>
      <c r="D155" s="196">
        <f t="shared" si="17"/>
        <v>3739293.9046536265</v>
      </c>
      <c r="F155" s="197">
        <f t="shared" si="18"/>
        <v>94.407623803617753</v>
      </c>
      <c r="G155" s="198">
        <f t="shared" si="19"/>
        <v>149.99685367473379</v>
      </c>
      <c r="H155" s="196">
        <f t="shared" si="20"/>
        <v>0</v>
      </c>
      <c r="I155" s="202">
        <f t="shared" si="16"/>
        <v>151.6413023587746</v>
      </c>
      <c r="J155" s="203">
        <v>1</v>
      </c>
      <c r="K155" s="203">
        <f t="shared" si="15"/>
        <v>25</v>
      </c>
      <c r="L155" s="201">
        <v>110.789787986961</v>
      </c>
      <c r="M155" s="193">
        <v>79.7</v>
      </c>
      <c r="N155" s="192">
        <f t="shared" si="14"/>
        <v>136.68412206482827</v>
      </c>
      <c r="O155" s="171">
        <f t="shared" si="13"/>
        <v>0.81055345941655332</v>
      </c>
    </row>
    <row r="156" spans="1:15" ht="12.65" customHeight="1">
      <c r="A156" s="112">
        <v>29618</v>
      </c>
      <c r="B156" s="90">
        <v>3128874</v>
      </c>
      <c r="C156" s="195">
        <v>79.022084793137211</v>
      </c>
      <c r="D156" s="196">
        <f t="shared" si="17"/>
        <v>3959493.1065039826</v>
      </c>
      <c r="F156" s="197">
        <f t="shared" si="18"/>
        <v>99.967091430453294</v>
      </c>
      <c r="G156" s="198">
        <f t="shared" si="19"/>
        <v>149.99685367473379</v>
      </c>
      <c r="H156" s="196">
        <f t="shared" si="20"/>
        <v>0</v>
      </c>
      <c r="I156" s="202">
        <f t="shared" si="16"/>
        <v>151.95049185731972</v>
      </c>
      <c r="J156" s="203">
        <v>1</v>
      </c>
      <c r="K156" s="203">
        <f t="shared" si="15"/>
        <v>26</v>
      </c>
      <c r="L156" s="201">
        <v>110.776184347724</v>
      </c>
      <c r="M156" s="193">
        <v>78.8</v>
      </c>
      <c r="N156" s="192">
        <f t="shared" si="14"/>
        <v>136.9275545028793</v>
      </c>
      <c r="O156" s="171">
        <f t="shared" si="13"/>
        <v>0.80901309272557409</v>
      </c>
    </row>
    <row r="157" spans="1:15" ht="12.65" customHeight="1">
      <c r="A157" s="112">
        <v>29646</v>
      </c>
      <c r="B157" s="90">
        <v>3399192</v>
      </c>
      <c r="C157" s="195">
        <v>79.022084793137211</v>
      </c>
      <c r="D157" s="196">
        <f t="shared" si="17"/>
        <v>4301572.160362957</v>
      </c>
      <c r="F157" s="197">
        <f t="shared" si="18"/>
        <v>108.60371413283674</v>
      </c>
      <c r="G157" s="198">
        <f t="shared" si="19"/>
        <v>149.99685367473379</v>
      </c>
      <c r="H157" s="196">
        <f t="shared" si="20"/>
        <v>0</v>
      </c>
      <c r="I157" s="202">
        <f t="shared" si="16"/>
        <v>152.25968135586484</v>
      </c>
      <c r="J157" s="203">
        <v>1</v>
      </c>
      <c r="K157" s="203">
        <f t="shared" si="15"/>
        <v>27</v>
      </c>
      <c r="L157" s="201">
        <v>109.30342697803501</v>
      </c>
      <c r="M157" s="193">
        <v>78.099999999999994</v>
      </c>
      <c r="N157" s="192">
        <f t="shared" si="14"/>
        <v>135.45380768023182</v>
      </c>
      <c r="O157" s="171">
        <f t="shared" si="13"/>
        <v>0.80694244665361881</v>
      </c>
    </row>
    <row r="158" spans="1:15" ht="12.65" customHeight="1">
      <c r="A158" s="112">
        <v>29677</v>
      </c>
      <c r="B158" s="90">
        <v>3069336</v>
      </c>
      <c r="C158" s="195">
        <v>79.29226413544103</v>
      </c>
      <c r="D158" s="196">
        <f t="shared" si="17"/>
        <v>3870914.8155451752</v>
      </c>
      <c r="F158" s="197">
        <f t="shared" si="18"/>
        <v>97.730715744765888</v>
      </c>
      <c r="G158" s="198">
        <f t="shared" si="19"/>
        <v>149.99685367473379</v>
      </c>
      <c r="H158" s="196">
        <f t="shared" si="20"/>
        <v>0</v>
      </c>
      <c r="I158" s="202">
        <f t="shared" si="16"/>
        <v>152.56887085440997</v>
      </c>
      <c r="J158" s="203">
        <v>1</v>
      </c>
      <c r="K158" s="203">
        <f t="shared" si="15"/>
        <v>28</v>
      </c>
      <c r="L158" s="201">
        <v>116.170958240378</v>
      </c>
      <c r="M158" s="193">
        <v>78.5</v>
      </c>
      <c r="N158" s="192">
        <f t="shared" si="14"/>
        <v>143.14988430842448</v>
      </c>
      <c r="O158" s="171">
        <f t="shared" si="13"/>
        <v>0.81153372076837405</v>
      </c>
    </row>
    <row r="159" spans="1:15" ht="12.65" customHeight="1">
      <c r="A159" s="112">
        <v>29707</v>
      </c>
      <c r="B159" s="90">
        <v>3284329</v>
      </c>
      <c r="C159" s="195">
        <v>79.29226413544103</v>
      </c>
      <c r="D159" s="196">
        <f t="shared" si="17"/>
        <v>4142054.7588223214</v>
      </c>
      <c r="F159" s="197">
        <f t="shared" si="18"/>
        <v>104.57630702904186</v>
      </c>
      <c r="G159" s="198">
        <f t="shared" si="19"/>
        <v>149.99685367473379</v>
      </c>
      <c r="H159" s="196">
        <f t="shared" si="20"/>
        <v>0</v>
      </c>
      <c r="I159" s="202">
        <f t="shared" si="16"/>
        <v>152.87806035295509</v>
      </c>
      <c r="J159" s="203">
        <v>1</v>
      </c>
      <c r="K159" s="203">
        <f t="shared" si="15"/>
        <v>29</v>
      </c>
      <c r="L159" s="201">
        <v>120.529185703294</v>
      </c>
      <c r="M159" s="193">
        <v>78.400000000000006</v>
      </c>
      <c r="N159" s="192">
        <f t="shared" si="14"/>
        <v>148.13570935520897</v>
      </c>
      <c r="O159" s="171">
        <f t="shared" si="13"/>
        <v>0.81364031824549243</v>
      </c>
    </row>
    <row r="160" spans="1:15" ht="12.65" customHeight="1">
      <c r="A160" s="112">
        <v>29738</v>
      </c>
      <c r="B160" s="90">
        <v>3695143</v>
      </c>
      <c r="C160" s="195">
        <v>79.29226413544103</v>
      </c>
      <c r="D160" s="196">
        <f t="shared" si="17"/>
        <v>4660155.7419122709</v>
      </c>
      <c r="F160" s="197">
        <f t="shared" si="18"/>
        <v>117.65703401949523</v>
      </c>
      <c r="G160" s="198">
        <f t="shared" si="19"/>
        <v>149.99685367473379</v>
      </c>
      <c r="H160" s="196">
        <f t="shared" si="20"/>
        <v>0</v>
      </c>
      <c r="I160" s="202">
        <f t="shared" si="16"/>
        <v>153.18724985150021</v>
      </c>
      <c r="J160" s="203">
        <v>1</v>
      </c>
      <c r="K160" s="203">
        <f t="shared" si="15"/>
        <v>30</v>
      </c>
      <c r="L160" s="201">
        <v>126.394037156846</v>
      </c>
      <c r="M160" s="193">
        <v>79.099999999999994</v>
      </c>
      <c r="N160" s="192">
        <f t="shared" si="14"/>
        <v>154.60503394629052</v>
      </c>
      <c r="O160" s="171">
        <f t="shared" si="13"/>
        <v>0.81752860130514915</v>
      </c>
    </row>
    <row r="161" spans="1:15" ht="12.65" customHeight="1">
      <c r="A161" s="112">
        <v>29768</v>
      </c>
      <c r="B161" s="90">
        <v>4046640</v>
      </c>
      <c r="C161" s="195">
        <v>79.24479484311388</v>
      </c>
      <c r="D161" s="196">
        <f t="shared" si="17"/>
        <v>5106505.7433884442</v>
      </c>
      <c r="F161" s="197">
        <f t="shared" si="18"/>
        <v>128.9262319211804</v>
      </c>
      <c r="G161" s="198">
        <f t="shared" si="19"/>
        <v>149.99685367473379</v>
      </c>
      <c r="H161" s="196">
        <f t="shared" si="20"/>
        <v>0</v>
      </c>
      <c r="I161" s="202">
        <f t="shared" si="16"/>
        <v>153.49643935004534</v>
      </c>
      <c r="J161" s="203">
        <v>1</v>
      </c>
      <c r="K161" s="203">
        <f t="shared" si="15"/>
        <v>31</v>
      </c>
      <c r="L161" s="201">
        <v>127.123717938138</v>
      </c>
      <c r="M161" s="193">
        <v>79.599999999999994</v>
      </c>
      <c r="N161" s="192">
        <f t="shared" si="14"/>
        <v>155.2911382722352</v>
      </c>
      <c r="O161" s="171">
        <f t="shared" si="13"/>
        <v>0.81861540428200141</v>
      </c>
    </row>
    <row r="162" spans="1:15" ht="12.65" customHeight="1">
      <c r="A162" s="112">
        <v>29799</v>
      </c>
      <c r="B162" s="90">
        <v>4287400</v>
      </c>
      <c r="C162" s="195">
        <v>79.24479484311388</v>
      </c>
      <c r="D162" s="196">
        <f t="shared" si="17"/>
        <v>5410323.805479018</v>
      </c>
      <c r="F162" s="197">
        <f t="shared" si="18"/>
        <v>136.59686227064151</v>
      </c>
      <c r="G162" s="198">
        <f t="shared" si="19"/>
        <v>149.99685367473379</v>
      </c>
      <c r="H162" s="196">
        <f t="shared" si="20"/>
        <v>0</v>
      </c>
      <c r="I162" s="202">
        <f t="shared" si="16"/>
        <v>153.80562884859046</v>
      </c>
      <c r="J162" s="203">
        <v>1</v>
      </c>
      <c r="K162" s="203">
        <f t="shared" si="15"/>
        <v>32</v>
      </c>
      <c r="L162" s="201">
        <v>127.592006055908</v>
      </c>
      <c r="M162" s="193">
        <v>78.599999999999994</v>
      </c>
      <c r="N162" s="192">
        <f t="shared" si="14"/>
        <v>156.11144273701285</v>
      </c>
      <c r="O162" s="171">
        <f t="shared" si="13"/>
        <v>0.81731360506898254</v>
      </c>
    </row>
    <row r="163" spans="1:15" ht="12.65" customHeight="1">
      <c r="A163" s="112">
        <v>29830</v>
      </c>
      <c r="B163" s="90">
        <v>4498275</v>
      </c>
      <c r="C163" s="195">
        <v>79.24479484311388</v>
      </c>
      <c r="D163" s="196">
        <f t="shared" si="17"/>
        <v>5676429.6114407638</v>
      </c>
      <c r="F163" s="197">
        <f t="shared" si="18"/>
        <v>143.31535444102951</v>
      </c>
      <c r="G163" s="198">
        <f t="shared" si="19"/>
        <v>150.9303913162463</v>
      </c>
      <c r="H163" s="196">
        <f t="shared" si="20"/>
        <v>0</v>
      </c>
      <c r="I163" s="202">
        <f t="shared" si="16"/>
        <v>154.11481834713558</v>
      </c>
      <c r="J163" s="203">
        <v>1</v>
      </c>
      <c r="K163" s="203">
        <f t="shared" si="15"/>
        <v>33</v>
      </c>
      <c r="L163" s="201">
        <v>128.807942803755</v>
      </c>
      <c r="M163" s="193">
        <v>79.7</v>
      </c>
      <c r="N163" s="192">
        <f t="shared" si="14"/>
        <v>157.17801220294911</v>
      </c>
      <c r="O163" s="171">
        <f t="shared" si="13"/>
        <v>0.81950357431316467</v>
      </c>
    </row>
    <row r="164" spans="1:15" ht="12.65" customHeight="1">
      <c r="A164" s="112">
        <v>29860</v>
      </c>
      <c r="B164" s="90">
        <v>4704874</v>
      </c>
      <c r="C164" s="195">
        <v>79.19236500630916</v>
      </c>
      <c r="D164" s="196">
        <f t="shared" si="17"/>
        <v>5941070.2024433399</v>
      </c>
      <c r="F164" s="197">
        <f t="shared" si="18"/>
        <v>149.99685367473379</v>
      </c>
      <c r="G164" s="198">
        <f t="shared" si="19"/>
        <v>158.13428182822273</v>
      </c>
      <c r="H164" s="196">
        <f t="shared" si="20"/>
        <v>0</v>
      </c>
      <c r="I164" s="202">
        <f t="shared" si="16"/>
        <v>154.42400784568071</v>
      </c>
      <c r="J164" s="203">
        <v>1</v>
      </c>
      <c r="K164" s="203">
        <f t="shared" si="15"/>
        <v>34</v>
      </c>
      <c r="L164" s="201">
        <v>129.717053341472</v>
      </c>
      <c r="M164" s="193">
        <v>79.599999999999994</v>
      </c>
      <c r="N164" s="192">
        <f t="shared" si="14"/>
        <v>158.2408038394158</v>
      </c>
      <c r="O164" s="171">
        <f t="shared" si="13"/>
        <v>0.81974465620833192</v>
      </c>
    </row>
    <row r="165" spans="1:15" ht="12.65" customHeight="1">
      <c r="A165" s="112">
        <v>29891</v>
      </c>
      <c r="B165" s="90">
        <v>4641144</v>
      </c>
      <c r="C165" s="195">
        <v>79.19236500630916</v>
      </c>
      <c r="D165" s="196">
        <f t="shared" si="17"/>
        <v>5860595.2728274325</v>
      </c>
      <c r="F165" s="197">
        <f t="shared" si="18"/>
        <v>147.96506717318439</v>
      </c>
      <c r="G165" s="198">
        <f t="shared" si="19"/>
        <v>158.13428182822273</v>
      </c>
      <c r="H165" s="196">
        <f t="shared" si="20"/>
        <v>0</v>
      </c>
      <c r="I165" s="202">
        <f t="shared" si="16"/>
        <v>154.73319734422583</v>
      </c>
      <c r="J165" s="203">
        <v>1</v>
      </c>
      <c r="K165" s="203">
        <f t="shared" si="15"/>
        <v>35</v>
      </c>
      <c r="L165" s="201">
        <v>130.78384210393099</v>
      </c>
      <c r="M165" s="193">
        <v>78.5</v>
      </c>
      <c r="N165" s="192">
        <f t="shared" si="14"/>
        <v>159.77061154413704</v>
      </c>
      <c r="O165" s="171">
        <f t="shared" si="13"/>
        <v>0.81857258252905685</v>
      </c>
    </row>
    <row r="166" spans="1:15" ht="12.65" customHeight="1">
      <c r="A166" s="112">
        <v>29921</v>
      </c>
      <c r="B166" s="90">
        <v>4631794</v>
      </c>
      <c r="C166" s="195">
        <v>79.19236500630916</v>
      </c>
      <c r="D166" s="196">
        <f t="shared" si="17"/>
        <v>5848788.5790896518</v>
      </c>
      <c r="F166" s="197">
        <f t="shared" si="18"/>
        <v>147.66697830154644</v>
      </c>
      <c r="G166" s="198">
        <f t="shared" si="19"/>
        <v>158.13428182822273</v>
      </c>
      <c r="H166" s="196">
        <f t="shared" si="20"/>
        <v>0</v>
      </c>
      <c r="I166" s="202">
        <f t="shared" si="16"/>
        <v>155.04238684277095</v>
      </c>
      <c r="J166" s="203">
        <v>1</v>
      </c>
      <c r="K166" s="203">
        <f t="shared" si="15"/>
        <v>36</v>
      </c>
      <c r="L166" s="201">
        <v>130.348383881605</v>
      </c>
      <c r="M166" s="193">
        <v>77</v>
      </c>
      <c r="N166" s="192">
        <f t="shared" si="14"/>
        <v>159.7068291217571</v>
      </c>
      <c r="O166" s="171">
        <f t="shared" si="13"/>
        <v>0.81617288752399031</v>
      </c>
    </row>
    <row r="167" spans="1:15" ht="12.65" customHeight="1">
      <c r="A167" s="112">
        <v>29952</v>
      </c>
      <c r="B167" s="90">
        <v>3244866</v>
      </c>
      <c r="C167" s="195">
        <v>79.133607611514805</v>
      </c>
      <c r="D167" s="196">
        <f t="shared" si="17"/>
        <v>4100490.4211239782</v>
      </c>
      <c r="F167" s="197">
        <f t="shared" si="18"/>
        <v>103.52691362560056</v>
      </c>
      <c r="G167" s="198">
        <f t="shared" si="19"/>
        <v>158.13428182822273</v>
      </c>
      <c r="H167" s="196">
        <f t="shared" si="20"/>
        <v>0</v>
      </c>
      <c r="I167" s="202">
        <f t="shared" si="16"/>
        <v>155.35157634131608</v>
      </c>
      <c r="J167" s="203">
        <v>1</v>
      </c>
      <c r="K167" s="203">
        <f t="shared" si="15"/>
        <v>37</v>
      </c>
      <c r="L167" s="201">
        <v>123.398193022081</v>
      </c>
      <c r="M167" s="193">
        <v>75.3</v>
      </c>
      <c r="N167" s="192">
        <f t="shared" si="14"/>
        <v>152.2907095276735</v>
      </c>
      <c r="O167" s="171">
        <f t="shared" si="13"/>
        <v>0.8102805049946773</v>
      </c>
    </row>
    <row r="168" spans="1:15" ht="12.65" customHeight="1">
      <c r="A168" s="112">
        <v>29983</v>
      </c>
      <c r="B168" s="90">
        <v>3747843</v>
      </c>
      <c r="C168" s="195">
        <v>79.133607611514805</v>
      </c>
      <c r="D168" s="196">
        <f t="shared" si="17"/>
        <v>4736095.2105191881</v>
      </c>
      <c r="F168" s="197">
        <f t="shared" si="18"/>
        <v>119.57431171065669</v>
      </c>
      <c r="G168" s="198">
        <f t="shared" si="19"/>
        <v>158.13428182822273</v>
      </c>
      <c r="H168" s="196">
        <f t="shared" si="20"/>
        <v>0</v>
      </c>
      <c r="I168" s="202">
        <f t="shared" si="16"/>
        <v>155.6607658398612</v>
      </c>
      <c r="J168" s="203">
        <v>1</v>
      </c>
      <c r="K168" s="203">
        <f t="shared" si="15"/>
        <v>38</v>
      </c>
      <c r="L168" s="201">
        <v>131.25170552495101</v>
      </c>
      <c r="M168" s="193">
        <v>74.2</v>
      </c>
      <c r="N168" s="192">
        <f t="shared" si="14"/>
        <v>161.53975220112321</v>
      </c>
      <c r="O168" s="171">
        <f t="shared" si="13"/>
        <v>0.81250406625322524</v>
      </c>
    </row>
    <row r="169" spans="1:15" ht="12.65" customHeight="1">
      <c r="A169" s="112">
        <v>30011</v>
      </c>
      <c r="B169" s="90">
        <v>4026804</v>
      </c>
      <c r="C169" s="195">
        <v>79.133607611514805</v>
      </c>
      <c r="D169" s="196">
        <f t="shared" si="17"/>
        <v>5088614.2077188157</v>
      </c>
      <c r="F169" s="197">
        <f t="shared" si="18"/>
        <v>128.47451632678298</v>
      </c>
      <c r="G169" s="198">
        <f t="shared" si="19"/>
        <v>158.13428182822273</v>
      </c>
      <c r="H169" s="196">
        <f t="shared" si="20"/>
        <v>0</v>
      </c>
      <c r="I169" s="202">
        <f t="shared" si="16"/>
        <v>155.96995533840632</v>
      </c>
      <c r="J169" s="203">
        <v>1</v>
      </c>
      <c r="K169" s="203">
        <f t="shared" si="15"/>
        <v>39</v>
      </c>
      <c r="L169" s="201">
        <v>129.475911832858</v>
      </c>
      <c r="M169" s="193">
        <v>72.8</v>
      </c>
      <c r="N169" s="192">
        <f t="shared" si="14"/>
        <v>159.9227019269199</v>
      </c>
      <c r="O169" s="171">
        <f t="shared" si="13"/>
        <v>0.80961558473433493</v>
      </c>
    </row>
    <row r="170" spans="1:15" ht="12.65" customHeight="1">
      <c r="A170" s="112">
        <v>30042</v>
      </c>
      <c r="B170" s="90">
        <v>3565006</v>
      </c>
      <c r="C170" s="195">
        <v>79.278590493573915</v>
      </c>
      <c r="D170" s="196">
        <f t="shared" si="17"/>
        <v>4496808.0005016848</v>
      </c>
      <c r="F170" s="197">
        <f t="shared" si="18"/>
        <v>113.53292061373455</v>
      </c>
      <c r="G170" s="198">
        <f t="shared" si="19"/>
        <v>158.13428182822273</v>
      </c>
      <c r="H170" s="196">
        <f t="shared" si="20"/>
        <v>0</v>
      </c>
      <c r="I170" s="202">
        <f t="shared" si="16"/>
        <v>156.27914483695145</v>
      </c>
      <c r="J170" s="203">
        <v>1</v>
      </c>
      <c r="K170" s="203">
        <f t="shared" si="15"/>
        <v>40</v>
      </c>
      <c r="L170" s="201">
        <v>133.19528560190199</v>
      </c>
      <c r="M170" s="193">
        <v>73.599999999999994</v>
      </c>
      <c r="N170" s="192">
        <f t="shared" si="14"/>
        <v>163.92298808576956</v>
      </c>
      <c r="O170" s="171">
        <f t="shared" si="13"/>
        <v>0.81254793581611695</v>
      </c>
    </row>
    <row r="171" spans="1:15" ht="12.65" customHeight="1">
      <c r="A171" s="112">
        <v>30072</v>
      </c>
      <c r="B171" s="90">
        <v>3578897</v>
      </c>
      <c r="C171" s="195">
        <v>79.278590493573915</v>
      </c>
      <c r="D171" s="196">
        <f t="shared" si="17"/>
        <v>4514329.7550050346</v>
      </c>
      <c r="F171" s="197">
        <f t="shared" si="18"/>
        <v>113.97530017782094</v>
      </c>
      <c r="G171" s="198">
        <f t="shared" si="19"/>
        <v>158.13428182822273</v>
      </c>
      <c r="H171" s="196">
        <f t="shared" si="20"/>
        <v>0</v>
      </c>
      <c r="I171" s="202">
        <f t="shared" si="16"/>
        <v>156.58833433549657</v>
      </c>
      <c r="J171" s="203">
        <v>1</v>
      </c>
      <c r="K171" s="203">
        <f t="shared" si="15"/>
        <v>41</v>
      </c>
      <c r="L171" s="201">
        <v>130.97718691694001</v>
      </c>
      <c r="M171" s="193">
        <v>76.3</v>
      </c>
      <c r="N171" s="192">
        <f t="shared" si="14"/>
        <v>160.62340186829454</v>
      </c>
      <c r="O171" s="171">
        <f t="shared" si="13"/>
        <v>0.81543028844786036</v>
      </c>
    </row>
    <row r="172" spans="1:15" ht="12.65" customHeight="1">
      <c r="A172" s="112">
        <v>30103</v>
      </c>
      <c r="B172" s="90">
        <v>3814940</v>
      </c>
      <c r="C172" s="195">
        <v>79.278590493573915</v>
      </c>
      <c r="D172" s="196">
        <f t="shared" si="17"/>
        <v>4812068.3986040689</v>
      </c>
      <c r="F172" s="197">
        <f t="shared" si="18"/>
        <v>121.49244073254306</v>
      </c>
      <c r="G172" s="198">
        <f t="shared" si="19"/>
        <v>158.13428182822273</v>
      </c>
      <c r="H172" s="196">
        <f t="shared" si="20"/>
        <v>0</v>
      </c>
      <c r="I172" s="202">
        <f t="shared" si="16"/>
        <v>156.89752383404169</v>
      </c>
      <c r="J172" s="203">
        <v>1</v>
      </c>
      <c r="K172" s="203">
        <f t="shared" si="15"/>
        <v>42</v>
      </c>
      <c r="L172" s="201">
        <v>131.35465495730199</v>
      </c>
      <c r="M172" s="193">
        <v>75.5</v>
      </c>
      <c r="N172" s="192">
        <f t="shared" si="14"/>
        <v>161.28287287153617</v>
      </c>
      <c r="O172" s="171">
        <f t="shared" si="13"/>
        <v>0.81443647808733921</v>
      </c>
    </row>
    <row r="173" spans="1:15" ht="12.65" customHeight="1">
      <c r="A173" s="112">
        <v>30133</v>
      </c>
      <c r="B173" s="90">
        <v>4175919</v>
      </c>
      <c r="C173" s="195">
        <v>79.215519830007537</v>
      </c>
      <c r="D173" s="196">
        <f t="shared" si="17"/>
        <v>5271591.9922779128</v>
      </c>
      <c r="F173" s="197">
        <f t="shared" si="18"/>
        <v>133.09423820196807</v>
      </c>
      <c r="G173" s="198">
        <f t="shared" si="19"/>
        <v>158.13428182822273</v>
      </c>
      <c r="H173" s="196">
        <f t="shared" si="20"/>
        <v>0</v>
      </c>
      <c r="I173" s="202">
        <f t="shared" si="16"/>
        <v>157.20671333258682</v>
      </c>
      <c r="J173" s="203">
        <v>1</v>
      </c>
      <c r="K173" s="203">
        <f t="shared" si="15"/>
        <v>43</v>
      </c>
      <c r="L173" s="201">
        <v>132.557934519247</v>
      </c>
      <c r="M173" s="193">
        <v>76.7</v>
      </c>
      <c r="N173" s="192">
        <f t="shared" si="14"/>
        <v>162.30627877573642</v>
      </c>
      <c r="O173" s="171">
        <f t="shared" si="13"/>
        <v>0.81671476617615257</v>
      </c>
    </row>
    <row r="174" spans="1:15" ht="12.65" customHeight="1">
      <c r="A174" s="112">
        <v>30164</v>
      </c>
      <c r="B174" s="90">
        <v>4472364</v>
      </c>
      <c r="C174" s="195">
        <v>79.215519830007537</v>
      </c>
      <c r="D174" s="196">
        <f t="shared" si="17"/>
        <v>5645817.902347248</v>
      </c>
      <c r="F174" s="197">
        <f t="shared" si="18"/>
        <v>142.54248694524648</v>
      </c>
      <c r="G174" s="198">
        <f t="shared" si="19"/>
        <v>158.13428182822273</v>
      </c>
      <c r="H174" s="196">
        <f t="shared" si="20"/>
        <v>0</v>
      </c>
      <c r="I174" s="202">
        <f t="shared" si="16"/>
        <v>157.51590283113194</v>
      </c>
      <c r="J174" s="203">
        <v>1</v>
      </c>
      <c r="K174" s="203">
        <f t="shared" si="15"/>
        <v>44</v>
      </c>
      <c r="L174" s="201">
        <v>134.201231086582</v>
      </c>
      <c r="M174" s="193">
        <v>76.599999999999994</v>
      </c>
      <c r="N174" s="192">
        <f t="shared" si="14"/>
        <v>164.20413526678581</v>
      </c>
      <c r="O174" s="171">
        <f t="shared" si="13"/>
        <v>0.81728289527265874</v>
      </c>
    </row>
    <row r="175" spans="1:15" ht="12.65" customHeight="1">
      <c r="A175" s="112">
        <v>30195</v>
      </c>
      <c r="B175" s="90">
        <v>4735540</v>
      </c>
      <c r="C175" s="195">
        <v>79.215519830007537</v>
      </c>
      <c r="D175" s="196">
        <f t="shared" si="17"/>
        <v>5978045.7291225595</v>
      </c>
      <c r="F175" s="197">
        <f t="shared" si="18"/>
        <v>150.9303913162463</v>
      </c>
      <c r="G175" s="198">
        <f t="shared" si="19"/>
        <v>158.13428182822273</v>
      </c>
      <c r="H175" s="196">
        <f t="shared" si="20"/>
        <v>0</v>
      </c>
      <c r="I175" s="202">
        <f>(I$176-I$130)/(K$175+1)+I174</f>
        <v>157.82509232967706</v>
      </c>
      <c r="J175" s="203">
        <v>1</v>
      </c>
      <c r="K175" s="203">
        <f t="shared" si="15"/>
        <v>45</v>
      </c>
      <c r="L175" s="201">
        <v>135.897886306332</v>
      </c>
      <c r="M175" s="193">
        <v>73.900000000000006</v>
      </c>
      <c r="N175" s="192">
        <f t="shared" si="14"/>
        <v>166.91063050474858</v>
      </c>
      <c r="O175" s="171">
        <f t="shared" si="13"/>
        <v>0.81419551226526421</v>
      </c>
    </row>
    <row r="176" spans="1:15" ht="12.65" customHeight="1">
      <c r="A176" s="112">
        <v>30225</v>
      </c>
      <c r="B176" s="90">
        <v>4958094</v>
      </c>
      <c r="C176" s="195">
        <v>79.160073883519829</v>
      </c>
      <c r="D176" s="196">
        <f t="shared" si="17"/>
        <v>6263377.1758419434</v>
      </c>
      <c r="F176" s="197">
        <f t="shared" si="18"/>
        <v>158.13428182822273</v>
      </c>
      <c r="G176" s="198">
        <f t="shared" si="19"/>
        <v>158.13428182822273</v>
      </c>
      <c r="H176" s="199">
        <f t="shared" si="20"/>
        <v>1</v>
      </c>
      <c r="I176" s="200">
        <f>G176</f>
        <v>158.13428182822273</v>
      </c>
      <c r="L176" s="201">
        <v>136.49122594615599</v>
      </c>
      <c r="M176" s="193">
        <v>73.7</v>
      </c>
      <c r="N176" s="192">
        <f t="shared" si="14"/>
        <v>167.64303085585371</v>
      </c>
      <c r="O176" s="171">
        <f t="shared" si="13"/>
        <v>0.81417775167472783</v>
      </c>
    </row>
    <row r="177" spans="1:15" ht="12.65" customHeight="1">
      <c r="A177" s="112">
        <v>30256</v>
      </c>
      <c r="B177" s="90">
        <v>4853107</v>
      </c>
      <c r="C177" s="195">
        <v>79.160073883519829</v>
      </c>
      <c r="D177" s="196">
        <f t="shared" si="17"/>
        <v>6130750.9732003398</v>
      </c>
      <c r="F177" s="197">
        <f t="shared" si="18"/>
        <v>154.78580883712988</v>
      </c>
      <c r="G177" s="198">
        <f t="shared" si="19"/>
        <v>158.13428182822273</v>
      </c>
      <c r="H177" s="196">
        <f t="shared" si="20"/>
        <v>0</v>
      </c>
      <c r="I177" s="202">
        <f>(I$286-I$176)/(K$285+1)+I176</f>
        <v>158.74413479806105</v>
      </c>
      <c r="J177" s="203">
        <v>1</v>
      </c>
      <c r="K177" s="203">
        <f t="shared" si="15"/>
        <v>1</v>
      </c>
      <c r="L177" s="201">
        <v>136.14083714278399</v>
      </c>
      <c r="M177" s="193">
        <v>73.400000000000006</v>
      </c>
      <c r="N177" s="192">
        <f t="shared" si="14"/>
        <v>167.33079958590821</v>
      </c>
      <c r="O177" s="171">
        <f t="shared" si="13"/>
        <v>0.81360297972453555</v>
      </c>
    </row>
    <row r="178" spans="1:15" ht="12.65" customHeight="1">
      <c r="A178" s="112">
        <v>30286</v>
      </c>
      <c r="B178" s="90">
        <v>4856890</v>
      </c>
      <c r="C178" s="195">
        <v>79.160073883519829</v>
      </c>
      <c r="D178" s="196">
        <f t="shared" si="17"/>
        <v>6135529.8974918537</v>
      </c>
      <c r="F178" s="197">
        <f t="shared" si="18"/>
        <v>154.90646447378299</v>
      </c>
      <c r="G178" s="198">
        <f t="shared" si="19"/>
        <v>158.13428182822273</v>
      </c>
      <c r="H178" s="196">
        <f t="shared" si="20"/>
        <v>0</v>
      </c>
      <c r="I178" s="202">
        <f t="shared" ref="I178:I241" si="21">(I$286-I$176)/(K$285+1)+I177</f>
        <v>159.35398776789938</v>
      </c>
      <c r="J178" s="203">
        <v>1</v>
      </c>
      <c r="K178" s="203">
        <f t="shared" si="15"/>
        <v>2</v>
      </c>
      <c r="L178" s="201">
        <v>136.11051258811599</v>
      </c>
      <c r="M178" s="193">
        <v>73.599999999999994</v>
      </c>
      <c r="N178" s="192">
        <f t="shared" si="14"/>
        <v>167.23877386908794</v>
      </c>
      <c r="O178" s="171">
        <f t="shared" si="13"/>
        <v>0.81386935241860425</v>
      </c>
    </row>
    <row r="179" spans="1:15" ht="12.65" customHeight="1">
      <c r="A179" s="112">
        <v>30317</v>
      </c>
      <c r="B179" s="90">
        <v>3380861</v>
      </c>
      <c r="C179" s="195">
        <v>79.117045024143451</v>
      </c>
      <c r="D179" s="196">
        <f t="shared" si="17"/>
        <v>4273239.7285165191</v>
      </c>
      <c r="F179" s="197">
        <f t="shared" si="18"/>
        <v>107.88839256801637</v>
      </c>
      <c r="G179" s="198">
        <f t="shared" si="19"/>
        <v>158.13428182822273</v>
      </c>
      <c r="H179" s="196">
        <f t="shared" si="20"/>
        <v>0</v>
      </c>
      <c r="I179" s="202">
        <f t="shared" si="21"/>
        <v>159.96384073773771</v>
      </c>
      <c r="J179" s="203">
        <v>1</v>
      </c>
      <c r="K179" s="203">
        <f t="shared" si="15"/>
        <v>3</v>
      </c>
      <c r="L179" s="201">
        <v>130.13973650902199</v>
      </c>
      <c r="M179" s="193">
        <v>75.900000000000006</v>
      </c>
      <c r="N179" s="192">
        <f t="shared" si="14"/>
        <v>159.78595287490202</v>
      </c>
      <c r="O179" s="171">
        <f t="shared" si="13"/>
        <v>0.81446293724523866</v>
      </c>
    </row>
    <row r="180" spans="1:15" ht="12.65" customHeight="1">
      <c r="A180" s="112">
        <v>30348</v>
      </c>
      <c r="B180" s="90">
        <v>3928162</v>
      </c>
      <c r="C180" s="195">
        <v>79.117045024143451</v>
      </c>
      <c r="D180" s="196">
        <f t="shared" si="17"/>
        <v>4965000.9031571867</v>
      </c>
      <c r="F180" s="197">
        <f t="shared" si="18"/>
        <v>125.35359600017995</v>
      </c>
      <c r="G180" s="198">
        <f t="shared" si="19"/>
        <v>158.13428182822273</v>
      </c>
      <c r="H180" s="196">
        <f t="shared" si="20"/>
        <v>0</v>
      </c>
      <c r="I180" s="202">
        <f t="shared" si="21"/>
        <v>160.57369370757604</v>
      </c>
      <c r="J180" s="203">
        <v>1</v>
      </c>
      <c r="K180" s="203">
        <f t="shared" si="15"/>
        <v>4</v>
      </c>
      <c r="L180" s="201">
        <v>136.04696413399901</v>
      </c>
      <c r="M180" s="193">
        <v>75.3</v>
      </c>
      <c r="N180" s="192">
        <f t="shared" si="14"/>
        <v>166.67745046677749</v>
      </c>
      <c r="O180" s="171">
        <f t="shared" si="13"/>
        <v>0.81622897250348925</v>
      </c>
    </row>
    <row r="181" spans="1:15" ht="12.65" customHeight="1">
      <c r="A181" s="112">
        <v>30376</v>
      </c>
      <c r="B181" s="90">
        <v>4197674</v>
      </c>
      <c r="C181" s="195">
        <v>79.117045024143451</v>
      </c>
      <c r="D181" s="196">
        <f t="shared" si="17"/>
        <v>5305650.6328301728</v>
      </c>
      <c r="F181" s="197">
        <f t="shared" si="18"/>
        <v>133.95413191626497</v>
      </c>
      <c r="G181" s="198">
        <f t="shared" si="19"/>
        <v>158.13428182822273</v>
      </c>
      <c r="H181" s="196">
        <f t="shared" si="20"/>
        <v>0</v>
      </c>
      <c r="I181" s="202">
        <f t="shared" si="21"/>
        <v>161.18354667741437</v>
      </c>
      <c r="J181" s="203">
        <v>1</v>
      </c>
      <c r="K181" s="203">
        <f t="shared" si="15"/>
        <v>5</v>
      </c>
      <c r="L181" s="201">
        <v>134.51540836824501</v>
      </c>
      <c r="M181" s="193">
        <v>75.8</v>
      </c>
      <c r="N181" s="192">
        <f t="shared" si="14"/>
        <v>164.79161921759484</v>
      </c>
      <c r="O181" s="171">
        <f t="shared" si="13"/>
        <v>0.816275785181937</v>
      </c>
    </row>
    <row r="182" spans="1:15" ht="12.65" customHeight="1">
      <c r="A182" s="112">
        <v>30407</v>
      </c>
      <c r="B182" s="90">
        <v>3619004</v>
      </c>
      <c r="C182" s="195">
        <v>79.089321327411227</v>
      </c>
      <c r="D182" s="196">
        <f t="shared" si="17"/>
        <v>4575844.0447581699</v>
      </c>
      <c r="F182" s="197">
        <f t="shared" si="18"/>
        <v>115.52837893376821</v>
      </c>
      <c r="G182" s="198">
        <f t="shared" si="19"/>
        <v>158.13428182822273</v>
      </c>
      <c r="H182" s="196">
        <f t="shared" si="20"/>
        <v>0</v>
      </c>
      <c r="I182" s="202">
        <f t="shared" si="21"/>
        <v>161.7933996472527</v>
      </c>
      <c r="J182" s="203">
        <v>1</v>
      </c>
      <c r="K182" s="203">
        <f t="shared" si="15"/>
        <v>6</v>
      </c>
      <c r="L182" s="201">
        <v>134.16987964947</v>
      </c>
      <c r="M182" s="193">
        <v>73.5</v>
      </c>
      <c r="N182" s="192">
        <f t="shared" si="14"/>
        <v>165.06026081480042</v>
      </c>
      <c r="O182" s="171">
        <f t="shared" si="13"/>
        <v>0.81285391763684545</v>
      </c>
    </row>
    <row r="183" spans="1:15" ht="12.65" customHeight="1">
      <c r="A183" s="112">
        <v>30437</v>
      </c>
      <c r="B183" s="90">
        <v>3544781</v>
      </c>
      <c r="C183" s="195">
        <v>79.089321327411227</v>
      </c>
      <c r="D183" s="196">
        <f t="shared" si="17"/>
        <v>4481996.9883487038</v>
      </c>
      <c r="F183" s="197">
        <f t="shared" si="18"/>
        <v>113.15898037283792</v>
      </c>
      <c r="G183" s="198">
        <f t="shared" si="19"/>
        <v>158.13428182822273</v>
      </c>
      <c r="H183" s="196">
        <f t="shared" si="20"/>
        <v>0</v>
      </c>
      <c r="I183" s="202">
        <f t="shared" si="21"/>
        <v>162.40325261709103</v>
      </c>
      <c r="J183" s="203">
        <v>1</v>
      </c>
      <c r="K183" s="203">
        <f t="shared" si="15"/>
        <v>7</v>
      </c>
      <c r="L183" s="201">
        <v>129.74728064674699</v>
      </c>
      <c r="M183" s="193">
        <v>73</v>
      </c>
      <c r="N183" s="192">
        <f t="shared" si="14"/>
        <v>160.17382293147438</v>
      </c>
      <c r="O183" s="171">
        <f t="shared" si="13"/>
        <v>0.81004048147277796</v>
      </c>
    </row>
    <row r="184" spans="1:15" ht="12.65" customHeight="1">
      <c r="A184" s="112">
        <v>30468</v>
      </c>
      <c r="B184" s="90">
        <v>3648128</v>
      </c>
      <c r="C184" s="195">
        <v>79.089321327411227</v>
      </c>
      <c r="D184" s="196">
        <f t="shared" si="17"/>
        <v>4612668.2322858814</v>
      </c>
      <c r="F184" s="197">
        <f t="shared" si="18"/>
        <v>116.45809564810928</v>
      </c>
      <c r="G184" s="198">
        <f t="shared" si="19"/>
        <v>158.13428182822273</v>
      </c>
      <c r="H184" s="196">
        <f t="shared" si="20"/>
        <v>0</v>
      </c>
      <c r="I184" s="202">
        <f t="shared" si="21"/>
        <v>163.01310558692936</v>
      </c>
      <c r="J184" s="203">
        <v>1</v>
      </c>
      <c r="K184" s="203">
        <f t="shared" si="15"/>
        <v>8</v>
      </c>
      <c r="L184" s="201">
        <v>126.711130628372</v>
      </c>
      <c r="M184" s="193">
        <v>72.900000000000006</v>
      </c>
      <c r="N184" s="192">
        <f t="shared" si="14"/>
        <v>156.7492662670235</v>
      </c>
      <c r="O184" s="171">
        <f t="shared" si="13"/>
        <v>0.80836825361924614</v>
      </c>
    </row>
    <row r="185" spans="1:15" ht="12.65" customHeight="1">
      <c r="A185" s="112">
        <v>30498</v>
      </c>
      <c r="B185" s="90">
        <v>3915461</v>
      </c>
      <c r="C185" s="195">
        <v>79.085097020635899</v>
      </c>
      <c r="D185" s="196">
        <f t="shared" si="17"/>
        <v>4950946.6985648731</v>
      </c>
      <c r="F185" s="197">
        <f t="shared" si="18"/>
        <v>124.99876321788408</v>
      </c>
      <c r="G185" s="198">
        <f t="shared" si="19"/>
        <v>158.13428182822273</v>
      </c>
      <c r="H185" s="196">
        <f t="shared" si="20"/>
        <v>0</v>
      </c>
      <c r="I185" s="202">
        <f t="shared" si="21"/>
        <v>163.62295855676768</v>
      </c>
      <c r="J185" s="203">
        <v>1</v>
      </c>
      <c r="K185" s="203">
        <f t="shared" si="15"/>
        <v>9</v>
      </c>
      <c r="L185" s="201">
        <v>125.56608107337</v>
      </c>
      <c r="M185" s="193">
        <v>73.2</v>
      </c>
      <c r="N185" s="192">
        <f t="shared" si="14"/>
        <v>155.36058255780122</v>
      </c>
      <c r="O185" s="171">
        <f t="shared" si="13"/>
        <v>0.80822354683597875</v>
      </c>
    </row>
    <row r="186" spans="1:15" ht="12.65" customHeight="1">
      <c r="A186" s="112">
        <v>30529</v>
      </c>
      <c r="B186" s="90">
        <v>4156623</v>
      </c>
      <c r="C186" s="195">
        <v>79.085097020635899</v>
      </c>
      <c r="D186" s="196">
        <f t="shared" si="17"/>
        <v>5255886.5786247952</v>
      </c>
      <c r="F186" s="197">
        <f t="shared" si="18"/>
        <v>132.69771660680848</v>
      </c>
      <c r="G186" s="198">
        <f t="shared" si="19"/>
        <v>158.13428182822273</v>
      </c>
      <c r="H186" s="196">
        <f t="shared" si="20"/>
        <v>0</v>
      </c>
      <c r="I186" s="202">
        <f t="shared" si="21"/>
        <v>164.23281152660601</v>
      </c>
      <c r="J186" s="203">
        <v>1</v>
      </c>
      <c r="K186" s="203">
        <f t="shared" si="15"/>
        <v>10</v>
      </c>
      <c r="L186" s="201">
        <v>125.719380687464</v>
      </c>
      <c r="M186" s="193">
        <v>75</v>
      </c>
      <c r="N186" s="192">
        <f t="shared" si="14"/>
        <v>155.01713539010109</v>
      </c>
      <c r="O186" s="171">
        <f t="shared" si="13"/>
        <v>0.81100312150067022</v>
      </c>
    </row>
    <row r="187" spans="1:15" ht="12.65" customHeight="1">
      <c r="A187" s="112">
        <v>30560</v>
      </c>
      <c r="B187" s="90">
        <v>4364525</v>
      </c>
      <c r="C187" s="195">
        <v>79.085097020635899</v>
      </c>
      <c r="D187" s="196">
        <f t="shared" si="17"/>
        <v>5518770.4945991933</v>
      </c>
      <c r="F187" s="197">
        <f t="shared" si="18"/>
        <v>139.33486428125207</v>
      </c>
      <c r="G187" s="198">
        <f t="shared" si="19"/>
        <v>158.13428182822273</v>
      </c>
      <c r="H187" s="196">
        <f t="shared" si="20"/>
        <v>0</v>
      </c>
      <c r="I187" s="202">
        <f t="shared" si="21"/>
        <v>164.84266449644434</v>
      </c>
      <c r="J187" s="203">
        <v>1</v>
      </c>
      <c r="K187" s="203">
        <f t="shared" si="15"/>
        <v>11</v>
      </c>
      <c r="L187" s="201">
        <v>126.011049856035</v>
      </c>
      <c r="M187" s="193">
        <v>74.7</v>
      </c>
      <c r="N187" s="192">
        <f t="shared" si="14"/>
        <v>155.43518231307246</v>
      </c>
      <c r="O187" s="171">
        <f t="shared" si="13"/>
        <v>0.81069837588138616</v>
      </c>
    </row>
    <row r="188" spans="1:15" ht="12.65" customHeight="1">
      <c r="A188" s="112">
        <v>30590</v>
      </c>
      <c r="B188" s="90">
        <v>4583775</v>
      </c>
      <c r="C188" s="195">
        <v>79.112795863106811</v>
      </c>
      <c r="D188" s="196">
        <f t="shared" si="17"/>
        <v>5793974.223754595</v>
      </c>
      <c r="F188" s="197">
        <f t="shared" si="18"/>
        <v>146.28305578316144</v>
      </c>
      <c r="G188" s="198">
        <f t="shared" si="19"/>
        <v>158.13428182822273</v>
      </c>
      <c r="H188" s="196">
        <f t="shared" si="20"/>
        <v>0</v>
      </c>
      <c r="I188" s="202">
        <f t="shared" si="21"/>
        <v>165.45251746628267</v>
      </c>
      <c r="J188" s="203">
        <v>1</v>
      </c>
      <c r="K188" s="203">
        <f t="shared" si="15"/>
        <v>12</v>
      </c>
      <c r="L188" s="201">
        <v>126.502227219982</v>
      </c>
      <c r="M188" s="193">
        <v>74.8</v>
      </c>
      <c r="N188" s="192">
        <f t="shared" si="14"/>
        <v>155.96508131059315</v>
      </c>
      <c r="O188" s="171">
        <f t="shared" si="13"/>
        <v>0.8110932662424738</v>
      </c>
    </row>
    <row r="189" spans="1:15" ht="12.65" customHeight="1">
      <c r="A189" s="112">
        <v>30621</v>
      </c>
      <c r="B189" s="90">
        <v>4551259</v>
      </c>
      <c r="C189" s="195">
        <v>79.112795863106811</v>
      </c>
      <c r="D189" s="196">
        <f t="shared" si="17"/>
        <v>5752873.4136451101</v>
      </c>
      <c r="F189" s="197">
        <f t="shared" si="18"/>
        <v>145.24536526784487</v>
      </c>
      <c r="G189" s="198">
        <f t="shared" si="19"/>
        <v>154.90646447378299</v>
      </c>
      <c r="H189" s="196">
        <f t="shared" si="20"/>
        <v>0</v>
      </c>
      <c r="I189" s="202">
        <f t="shared" si="21"/>
        <v>166.062370436121</v>
      </c>
      <c r="J189" s="203">
        <v>1</v>
      </c>
      <c r="K189" s="203">
        <f t="shared" si="15"/>
        <v>13</v>
      </c>
      <c r="L189" s="201">
        <v>127.416078993019</v>
      </c>
      <c r="M189" s="193">
        <v>74.400000000000006</v>
      </c>
      <c r="N189" s="192">
        <f t="shared" si="14"/>
        <v>157.11956738824858</v>
      </c>
      <c r="O189" s="171">
        <f t="shared" ref="O189:O252" si="22">L189/N189</f>
        <v>0.81094978245560523</v>
      </c>
    </row>
    <row r="190" spans="1:15" ht="12.65" customHeight="1">
      <c r="A190" s="112">
        <v>30651</v>
      </c>
      <c r="B190" s="90">
        <v>4630751</v>
      </c>
      <c r="C190" s="195">
        <v>79.112795863106811</v>
      </c>
      <c r="D190" s="196">
        <f t="shared" si="17"/>
        <v>5853352.7345093973</v>
      </c>
      <c r="F190" s="197">
        <f t="shared" si="18"/>
        <v>147.78221157254242</v>
      </c>
      <c r="G190" s="198">
        <f t="shared" si="19"/>
        <v>154.90646447378299</v>
      </c>
      <c r="H190" s="196">
        <f t="shared" si="20"/>
        <v>0</v>
      </c>
      <c r="I190" s="202">
        <f t="shared" si="21"/>
        <v>166.67222340595933</v>
      </c>
      <c r="J190" s="203">
        <v>1</v>
      </c>
      <c r="K190" s="203">
        <f t="shared" si="15"/>
        <v>14</v>
      </c>
      <c r="L190" s="201">
        <v>128.80040113749399</v>
      </c>
      <c r="M190" s="193">
        <v>72.5</v>
      </c>
      <c r="N190" s="192">
        <f t="shared" ref="N190:N253" si="23" xml:space="preserve"> 33.5990641207+ 1.13740226713*L190 - 0.287672497956*M190</f>
        <v>159.24067627992909</v>
      </c>
      <c r="O190" s="171">
        <f t="shared" si="22"/>
        <v>0.80884108348721051</v>
      </c>
    </row>
    <row r="191" spans="1:15" ht="12.65" customHeight="1">
      <c r="A191" s="112">
        <v>30682</v>
      </c>
      <c r="B191" s="90">
        <v>3245786</v>
      </c>
      <c r="C191" s="195">
        <v>79.177161953351714</v>
      </c>
      <c r="D191" s="196">
        <f t="shared" si="17"/>
        <v>4099396.7451274628</v>
      </c>
      <c r="F191" s="197">
        <f t="shared" si="18"/>
        <v>103.49930109909829</v>
      </c>
      <c r="G191" s="198">
        <f t="shared" si="19"/>
        <v>147.78221157254242</v>
      </c>
      <c r="H191" s="196">
        <f t="shared" si="20"/>
        <v>0</v>
      </c>
      <c r="I191" s="202">
        <f t="shared" si="21"/>
        <v>167.28207637579766</v>
      </c>
      <c r="J191" s="203">
        <v>1</v>
      </c>
      <c r="K191" s="203">
        <f t="shared" ref="K191:K254" si="24">K190+J191</f>
        <v>15</v>
      </c>
      <c r="L191" s="201">
        <v>125.833231598323</v>
      </c>
      <c r="M191" s="193">
        <v>75.599999999999994</v>
      </c>
      <c r="N191" s="192">
        <f t="shared" si="23"/>
        <v>154.97402617545333</v>
      </c>
      <c r="O191" s="171">
        <f t="shared" si="22"/>
        <v>0.81196336382111745</v>
      </c>
    </row>
    <row r="192" spans="1:15" ht="12.65" customHeight="1">
      <c r="A192" s="112">
        <v>30713</v>
      </c>
      <c r="B192" s="90">
        <v>3781865</v>
      </c>
      <c r="C192" s="195">
        <v>79.177161953351714</v>
      </c>
      <c r="D192" s="196">
        <f t="shared" si="17"/>
        <v>4776459.4066002723</v>
      </c>
      <c r="F192" s="197">
        <f t="shared" si="18"/>
        <v>120.59340460250347</v>
      </c>
      <c r="G192" s="198">
        <f t="shared" si="19"/>
        <v>147.78221157254242</v>
      </c>
      <c r="H192" s="196">
        <f t="shared" si="20"/>
        <v>0</v>
      </c>
      <c r="I192" s="202">
        <f t="shared" si="21"/>
        <v>167.89192934563599</v>
      </c>
      <c r="J192" s="203">
        <v>1</v>
      </c>
      <c r="K192" s="203">
        <f t="shared" si="24"/>
        <v>16</v>
      </c>
      <c r="L192" s="201">
        <v>129.34863928190001</v>
      </c>
      <c r="M192" s="193">
        <v>75.599999999999994</v>
      </c>
      <c r="N192" s="192">
        <f t="shared" si="23"/>
        <v>158.97245884464002</v>
      </c>
      <c r="O192" s="171">
        <f t="shared" si="22"/>
        <v>0.81365439159690756</v>
      </c>
    </row>
    <row r="193" spans="1:15" ht="12.65" customHeight="1">
      <c r="A193" s="112">
        <v>30742</v>
      </c>
      <c r="B193" s="90">
        <v>4072262</v>
      </c>
      <c r="C193" s="195">
        <v>79.177161953351714</v>
      </c>
      <c r="D193" s="196">
        <f t="shared" si="17"/>
        <v>5143228.0464905119</v>
      </c>
      <c r="F193" s="197">
        <f t="shared" si="18"/>
        <v>129.8533763139086</v>
      </c>
      <c r="G193" s="198">
        <f t="shared" si="19"/>
        <v>147.78221157254242</v>
      </c>
      <c r="H193" s="196">
        <f t="shared" si="20"/>
        <v>0</v>
      </c>
      <c r="I193" s="202">
        <f t="shared" si="21"/>
        <v>168.50178231547432</v>
      </c>
      <c r="J193" s="203">
        <v>1</v>
      </c>
      <c r="K193" s="203">
        <f t="shared" si="24"/>
        <v>17</v>
      </c>
      <c r="L193" s="201">
        <v>129.98220008521599</v>
      </c>
      <c r="M193" s="193">
        <v>76.7</v>
      </c>
      <c r="N193" s="192">
        <f t="shared" si="23"/>
        <v>159.37663259094475</v>
      </c>
      <c r="O193" s="171">
        <f t="shared" si="22"/>
        <v>0.81556623434771425</v>
      </c>
    </row>
    <row r="194" spans="1:15" ht="12.65" customHeight="1">
      <c r="A194" s="112">
        <v>30773</v>
      </c>
      <c r="B194" s="90">
        <v>3622763</v>
      </c>
      <c r="C194" s="195">
        <v>81.052407744650424</v>
      </c>
      <c r="D194" s="196">
        <f t="shared" si="17"/>
        <v>4469655.0057010585</v>
      </c>
      <c r="F194" s="197">
        <f t="shared" si="18"/>
        <v>112.84737682294322</v>
      </c>
      <c r="G194" s="198">
        <f t="shared" si="19"/>
        <v>147.78221157254242</v>
      </c>
      <c r="H194" s="196">
        <f t="shared" si="20"/>
        <v>0</v>
      </c>
      <c r="I194" s="202">
        <f t="shared" si="21"/>
        <v>169.11163528531264</v>
      </c>
      <c r="J194" s="203">
        <v>1</v>
      </c>
      <c r="K194" s="203">
        <f t="shared" si="24"/>
        <v>18</v>
      </c>
      <c r="L194" s="201">
        <v>130.39504657939901</v>
      </c>
      <c r="M194" s="193">
        <v>76.7</v>
      </c>
      <c r="N194" s="192">
        <f t="shared" si="23"/>
        <v>159.84620512940518</v>
      </c>
      <c r="O194" s="171">
        <f t="shared" si="22"/>
        <v>0.81575315769202228</v>
      </c>
    </row>
    <row r="195" spans="1:15" ht="12.65" customHeight="1">
      <c r="A195" s="112">
        <v>30803</v>
      </c>
      <c r="B195" s="90">
        <v>3662474</v>
      </c>
      <c r="C195" s="195">
        <v>81.052407744650424</v>
      </c>
      <c r="D195" s="196">
        <f t="shared" si="17"/>
        <v>4518649.2319122106</v>
      </c>
      <c r="F195" s="197">
        <f t="shared" si="18"/>
        <v>114.08435594109581</v>
      </c>
      <c r="G195" s="198">
        <f t="shared" si="19"/>
        <v>147.78221157254242</v>
      </c>
      <c r="H195" s="196">
        <f t="shared" si="20"/>
        <v>0</v>
      </c>
      <c r="I195" s="202">
        <f t="shared" si="21"/>
        <v>169.72148825515097</v>
      </c>
      <c r="J195" s="203">
        <v>1</v>
      </c>
      <c r="K195" s="203">
        <f t="shared" si="24"/>
        <v>19</v>
      </c>
      <c r="L195" s="201">
        <v>130.88787801769001</v>
      </c>
      <c r="M195" s="193">
        <v>73.099999999999994</v>
      </c>
      <c r="N195" s="192">
        <f t="shared" si="23"/>
        <v>161.44237371727192</v>
      </c>
      <c r="O195" s="171">
        <f t="shared" si="22"/>
        <v>0.8107405447773528</v>
      </c>
    </row>
    <row r="196" spans="1:15" ht="12.65" customHeight="1">
      <c r="A196" s="112">
        <v>30834</v>
      </c>
      <c r="B196" s="90">
        <v>3834392</v>
      </c>
      <c r="C196" s="195">
        <v>81.052407744650424</v>
      </c>
      <c r="D196" s="196">
        <f t="shared" si="17"/>
        <v>4730756.4410424009</v>
      </c>
      <c r="F196" s="197">
        <f t="shared" si="18"/>
        <v>119.43952141249063</v>
      </c>
      <c r="G196" s="198">
        <f t="shared" si="19"/>
        <v>147.78221157254242</v>
      </c>
      <c r="H196" s="196">
        <f t="shared" si="20"/>
        <v>0</v>
      </c>
      <c r="I196" s="202">
        <f t="shared" si="21"/>
        <v>170.3313412249893</v>
      </c>
      <c r="J196" s="203">
        <v>1</v>
      </c>
      <c r="K196" s="203">
        <f t="shared" si="24"/>
        <v>20</v>
      </c>
      <c r="L196" s="201">
        <v>130.54309719488401</v>
      </c>
      <c r="M196" s="193">
        <v>77</v>
      </c>
      <c r="N196" s="192">
        <f t="shared" si="23"/>
        <v>159.92829648572103</v>
      </c>
      <c r="O196" s="171">
        <f t="shared" si="22"/>
        <v>0.81626016198165008</v>
      </c>
    </row>
    <row r="197" spans="1:15" ht="12.65" customHeight="1">
      <c r="A197" s="112">
        <v>30864</v>
      </c>
      <c r="B197" s="90">
        <v>4117998</v>
      </c>
      <c r="C197" s="195">
        <v>81.190433251744764</v>
      </c>
      <c r="D197" s="196">
        <f t="shared" si="17"/>
        <v>5072023.679478894</v>
      </c>
      <c r="F197" s="197">
        <f t="shared" si="18"/>
        <v>128.05564784821041</v>
      </c>
      <c r="G197" s="198">
        <f t="shared" si="19"/>
        <v>147.78221157254242</v>
      </c>
      <c r="H197" s="196">
        <f t="shared" si="20"/>
        <v>0</v>
      </c>
      <c r="I197" s="202">
        <f t="shared" si="21"/>
        <v>170.94119419482763</v>
      </c>
      <c r="J197" s="203">
        <v>1</v>
      </c>
      <c r="K197" s="203">
        <f t="shared" si="24"/>
        <v>21</v>
      </c>
      <c r="L197" s="201">
        <v>129.56942860084499</v>
      </c>
      <c r="M197" s="193">
        <v>77.400000000000006</v>
      </c>
      <c r="N197" s="192">
        <f t="shared" si="23"/>
        <v>158.70577462024536</v>
      </c>
      <c r="O197" s="171">
        <f t="shared" si="22"/>
        <v>0.81641281743453598</v>
      </c>
    </row>
    <row r="198" spans="1:15" ht="12.65" customHeight="1">
      <c r="A198" s="112">
        <v>30895</v>
      </c>
      <c r="B198" s="90">
        <v>4319951</v>
      </c>
      <c r="C198" s="195">
        <v>81.190433251744764</v>
      </c>
      <c r="D198" s="196">
        <f t="shared" si="17"/>
        <v>5320763.5764243994</v>
      </c>
      <c r="F198" s="197">
        <f t="shared" si="18"/>
        <v>134.33569515515168</v>
      </c>
      <c r="G198" s="198">
        <f t="shared" si="19"/>
        <v>147.78221157254242</v>
      </c>
      <c r="H198" s="196">
        <f t="shared" si="20"/>
        <v>0</v>
      </c>
      <c r="I198" s="202">
        <f t="shared" si="21"/>
        <v>171.55104716466596</v>
      </c>
      <c r="J198" s="203">
        <v>1</v>
      </c>
      <c r="K198" s="203">
        <f t="shared" si="24"/>
        <v>22</v>
      </c>
      <c r="L198" s="201">
        <v>128.03168950269401</v>
      </c>
      <c r="M198" s="193">
        <v>75.400000000000006</v>
      </c>
      <c r="N198" s="192">
        <f t="shared" si="23"/>
        <v>157.532091679666</v>
      </c>
      <c r="O198" s="171">
        <f t="shared" si="22"/>
        <v>0.81273401589207839</v>
      </c>
    </row>
    <row r="199" spans="1:15" ht="12.65" customHeight="1">
      <c r="A199" s="112">
        <v>30926</v>
      </c>
      <c r="B199" s="90">
        <v>4503169</v>
      </c>
      <c r="C199" s="195">
        <v>81.190433251744764</v>
      </c>
      <c r="D199" s="196">
        <f t="shared" si="17"/>
        <v>5546428.0945972512</v>
      </c>
      <c r="F199" s="197">
        <f t="shared" si="18"/>
        <v>140.03314806490383</v>
      </c>
      <c r="G199" s="198">
        <f t="shared" si="19"/>
        <v>147.78221157254242</v>
      </c>
      <c r="H199" s="196">
        <f t="shared" si="20"/>
        <v>0</v>
      </c>
      <c r="I199" s="202">
        <f t="shared" si="21"/>
        <v>172.16090013450429</v>
      </c>
      <c r="J199" s="203">
        <v>1</v>
      </c>
      <c r="K199" s="203">
        <f t="shared" si="24"/>
        <v>23</v>
      </c>
      <c r="L199" s="201">
        <v>127.137982085785</v>
      </c>
      <c r="M199" s="193">
        <v>76.5</v>
      </c>
      <c r="N199" s="192">
        <f t="shared" si="23"/>
        <v>156.1991470897712</v>
      </c>
      <c r="O199" s="171">
        <f t="shared" si="22"/>
        <v>0.81394799174361632</v>
      </c>
    </row>
    <row r="200" spans="1:15" ht="12.65" customHeight="1">
      <c r="A200" s="112">
        <v>30956</v>
      </c>
      <c r="B200" s="90">
        <v>4702804</v>
      </c>
      <c r="C200" s="195">
        <v>81.362565765515129</v>
      </c>
      <c r="D200" s="196">
        <f t="shared" si="17"/>
        <v>5780058.6249373741</v>
      </c>
      <c r="F200" s="197">
        <f t="shared" si="18"/>
        <v>145.93172244279381</v>
      </c>
      <c r="G200" s="198">
        <f t="shared" si="19"/>
        <v>147.78221157254242</v>
      </c>
      <c r="H200" s="196">
        <f t="shared" si="20"/>
        <v>0</v>
      </c>
      <c r="I200" s="202">
        <f t="shared" si="21"/>
        <v>172.77075310434262</v>
      </c>
      <c r="J200" s="203">
        <v>1</v>
      </c>
      <c r="K200" s="203">
        <f t="shared" si="24"/>
        <v>24</v>
      </c>
      <c r="L200" s="201">
        <v>126.23258826292501</v>
      </c>
      <c r="M200" s="193">
        <v>78</v>
      </c>
      <c r="N200" s="192">
        <f t="shared" si="23"/>
        <v>154.73784135607073</v>
      </c>
      <c r="O200" s="171">
        <f t="shared" si="22"/>
        <v>0.81578356759190118</v>
      </c>
    </row>
    <row r="201" spans="1:15" ht="12.65" customHeight="1">
      <c r="A201" s="112">
        <v>30987</v>
      </c>
      <c r="B201" s="90">
        <v>4642886</v>
      </c>
      <c r="C201" s="195">
        <v>81.362565765515129</v>
      </c>
      <c r="D201" s="196">
        <f t="shared" si="17"/>
        <v>5706415.421289295</v>
      </c>
      <c r="F201" s="197">
        <f t="shared" si="18"/>
        <v>144.07241957894334</v>
      </c>
      <c r="G201" s="198">
        <f t="shared" si="19"/>
        <v>147.78221157254242</v>
      </c>
      <c r="H201" s="196">
        <f t="shared" si="20"/>
        <v>0</v>
      </c>
      <c r="I201" s="202">
        <f t="shared" si="21"/>
        <v>173.38060607418095</v>
      </c>
      <c r="J201" s="203">
        <v>1</v>
      </c>
      <c r="K201" s="203">
        <f t="shared" si="24"/>
        <v>25</v>
      </c>
      <c r="L201" s="201">
        <v>125.90659698819201</v>
      </c>
      <c r="M201" s="193">
        <v>78.2</v>
      </c>
      <c r="N201" s="192">
        <f t="shared" si="23"/>
        <v>154.30952364153364</v>
      </c>
      <c r="O201" s="171">
        <f t="shared" si="22"/>
        <v>0.81593536171284786</v>
      </c>
    </row>
    <row r="202" spans="1:15" ht="12.65" customHeight="1">
      <c r="A202" s="112">
        <v>31017</v>
      </c>
      <c r="B202" s="90">
        <v>4648014</v>
      </c>
      <c r="C202" s="195">
        <v>81.362565765515129</v>
      </c>
      <c r="D202" s="196">
        <f t="shared" si="17"/>
        <v>5712718.0740531953</v>
      </c>
      <c r="F202" s="197">
        <f t="shared" si="18"/>
        <v>144.23154546909032</v>
      </c>
      <c r="G202" s="198">
        <f t="shared" si="19"/>
        <v>147.78221157254242</v>
      </c>
      <c r="H202" s="196">
        <f t="shared" si="20"/>
        <v>0</v>
      </c>
      <c r="I202" s="202">
        <f t="shared" si="21"/>
        <v>173.99045904401927</v>
      </c>
      <c r="J202" s="203">
        <v>1</v>
      </c>
      <c r="K202" s="203">
        <f t="shared" si="24"/>
        <v>26</v>
      </c>
      <c r="L202" s="201">
        <v>124.734055906053</v>
      </c>
      <c r="M202" s="193">
        <v>77.400000000000006</v>
      </c>
      <c r="N202" s="192">
        <f t="shared" si="23"/>
        <v>153.20601075477046</v>
      </c>
      <c r="O202" s="171">
        <f t="shared" si="22"/>
        <v>0.81415902216597003</v>
      </c>
    </row>
    <row r="203" spans="1:15" ht="12.65" customHeight="1">
      <c r="A203" s="112">
        <v>31048</v>
      </c>
      <c r="B203" s="90">
        <v>3240900</v>
      </c>
      <c r="C203" s="195">
        <v>81.566156602990219</v>
      </c>
      <c r="D203" s="196">
        <f t="shared" si="17"/>
        <v>3973339.1089818599</v>
      </c>
      <c r="F203" s="197">
        <f t="shared" si="18"/>
        <v>100.31666764094818</v>
      </c>
      <c r="G203" s="198">
        <f t="shared" si="19"/>
        <v>147.7252372901284</v>
      </c>
      <c r="H203" s="196">
        <f t="shared" si="20"/>
        <v>0</v>
      </c>
      <c r="I203" s="202">
        <f t="shared" si="21"/>
        <v>174.6003120138576</v>
      </c>
      <c r="J203" s="203">
        <v>1</v>
      </c>
      <c r="K203" s="203">
        <f t="shared" si="24"/>
        <v>27</v>
      </c>
      <c r="L203" s="201">
        <v>122.50924380195001</v>
      </c>
      <c r="M203" s="193">
        <v>74.7</v>
      </c>
      <c r="N203" s="192">
        <f t="shared" si="23"/>
        <v>151.45222016810663</v>
      </c>
      <c r="O203" s="171">
        <f t="shared" si="22"/>
        <v>0.80889698193905024</v>
      </c>
    </row>
    <row r="204" spans="1:15" ht="12.65" customHeight="1">
      <c r="A204" s="112">
        <v>31079</v>
      </c>
      <c r="B204" s="90">
        <v>3744042</v>
      </c>
      <c r="C204" s="195">
        <v>81.566156602990219</v>
      </c>
      <c r="D204" s="196">
        <f t="shared" si="17"/>
        <v>4590190.5348115219</v>
      </c>
      <c r="F204" s="197">
        <f t="shared" si="18"/>
        <v>115.8905911776824</v>
      </c>
      <c r="G204" s="198">
        <f t="shared" si="19"/>
        <v>147.7252372901284</v>
      </c>
      <c r="H204" s="196">
        <f t="shared" si="20"/>
        <v>0</v>
      </c>
      <c r="I204" s="202">
        <f t="shared" si="21"/>
        <v>175.21016498369593</v>
      </c>
      <c r="J204" s="203">
        <v>1</v>
      </c>
      <c r="K204" s="203">
        <f t="shared" si="24"/>
        <v>28</v>
      </c>
      <c r="L204" s="201">
        <v>123.00963165174301</v>
      </c>
      <c r="M204" s="193">
        <v>74.8</v>
      </c>
      <c r="N204" s="192">
        <f t="shared" si="23"/>
        <v>151.99259519310991</v>
      </c>
      <c r="O204" s="171">
        <f t="shared" si="22"/>
        <v>0.80931331881962132</v>
      </c>
    </row>
    <row r="205" spans="1:15" ht="12.65" customHeight="1">
      <c r="A205" s="112">
        <v>31107</v>
      </c>
      <c r="B205" s="90">
        <v>3978569</v>
      </c>
      <c r="C205" s="195">
        <v>81.566156602990219</v>
      </c>
      <c r="D205" s="196">
        <f t="shared" si="17"/>
        <v>4877720.326292959</v>
      </c>
      <c r="F205" s="197">
        <f t="shared" si="18"/>
        <v>123.14998428201412</v>
      </c>
      <c r="G205" s="198">
        <f t="shared" si="19"/>
        <v>147.7252372901284</v>
      </c>
      <c r="H205" s="196">
        <f t="shared" si="20"/>
        <v>0</v>
      </c>
      <c r="I205" s="202">
        <f t="shared" si="21"/>
        <v>175.82001795353426</v>
      </c>
      <c r="J205" s="203">
        <v>1</v>
      </c>
      <c r="K205" s="203">
        <f t="shared" si="24"/>
        <v>29</v>
      </c>
      <c r="L205" s="201">
        <v>122.89603379495701</v>
      </c>
      <c r="M205" s="193">
        <v>74.8</v>
      </c>
      <c r="N205" s="192">
        <f t="shared" si="23"/>
        <v>151.86338873326039</v>
      </c>
      <c r="O205" s="171">
        <f t="shared" si="22"/>
        <v>0.80925386177715986</v>
      </c>
    </row>
    <row r="206" spans="1:15" ht="12.65" customHeight="1">
      <c r="A206" s="112">
        <v>31138</v>
      </c>
      <c r="B206" s="90">
        <v>3543153</v>
      </c>
      <c r="C206" s="195">
        <v>81.373538646954131</v>
      </c>
      <c r="D206" s="196">
        <f t="shared" si="17"/>
        <v>4354183.2626601923</v>
      </c>
      <c r="F206" s="197">
        <f t="shared" si="18"/>
        <v>109.93201013743527</v>
      </c>
      <c r="G206" s="198">
        <f t="shared" si="19"/>
        <v>147.7252372901284</v>
      </c>
      <c r="H206" s="196">
        <f t="shared" si="20"/>
        <v>0</v>
      </c>
      <c r="I206" s="202">
        <f t="shared" si="21"/>
        <v>176.42987092337259</v>
      </c>
      <c r="J206" s="203">
        <v>1</v>
      </c>
      <c r="K206" s="203">
        <f t="shared" si="24"/>
        <v>30</v>
      </c>
      <c r="L206" s="201">
        <v>127.141704780176</v>
      </c>
      <c r="M206" s="193">
        <v>75.900000000000006</v>
      </c>
      <c r="N206" s="192">
        <f t="shared" si="23"/>
        <v>156.37598478958495</v>
      </c>
      <c r="O206" s="171">
        <f t="shared" si="22"/>
        <v>0.81305134513623845</v>
      </c>
    </row>
    <row r="207" spans="1:15" ht="12.65" customHeight="1">
      <c r="A207" s="112">
        <v>31168</v>
      </c>
      <c r="B207" s="90">
        <v>3581890</v>
      </c>
      <c r="C207" s="195">
        <v>81.373538646954131</v>
      </c>
      <c r="D207" s="196">
        <f t="shared" si="17"/>
        <v>4401787.1897403011</v>
      </c>
      <c r="F207" s="197">
        <f t="shared" si="18"/>
        <v>111.13388775228674</v>
      </c>
      <c r="G207" s="198">
        <f t="shared" si="19"/>
        <v>147.7252372901284</v>
      </c>
      <c r="H207" s="196">
        <f t="shared" si="20"/>
        <v>0</v>
      </c>
      <c r="I207" s="202">
        <f t="shared" si="21"/>
        <v>177.03972389321092</v>
      </c>
      <c r="J207" s="203">
        <v>1</v>
      </c>
      <c r="K207" s="203">
        <f t="shared" si="24"/>
        <v>31</v>
      </c>
      <c r="L207" s="201">
        <v>128.088554037329</v>
      </c>
      <c r="M207" s="193">
        <v>75.2</v>
      </c>
      <c r="N207" s="192">
        <f t="shared" si="23"/>
        <v>157.65430402987033</v>
      </c>
      <c r="O207" s="171">
        <f t="shared" si="22"/>
        <v>0.81246468230299895</v>
      </c>
    </row>
    <row r="208" spans="1:15" ht="12.65" customHeight="1">
      <c r="A208" s="112">
        <v>31199</v>
      </c>
      <c r="B208" s="90">
        <v>3817032</v>
      </c>
      <c r="C208" s="195">
        <v>81.373538646954131</v>
      </c>
      <c r="D208" s="196">
        <f t="shared" si="17"/>
        <v>4690753.3621715913</v>
      </c>
      <c r="F208" s="197">
        <f t="shared" si="18"/>
        <v>118.4295458081869</v>
      </c>
      <c r="G208" s="198">
        <f t="shared" si="19"/>
        <v>147.7252372901284</v>
      </c>
      <c r="H208" s="196">
        <f t="shared" si="20"/>
        <v>0</v>
      </c>
      <c r="I208" s="202">
        <f t="shared" si="21"/>
        <v>177.64957686304925</v>
      </c>
      <c r="J208" s="203">
        <v>1</v>
      </c>
      <c r="K208" s="203">
        <f t="shared" si="24"/>
        <v>32</v>
      </c>
      <c r="L208" s="201">
        <v>130.09628549689299</v>
      </c>
      <c r="M208" s="193">
        <v>76.2</v>
      </c>
      <c r="N208" s="192">
        <f t="shared" si="23"/>
        <v>159.65022984581063</v>
      </c>
      <c r="O208" s="171">
        <f t="shared" si="22"/>
        <v>0.81488317068218008</v>
      </c>
    </row>
    <row r="209" spans="1:15" ht="12.65" customHeight="1">
      <c r="A209" s="112">
        <v>31229</v>
      </c>
      <c r="B209" s="90">
        <v>4105319</v>
      </c>
      <c r="C209" s="195">
        <v>81.629037384599116</v>
      </c>
      <c r="D209" s="196">
        <f t="shared" si="17"/>
        <v>5029238.5302274153</v>
      </c>
      <c r="F209" s="197">
        <f t="shared" si="18"/>
        <v>126.97543207006892</v>
      </c>
      <c r="G209" s="198">
        <f t="shared" si="19"/>
        <v>147.7252372901284</v>
      </c>
      <c r="H209" s="196">
        <f t="shared" si="20"/>
        <v>0</v>
      </c>
      <c r="I209" s="202">
        <f t="shared" si="21"/>
        <v>178.25942983288758</v>
      </c>
      <c r="J209" s="203">
        <v>1</v>
      </c>
      <c r="K209" s="203">
        <f t="shared" si="24"/>
        <v>33</v>
      </c>
      <c r="L209" s="201">
        <v>129.31757382652401</v>
      </c>
      <c r="M209" s="193">
        <v>76.7</v>
      </c>
      <c r="N209" s="192">
        <f t="shared" si="23"/>
        <v>158.62068517751436</v>
      </c>
      <c r="O209" s="171">
        <f t="shared" si="22"/>
        <v>0.8152629884419117</v>
      </c>
    </row>
    <row r="210" spans="1:15" ht="12.65" customHeight="1">
      <c r="A210" s="112">
        <v>31260</v>
      </c>
      <c r="B210" s="90">
        <v>4362142</v>
      </c>
      <c r="C210" s="195">
        <v>81.629037384599116</v>
      </c>
      <c r="D210" s="196">
        <f t="shared" si="17"/>
        <v>5343860.6404820867</v>
      </c>
      <c r="F210" s="197">
        <f t="shared" si="18"/>
        <v>134.91883705042034</v>
      </c>
      <c r="G210" s="198">
        <f t="shared" si="19"/>
        <v>147.7252372901284</v>
      </c>
      <c r="H210" s="196">
        <f t="shared" si="20"/>
        <v>0</v>
      </c>
      <c r="I210" s="202">
        <f t="shared" si="21"/>
        <v>178.86928280272591</v>
      </c>
      <c r="J210" s="203">
        <v>1</v>
      </c>
      <c r="K210" s="203">
        <f t="shared" si="24"/>
        <v>34</v>
      </c>
      <c r="L210" s="201">
        <v>129.25742039741201</v>
      </c>
      <c r="M210" s="193">
        <v>77.400000000000006</v>
      </c>
      <c r="N210" s="192">
        <f t="shared" si="23"/>
        <v>158.35089578229753</v>
      </c>
      <c r="O210" s="171">
        <f t="shared" si="22"/>
        <v>0.81627211364258057</v>
      </c>
    </row>
    <row r="211" spans="1:15" ht="12.65" customHeight="1">
      <c r="A211" s="112">
        <v>31291</v>
      </c>
      <c r="B211" s="90">
        <v>4540748</v>
      </c>
      <c r="C211" s="195">
        <v>81.629037384599116</v>
      </c>
      <c r="D211" s="196">
        <f t="shared" si="17"/>
        <v>5562662.681670554</v>
      </c>
      <c r="F211" s="197">
        <f t="shared" si="18"/>
        <v>140.44302993782</v>
      </c>
      <c r="G211" s="198">
        <f t="shared" si="19"/>
        <v>148.72159452351895</v>
      </c>
      <c r="H211" s="196">
        <f t="shared" si="20"/>
        <v>0</v>
      </c>
      <c r="I211" s="202">
        <f t="shared" si="21"/>
        <v>179.47913577256423</v>
      </c>
      <c r="J211" s="203">
        <v>1</v>
      </c>
      <c r="K211" s="203">
        <f t="shared" si="24"/>
        <v>35</v>
      </c>
      <c r="L211" s="201">
        <v>127.923121890724</v>
      </c>
      <c r="M211" s="193">
        <v>77.3</v>
      </c>
      <c r="N211" s="192">
        <f t="shared" si="23"/>
        <v>156.862028885558</v>
      </c>
      <c r="O211" s="171">
        <f t="shared" si="22"/>
        <v>0.81551362556997786</v>
      </c>
    </row>
    <row r="212" spans="1:15" ht="12.65" customHeight="1">
      <c r="A212" s="112">
        <v>31321</v>
      </c>
      <c r="B212" s="90">
        <v>4790399</v>
      </c>
      <c r="C212" s="195">
        <v>81.912139517561513</v>
      </c>
      <c r="D212" s="196">
        <f t="shared" si="17"/>
        <v>5848216.1840894958</v>
      </c>
      <c r="F212" s="197">
        <f t="shared" si="18"/>
        <v>147.65252678925035</v>
      </c>
      <c r="G212" s="198">
        <f t="shared" si="19"/>
        <v>157.48711406598466</v>
      </c>
      <c r="H212" s="196">
        <f t="shared" si="20"/>
        <v>0</v>
      </c>
      <c r="I212" s="202">
        <f t="shared" si="21"/>
        <v>180.08898874240256</v>
      </c>
      <c r="J212" s="203">
        <v>1</v>
      </c>
      <c r="K212" s="203">
        <f t="shared" si="24"/>
        <v>36</v>
      </c>
      <c r="L212" s="201">
        <v>127.621453323854</v>
      </c>
      <c r="M212" s="193">
        <v>79.400000000000006</v>
      </c>
      <c r="N212" s="192">
        <f t="shared" si="23"/>
        <v>155.91479812797061</v>
      </c>
      <c r="O212" s="171">
        <f t="shared" si="22"/>
        <v>0.8185332941848521</v>
      </c>
    </row>
    <row r="213" spans="1:15" ht="12.65" customHeight="1">
      <c r="A213" s="112">
        <v>31352</v>
      </c>
      <c r="B213" s="90">
        <v>4731828</v>
      </c>
      <c r="C213" s="195">
        <v>81.912139517561513</v>
      </c>
      <c r="D213" s="196">
        <f t="shared" si="17"/>
        <v>5776711.5202570455</v>
      </c>
      <c r="F213" s="197">
        <f t="shared" si="18"/>
        <v>145.8472165955539</v>
      </c>
      <c r="G213" s="198">
        <f t="shared" si="19"/>
        <v>157.48711406598466</v>
      </c>
      <c r="H213" s="196">
        <f t="shared" si="20"/>
        <v>0</v>
      </c>
      <c r="I213" s="202">
        <f t="shared" si="21"/>
        <v>180.69884171224089</v>
      </c>
      <c r="J213" s="203">
        <v>1</v>
      </c>
      <c r="K213" s="203">
        <f t="shared" si="24"/>
        <v>37</v>
      </c>
      <c r="L213" s="201">
        <v>127.02549143589199</v>
      </c>
      <c r="M213" s="193">
        <v>75.7</v>
      </c>
      <c r="N213" s="192">
        <f t="shared" si="23"/>
        <v>156.30133796791677</v>
      </c>
      <c r="O213" s="171">
        <f t="shared" si="22"/>
        <v>0.81269612331767704</v>
      </c>
    </row>
    <row r="214" spans="1:15" ht="12.65" customHeight="1">
      <c r="A214" s="112">
        <v>31382</v>
      </c>
      <c r="B214" s="90">
        <v>4792758</v>
      </c>
      <c r="C214" s="195">
        <v>81.912139517561513</v>
      </c>
      <c r="D214" s="196">
        <f t="shared" si="17"/>
        <v>5851096.0990983015</v>
      </c>
      <c r="F214" s="197">
        <f t="shared" si="18"/>
        <v>147.7252372901284</v>
      </c>
      <c r="G214" s="198">
        <f t="shared" si="19"/>
        <v>160.01800717801899</v>
      </c>
      <c r="H214" s="196">
        <f t="shared" si="20"/>
        <v>0</v>
      </c>
      <c r="I214" s="202">
        <f t="shared" si="21"/>
        <v>181.30869468207922</v>
      </c>
      <c r="J214" s="203">
        <v>1</v>
      </c>
      <c r="K214" s="203">
        <f t="shared" si="24"/>
        <v>38</v>
      </c>
      <c r="L214" s="201">
        <v>126.82576179423999</v>
      </c>
      <c r="M214" s="193">
        <v>75</v>
      </c>
      <c r="N214" s="192">
        <f t="shared" si="23"/>
        <v>156.27553576925791</v>
      </c>
      <c r="O214" s="171">
        <f t="shared" si="22"/>
        <v>0.81155224437367635</v>
      </c>
    </row>
    <row r="215" spans="1:15" ht="12.65" customHeight="1">
      <c r="A215" s="112">
        <v>31413</v>
      </c>
      <c r="B215" s="90">
        <v>3376789</v>
      </c>
      <c r="C215" s="195">
        <v>82.220956673259408</v>
      </c>
      <c r="D215" s="196">
        <f t="shared" ref="D215:D278" si="25">B215/C215*100</f>
        <v>4106968.7542303042</v>
      </c>
      <c r="F215" s="197">
        <f t="shared" ref="F215:F278" si="26">D215/E$574*100</f>
        <v>103.69047499584092</v>
      </c>
      <c r="G215" s="198">
        <f t="shared" ref="G215:G278" si="27">MAX(F203:F227)</f>
        <v>160.01800717801899</v>
      </c>
      <c r="H215" s="196">
        <f t="shared" ref="H215:H278" si="28">IF(F215=G215,1,0)</f>
        <v>0</v>
      </c>
      <c r="I215" s="202">
        <f t="shared" si="21"/>
        <v>181.91854765191755</v>
      </c>
      <c r="J215" s="203">
        <v>1</v>
      </c>
      <c r="K215" s="203">
        <f t="shared" si="24"/>
        <v>39</v>
      </c>
      <c r="L215" s="201">
        <v>126.351946510875</v>
      </c>
      <c r="M215" s="193">
        <v>74.8</v>
      </c>
      <c r="N215" s="192">
        <f t="shared" si="23"/>
        <v>155.79415169134893</v>
      </c>
      <c r="O215" s="171">
        <f t="shared" si="22"/>
        <v>0.81101854683991437</v>
      </c>
    </row>
    <row r="216" spans="1:15" ht="12.65" customHeight="1">
      <c r="A216" s="112">
        <v>31444</v>
      </c>
      <c r="B216" s="90">
        <v>4011142</v>
      </c>
      <c r="C216" s="195">
        <v>82.220956673259408</v>
      </c>
      <c r="D216" s="196">
        <f t="shared" si="25"/>
        <v>4878491.0347613813</v>
      </c>
      <c r="F216" s="197">
        <f t="shared" si="26"/>
        <v>123.16944270304342</v>
      </c>
      <c r="G216" s="198">
        <f t="shared" si="27"/>
        <v>160.01800717801899</v>
      </c>
      <c r="H216" s="196">
        <f t="shared" si="28"/>
        <v>0</v>
      </c>
      <c r="I216" s="202">
        <f t="shared" si="21"/>
        <v>182.52840062175588</v>
      </c>
      <c r="J216" s="203">
        <v>1</v>
      </c>
      <c r="K216" s="203">
        <f t="shared" si="24"/>
        <v>40</v>
      </c>
      <c r="L216" s="201">
        <v>129.026578170769</v>
      </c>
      <c r="M216" s="193">
        <v>75.5</v>
      </c>
      <c r="N216" s="192">
        <f t="shared" si="23"/>
        <v>158.63491305648083</v>
      </c>
      <c r="O216" s="171">
        <f t="shared" si="22"/>
        <v>0.81335549460559176</v>
      </c>
    </row>
    <row r="217" spans="1:15" ht="12.65" customHeight="1">
      <c r="A217" s="112">
        <v>31472</v>
      </c>
      <c r="B217" s="90">
        <v>4221507</v>
      </c>
      <c r="C217" s="195">
        <v>82.220956673259408</v>
      </c>
      <c r="D217" s="196">
        <f t="shared" si="25"/>
        <v>5134344.2971309461</v>
      </c>
      <c r="F217" s="197">
        <f t="shared" si="26"/>
        <v>129.6290843248623</v>
      </c>
      <c r="G217" s="198">
        <f t="shared" si="27"/>
        <v>160.01800717801899</v>
      </c>
      <c r="H217" s="196">
        <f t="shared" si="28"/>
        <v>0</v>
      </c>
      <c r="I217" s="202">
        <f t="shared" si="21"/>
        <v>183.13825359159421</v>
      </c>
      <c r="J217" s="203">
        <v>1</v>
      </c>
      <c r="K217" s="203">
        <f t="shared" si="24"/>
        <v>41</v>
      </c>
      <c r="L217" s="201">
        <v>128.82277264243001</v>
      </c>
      <c r="M217" s="193">
        <v>74.5</v>
      </c>
      <c r="N217" s="192">
        <f t="shared" si="23"/>
        <v>158.69077668445044</v>
      </c>
      <c r="O217" s="171">
        <f t="shared" si="22"/>
        <v>0.81178487706685287</v>
      </c>
    </row>
    <row r="218" spans="1:15" ht="12.65" customHeight="1">
      <c r="A218" s="112">
        <v>31503</v>
      </c>
      <c r="B218" s="90">
        <v>3593875</v>
      </c>
      <c r="C218" s="195">
        <v>82.014571715308065</v>
      </c>
      <c r="D218" s="196">
        <f t="shared" si="25"/>
        <v>4381995.6927595604</v>
      </c>
      <c r="F218" s="197">
        <f t="shared" si="26"/>
        <v>110.6342029858278</v>
      </c>
      <c r="G218" s="198">
        <f t="shared" si="27"/>
        <v>160.01800717801899</v>
      </c>
      <c r="H218" s="196">
        <f t="shared" si="28"/>
        <v>0</v>
      </c>
      <c r="I218" s="202">
        <f t="shared" si="21"/>
        <v>183.74810656143254</v>
      </c>
      <c r="J218" s="203">
        <v>1</v>
      </c>
      <c r="K218" s="203">
        <f t="shared" si="24"/>
        <v>42</v>
      </c>
      <c r="L218" s="201">
        <v>128.545898727744</v>
      </c>
      <c r="M218" s="193">
        <v>74.7</v>
      </c>
      <c r="N218" s="192">
        <f t="shared" si="23"/>
        <v>158.31832516658619</v>
      </c>
      <c r="O218" s="171">
        <f t="shared" si="22"/>
        <v>0.81194579713046511</v>
      </c>
    </row>
    <row r="219" spans="1:15" ht="12.65" customHeight="1">
      <c r="A219" s="112">
        <v>31533</v>
      </c>
      <c r="B219" s="90">
        <v>3602585</v>
      </c>
      <c r="C219" s="195">
        <v>82.014571715308065</v>
      </c>
      <c r="D219" s="196">
        <f t="shared" si="25"/>
        <v>4392615.7567528645</v>
      </c>
      <c r="F219" s="197">
        <f t="shared" si="26"/>
        <v>110.90233248616006</v>
      </c>
      <c r="G219" s="198">
        <f t="shared" si="27"/>
        <v>160.01800717801899</v>
      </c>
      <c r="H219" s="196">
        <f t="shared" si="28"/>
        <v>0</v>
      </c>
      <c r="I219" s="202">
        <f t="shared" si="21"/>
        <v>184.35795953127086</v>
      </c>
      <c r="J219" s="203">
        <v>1</v>
      </c>
      <c r="K219" s="203">
        <f t="shared" si="24"/>
        <v>43</v>
      </c>
      <c r="L219" s="201">
        <v>128.82864818436099</v>
      </c>
      <c r="M219" s="193">
        <v>75.2</v>
      </c>
      <c r="N219" s="192">
        <f t="shared" si="23"/>
        <v>158.49608879059411</v>
      </c>
      <c r="O219" s="171">
        <f t="shared" si="22"/>
        <v>0.81281909962188459</v>
      </c>
    </row>
    <row r="220" spans="1:15" ht="12.65" customHeight="1">
      <c r="A220" s="112">
        <v>31564</v>
      </c>
      <c r="B220" s="90">
        <v>3838200</v>
      </c>
      <c r="C220" s="195">
        <v>82.014571715308065</v>
      </c>
      <c r="D220" s="196">
        <f t="shared" si="25"/>
        <v>4679900.0710791955</v>
      </c>
      <c r="F220" s="197">
        <f t="shared" si="26"/>
        <v>118.15552791908573</v>
      </c>
      <c r="G220" s="198">
        <f t="shared" si="27"/>
        <v>160.01800717801899</v>
      </c>
      <c r="H220" s="196">
        <f t="shared" si="28"/>
        <v>0</v>
      </c>
      <c r="I220" s="202">
        <f t="shared" si="21"/>
        <v>184.96781250110919</v>
      </c>
      <c r="J220" s="203">
        <v>1</v>
      </c>
      <c r="K220" s="203">
        <f t="shared" si="24"/>
        <v>44</v>
      </c>
      <c r="L220" s="201">
        <v>130.80040435479299</v>
      </c>
      <c r="M220" s="193">
        <v>75.7</v>
      </c>
      <c r="N220" s="192">
        <f t="shared" si="23"/>
        <v>160.59493248009306</v>
      </c>
      <c r="O220" s="171">
        <f t="shared" si="22"/>
        <v>0.81447404556807335</v>
      </c>
    </row>
    <row r="221" spans="1:15" ht="12.65" customHeight="1">
      <c r="A221" s="112">
        <v>31594</v>
      </c>
      <c r="B221" s="90">
        <v>4197483</v>
      </c>
      <c r="C221" s="195">
        <v>82.356756904850528</v>
      </c>
      <c r="D221" s="196">
        <f t="shared" si="25"/>
        <v>5096707.4928041305</v>
      </c>
      <c r="F221" s="197">
        <f t="shared" si="26"/>
        <v>128.67885111114396</v>
      </c>
      <c r="G221" s="198">
        <f t="shared" si="27"/>
        <v>160.01800717801899</v>
      </c>
      <c r="H221" s="196">
        <f t="shared" si="28"/>
        <v>0</v>
      </c>
      <c r="I221" s="202">
        <f t="shared" si="21"/>
        <v>185.57766547094752</v>
      </c>
      <c r="J221" s="203">
        <v>1</v>
      </c>
      <c r="K221" s="203">
        <f t="shared" si="24"/>
        <v>45</v>
      </c>
      <c r="L221" s="201">
        <v>132.284600086029</v>
      </c>
      <c r="M221" s="193">
        <v>73.599999999999994</v>
      </c>
      <c r="N221" s="192">
        <f t="shared" si="23"/>
        <v>162.88717231537319</v>
      </c>
      <c r="O221" s="171">
        <f t="shared" si="22"/>
        <v>0.81212411146721131</v>
      </c>
    </row>
    <row r="222" spans="1:15" ht="12.65" customHeight="1">
      <c r="A222" s="112">
        <v>31625</v>
      </c>
      <c r="B222" s="90">
        <v>4523247</v>
      </c>
      <c r="C222" s="195">
        <v>82.356756904850528</v>
      </c>
      <c r="D222" s="196">
        <f t="shared" si="25"/>
        <v>5492259.7367764935</v>
      </c>
      <c r="F222" s="197">
        <f t="shared" si="26"/>
        <v>138.66553533437269</v>
      </c>
      <c r="G222" s="198">
        <f t="shared" si="27"/>
        <v>160.01800717801899</v>
      </c>
      <c r="H222" s="196">
        <f t="shared" si="28"/>
        <v>0</v>
      </c>
      <c r="I222" s="202">
        <f t="shared" si="21"/>
        <v>186.18751844078585</v>
      </c>
      <c r="J222" s="203">
        <v>1</v>
      </c>
      <c r="K222" s="203">
        <f t="shared" si="24"/>
        <v>46</v>
      </c>
      <c r="L222" s="201">
        <v>133.66558853472401</v>
      </c>
      <c r="M222" s="193">
        <v>75.7</v>
      </c>
      <c r="N222" s="192">
        <f t="shared" si="23"/>
        <v>163.85379946209164</v>
      </c>
      <c r="O222" s="171">
        <f t="shared" si="22"/>
        <v>0.81576130046131878</v>
      </c>
    </row>
    <row r="223" spans="1:15" ht="12.65" customHeight="1">
      <c r="A223" s="112">
        <v>31656</v>
      </c>
      <c r="B223" s="90">
        <v>4851274</v>
      </c>
      <c r="C223" s="195">
        <v>82.356756904850528</v>
      </c>
      <c r="D223" s="196">
        <f t="shared" si="25"/>
        <v>5890559.7820040882</v>
      </c>
      <c r="F223" s="197">
        <f t="shared" si="26"/>
        <v>148.72159452351895</v>
      </c>
      <c r="G223" s="198">
        <f t="shared" si="27"/>
        <v>165.43272750988021</v>
      </c>
      <c r="H223" s="196">
        <f t="shared" si="28"/>
        <v>0</v>
      </c>
      <c r="I223" s="202">
        <f t="shared" si="21"/>
        <v>186.79737141062418</v>
      </c>
      <c r="J223" s="203">
        <v>1</v>
      </c>
      <c r="K223" s="203">
        <f t="shared" si="24"/>
        <v>47</v>
      </c>
      <c r="L223" s="201">
        <v>135.56063652731001</v>
      </c>
      <c r="M223" s="193">
        <v>76</v>
      </c>
      <c r="N223" s="192">
        <f t="shared" si="23"/>
        <v>165.92292959579228</v>
      </c>
      <c r="O223" s="171">
        <f t="shared" si="22"/>
        <v>0.81700966139852771</v>
      </c>
    </row>
    <row r="224" spans="1:15" ht="12.65" customHeight="1">
      <c r="A224" s="112">
        <v>31686</v>
      </c>
      <c r="B224" s="90">
        <v>5159212</v>
      </c>
      <c r="C224" s="195">
        <v>82.709579829298747</v>
      </c>
      <c r="D224" s="196">
        <f t="shared" si="25"/>
        <v>6237744.17745551</v>
      </c>
      <c r="F224" s="197">
        <f t="shared" si="26"/>
        <v>157.48711406598466</v>
      </c>
      <c r="G224" s="198">
        <f t="shared" si="27"/>
        <v>180.02225774867611</v>
      </c>
      <c r="H224" s="196">
        <f t="shared" si="28"/>
        <v>0</v>
      </c>
      <c r="I224" s="202">
        <f t="shared" si="21"/>
        <v>187.40722438046251</v>
      </c>
      <c r="J224" s="203">
        <v>1</v>
      </c>
      <c r="K224" s="203">
        <f t="shared" si="24"/>
        <v>48</v>
      </c>
      <c r="L224" s="201">
        <v>135.94690542663901</v>
      </c>
      <c r="M224" s="193">
        <v>74.900000000000006</v>
      </c>
      <c r="N224" s="192">
        <f t="shared" si="23"/>
        <v>166.67871246536251</v>
      </c>
      <c r="O224" s="171">
        <f t="shared" si="22"/>
        <v>0.81562248361433753</v>
      </c>
    </row>
    <row r="225" spans="1:15" ht="12.65" customHeight="1">
      <c r="A225" s="112">
        <v>31717</v>
      </c>
      <c r="B225" s="90">
        <v>5134107</v>
      </c>
      <c r="C225" s="195">
        <v>82.709579829298747</v>
      </c>
      <c r="D225" s="196">
        <f t="shared" si="25"/>
        <v>6207390.9825150771</v>
      </c>
      <c r="F225" s="197">
        <f t="shared" si="26"/>
        <v>156.72077339252007</v>
      </c>
      <c r="G225" s="198">
        <f t="shared" si="27"/>
        <v>182.45887849808838</v>
      </c>
      <c r="H225" s="196">
        <f t="shared" si="28"/>
        <v>0</v>
      </c>
      <c r="I225" s="202">
        <f t="shared" si="21"/>
        <v>188.01707735030084</v>
      </c>
      <c r="J225" s="203">
        <v>1</v>
      </c>
      <c r="K225" s="203">
        <f t="shared" si="24"/>
        <v>49</v>
      </c>
      <c r="L225" s="201">
        <v>136.057815878204</v>
      </c>
      <c r="M225" s="193">
        <v>75.400000000000006</v>
      </c>
      <c r="N225" s="192">
        <f t="shared" si="23"/>
        <v>166.66102601544293</v>
      </c>
      <c r="O225" s="171">
        <f t="shared" si="22"/>
        <v>0.81637452457299031</v>
      </c>
    </row>
    <row r="226" spans="1:15" ht="12.65" customHeight="1">
      <c r="A226" s="112">
        <v>31747</v>
      </c>
      <c r="B226" s="90">
        <v>5242123</v>
      </c>
      <c r="C226" s="195">
        <v>82.709579829298747</v>
      </c>
      <c r="D226" s="196">
        <f t="shared" si="25"/>
        <v>6337987.7044702973</v>
      </c>
      <c r="F226" s="197">
        <f t="shared" si="26"/>
        <v>160.01800717801899</v>
      </c>
      <c r="G226" s="198">
        <f t="shared" si="27"/>
        <v>188.52340529789745</v>
      </c>
      <c r="H226" s="196">
        <f t="shared" si="28"/>
        <v>0</v>
      </c>
      <c r="I226" s="202">
        <f t="shared" si="21"/>
        <v>188.62693032013917</v>
      </c>
      <c r="J226" s="203">
        <v>1</v>
      </c>
      <c r="K226" s="203">
        <f t="shared" si="24"/>
        <v>50</v>
      </c>
      <c r="L226" s="201">
        <v>136.47908763729899</v>
      </c>
      <c r="M226" s="193">
        <v>76.3</v>
      </c>
      <c r="N226" s="192">
        <f t="shared" si="23"/>
        <v>166.88127622115502</v>
      </c>
      <c r="O226" s="171">
        <f t="shared" si="22"/>
        <v>0.8178214520389554</v>
      </c>
    </row>
    <row r="227" spans="1:15" ht="12.65" customHeight="1">
      <c r="A227" s="112">
        <v>31778</v>
      </c>
      <c r="B227" s="90">
        <v>3711120</v>
      </c>
      <c r="C227" s="195">
        <v>83.066195616860497</v>
      </c>
      <c r="D227" s="196">
        <f t="shared" si="25"/>
        <v>4467665.7844273886</v>
      </c>
      <c r="F227" s="197">
        <f>D227/E$574*100</f>
        <v>112.79715406472862</v>
      </c>
      <c r="G227" s="198">
        <f t="shared" si="27"/>
        <v>188.52340529789745</v>
      </c>
      <c r="H227" s="196">
        <f t="shared" si="28"/>
        <v>0</v>
      </c>
      <c r="I227" s="202">
        <f t="shared" si="21"/>
        <v>189.2367832899775</v>
      </c>
      <c r="J227" s="203">
        <v>1</v>
      </c>
      <c r="K227" s="203">
        <f t="shared" si="24"/>
        <v>51</v>
      </c>
      <c r="L227" s="201">
        <v>136.25504403290901</v>
      </c>
      <c r="M227" s="193">
        <v>74</v>
      </c>
      <c r="N227" s="192">
        <f t="shared" si="23"/>
        <v>167.2880952628847</v>
      </c>
      <c r="O227" s="171">
        <f t="shared" si="22"/>
        <v>0.81449336737794265</v>
      </c>
    </row>
    <row r="228" spans="1:15" ht="12.65" customHeight="1">
      <c r="A228" s="112">
        <v>31809</v>
      </c>
      <c r="B228" s="90">
        <v>4311503</v>
      </c>
      <c r="C228" s="195">
        <v>83.066195616860497</v>
      </c>
      <c r="D228" s="196">
        <f t="shared" si="25"/>
        <v>5190442.3550184425</v>
      </c>
      <c r="F228" s="197">
        <f t="shared" si="26"/>
        <v>131.04541705510456</v>
      </c>
      <c r="G228" s="198">
        <f t="shared" si="27"/>
        <v>188.52340529789745</v>
      </c>
      <c r="H228" s="196">
        <f t="shared" si="28"/>
        <v>0</v>
      </c>
      <c r="I228" s="202">
        <f t="shared" si="21"/>
        <v>189.84663625981582</v>
      </c>
      <c r="J228" s="203">
        <v>1</v>
      </c>
      <c r="K228" s="203">
        <f t="shared" si="24"/>
        <v>52</v>
      </c>
      <c r="L228" s="201">
        <v>135.96441276884801</v>
      </c>
      <c r="M228" s="193">
        <v>74.3</v>
      </c>
      <c r="N228" s="192">
        <f t="shared" si="23"/>
        <v>166.87122885485604</v>
      </c>
      <c r="O228" s="171">
        <f t="shared" si="22"/>
        <v>0.8147864296433589</v>
      </c>
    </row>
    <row r="229" spans="1:15" ht="12.65" customHeight="1">
      <c r="A229" s="112">
        <v>31837</v>
      </c>
      <c r="B229" s="90">
        <v>4505586</v>
      </c>
      <c r="C229" s="195">
        <v>83.066195616860497</v>
      </c>
      <c r="D229" s="196">
        <f t="shared" si="25"/>
        <v>5424090.9512478877</v>
      </c>
      <c r="F229" s="197">
        <f t="shared" si="26"/>
        <v>136.9444475505735</v>
      </c>
      <c r="G229" s="198">
        <f t="shared" si="27"/>
        <v>188.52340529789745</v>
      </c>
      <c r="H229" s="196">
        <f t="shared" si="28"/>
        <v>0</v>
      </c>
      <c r="I229" s="202">
        <f t="shared" si="21"/>
        <v>190.45648922965415</v>
      </c>
      <c r="J229" s="203">
        <v>1</v>
      </c>
      <c r="K229" s="203">
        <f t="shared" si="24"/>
        <v>53</v>
      </c>
      <c r="L229" s="201">
        <v>135.46561431979299</v>
      </c>
      <c r="M229" s="193">
        <v>73.5</v>
      </c>
      <c r="N229" s="192">
        <f t="shared" si="23"/>
        <v>166.53403236642475</v>
      </c>
      <c r="O229" s="171">
        <f t="shared" si="22"/>
        <v>0.8134410270071889</v>
      </c>
    </row>
    <row r="230" spans="1:15" ht="12.65" customHeight="1">
      <c r="A230" s="112">
        <v>31868</v>
      </c>
      <c r="B230" s="90">
        <v>3965838</v>
      </c>
      <c r="C230" s="195">
        <v>84.941254853738428</v>
      </c>
      <c r="D230" s="196">
        <f t="shared" si="25"/>
        <v>4668918.5447387537</v>
      </c>
      <c r="F230" s="197">
        <f t="shared" si="26"/>
        <v>117.87827241738589</v>
      </c>
      <c r="G230" s="198">
        <f t="shared" si="27"/>
        <v>188.52340529789745</v>
      </c>
      <c r="H230" s="196">
        <f t="shared" si="28"/>
        <v>0</v>
      </c>
      <c r="I230" s="202">
        <f t="shared" si="21"/>
        <v>191.06634219949248</v>
      </c>
      <c r="J230" s="203">
        <v>1</v>
      </c>
      <c r="K230" s="203">
        <f t="shared" si="24"/>
        <v>54</v>
      </c>
      <c r="L230" s="201">
        <v>137.538522786724</v>
      </c>
      <c r="M230" s="193">
        <v>75</v>
      </c>
      <c r="N230" s="192">
        <f t="shared" si="23"/>
        <v>168.46025440933104</v>
      </c>
      <c r="O230" s="171">
        <f t="shared" si="22"/>
        <v>0.81644494286781577</v>
      </c>
    </row>
    <row r="231" spans="1:15" ht="12.65" customHeight="1">
      <c r="A231" s="112">
        <v>31898</v>
      </c>
      <c r="B231" s="90">
        <v>4006515</v>
      </c>
      <c r="C231" s="195">
        <v>84.941254853738428</v>
      </c>
      <c r="D231" s="196">
        <f t="shared" si="25"/>
        <v>4716806.9354507132</v>
      </c>
      <c r="F231" s="197">
        <f t="shared" si="26"/>
        <v>119.08733201263964</v>
      </c>
      <c r="G231" s="198">
        <f t="shared" si="27"/>
        <v>188.52340529789745</v>
      </c>
      <c r="H231" s="196">
        <f t="shared" si="28"/>
        <v>0</v>
      </c>
      <c r="I231" s="202">
        <f t="shared" si="21"/>
        <v>191.67619516933081</v>
      </c>
      <c r="J231" s="203">
        <v>1</v>
      </c>
      <c r="K231" s="203">
        <f t="shared" si="24"/>
        <v>55</v>
      </c>
      <c r="L231" s="201">
        <v>139.06414861281601</v>
      </c>
      <c r="M231" s="193">
        <v>76.5</v>
      </c>
      <c r="N231" s="192">
        <f t="shared" si="23"/>
        <v>169.76399593578617</v>
      </c>
      <c r="O231" s="171">
        <f t="shared" si="22"/>
        <v>0.8191616122503238</v>
      </c>
    </row>
    <row r="232" spans="1:15" ht="12.65" customHeight="1">
      <c r="A232" s="112">
        <v>31929</v>
      </c>
      <c r="B232" s="90">
        <v>4252334</v>
      </c>
      <c r="C232" s="195">
        <v>84.941254853738428</v>
      </c>
      <c r="D232" s="196">
        <f t="shared" si="25"/>
        <v>5006205.7681183955</v>
      </c>
      <c r="F232" s="197">
        <f t="shared" si="26"/>
        <v>126.39391363482626</v>
      </c>
      <c r="G232" s="198">
        <f t="shared" si="27"/>
        <v>188.52340529789745</v>
      </c>
      <c r="H232" s="196">
        <f t="shared" si="28"/>
        <v>0</v>
      </c>
      <c r="I232" s="202">
        <f t="shared" si="21"/>
        <v>192.28604813916914</v>
      </c>
      <c r="J232" s="203">
        <v>1</v>
      </c>
      <c r="K232" s="203">
        <f t="shared" si="24"/>
        <v>56</v>
      </c>
      <c r="L232" s="201">
        <v>141.01726644053801</v>
      </c>
      <c r="M232" s="193">
        <v>75.8</v>
      </c>
      <c r="N232" s="192">
        <f t="shared" si="23"/>
        <v>172.1868473295784</v>
      </c>
      <c r="O232" s="171">
        <f t="shared" si="22"/>
        <v>0.81897815441513078</v>
      </c>
    </row>
    <row r="233" spans="1:15" ht="12.65" customHeight="1">
      <c r="A233" s="112">
        <v>31959</v>
      </c>
      <c r="B233" s="90">
        <v>4706014</v>
      </c>
      <c r="C233" s="195">
        <v>85.289178745908089</v>
      </c>
      <c r="D233" s="196">
        <f t="shared" si="25"/>
        <v>5517715.2238973575</v>
      </c>
      <c r="F233" s="197">
        <f t="shared" si="26"/>
        <v>139.30822139038276</v>
      </c>
      <c r="G233" s="198">
        <f t="shared" si="27"/>
        <v>188.52340529789745</v>
      </c>
      <c r="H233" s="196">
        <f t="shared" si="28"/>
        <v>0</v>
      </c>
      <c r="I233" s="202">
        <f t="shared" si="21"/>
        <v>192.89590110900747</v>
      </c>
      <c r="J233" s="203">
        <v>1</v>
      </c>
      <c r="K233" s="203">
        <f t="shared" si="24"/>
        <v>57</v>
      </c>
      <c r="L233" s="201">
        <v>144.457995408801</v>
      </c>
      <c r="M233" s="193">
        <v>75.900000000000006</v>
      </c>
      <c r="N233" s="192">
        <f t="shared" si="23"/>
        <v>176.07157300886499</v>
      </c>
      <c r="O233" s="171">
        <f t="shared" si="22"/>
        <v>0.82045041649924777</v>
      </c>
    </row>
    <row r="234" spans="1:15" ht="12.65" customHeight="1">
      <c r="A234" s="112">
        <v>31990</v>
      </c>
      <c r="B234" s="90">
        <v>5146057</v>
      </c>
      <c r="C234" s="195">
        <v>85.289178745908089</v>
      </c>
      <c r="D234" s="196">
        <f t="shared" si="25"/>
        <v>6033657.5819671517</v>
      </c>
      <c r="F234" s="197">
        <f t="shared" si="26"/>
        <v>152.33444861055003</v>
      </c>
      <c r="G234" s="198">
        <f t="shared" si="27"/>
        <v>188.52340529789745</v>
      </c>
      <c r="H234" s="196">
        <f t="shared" si="28"/>
        <v>0</v>
      </c>
      <c r="I234" s="202">
        <f t="shared" si="21"/>
        <v>193.5057540788458</v>
      </c>
      <c r="J234" s="203">
        <v>1</v>
      </c>
      <c r="K234" s="203">
        <f t="shared" si="24"/>
        <v>58</v>
      </c>
      <c r="L234" s="201">
        <v>147.65558877086301</v>
      </c>
      <c r="M234" s="193">
        <v>80.2</v>
      </c>
      <c r="N234" s="192">
        <f t="shared" si="23"/>
        <v>178.47153120702333</v>
      </c>
      <c r="O234" s="171">
        <f t="shared" si="22"/>
        <v>0.82733412871090084</v>
      </c>
    </row>
    <row r="235" spans="1:15" ht="12.65" customHeight="1">
      <c r="A235" s="112">
        <v>32021</v>
      </c>
      <c r="B235" s="90">
        <v>5588534</v>
      </c>
      <c r="C235" s="195">
        <v>85.289178745908089</v>
      </c>
      <c r="D235" s="196">
        <f t="shared" si="25"/>
        <v>6552453.760458</v>
      </c>
      <c r="F235" s="197">
        <f t="shared" si="26"/>
        <v>165.43272750988021</v>
      </c>
      <c r="G235" s="198">
        <f t="shared" si="27"/>
        <v>188.52340529789745</v>
      </c>
      <c r="H235" s="196">
        <f t="shared" si="28"/>
        <v>0</v>
      </c>
      <c r="I235" s="202">
        <f t="shared" si="21"/>
        <v>194.11560704868413</v>
      </c>
      <c r="J235" s="203">
        <v>1</v>
      </c>
      <c r="K235" s="203">
        <f t="shared" si="24"/>
        <v>59</v>
      </c>
      <c r="L235" s="201">
        <v>151.08678301069</v>
      </c>
      <c r="M235" s="193">
        <v>78</v>
      </c>
      <c r="N235" s="192">
        <f t="shared" si="23"/>
        <v>183.00705880986916</v>
      </c>
      <c r="O235" s="171">
        <f t="shared" si="22"/>
        <v>0.82557899128720502</v>
      </c>
    </row>
    <row r="236" spans="1:15" ht="12.65" customHeight="1">
      <c r="A236" s="112">
        <v>32051</v>
      </c>
      <c r="B236" s="90">
        <v>6105086</v>
      </c>
      <c r="C236" s="195">
        <v>85.621542424863478</v>
      </c>
      <c r="D236" s="196">
        <f t="shared" si="25"/>
        <v>7130315.3705242705</v>
      </c>
      <c r="F236" s="197">
        <f t="shared" si="26"/>
        <v>180.02225774867611</v>
      </c>
      <c r="G236" s="198">
        <f t="shared" si="27"/>
        <v>188.52340529789745</v>
      </c>
      <c r="H236" s="196">
        <f t="shared" si="28"/>
        <v>0</v>
      </c>
      <c r="I236" s="202">
        <f t="shared" si="21"/>
        <v>194.72546001852245</v>
      </c>
      <c r="J236" s="203">
        <v>1</v>
      </c>
      <c r="K236" s="203">
        <f t="shared" si="24"/>
        <v>60</v>
      </c>
      <c r="L236" s="201">
        <v>155.5122526175</v>
      </c>
      <c r="M236" s="193">
        <v>78.900000000000006</v>
      </c>
      <c r="N236" s="192">
        <f t="shared" si="23"/>
        <v>187.78169272560936</v>
      </c>
      <c r="O236" s="171">
        <f t="shared" si="22"/>
        <v>0.82815449344541714</v>
      </c>
    </row>
    <row r="237" spans="1:15" ht="12.65" customHeight="1">
      <c r="A237" s="112">
        <v>32082</v>
      </c>
      <c r="B237" s="90">
        <v>6187719</v>
      </c>
      <c r="C237" s="195">
        <v>85.621542424863478</v>
      </c>
      <c r="D237" s="196">
        <f t="shared" si="25"/>
        <v>7226824.9610546147</v>
      </c>
      <c r="F237" s="197">
        <f t="shared" si="26"/>
        <v>182.45887849808838</v>
      </c>
      <c r="G237" s="198">
        <f t="shared" si="27"/>
        <v>188.52340529789745</v>
      </c>
      <c r="H237" s="196">
        <f t="shared" si="28"/>
        <v>0</v>
      </c>
      <c r="I237" s="202">
        <f t="shared" si="21"/>
        <v>195.33531298836078</v>
      </c>
      <c r="J237" s="203">
        <v>1</v>
      </c>
      <c r="K237" s="203">
        <f t="shared" si="24"/>
        <v>61</v>
      </c>
      <c r="L237" s="201">
        <v>158.17448461120401</v>
      </c>
      <c r="M237" s="193">
        <v>77.5</v>
      </c>
      <c r="N237" s="192">
        <f t="shared" si="23"/>
        <v>191.21246292801274</v>
      </c>
      <c r="O237" s="171">
        <f t="shared" si="22"/>
        <v>0.82721848873811743</v>
      </c>
    </row>
    <row r="238" spans="1:15" ht="12.65" customHeight="1">
      <c r="A238" s="112">
        <v>32112</v>
      </c>
      <c r="B238" s="90">
        <v>6393385</v>
      </c>
      <c r="C238" s="195">
        <v>85.621542424863478</v>
      </c>
      <c r="D238" s="196">
        <f t="shared" si="25"/>
        <v>7467028.5291934153</v>
      </c>
      <c r="F238" s="197">
        <f t="shared" si="26"/>
        <v>188.52340529789745</v>
      </c>
      <c r="G238" s="198">
        <f t="shared" si="27"/>
        <v>190.30127887373067</v>
      </c>
      <c r="H238" s="196">
        <f t="shared" si="28"/>
        <v>0</v>
      </c>
      <c r="I238" s="202">
        <f t="shared" si="21"/>
        <v>195.94516595819911</v>
      </c>
      <c r="J238" s="203">
        <v>1</v>
      </c>
      <c r="K238" s="203">
        <f t="shared" si="24"/>
        <v>62</v>
      </c>
      <c r="L238" s="201">
        <v>160.196141535263</v>
      </c>
      <c r="M238" s="193">
        <v>80.8</v>
      </c>
      <c r="N238" s="192">
        <f t="shared" si="23"/>
        <v>192.5625808535417</v>
      </c>
      <c r="O238" s="171">
        <f t="shared" si="22"/>
        <v>0.83191729579644647</v>
      </c>
    </row>
    <row r="239" spans="1:15" ht="12.65" customHeight="1">
      <c r="A239" s="112">
        <v>32143</v>
      </c>
      <c r="B239" s="90">
        <v>4573910</v>
      </c>
      <c r="C239" s="195">
        <v>85.931950790944242</v>
      </c>
      <c r="D239" s="196">
        <f t="shared" si="25"/>
        <v>5322711.7014106149</v>
      </c>
      <c r="F239" s="197">
        <f t="shared" si="26"/>
        <v>134.38488033703649</v>
      </c>
      <c r="G239" s="198">
        <f t="shared" si="27"/>
        <v>190.30127887373067</v>
      </c>
      <c r="H239" s="196">
        <f t="shared" si="28"/>
        <v>0</v>
      </c>
      <c r="I239" s="202">
        <f t="shared" si="21"/>
        <v>196.55501892803744</v>
      </c>
      <c r="J239" s="203">
        <v>1</v>
      </c>
      <c r="K239" s="203">
        <f t="shared" si="24"/>
        <v>63</v>
      </c>
      <c r="L239" s="201">
        <v>160.65493401356801</v>
      </c>
      <c r="M239" s="193">
        <v>84.5</v>
      </c>
      <c r="N239" s="192">
        <f t="shared" si="23"/>
        <v>192.02002421607079</v>
      </c>
      <c r="O239" s="171">
        <f t="shared" si="22"/>
        <v>0.83665719067294164</v>
      </c>
    </row>
    <row r="240" spans="1:15" ht="12.65" customHeight="1">
      <c r="A240" s="112">
        <v>32174</v>
      </c>
      <c r="B240" s="90">
        <v>5392203</v>
      </c>
      <c r="C240" s="195">
        <v>85.931950790944242</v>
      </c>
      <c r="D240" s="196">
        <f t="shared" si="25"/>
        <v>6274968.6820425885</v>
      </c>
      <c r="F240" s="197">
        <f t="shared" si="26"/>
        <v>158.42693776397198</v>
      </c>
      <c r="G240" s="198">
        <f t="shared" si="27"/>
        <v>190.30127887373067</v>
      </c>
      <c r="H240" s="196">
        <f t="shared" si="28"/>
        <v>0</v>
      </c>
      <c r="I240" s="202">
        <f t="shared" si="21"/>
        <v>197.16487189787577</v>
      </c>
      <c r="J240" s="203">
        <v>1</v>
      </c>
      <c r="K240" s="203">
        <f t="shared" si="24"/>
        <v>64</v>
      </c>
      <c r="L240" s="201">
        <v>163.544007750996</v>
      </c>
      <c r="M240" s="193">
        <v>87.4</v>
      </c>
      <c r="N240" s="192">
        <f t="shared" si="23"/>
        <v>194.47181299085474</v>
      </c>
      <c r="O240" s="171">
        <f t="shared" si="22"/>
        <v>0.84096510047287343</v>
      </c>
    </row>
    <row r="241" spans="1:15" ht="12.65" customHeight="1">
      <c r="A241" s="112">
        <v>32203</v>
      </c>
      <c r="B241" s="90">
        <v>5629889</v>
      </c>
      <c r="C241" s="195">
        <v>85.931950790944242</v>
      </c>
      <c r="D241" s="196">
        <f t="shared" si="25"/>
        <v>6551566.6154215764</v>
      </c>
      <c r="F241" s="197">
        <f t="shared" si="26"/>
        <v>165.41032936279856</v>
      </c>
      <c r="G241" s="198">
        <f t="shared" si="27"/>
        <v>190.30127887373067</v>
      </c>
      <c r="H241" s="196">
        <f t="shared" si="28"/>
        <v>0</v>
      </c>
      <c r="I241" s="202">
        <f t="shared" si="21"/>
        <v>197.7747248677141</v>
      </c>
      <c r="J241" s="203">
        <v>1</v>
      </c>
      <c r="K241" s="203">
        <f t="shared" si="24"/>
        <v>65</v>
      </c>
      <c r="L241" s="201">
        <v>162.535977006774</v>
      </c>
      <c r="M241" s="193">
        <v>86.1</v>
      </c>
      <c r="N241" s="192">
        <f t="shared" si="23"/>
        <v>193.69925078438271</v>
      </c>
      <c r="O241" s="171">
        <f t="shared" si="22"/>
        <v>0.83911515583352325</v>
      </c>
    </row>
    <row r="242" spans="1:15" ht="12.65" customHeight="1">
      <c r="A242" s="112">
        <v>32234</v>
      </c>
      <c r="B242" s="90">
        <v>4763112</v>
      </c>
      <c r="C242" s="195">
        <v>87.868801035389538</v>
      </c>
      <c r="D242" s="196">
        <f t="shared" si="25"/>
        <v>5420708.9932655804</v>
      </c>
      <c r="F242" s="197">
        <f t="shared" si="26"/>
        <v>136.85906174644725</v>
      </c>
      <c r="G242" s="198">
        <f t="shared" si="27"/>
        <v>190.30127887373067</v>
      </c>
      <c r="H242" s="196">
        <f t="shared" si="28"/>
        <v>0</v>
      </c>
      <c r="I242" s="202">
        <f t="shared" ref="I242:I284" si="29">(I$286-I$176)/(K$285+1)+I241</f>
        <v>198.38457783755243</v>
      </c>
      <c r="J242" s="203">
        <v>1</v>
      </c>
      <c r="K242" s="203">
        <f t="shared" si="24"/>
        <v>66</v>
      </c>
      <c r="L242" s="201">
        <v>159.96378035677299</v>
      </c>
      <c r="M242" s="193">
        <v>82</v>
      </c>
      <c r="N242" s="192">
        <f t="shared" si="23"/>
        <v>191.95308572478694</v>
      </c>
      <c r="O242" s="171">
        <f t="shared" si="22"/>
        <v>0.83334831400481535</v>
      </c>
    </row>
    <row r="243" spans="1:15" ht="12.65" customHeight="1">
      <c r="A243" s="112">
        <v>32264</v>
      </c>
      <c r="B243" s="90">
        <v>4591792</v>
      </c>
      <c r="C243" s="195">
        <v>87.868801035389538</v>
      </c>
      <c r="D243" s="196">
        <f t="shared" si="25"/>
        <v>5225736.4911018144</v>
      </c>
      <c r="F243" s="197">
        <f t="shared" si="26"/>
        <v>131.93650387705401</v>
      </c>
      <c r="G243" s="198">
        <f t="shared" si="27"/>
        <v>190.30127887373067</v>
      </c>
      <c r="H243" s="196">
        <f t="shared" si="28"/>
        <v>0</v>
      </c>
      <c r="I243" s="202">
        <f t="shared" si="29"/>
        <v>198.99443080739076</v>
      </c>
      <c r="J243" s="203">
        <v>1</v>
      </c>
      <c r="K243" s="203">
        <f t="shared" si="24"/>
        <v>67</v>
      </c>
      <c r="L243" s="201">
        <v>154.03633398674901</v>
      </c>
      <c r="M243" s="193">
        <v>82</v>
      </c>
      <c r="N243" s="192">
        <f t="shared" si="23"/>
        <v>185.21119478523019</v>
      </c>
      <c r="O243" s="171">
        <f t="shared" si="22"/>
        <v>0.83167939262725799</v>
      </c>
    </row>
    <row r="244" spans="1:15" ht="12.65" customHeight="1">
      <c r="A244" s="112">
        <v>32295</v>
      </c>
      <c r="B244" s="90">
        <v>4813468</v>
      </c>
      <c r="C244" s="195">
        <v>87.868801035389538</v>
      </c>
      <c r="D244" s="196">
        <f t="shared" si="25"/>
        <v>5478017.1611324875</v>
      </c>
      <c r="F244" s="197">
        <f t="shared" si="26"/>
        <v>138.30594666397678</v>
      </c>
      <c r="G244" s="198">
        <f t="shared" si="27"/>
        <v>190.30127887373067</v>
      </c>
      <c r="H244" s="196">
        <f t="shared" si="28"/>
        <v>0</v>
      </c>
      <c r="I244" s="202">
        <f t="shared" si="29"/>
        <v>199.60428377722909</v>
      </c>
      <c r="J244" s="203">
        <v>1</v>
      </c>
      <c r="K244" s="203">
        <f t="shared" si="24"/>
        <v>68</v>
      </c>
      <c r="L244" s="201">
        <v>154.74916234953599</v>
      </c>
      <c r="M244" s="193">
        <v>80.5</v>
      </c>
      <c r="N244" s="192">
        <f t="shared" si="23"/>
        <v>186.45347612807268</v>
      </c>
      <c r="O244" s="171">
        <f t="shared" si="22"/>
        <v>0.82996126198924081</v>
      </c>
    </row>
    <row r="245" spans="1:15" ht="12.65" customHeight="1">
      <c r="A245" s="112">
        <v>32325</v>
      </c>
      <c r="B245" s="90">
        <v>5292722</v>
      </c>
      <c r="C245" s="195">
        <v>88.121904377968619</v>
      </c>
      <c r="D245" s="196">
        <f t="shared" si="25"/>
        <v>6006136.6550803166</v>
      </c>
      <c r="F245" s="197">
        <f t="shared" si="26"/>
        <v>151.6396154739983</v>
      </c>
      <c r="G245" s="198">
        <f t="shared" si="27"/>
        <v>190.30127887373067</v>
      </c>
      <c r="H245" s="196">
        <f t="shared" si="28"/>
        <v>0</v>
      </c>
      <c r="I245" s="202">
        <f t="shared" si="29"/>
        <v>200.21413674706741</v>
      </c>
      <c r="J245" s="203">
        <v>1</v>
      </c>
      <c r="K245" s="203">
        <f t="shared" si="24"/>
        <v>69</v>
      </c>
      <c r="L245" s="201">
        <v>158.138454250351</v>
      </c>
      <c r="M245" s="193">
        <v>81.2</v>
      </c>
      <c r="N245" s="192">
        <f t="shared" si="23"/>
        <v>190.1070936714558</v>
      </c>
      <c r="O245" s="171">
        <f t="shared" si="22"/>
        <v>0.83183878726612281</v>
      </c>
    </row>
    <row r="246" spans="1:15" ht="12.65" customHeight="1">
      <c r="A246" s="112">
        <v>32356</v>
      </c>
      <c r="B246" s="90">
        <v>5711557</v>
      </c>
      <c r="C246" s="195">
        <v>88.121904377968619</v>
      </c>
      <c r="D246" s="196">
        <f t="shared" si="25"/>
        <v>6481427.1097708456</v>
      </c>
      <c r="F246" s="197">
        <f t="shared" si="26"/>
        <v>163.63948592762353</v>
      </c>
      <c r="G246" s="198">
        <f t="shared" si="27"/>
        <v>190.30127887373067</v>
      </c>
      <c r="H246" s="196">
        <f t="shared" si="28"/>
        <v>0</v>
      </c>
      <c r="I246" s="202">
        <f t="shared" si="29"/>
        <v>200.82398971690574</v>
      </c>
      <c r="J246" s="203">
        <v>1</v>
      </c>
      <c r="K246" s="203">
        <f t="shared" si="24"/>
        <v>70</v>
      </c>
      <c r="L246" s="201">
        <v>159.305786529562</v>
      </c>
      <c r="M246" s="193">
        <v>80.400000000000006</v>
      </c>
      <c r="N246" s="192">
        <f t="shared" si="23"/>
        <v>191.66495805068925</v>
      </c>
      <c r="O246" s="171">
        <f t="shared" si="22"/>
        <v>0.83116803483415425</v>
      </c>
    </row>
    <row r="247" spans="1:15" ht="12.65" customHeight="1">
      <c r="A247" s="112">
        <v>32387</v>
      </c>
      <c r="B247" s="90">
        <v>6106040</v>
      </c>
      <c r="C247" s="195">
        <v>88.121904377968619</v>
      </c>
      <c r="D247" s="196">
        <f t="shared" si="25"/>
        <v>6929083.1185515923</v>
      </c>
      <c r="F247" s="197">
        <f t="shared" si="26"/>
        <v>174.94165717920811</v>
      </c>
      <c r="G247" s="198">
        <f t="shared" si="27"/>
        <v>190.30127887373067</v>
      </c>
      <c r="H247" s="196">
        <f t="shared" si="28"/>
        <v>0</v>
      </c>
      <c r="I247" s="202">
        <f t="shared" si="29"/>
        <v>201.43384268674407</v>
      </c>
      <c r="J247" s="203">
        <v>1</v>
      </c>
      <c r="K247" s="203">
        <f t="shared" si="24"/>
        <v>71</v>
      </c>
      <c r="L247" s="201">
        <v>160.22659857479201</v>
      </c>
      <c r="M247" s="193">
        <v>80.5</v>
      </c>
      <c r="N247" s="192">
        <f t="shared" si="23"/>
        <v>192.68352450873886</v>
      </c>
      <c r="O247" s="171">
        <f t="shared" si="22"/>
        <v>0.83155318537639256</v>
      </c>
    </row>
    <row r="248" spans="1:15" ht="12.65" customHeight="1">
      <c r="A248" s="112">
        <v>32417</v>
      </c>
      <c r="B248" s="90">
        <v>6448456</v>
      </c>
      <c r="C248" s="195">
        <v>88.340116427624125</v>
      </c>
      <c r="D248" s="196">
        <f t="shared" si="25"/>
        <v>7299578.3351532416</v>
      </c>
      <c r="F248" s="197">
        <f t="shared" si="26"/>
        <v>184.29571543775742</v>
      </c>
      <c r="G248" s="198">
        <f t="shared" si="27"/>
        <v>192.44149586822152</v>
      </c>
      <c r="H248" s="196">
        <f t="shared" si="28"/>
        <v>0</v>
      </c>
      <c r="I248" s="202">
        <f t="shared" si="29"/>
        <v>202.0436956565824</v>
      </c>
      <c r="J248" s="203">
        <v>1</v>
      </c>
      <c r="K248" s="203">
        <f t="shared" si="24"/>
        <v>72</v>
      </c>
      <c r="L248" s="201">
        <v>159.922677996955</v>
      </c>
      <c r="M248" s="193">
        <v>81.099999999999994</v>
      </c>
      <c r="N248" s="192">
        <f t="shared" si="23"/>
        <v>192.16524105570596</v>
      </c>
      <c r="O248" s="171">
        <f t="shared" si="22"/>
        <v>0.83221438548606042</v>
      </c>
    </row>
    <row r="249" spans="1:15" ht="12.65" customHeight="1">
      <c r="A249" s="112">
        <v>32448</v>
      </c>
      <c r="B249" s="90">
        <v>6481535</v>
      </c>
      <c r="C249" s="195">
        <v>88.340116427624125</v>
      </c>
      <c r="D249" s="196">
        <f t="shared" si="25"/>
        <v>7337023.3842857052</v>
      </c>
      <c r="F249" s="197">
        <f t="shared" si="26"/>
        <v>185.24110732241408</v>
      </c>
      <c r="G249" s="198">
        <f t="shared" si="27"/>
        <v>193.8112085309231</v>
      </c>
      <c r="H249" s="196">
        <f t="shared" si="28"/>
        <v>0</v>
      </c>
      <c r="I249" s="202">
        <f t="shared" si="29"/>
        <v>202.65354862642073</v>
      </c>
      <c r="J249" s="203">
        <v>1</v>
      </c>
      <c r="K249" s="203">
        <f t="shared" si="24"/>
        <v>73</v>
      </c>
      <c r="L249" s="201">
        <v>160.81569648276999</v>
      </c>
      <c r="M249" s="193">
        <v>82.1</v>
      </c>
      <c r="N249" s="192">
        <f t="shared" si="23"/>
        <v>192.89328980810495</v>
      </c>
      <c r="O249" s="171">
        <f t="shared" si="22"/>
        <v>0.83370290715013184</v>
      </c>
    </row>
    <row r="250" spans="1:15" ht="12.65" customHeight="1">
      <c r="A250" s="112">
        <v>32478</v>
      </c>
      <c r="B250" s="90">
        <v>6658589</v>
      </c>
      <c r="C250" s="195">
        <v>88.340116427624125</v>
      </c>
      <c r="D250" s="196">
        <f t="shared" si="25"/>
        <v>7537446.4844126543</v>
      </c>
      <c r="F250" s="197">
        <f t="shared" si="26"/>
        <v>190.30127887373067</v>
      </c>
      <c r="G250" s="198">
        <f t="shared" si="27"/>
        <v>199.36166455086413</v>
      </c>
      <c r="H250" s="196">
        <f t="shared" si="28"/>
        <v>0</v>
      </c>
      <c r="I250" s="202">
        <f t="shared" si="29"/>
        <v>203.26340159625906</v>
      </c>
      <c r="J250" s="203">
        <v>1</v>
      </c>
      <c r="K250" s="203">
        <f t="shared" si="24"/>
        <v>74</v>
      </c>
      <c r="L250" s="201">
        <v>161.53496250545601</v>
      </c>
      <c r="M250" s="193">
        <v>83.8</v>
      </c>
      <c r="N250" s="192">
        <f t="shared" si="23"/>
        <v>193.22234136645241</v>
      </c>
      <c r="O250" s="171">
        <f t="shared" si="22"/>
        <v>0.83600561592978384</v>
      </c>
    </row>
    <row r="251" spans="1:15" ht="12.65" customHeight="1">
      <c r="A251" s="112">
        <v>32509</v>
      </c>
      <c r="B251" s="90">
        <v>4813661</v>
      </c>
      <c r="C251" s="195">
        <v>88.520021590620019</v>
      </c>
      <c r="D251" s="196">
        <f t="shared" si="25"/>
        <v>5437934.7332988875</v>
      </c>
      <c r="F251" s="197">
        <f t="shared" si="26"/>
        <v>137.29396770095897</v>
      </c>
      <c r="G251" s="198">
        <f t="shared" si="27"/>
        <v>199.36166455086413</v>
      </c>
      <c r="H251" s="196">
        <f t="shared" si="28"/>
        <v>0</v>
      </c>
      <c r="I251" s="202">
        <f t="shared" si="29"/>
        <v>203.87325456609739</v>
      </c>
      <c r="J251" s="203">
        <v>1</v>
      </c>
      <c r="K251" s="203">
        <f t="shared" si="24"/>
        <v>75</v>
      </c>
      <c r="L251" s="201">
        <v>162.04183793160101</v>
      </c>
      <c r="M251" s="193">
        <v>79.5</v>
      </c>
      <c r="N251" s="192">
        <f t="shared" si="23"/>
        <v>195.03585436651304</v>
      </c>
      <c r="O251" s="171">
        <f t="shared" si="22"/>
        <v>0.83083102057271285</v>
      </c>
    </row>
    <row r="252" spans="1:15" ht="12.65" customHeight="1">
      <c r="A252" s="112">
        <v>32540</v>
      </c>
      <c r="B252" s="90">
        <v>5658835</v>
      </c>
      <c r="C252" s="195">
        <v>88.520021590620019</v>
      </c>
      <c r="D252" s="196">
        <f t="shared" si="25"/>
        <v>6392717.6002853978</v>
      </c>
      <c r="F252" s="197">
        <f t="shared" si="26"/>
        <v>161.39979730916994</v>
      </c>
      <c r="G252" s="198">
        <f t="shared" si="27"/>
        <v>199.36166455086413</v>
      </c>
      <c r="H252" s="196">
        <f t="shared" si="28"/>
        <v>0</v>
      </c>
      <c r="I252" s="202">
        <f t="shared" si="29"/>
        <v>204.48310753593572</v>
      </c>
      <c r="J252" s="203">
        <v>1</v>
      </c>
      <c r="K252" s="203">
        <f t="shared" si="24"/>
        <v>76</v>
      </c>
      <c r="L252" s="201">
        <v>167.160607033113</v>
      </c>
      <c r="M252" s="193">
        <v>81.099999999999994</v>
      </c>
      <c r="N252" s="192">
        <f t="shared" si="23"/>
        <v>200.39767795075812</v>
      </c>
      <c r="O252" s="171">
        <f t="shared" si="22"/>
        <v>0.83414443092593038</v>
      </c>
    </row>
    <row r="253" spans="1:15" ht="12.65" customHeight="1">
      <c r="A253" s="112">
        <v>32568</v>
      </c>
      <c r="B253" s="90">
        <v>6008672</v>
      </c>
      <c r="C253" s="195">
        <v>88.520021590620019</v>
      </c>
      <c r="D253" s="196">
        <f t="shared" si="25"/>
        <v>6787924.2368335649</v>
      </c>
      <c r="F253" s="197">
        <f t="shared" si="26"/>
        <v>171.37775582735401</v>
      </c>
      <c r="G253" s="198">
        <f t="shared" si="27"/>
        <v>199.36166455086413</v>
      </c>
      <c r="H253" s="196">
        <f t="shared" si="28"/>
        <v>0</v>
      </c>
      <c r="I253" s="202">
        <f t="shared" si="29"/>
        <v>205.09296050577404</v>
      </c>
      <c r="J253" s="203">
        <v>1</v>
      </c>
      <c r="K253" s="203">
        <f t="shared" si="24"/>
        <v>77</v>
      </c>
      <c r="L253" s="201">
        <v>168.18652513693701</v>
      </c>
      <c r="M253" s="193">
        <v>82.1</v>
      </c>
      <c r="N253" s="192">
        <f t="shared" si="23"/>
        <v>201.27688702998128</v>
      </c>
      <c r="O253" s="171">
        <f t="shared" ref="O253:O316" si="30">L253/N253</f>
        <v>0.83559780568289843</v>
      </c>
    </row>
    <row r="254" spans="1:15" ht="12.65" customHeight="1">
      <c r="A254" s="112">
        <v>32599</v>
      </c>
      <c r="B254" s="90">
        <v>5163642</v>
      </c>
      <c r="C254" s="195">
        <v>93.333466109546364</v>
      </c>
      <c r="D254" s="196">
        <f t="shared" si="25"/>
        <v>5532465.7009302378</v>
      </c>
      <c r="F254" s="197">
        <f t="shared" si="26"/>
        <v>139.6806332740571</v>
      </c>
      <c r="G254" s="198">
        <f t="shared" si="27"/>
        <v>199.36166455086413</v>
      </c>
      <c r="H254" s="196">
        <f t="shared" si="28"/>
        <v>0</v>
      </c>
      <c r="I254" s="202">
        <f t="shared" si="29"/>
        <v>205.70281347561237</v>
      </c>
      <c r="J254" s="203">
        <v>1</v>
      </c>
      <c r="K254" s="203">
        <f t="shared" si="24"/>
        <v>78</v>
      </c>
      <c r="L254" s="201">
        <v>162.159991948271</v>
      </c>
      <c r="M254" s="193">
        <v>79.5</v>
      </c>
      <c r="N254" s="192">
        <f t="shared" ref="N254:N317" si="31" xml:space="preserve"> 33.5990641207+ 1.13740226713*L254 - 0.287672497956*M254</f>
        <v>195.17024301294396</v>
      </c>
      <c r="O254" s="171">
        <f t="shared" si="30"/>
        <v>0.83086432360242712</v>
      </c>
    </row>
    <row r="255" spans="1:15" ht="12.65" customHeight="1">
      <c r="A255" s="112">
        <v>32629</v>
      </c>
      <c r="B255" s="90">
        <v>5148198</v>
      </c>
      <c r="C255" s="195">
        <v>93.333466109546364</v>
      </c>
      <c r="D255" s="196">
        <f t="shared" si="25"/>
        <v>5515918.5816130647</v>
      </c>
      <c r="F255" s="197">
        <f t="shared" si="26"/>
        <v>139.26286075995088</v>
      </c>
      <c r="G255" s="198">
        <f t="shared" si="27"/>
        <v>199.36166455086413</v>
      </c>
      <c r="H255" s="196">
        <f t="shared" si="28"/>
        <v>0</v>
      </c>
      <c r="I255" s="202">
        <f t="shared" si="29"/>
        <v>206.3126664454507</v>
      </c>
      <c r="J255" s="203">
        <v>1</v>
      </c>
      <c r="K255" s="203">
        <f t="shared" ref="K255:K318" si="32">K254+J255</f>
        <v>79</v>
      </c>
      <c r="L255" s="201">
        <v>161.78764314732001</v>
      </c>
      <c r="M255" s="193">
        <v>78.5</v>
      </c>
      <c r="N255" s="192">
        <f t="shared" si="31"/>
        <v>195.03440514053517</v>
      </c>
      <c r="O255" s="171">
        <f t="shared" si="30"/>
        <v>0.82953386111922833</v>
      </c>
    </row>
    <row r="256" spans="1:15" ht="12.65" customHeight="1">
      <c r="A256" s="112">
        <v>32660</v>
      </c>
      <c r="B256" s="90">
        <v>5393574</v>
      </c>
      <c r="C256" s="195">
        <v>93.333466109546364</v>
      </c>
      <c r="D256" s="196">
        <f t="shared" si="25"/>
        <v>5778821.0647502495</v>
      </c>
      <c r="F256" s="197">
        <f t="shared" si="26"/>
        <v>145.90047720784852</v>
      </c>
      <c r="G256" s="198">
        <f t="shared" si="27"/>
        <v>199.36166455086413</v>
      </c>
      <c r="H256" s="196">
        <f t="shared" si="28"/>
        <v>0</v>
      </c>
      <c r="I256" s="202">
        <f t="shared" si="29"/>
        <v>206.92251941528903</v>
      </c>
      <c r="J256" s="203">
        <v>1</v>
      </c>
      <c r="K256" s="203">
        <f t="shared" si="32"/>
        <v>80</v>
      </c>
      <c r="L256" s="201">
        <v>162.79808814109199</v>
      </c>
      <c r="M256" s="193">
        <v>79.5</v>
      </c>
      <c r="N256" s="192">
        <f t="shared" si="31"/>
        <v>195.89601506930558</v>
      </c>
      <c r="O256" s="171">
        <f t="shared" si="30"/>
        <v>0.83104338841959624</v>
      </c>
    </row>
    <row r="257" spans="1:18" ht="12.65" customHeight="1">
      <c r="A257" s="112">
        <v>32690</v>
      </c>
      <c r="B257" s="90">
        <v>5864360</v>
      </c>
      <c r="C257" s="195">
        <v>93.42852060223403</v>
      </c>
      <c r="D257" s="196">
        <f t="shared" si="25"/>
        <v>6276841.3351712367</v>
      </c>
      <c r="F257" s="197">
        <f t="shared" si="26"/>
        <v>158.47421747415044</v>
      </c>
      <c r="G257" s="198">
        <f t="shared" si="27"/>
        <v>199.36166455086413</v>
      </c>
      <c r="H257" s="196">
        <f t="shared" si="28"/>
        <v>0</v>
      </c>
      <c r="I257" s="202">
        <f t="shared" si="29"/>
        <v>207.53237238512736</v>
      </c>
      <c r="J257" s="203">
        <v>1</v>
      </c>
      <c r="K257" s="203">
        <f t="shared" si="32"/>
        <v>81</v>
      </c>
      <c r="L257" s="201">
        <v>165.24811768005</v>
      </c>
      <c r="M257" s="193">
        <v>81.599999999999994</v>
      </c>
      <c r="N257" s="192">
        <f t="shared" si="31"/>
        <v>198.0785719757443</v>
      </c>
      <c r="O257" s="171">
        <f t="shared" si="30"/>
        <v>0.8342553968951546</v>
      </c>
    </row>
    <row r="258" spans="1:18" ht="12.65" customHeight="1">
      <c r="A258" s="112">
        <v>32721</v>
      </c>
      <c r="B258" s="90">
        <v>6292322</v>
      </c>
      <c r="C258" s="195">
        <v>93.42852060223403</v>
      </c>
      <c r="D258" s="196">
        <f t="shared" si="25"/>
        <v>6734904.8871159581</v>
      </c>
      <c r="F258" s="197">
        <f t="shared" si="26"/>
        <v>170.03915261774191</v>
      </c>
      <c r="G258" s="198">
        <f t="shared" si="27"/>
        <v>199.36166455086413</v>
      </c>
      <c r="H258" s="196">
        <f t="shared" si="28"/>
        <v>0</v>
      </c>
      <c r="I258" s="202">
        <f t="shared" si="29"/>
        <v>208.14222535496569</v>
      </c>
      <c r="J258" s="203">
        <v>1</v>
      </c>
      <c r="K258" s="203">
        <f t="shared" si="32"/>
        <v>82</v>
      </c>
      <c r="L258" s="201">
        <v>165.942665232303</v>
      </c>
      <c r="M258" s="193">
        <v>81.099999999999994</v>
      </c>
      <c r="N258" s="192">
        <f t="shared" si="31"/>
        <v>199.01238818528444</v>
      </c>
      <c r="O258" s="171">
        <f t="shared" si="30"/>
        <v>0.83383083206763553</v>
      </c>
    </row>
    <row r="259" spans="1:18" ht="12.65" customHeight="1">
      <c r="A259" s="112">
        <v>32752</v>
      </c>
      <c r="B259" s="90">
        <v>6714745</v>
      </c>
      <c r="C259" s="195">
        <v>93.42852060223403</v>
      </c>
      <c r="D259" s="196">
        <f t="shared" si="25"/>
        <v>7187039.842563278</v>
      </c>
      <c r="F259" s="197">
        <f t="shared" si="26"/>
        <v>181.45440583686269</v>
      </c>
      <c r="G259" s="198">
        <f t="shared" si="27"/>
        <v>199.36166455086413</v>
      </c>
      <c r="H259" s="196">
        <f t="shared" si="28"/>
        <v>0</v>
      </c>
      <c r="I259" s="202">
        <f t="shared" si="29"/>
        <v>208.75207832480402</v>
      </c>
      <c r="J259" s="203">
        <v>1</v>
      </c>
      <c r="K259" s="203">
        <f t="shared" si="32"/>
        <v>83</v>
      </c>
      <c r="L259" s="201">
        <v>167.243833895796</v>
      </c>
      <c r="M259" s="193">
        <v>79.900000000000006</v>
      </c>
      <c r="N259" s="192">
        <f t="shared" si="31"/>
        <v>200.8375473706071</v>
      </c>
      <c r="O259" s="171">
        <f t="shared" si="30"/>
        <v>0.83273190738173897</v>
      </c>
    </row>
    <row r="260" spans="1:18" ht="12.65" customHeight="1">
      <c r="A260" s="112">
        <v>32782</v>
      </c>
      <c r="B260" s="90">
        <v>7124639</v>
      </c>
      <c r="C260" s="195">
        <v>93.472015000970089</v>
      </c>
      <c r="D260" s="196">
        <f t="shared" si="25"/>
        <v>7622216.1252499558</v>
      </c>
      <c r="F260" s="197">
        <f t="shared" si="26"/>
        <v>192.44149586822152</v>
      </c>
      <c r="G260" s="198">
        <f t="shared" si="27"/>
        <v>204.84623175938515</v>
      </c>
      <c r="H260" s="196">
        <f t="shared" si="28"/>
        <v>0</v>
      </c>
      <c r="I260" s="202">
        <f t="shared" si="29"/>
        <v>209.36193129464235</v>
      </c>
      <c r="J260" s="203">
        <v>1</v>
      </c>
      <c r="K260" s="203">
        <f t="shared" si="32"/>
        <v>84</v>
      </c>
      <c r="L260" s="201">
        <v>168.19251923083999</v>
      </c>
      <c r="M260" s="193">
        <v>81.099999999999994</v>
      </c>
      <c r="N260" s="192">
        <f t="shared" si="31"/>
        <v>201.5713772239319</v>
      </c>
      <c r="O260" s="171">
        <f t="shared" si="30"/>
        <v>0.83440675728473934</v>
      </c>
    </row>
    <row r="261" spans="1:18" ht="12.65" customHeight="1">
      <c r="A261" s="112">
        <v>32813</v>
      </c>
      <c r="B261" s="90">
        <v>7175349</v>
      </c>
      <c r="C261" s="195">
        <v>93.472015000970089</v>
      </c>
      <c r="D261" s="196">
        <f t="shared" si="25"/>
        <v>7676467.6571116298</v>
      </c>
      <c r="F261" s="197">
        <f t="shared" si="26"/>
        <v>193.8112085309231</v>
      </c>
      <c r="G261" s="198">
        <f t="shared" si="27"/>
        <v>206.30132220047793</v>
      </c>
      <c r="H261" s="196">
        <f t="shared" si="28"/>
        <v>0</v>
      </c>
      <c r="I261" s="202">
        <f t="shared" si="29"/>
        <v>209.97178426448068</v>
      </c>
      <c r="J261" s="203">
        <v>1</v>
      </c>
      <c r="K261" s="203">
        <f t="shared" si="32"/>
        <v>85</v>
      </c>
      <c r="L261" s="201">
        <v>168.96540607170201</v>
      </c>
      <c r="M261" s="193">
        <v>80.400000000000006</v>
      </c>
      <c r="N261" s="192">
        <f t="shared" si="31"/>
        <v>202.65183121753253</v>
      </c>
      <c r="O261" s="171">
        <f t="shared" si="30"/>
        <v>0.8337719183515766</v>
      </c>
    </row>
    <row r="262" spans="1:18" ht="12.65" customHeight="1">
      <c r="A262" s="112">
        <v>32843</v>
      </c>
      <c r="B262" s="90">
        <v>7380840</v>
      </c>
      <c r="C262" s="195">
        <v>93.472015000970089</v>
      </c>
      <c r="D262" s="196">
        <f t="shared" si="25"/>
        <v>7896309.9275471903</v>
      </c>
      <c r="F262" s="197">
        <f>D262/E$574*100</f>
        <v>199.36166455086413</v>
      </c>
      <c r="G262" s="198">
        <f t="shared" si="27"/>
        <v>213.33844695752444</v>
      </c>
      <c r="H262" s="196">
        <f t="shared" si="28"/>
        <v>0</v>
      </c>
      <c r="I262" s="202">
        <f t="shared" si="29"/>
        <v>210.581637234319</v>
      </c>
      <c r="J262" s="203">
        <v>1</v>
      </c>
      <c r="K262" s="203">
        <f t="shared" si="32"/>
        <v>86</v>
      </c>
      <c r="L262" s="201">
        <v>169.40543598230599</v>
      </c>
      <c r="M262" s="193">
        <v>79.400000000000006</v>
      </c>
      <c r="N262" s="192">
        <f t="shared" si="31"/>
        <v>203.43999473341449</v>
      </c>
      <c r="O262" s="171">
        <f t="shared" si="30"/>
        <v>0.83270468132037156</v>
      </c>
    </row>
    <row r="263" spans="1:18" ht="12.65" customHeight="1">
      <c r="A263" s="112">
        <v>32874</v>
      </c>
      <c r="B263" s="90">
        <v>5356357</v>
      </c>
      <c r="C263" s="195">
        <v>93.458514073670244</v>
      </c>
      <c r="D263" s="196">
        <f t="shared" si="25"/>
        <v>5731267.0258996002</v>
      </c>
      <c r="F263" s="197">
        <f t="shared" si="26"/>
        <v>144.69985914341464</v>
      </c>
      <c r="G263" s="198">
        <f t="shared" si="27"/>
        <v>213.33844695752444</v>
      </c>
      <c r="H263" s="196">
        <f t="shared" si="28"/>
        <v>0</v>
      </c>
      <c r="I263" s="202">
        <f t="shared" si="29"/>
        <v>211.19149020415733</v>
      </c>
      <c r="J263" s="203">
        <v>1</v>
      </c>
      <c r="K263" s="203">
        <f t="shared" si="32"/>
        <v>87</v>
      </c>
      <c r="L263" s="201">
        <v>168.19213704437399</v>
      </c>
      <c r="M263" s="193">
        <v>79.8</v>
      </c>
      <c r="N263" s="192">
        <f t="shared" si="31"/>
        <v>201.94491677152183</v>
      </c>
      <c r="O263" s="171">
        <f t="shared" si="30"/>
        <v>0.8328614541690329</v>
      </c>
    </row>
    <row r="264" spans="1:18" ht="12.65" customHeight="1">
      <c r="A264" s="112">
        <v>32905</v>
      </c>
      <c r="B264" s="90">
        <v>6324242</v>
      </c>
      <c r="C264" s="195">
        <v>93.458514073670244</v>
      </c>
      <c r="D264" s="196">
        <f t="shared" si="25"/>
        <v>6766897.6579435123</v>
      </c>
      <c r="F264" s="197">
        <f t="shared" si="26"/>
        <v>170.8468883961369</v>
      </c>
      <c r="G264" s="198">
        <f t="shared" si="27"/>
        <v>213.33844695752444</v>
      </c>
      <c r="H264" s="196">
        <f t="shared" si="28"/>
        <v>0</v>
      </c>
      <c r="I264" s="202">
        <f t="shared" si="29"/>
        <v>211.80134317399566</v>
      </c>
      <c r="J264" s="203">
        <v>1</v>
      </c>
      <c r="K264" s="203">
        <f t="shared" si="32"/>
        <v>88</v>
      </c>
      <c r="L264" s="201">
        <v>178.24242208372701</v>
      </c>
      <c r="M264" s="193">
        <v>77.900000000000006</v>
      </c>
      <c r="N264" s="192">
        <f t="shared" si="31"/>
        <v>213.92271150670106</v>
      </c>
      <c r="O264" s="171">
        <f t="shared" si="30"/>
        <v>0.8332094373165404</v>
      </c>
    </row>
    <row r="265" spans="1:18" ht="12.65" customHeight="1">
      <c r="A265" s="112">
        <v>32933</v>
      </c>
      <c r="B265" s="90">
        <v>6646802</v>
      </c>
      <c r="C265" s="195">
        <v>93.458514073670244</v>
      </c>
      <c r="D265" s="196">
        <f t="shared" si="25"/>
        <v>7112034.7524042027</v>
      </c>
      <c r="F265" s="197">
        <f t="shared" si="26"/>
        <v>179.56071881582326</v>
      </c>
      <c r="G265" s="198">
        <f t="shared" si="27"/>
        <v>213.33844695752444</v>
      </c>
      <c r="H265" s="196">
        <f t="shared" si="28"/>
        <v>0</v>
      </c>
      <c r="I265" s="202">
        <f t="shared" si="29"/>
        <v>212.41119614383399</v>
      </c>
      <c r="J265" s="203">
        <v>1</v>
      </c>
      <c r="K265" s="203">
        <f t="shared" si="32"/>
        <v>89</v>
      </c>
      <c r="L265" s="201">
        <v>176.644703610943</v>
      </c>
      <c r="M265" s="193">
        <v>79.900000000000006</v>
      </c>
      <c r="N265" s="192">
        <f t="shared" si="31"/>
        <v>211.53011789760905</v>
      </c>
      <c r="O265" s="171">
        <f t="shared" si="30"/>
        <v>0.8350806276033359</v>
      </c>
    </row>
    <row r="266" spans="1:18" ht="12.65" customHeight="1">
      <c r="A266" s="112">
        <v>32964</v>
      </c>
      <c r="B266" s="90">
        <v>5843592</v>
      </c>
      <c r="C266" s="195">
        <v>96.615069029310362</v>
      </c>
      <c r="D266" s="196">
        <f t="shared" si="25"/>
        <v>6048323.5779992193</v>
      </c>
      <c r="F266" s="197">
        <f t="shared" si="26"/>
        <v>152.70472756465355</v>
      </c>
      <c r="G266" s="198">
        <f t="shared" si="27"/>
        <v>213.33844695752444</v>
      </c>
      <c r="H266" s="196">
        <f t="shared" si="28"/>
        <v>0</v>
      </c>
      <c r="I266" s="202">
        <f t="shared" si="29"/>
        <v>213.02104911367232</v>
      </c>
      <c r="J266" s="203">
        <v>1</v>
      </c>
      <c r="K266" s="203">
        <f t="shared" si="32"/>
        <v>90</v>
      </c>
      <c r="L266" s="201">
        <v>175.11113923232799</v>
      </c>
      <c r="M266" s="193">
        <v>81.8</v>
      </c>
      <c r="N266" s="192">
        <f t="shared" si="31"/>
        <v>209.23926055046613</v>
      </c>
      <c r="O266" s="171">
        <f t="shared" si="30"/>
        <v>0.83689427486813917</v>
      </c>
    </row>
    <row r="267" spans="1:18" ht="12.65" customHeight="1">
      <c r="A267" s="112">
        <v>32994</v>
      </c>
      <c r="B267" s="90">
        <v>5947339</v>
      </c>
      <c r="C267" s="195">
        <v>96.615069029310362</v>
      </c>
      <c r="D267" s="196">
        <f t="shared" si="25"/>
        <v>6155705.3777974742</v>
      </c>
      <c r="F267" s="197">
        <f t="shared" si="26"/>
        <v>155.41584383879623</v>
      </c>
      <c r="G267" s="198">
        <f t="shared" si="27"/>
        <v>213.33844695752444</v>
      </c>
      <c r="H267" s="196">
        <f t="shared" si="28"/>
        <v>0</v>
      </c>
      <c r="I267" s="202">
        <f t="shared" si="29"/>
        <v>213.63090208351065</v>
      </c>
      <c r="J267" s="203">
        <v>1</v>
      </c>
      <c r="K267" s="203">
        <f t="shared" si="32"/>
        <v>91</v>
      </c>
      <c r="L267" s="201">
        <v>179.109543524819</v>
      </c>
      <c r="M267" s="193">
        <v>84.3</v>
      </c>
      <c r="N267" s="192">
        <f t="shared" si="31"/>
        <v>213.06787341275773</v>
      </c>
      <c r="O267" s="171">
        <f t="shared" si="30"/>
        <v>0.84062200770101914</v>
      </c>
    </row>
    <row r="268" spans="1:18" ht="12.65" customHeight="1">
      <c r="A268" s="112">
        <v>33025</v>
      </c>
      <c r="B268" s="90">
        <v>6180523</v>
      </c>
      <c r="C268" s="195">
        <v>96.615069029310362</v>
      </c>
      <c r="D268" s="196">
        <f t="shared" si="25"/>
        <v>6397059.0324010421</v>
      </c>
      <c r="F268" s="197">
        <f t="shared" si="26"/>
        <v>161.50940738540186</v>
      </c>
      <c r="G268" s="198">
        <f t="shared" si="27"/>
        <v>213.33844695752444</v>
      </c>
      <c r="H268" s="196">
        <f t="shared" si="28"/>
        <v>0</v>
      </c>
      <c r="I268" s="202">
        <f t="shared" si="29"/>
        <v>214.24075505334898</v>
      </c>
      <c r="J268" s="203">
        <v>1</v>
      </c>
      <c r="K268" s="203">
        <f t="shared" si="32"/>
        <v>92</v>
      </c>
      <c r="L268" s="201">
        <v>179.43455475503501</v>
      </c>
      <c r="M268" s="193">
        <v>82.1</v>
      </c>
      <c r="N268" s="192">
        <f t="shared" si="31"/>
        <v>214.07042141835134</v>
      </c>
      <c r="O268" s="171">
        <f t="shared" si="30"/>
        <v>0.83820339851796477</v>
      </c>
    </row>
    <row r="269" spans="1:18" ht="12.65" customHeight="1">
      <c r="A269" s="112">
        <v>33055</v>
      </c>
      <c r="B269" s="90">
        <v>6597678</v>
      </c>
      <c r="C269" s="195">
        <v>96.471954293986087</v>
      </c>
      <c r="D269" s="196">
        <f t="shared" si="25"/>
        <v>6838959.6212536646</v>
      </c>
      <c r="F269" s="197">
        <f t="shared" si="26"/>
        <v>172.66626897872985</v>
      </c>
      <c r="G269" s="198">
        <f t="shared" si="27"/>
        <v>213.33844695752444</v>
      </c>
      <c r="H269" s="196">
        <f t="shared" si="28"/>
        <v>0</v>
      </c>
      <c r="I269" s="202">
        <f t="shared" si="29"/>
        <v>214.85060802318731</v>
      </c>
      <c r="J269" s="203">
        <v>1</v>
      </c>
      <c r="K269" s="203">
        <f t="shared" si="32"/>
        <v>93</v>
      </c>
      <c r="L269" s="201">
        <v>179.96120296321601</v>
      </c>
      <c r="M269" s="193">
        <v>80</v>
      </c>
      <c r="N269" s="192">
        <f t="shared" si="31"/>
        <v>215.27354453002397</v>
      </c>
      <c r="O269" s="171">
        <f t="shared" si="30"/>
        <v>0.83596525228448126</v>
      </c>
    </row>
    <row r="270" spans="1:18" ht="12.65" customHeight="1">
      <c r="A270" s="112">
        <v>33086</v>
      </c>
      <c r="B270" s="90">
        <v>7048897</v>
      </c>
      <c r="C270" s="195">
        <v>96.471954293986087</v>
      </c>
      <c r="D270" s="196">
        <f t="shared" si="25"/>
        <v>7306680.0103575978</v>
      </c>
      <c r="F270" s="197">
        <f t="shared" si="26"/>
        <v>184.47501460443539</v>
      </c>
      <c r="G270" s="198">
        <f t="shared" si="27"/>
        <v>213.33844695752444</v>
      </c>
      <c r="H270" s="196">
        <f t="shared" si="28"/>
        <v>0</v>
      </c>
      <c r="I270" s="202">
        <f t="shared" si="29"/>
        <v>215.46046099302563</v>
      </c>
      <c r="J270" s="203">
        <v>1</v>
      </c>
      <c r="K270" s="203">
        <f t="shared" si="32"/>
        <v>94</v>
      </c>
      <c r="L270" s="201">
        <v>180.436648224099</v>
      </c>
      <c r="M270" s="193">
        <v>78.599999999999994</v>
      </c>
      <c r="N270" s="192">
        <f t="shared" si="31"/>
        <v>216.21705854478688</v>
      </c>
      <c r="O270" s="171">
        <f t="shared" si="30"/>
        <v>0.83451624695339943</v>
      </c>
    </row>
    <row r="271" spans="1:18" ht="12.65" customHeight="1">
      <c r="A271" s="112">
        <v>33117</v>
      </c>
      <c r="B271" s="90">
        <v>7422148</v>
      </c>
      <c r="C271" s="195">
        <v>96.471954293986087</v>
      </c>
      <c r="D271" s="196">
        <f t="shared" si="25"/>
        <v>7693581.0560880126</v>
      </c>
      <c r="F271" s="197">
        <f t="shared" si="26"/>
        <v>194.24327816058042</v>
      </c>
      <c r="G271" s="198">
        <f t="shared" si="27"/>
        <v>213.33844695752444</v>
      </c>
      <c r="H271" s="196">
        <f t="shared" si="28"/>
        <v>0</v>
      </c>
      <c r="I271" s="202">
        <f t="shared" si="29"/>
        <v>216.07031396286396</v>
      </c>
      <c r="J271" s="203">
        <v>1</v>
      </c>
      <c r="K271" s="203">
        <f t="shared" si="32"/>
        <v>95</v>
      </c>
      <c r="L271" s="201">
        <v>180.342619303856</v>
      </c>
      <c r="M271" s="193">
        <v>80.099999999999994</v>
      </c>
      <c r="N271" s="192">
        <f t="shared" si="31"/>
        <v>215.67860109079271</v>
      </c>
      <c r="O271" s="171">
        <f t="shared" si="30"/>
        <v>0.83616371022333569</v>
      </c>
    </row>
    <row r="272" spans="1:18" ht="12.65" customHeight="1">
      <c r="A272" s="112">
        <v>33147</v>
      </c>
      <c r="B272" s="90">
        <v>7810421</v>
      </c>
      <c r="C272" s="195">
        <v>96.264005801372988</v>
      </c>
      <c r="D272" s="196">
        <f t="shared" si="25"/>
        <v>8113542.4762145123</v>
      </c>
      <c r="F272" s="197">
        <f t="shared" si="26"/>
        <v>204.84623175938515</v>
      </c>
      <c r="G272" s="198">
        <f t="shared" si="27"/>
        <v>213.33844695752444</v>
      </c>
      <c r="H272" s="196">
        <f t="shared" si="28"/>
        <v>0</v>
      </c>
      <c r="I272" s="202">
        <f t="shared" si="29"/>
        <v>216.68016693270229</v>
      </c>
      <c r="J272" s="203">
        <v>1</v>
      </c>
      <c r="K272" s="203">
        <f t="shared" si="32"/>
        <v>96</v>
      </c>
      <c r="L272" s="201">
        <v>180.45146339574001</v>
      </c>
      <c r="M272" s="193">
        <v>80</v>
      </c>
      <c r="N272" s="192">
        <f t="shared" si="31"/>
        <v>215.83116785746088</v>
      </c>
      <c r="O272" s="171">
        <f>L272/N272</f>
        <v>0.836076944711311</v>
      </c>
      <c r="P272" s="90">
        <v>-14</v>
      </c>
      <c r="Q272" s="204">
        <v>0.83229976130000005</v>
      </c>
      <c r="R272" s="123"/>
    </row>
    <row r="273" spans="1:18" ht="12.65" customHeight="1">
      <c r="A273" s="112">
        <v>33178</v>
      </c>
      <c r="B273" s="90">
        <v>7865901</v>
      </c>
      <c r="C273" s="195">
        <v>96.264005801372988</v>
      </c>
      <c r="D273" s="196">
        <f t="shared" si="25"/>
        <v>8171175.6481754575</v>
      </c>
      <c r="F273" s="197">
        <f t="shared" si="26"/>
        <v>206.30132220047793</v>
      </c>
      <c r="G273" s="198">
        <f t="shared" si="27"/>
        <v>215.9191605573121</v>
      </c>
      <c r="H273" s="196">
        <f t="shared" si="28"/>
        <v>0</v>
      </c>
      <c r="I273" s="202">
        <f t="shared" si="29"/>
        <v>217.29001990254062</v>
      </c>
      <c r="J273" s="203">
        <v>1</v>
      </c>
      <c r="K273" s="203">
        <f t="shared" si="32"/>
        <v>97</v>
      </c>
      <c r="L273" s="201">
        <v>180.83559576508901</v>
      </c>
      <c r="M273" s="193">
        <v>79.900000000000006</v>
      </c>
      <c r="N273" s="192">
        <f t="shared" si="31"/>
        <v>216.29684813503204</v>
      </c>
      <c r="O273" s="171">
        <f t="shared" si="30"/>
        <v>0.83605284739144736</v>
      </c>
      <c r="P273" s="90">
        <v>-14</v>
      </c>
      <c r="Q273" s="204">
        <v>0.83229976130000005</v>
      </c>
      <c r="R273" s="123"/>
    </row>
    <row r="274" spans="1:18" ht="12.65" customHeight="1">
      <c r="A274" s="112">
        <v>33208</v>
      </c>
      <c r="B274" s="90">
        <v>8134214</v>
      </c>
      <c r="C274" s="195">
        <v>96.264005801372988</v>
      </c>
      <c r="D274" s="196">
        <f t="shared" si="25"/>
        <v>8449901.8426303454</v>
      </c>
      <c r="F274" s="197">
        <f t="shared" si="26"/>
        <v>213.33844695752444</v>
      </c>
      <c r="G274" s="198">
        <f t="shared" si="27"/>
        <v>225.21810851044023</v>
      </c>
      <c r="H274" s="196">
        <f t="shared" si="28"/>
        <v>0</v>
      </c>
      <c r="I274" s="202">
        <f t="shared" si="29"/>
        <v>217.89987287237895</v>
      </c>
      <c r="J274" s="203">
        <v>1</v>
      </c>
      <c r="K274" s="203">
        <f t="shared" si="32"/>
        <v>98</v>
      </c>
      <c r="L274" s="201">
        <v>181.14809355035899</v>
      </c>
      <c r="M274" s="193">
        <v>81.7</v>
      </c>
      <c r="N274" s="192">
        <f t="shared" si="31"/>
        <v>216.13447332815045</v>
      </c>
      <c r="O274" s="171">
        <f t="shared" si="30"/>
        <v>0.83812679560528647</v>
      </c>
      <c r="P274" s="90">
        <v>-14</v>
      </c>
      <c r="Q274" s="204">
        <v>0.83229976130000005</v>
      </c>
      <c r="R274" s="123"/>
    </row>
    <row r="275" spans="1:18" ht="12.65" customHeight="1">
      <c r="A275" s="112">
        <v>33239</v>
      </c>
      <c r="B275" s="90">
        <v>6229250</v>
      </c>
      <c r="C275" s="195">
        <v>95.994140213041192</v>
      </c>
      <c r="D275" s="196">
        <f t="shared" si="25"/>
        <v>6489198.1804049024</v>
      </c>
      <c r="F275" s="197">
        <f t="shared" si="26"/>
        <v>163.83568561977887</v>
      </c>
      <c r="G275" s="198">
        <f t="shared" si="27"/>
        <v>225.21810851044023</v>
      </c>
      <c r="H275" s="196">
        <f t="shared" si="28"/>
        <v>0</v>
      </c>
      <c r="I275" s="202">
        <f t="shared" si="29"/>
        <v>218.50972584221728</v>
      </c>
      <c r="J275" s="203">
        <v>1</v>
      </c>
      <c r="K275" s="203">
        <f t="shared" si="32"/>
        <v>99</v>
      </c>
      <c r="L275" s="201">
        <v>186.726250820708</v>
      </c>
      <c r="M275" s="193">
        <v>82.3</v>
      </c>
      <c r="N275" s="192">
        <f t="shared" si="31"/>
        <v>222.30647855507951</v>
      </c>
      <c r="O275" s="171">
        <f t="shared" si="30"/>
        <v>0.83994965884201156</v>
      </c>
      <c r="P275" s="90">
        <v>-18</v>
      </c>
      <c r="Q275" s="204">
        <v>0.83229976130000005</v>
      </c>
      <c r="R275" s="123"/>
    </row>
    <row r="276" spans="1:18" ht="12.65" customHeight="1">
      <c r="A276" s="112">
        <v>33270</v>
      </c>
      <c r="B276" s="90">
        <v>6414191</v>
      </c>
      <c r="C276" s="195">
        <v>95.994140213041192</v>
      </c>
      <c r="D276" s="196">
        <f t="shared" si="25"/>
        <v>6681856.8151815226</v>
      </c>
      <c r="F276" s="197">
        <f t="shared" si="26"/>
        <v>168.69982424548942</v>
      </c>
      <c r="G276" s="198">
        <f t="shared" si="27"/>
        <v>225.21810851044023</v>
      </c>
      <c r="H276" s="196">
        <f t="shared" si="28"/>
        <v>0</v>
      </c>
      <c r="I276" s="202">
        <f t="shared" si="29"/>
        <v>219.11957881205561</v>
      </c>
      <c r="J276" s="203">
        <v>1</v>
      </c>
      <c r="K276" s="203">
        <f t="shared" si="32"/>
        <v>100</v>
      </c>
      <c r="L276" s="201">
        <v>177.46884194801899</v>
      </c>
      <c r="M276" s="193">
        <v>83</v>
      </c>
      <c r="N276" s="192">
        <f t="shared" si="31"/>
        <v>211.57570996696444</v>
      </c>
      <c r="O276" s="171">
        <f t="shared" si="30"/>
        <v>0.83879591837706269</v>
      </c>
      <c r="P276" s="90">
        <v>-18</v>
      </c>
      <c r="Q276" s="204">
        <v>0.83229976130000005</v>
      </c>
      <c r="R276" s="123"/>
    </row>
    <row r="277" spans="1:18" ht="12.65" customHeight="1">
      <c r="A277" s="112">
        <v>33298</v>
      </c>
      <c r="B277" s="90">
        <v>6948871</v>
      </c>
      <c r="C277" s="195">
        <v>95.994140213041192</v>
      </c>
      <c r="D277" s="196">
        <f t="shared" si="25"/>
        <v>7238849.1470190464</v>
      </c>
      <c r="F277" s="197">
        <f t="shared" si="26"/>
        <v>182.76245849314097</v>
      </c>
      <c r="G277" s="198">
        <f t="shared" si="27"/>
        <v>225.21810851044023</v>
      </c>
      <c r="H277" s="196">
        <f t="shared" si="28"/>
        <v>0</v>
      </c>
      <c r="I277" s="202">
        <f t="shared" si="29"/>
        <v>219.72943178189394</v>
      </c>
      <c r="J277" s="203">
        <v>1</v>
      </c>
      <c r="K277" s="203">
        <f t="shared" si="32"/>
        <v>101</v>
      </c>
      <c r="L277" s="201">
        <v>181.10820372270601</v>
      </c>
      <c r="M277" s="193">
        <v>83.4</v>
      </c>
      <c r="N277" s="192">
        <f t="shared" si="31"/>
        <v>215.60005930121733</v>
      </c>
      <c r="O277" s="171">
        <f t="shared" si="30"/>
        <v>0.84001926673720273</v>
      </c>
      <c r="P277" s="90">
        <v>-18</v>
      </c>
      <c r="Q277" s="204">
        <v>0.83229976130000005</v>
      </c>
      <c r="R277" s="123"/>
    </row>
    <row r="278" spans="1:18" ht="12.65" customHeight="1">
      <c r="A278" s="112">
        <v>33329</v>
      </c>
      <c r="B278" s="90">
        <v>6369067</v>
      </c>
      <c r="C278" s="195">
        <v>98.090778363953376</v>
      </c>
      <c r="D278" s="196">
        <f t="shared" si="25"/>
        <v>6493033.3984795045</v>
      </c>
      <c r="F278" s="197">
        <f t="shared" si="26"/>
        <v>163.9325150839569</v>
      </c>
      <c r="G278" s="198">
        <f t="shared" si="27"/>
        <v>225.21810851044023</v>
      </c>
      <c r="H278" s="196">
        <f t="shared" si="28"/>
        <v>0</v>
      </c>
      <c r="I278" s="202">
        <f t="shared" si="29"/>
        <v>220.33928475173227</v>
      </c>
      <c r="J278" s="203">
        <v>1</v>
      </c>
      <c r="K278" s="203">
        <f t="shared" si="32"/>
        <v>102</v>
      </c>
      <c r="L278" s="201">
        <v>185.11157041121899</v>
      </c>
      <c r="M278" s="193">
        <v>85.8</v>
      </c>
      <c r="N278" s="192">
        <f t="shared" si="31"/>
        <v>219.46308365379031</v>
      </c>
      <c r="O278" s="171">
        <f t="shared" si="30"/>
        <v>0.84347475360930468</v>
      </c>
      <c r="P278" s="90">
        <v>-12</v>
      </c>
      <c r="Q278" s="204">
        <v>0.83229976130000005</v>
      </c>
      <c r="R278" s="123"/>
    </row>
    <row r="279" spans="1:18" ht="12.65" customHeight="1">
      <c r="A279" s="112">
        <v>33359</v>
      </c>
      <c r="B279" s="90">
        <v>6477655</v>
      </c>
      <c r="C279" s="195">
        <v>98.090778363953376</v>
      </c>
      <c r="D279" s="196">
        <f t="shared" ref="D279:D342" si="33">B279/C279*100</f>
        <v>6603734.9361888878</v>
      </c>
      <c r="F279" s="197">
        <f t="shared" ref="F279:F342" si="34">D279/E$574*100</f>
        <v>166.72744626429093</v>
      </c>
      <c r="G279" s="198">
        <f t="shared" ref="G279:G342" si="35">MAX(F267:F291)</f>
        <v>225.21810851044023</v>
      </c>
      <c r="H279" s="196">
        <f t="shared" ref="H279:H342" si="36">IF(F279=G279,1,0)</f>
        <v>0</v>
      </c>
      <c r="I279" s="202">
        <f t="shared" si="29"/>
        <v>220.94913772157059</v>
      </c>
      <c r="J279" s="203">
        <v>1</v>
      </c>
      <c r="K279" s="203">
        <f t="shared" si="32"/>
        <v>103</v>
      </c>
      <c r="L279" s="201">
        <v>191.21299540777699</v>
      </c>
      <c r="M279" s="193">
        <v>83.1</v>
      </c>
      <c r="N279" s="192">
        <f t="shared" si="31"/>
        <v>227.17957402208023</v>
      </c>
      <c r="O279" s="171">
        <f t="shared" si="30"/>
        <v>0.84168216368427762</v>
      </c>
      <c r="P279" s="90">
        <v>-12</v>
      </c>
      <c r="Q279" s="204">
        <v>0.83229976130000005</v>
      </c>
      <c r="R279" s="123"/>
    </row>
    <row r="280" spans="1:18" ht="12.65" customHeight="1">
      <c r="A280" s="112">
        <v>33390</v>
      </c>
      <c r="B280" s="90">
        <v>6601963</v>
      </c>
      <c r="C280" s="195">
        <v>98.090778363953376</v>
      </c>
      <c r="D280" s="196">
        <f t="shared" si="33"/>
        <v>6730462.4452099409</v>
      </c>
      <c r="F280" s="197">
        <f t="shared" si="34"/>
        <v>169.92699230220461</v>
      </c>
      <c r="G280" s="198">
        <f t="shared" si="35"/>
        <v>225.21810851044023</v>
      </c>
      <c r="H280" s="196">
        <f t="shared" si="36"/>
        <v>0</v>
      </c>
      <c r="I280" s="202">
        <f t="shared" si="29"/>
        <v>221.55899069140892</v>
      </c>
      <c r="J280" s="203">
        <v>1</v>
      </c>
      <c r="K280" s="203">
        <f t="shared" si="32"/>
        <v>104</v>
      </c>
      <c r="L280" s="201">
        <v>188.697933332644</v>
      </c>
      <c r="M280" s="193">
        <v>82.4</v>
      </c>
      <c r="N280" s="192">
        <f t="shared" si="31"/>
        <v>224.52030746442045</v>
      </c>
      <c r="O280" s="171">
        <f t="shared" si="30"/>
        <v>0.8404492914857904</v>
      </c>
      <c r="P280" s="90">
        <v>-12</v>
      </c>
      <c r="Q280" s="204">
        <v>0.83229976130000005</v>
      </c>
      <c r="R280" s="123"/>
    </row>
    <row r="281" spans="1:18" ht="12.65" customHeight="1">
      <c r="A281" s="112">
        <v>33420</v>
      </c>
      <c r="B281" s="90">
        <v>6975668</v>
      </c>
      <c r="C281" s="195">
        <v>97.694118499056358</v>
      </c>
      <c r="D281" s="196">
        <f t="shared" si="33"/>
        <v>7140315.2074783081</v>
      </c>
      <c r="F281" s="197">
        <f t="shared" si="34"/>
        <v>180.27472809985107</v>
      </c>
      <c r="G281" s="198">
        <f t="shared" si="35"/>
        <v>225.21810851044023</v>
      </c>
      <c r="H281" s="196">
        <f t="shared" si="36"/>
        <v>0</v>
      </c>
      <c r="I281" s="202">
        <f t="shared" si="29"/>
        <v>222.16884366124725</v>
      </c>
      <c r="J281" s="203">
        <v>1</v>
      </c>
      <c r="K281" s="203">
        <f t="shared" si="32"/>
        <v>105</v>
      </c>
      <c r="L281" s="201">
        <v>187.91569276932299</v>
      </c>
      <c r="M281" s="193">
        <v>81.2</v>
      </c>
      <c r="N281" s="192">
        <f t="shared" si="31"/>
        <v>223.97579227180529</v>
      </c>
      <c r="O281" s="171">
        <f t="shared" si="30"/>
        <v>0.83900001363218013</v>
      </c>
      <c r="P281" s="90">
        <v>-11</v>
      </c>
      <c r="Q281" s="204">
        <v>0.83229976130000005</v>
      </c>
      <c r="R281" s="123"/>
    </row>
    <row r="282" spans="1:18" ht="12.65" customHeight="1">
      <c r="A282" s="112">
        <v>33451</v>
      </c>
      <c r="B282" s="90">
        <v>7424704</v>
      </c>
      <c r="C282" s="195">
        <v>97.694118499056358</v>
      </c>
      <c r="D282" s="196">
        <f t="shared" si="33"/>
        <v>7599949.8373811683</v>
      </c>
      <c r="F282" s="197">
        <f t="shared" si="34"/>
        <v>191.87932895055735</v>
      </c>
      <c r="G282" s="198">
        <f t="shared" si="35"/>
        <v>225.21810851044023</v>
      </c>
      <c r="H282" s="196">
        <f t="shared" si="36"/>
        <v>0</v>
      </c>
      <c r="I282" s="202">
        <f t="shared" si="29"/>
        <v>222.77869663108558</v>
      </c>
      <c r="J282" s="203">
        <v>1</v>
      </c>
      <c r="K282" s="203">
        <f t="shared" si="32"/>
        <v>106</v>
      </c>
      <c r="L282" s="201">
        <v>188.23631769345201</v>
      </c>
      <c r="M282" s="193">
        <v>82.1</v>
      </c>
      <c r="N282" s="192">
        <f t="shared" si="31"/>
        <v>224.08156653924766</v>
      </c>
      <c r="O282" s="171">
        <f t="shared" si="30"/>
        <v>0.84003481678838854</v>
      </c>
      <c r="P282" s="90">
        <v>-11</v>
      </c>
      <c r="Q282" s="204">
        <v>0.83229976130000005</v>
      </c>
      <c r="R282" s="123"/>
    </row>
    <row r="283" spans="1:18" ht="12.65" customHeight="1">
      <c r="A283" s="112">
        <v>33482</v>
      </c>
      <c r="B283" s="90">
        <v>7768537</v>
      </c>
      <c r="C283" s="195">
        <v>97.694118499056358</v>
      </c>
      <c r="D283" s="196">
        <f t="shared" si="33"/>
        <v>7951898.3530979268</v>
      </c>
      <c r="F283" s="197">
        <f t="shared" si="34"/>
        <v>200.76513036581338</v>
      </c>
      <c r="G283" s="198">
        <f t="shared" si="35"/>
        <v>225.21810851044023</v>
      </c>
      <c r="H283" s="196">
        <f t="shared" si="36"/>
        <v>0</v>
      </c>
      <c r="I283" s="202">
        <f t="shared" si="29"/>
        <v>223.38854960092391</v>
      </c>
      <c r="J283" s="203">
        <v>1</v>
      </c>
      <c r="K283" s="203">
        <f t="shared" si="32"/>
        <v>107</v>
      </c>
      <c r="L283" s="201">
        <v>187.61671745438301</v>
      </c>
      <c r="M283" s="193">
        <v>80.599999999999994</v>
      </c>
      <c r="N283" s="192">
        <f t="shared" si="31"/>
        <v>223.80834056955027</v>
      </c>
      <c r="O283" s="171">
        <f t="shared" si="30"/>
        <v>0.83829189286214101</v>
      </c>
      <c r="P283" s="90">
        <v>-11</v>
      </c>
      <c r="Q283" s="204">
        <v>0.83229976130000005</v>
      </c>
      <c r="R283" s="123"/>
    </row>
    <row r="284" spans="1:18" ht="12.65" customHeight="1">
      <c r="A284" s="112">
        <v>33512</v>
      </c>
      <c r="B284" s="90">
        <v>8184995</v>
      </c>
      <c r="C284" s="195">
        <v>97.244347661275739</v>
      </c>
      <c r="D284" s="196">
        <f t="shared" si="33"/>
        <v>8416936.5077240337</v>
      </c>
      <c r="F284" s="197">
        <f t="shared" si="34"/>
        <v>212.50615641932359</v>
      </c>
      <c r="G284" s="198">
        <f t="shared" si="35"/>
        <v>225.21810851044023</v>
      </c>
      <c r="H284" s="196">
        <f t="shared" si="36"/>
        <v>0</v>
      </c>
      <c r="I284" s="202">
        <f t="shared" si="29"/>
        <v>223.99840257076224</v>
      </c>
      <c r="J284" s="203">
        <v>1</v>
      </c>
      <c r="K284" s="203">
        <f t="shared" si="32"/>
        <v>108</v>
      </c>
      <c r="L284" s="201">
        <v>188.073568174781</v>
      </c>
      <c r="M284" s="193">
        <v>81.2</v>
      </c>
      <c r="N284" s="192">
        <f t="shared" si="31"/>
        <v>224.15536011589734</v>
      </c>
      <c r="O284" s="171">
        <f t="shared" si="30"/>
        <v>0.83903221443172005</v>
      </c>
      <c r="P284" s="90">
        <v>-11</v>
      </c>
      <c r="Q284" s="204">
        <v>0.83229976130000005</v>
      </c>
      <c r="R284" s="123"/>
    </row>
    <row r="285" spans="1:18" ht="12.65" customHeight="1">
      <c r="A285" s="112">
        <v>33543</v>
      </c>
      <c r="B285" s="90">
        <v>8316452</v>
      </c>
      <c r="C285" s="195">
        <v>97.244347661275739</v>
      </c>
      <c r="D285" s="196">
        <f t="shared" si="33"/>
        <v>8552118.6578042582</v>
      </c>
      <c r="F285" s="197">
        <f t="shared" si="34"/>
        <v>215.9191605573121</v>
      </c>
      <c r="G285" s="198">
        <f t="shared" si="35"/>
        <v>225.21810851044023</v>
      </c>
      <c r="H285" s="196">
        <f t="shared" si="36"/>
        <v>0</v>
      </c>
      <c r="I285" s="202">
        <f>(I$286-I$176)/(K$285+1)+I284</f>
        <v>224.60825554060057</v>
      </c>
      <c r="J285" s="203">
        <v>1</v>
      </c>
      <c r="K285" s="203">
        <f t="shared" si="32"/>
        <v>109</v>
      </c>
      <c r="L285" s="201">
        <v>189.90840312662701</v>
      </c>
      <c r="M285" s="193">
        <v>81.3</v>
      </c>
      <c r="N285" s="192">
        <f t="shared" si="31"/>
        <v>226.21353830014073</v>
      </c>
      <c r="O285" s="171">
        <f t="shared" si="30"/>
        <v>0.83950945002529442</v>
      </c>
      <c r="P285" s="90">
        <v>-11</v>
      </c>
      <c r="Q285" s="204">
        <v>0.83229976130000005</v>
      </c>
      <c r="R285" s="123"/>
    </row>
    <row r="286" spans="1:18" ht="12.65" customHeight="1">
      <c r="A286" s="112">
        <v>33573</v>
      </c>
      <c r="B286" s="90">
        <v>8674615</v>
      </c>
      <c r="C286" s="195">
        <v>97.244347661275739</v>
      </c>
      <c r="D286" s="196">
        <f t="shared" si="33"/>
        <v>8920431.0673311986</v>
      </c>
      <c r="F286" s="197">
        <f t="shared" si="34"/>
        <v>225.21810851044023</v>
      </c>
      <c r="G286" s="198">
        <f t="shared" si="35"/>
        <v>225.21810851044023</v>
      </c>
      <c r="H286" s="199">
        <f t="shared" si="36"/>
        <v>1</v>
      </c>
      <c r="I286" s="200">
        <f>G286</f>
        <v>225.21810851044023</v>
      </c>
      <c r="L286" s="201">
        <v>190.86764533824299</v>
      </c>
      <c r="M286" s="193">
        <v>79.400000000000006</v>
      </c>
      <c r="N286" s="192">
        <f t="shared" si="31"/>
        <v>227.85116031247594</v>
      </c>
      <c r="O286" s="171">
        <f t="shared" si="30"/>
        <v>0.83768564126022615</v>
      </c>
      <c r="P286" s="90">
        <v>-11</v>
      </c>
      <c r="Q286" s="204">
        <v>0.83229976130000005</v>
      </c>
      <c r="R286" s="123"/>
    </row>
    <row r="287" spans="1:18" ht="12.65" customHeight="1">
      <c r="A287" s="112">
        <v>33604</v>
      </c>
      <c r="B287" s="90">
        <v>6635224</v>
      </c>
      <c r="C287" s="195">
        <v>96.745760005065549</v>
      </c>
      <c r="D287" s="196">
        <f t="shared" si="33"/>
        <v>6858413.2262257114</v>
      </c>
      <c r="F287" s="197">
        <f t="shared" si="34"/>
        <v>173.15742283468634</v>
      </c>
      <c r="G287" s="198">
        <f t="shared" si="35"/>
        <v>225.21810851044023</v>
      </c>
      <c r="H287" s="196">
        <f t="shared" si="36"/>
        <v>0</v>
      </c>
      <c r="I287" s="202">
        <f>(I$310-I$286)/(K$309+1)+I286</f>
        <v>225.16069697148859</v>
      </c>
      <c r="J287" s="203">
        <v>1</v>
      </c>
      <c r="K287" s="203">
        <f t="shared" si="32"/>
        <v>1</v>
      </c>
      <c r="L287" s="201">
        <v>193.788165076165</v>
      </c>
      <c r="M287" s="193">
        <v>79.5</v>
      </c>
      <c r="N287" s="192">
        <f t="shared" si="31"/>
        <v>231.14419883379077</v>
      </c>
      <c r="O287" s="171">
        <f t="shared" si="30"/>
        <v>0.83838645336503803</v>
      </c>
      <c r="P287" s="90">
        <v>-10</v>
      </c>
      <c r="Q287" s="204">
        <v>0.83229976130000005</v>
      </c>
      <c r="R287" s="123"/>
    </row>
    <row r="288" spans="1:18" ht="12.65" customHeight="1">
      <c r="A288" s="112">
        <v>33635</v>
      </c>
      <c r="B288" s="90">
        <v>6940847</v>
      </c>
      <c r="C288" s="195">
        <v>96.745760005065549</v>
      </c>
      <c r="D288" s="196">
        <f t="shared" si="33"/>
        <v>7174316.4761293735</v>
      </c>
      <c r="F288" s="197">
        <f t="shared" si="34"/>
        <v>181.13317332012667</v>
      </c>
      <c r="G288" s="198">
        <f t="shared" si="35"/>
        <v>225.21810851044023</v>
      </c>
      <c r="H288" s="196">
        <f t="shared" si="36"/>
        <v>0</v>
      </c>
      <c r="I288" s="202">
        <f t="shared" ref="I288:I309" si="37">(I$310-I$286)/(K$309+1)+I287</f>
        <v>225.10328543253695</v>
      </c>
      <c r="J288" s="203">
        <v>1</v>
      </c>
      <c r="K288" s="203">
        <f t="shared" si="32"/>
        <v>2</v>
      </c>
      <c r="L288" s="201">
        <v>191.96280990147901</v>
      </c>
      <c r="M288" s="193">
        <v>78.599999999999994</v>
      </c>
      <c r="N288" s="192">
        <f t="shared" si="31"/>
        <v>229.3269409679458</v>
      </c>
      <c r="O288" s="171">
        <f t="shared" si="30"/>
        <v>0.83707046843794353</v>
      </c>
      <c r="P288" s="90">
        <v>-10</v>
      </c>
      <c r="Q288" s="204">
        <v>0.83229976130000005</v>
      </c>
      <c r="R288" s="123"/>
    </row>
    <row r="289" spans="1:18" ht="12.65" customHeight="1">
      <c r="A289" s="112">
        <v>33664</v>
      </c>
      <c r="B289" s="90">
        <v>7339066</v>
      </c>
      <c r="C289" s="195">
        <v>96.745760005065549</v>
      </c>
      <c r="D289" s="196">
        <f t="shared" si="33"/>
        <v>7585930.3804277629</v>
      </c>
      <c r="F289" s="197">
        <f t="shared" si="34"/>
        <v>191.5253734574251</v>
      </c>
      <c r="G289" s="198">
        <f t="shared" si="35"/>
        <v>225.21810851044023</v>
      </c>
      <c r="H289" s="196">
        <f t="shared" si="36"/>
        <v>0</v>
      </c>
      <c r="I289" s="202">
        <f t="shared" si="37"/>
        <v>225.04587389358531</v>
      </c>
      <c r="J289" s="203">
        <v>1</v>
      </c>
      <c r="K289" s="203">
        <f t="shared" si="32"/>
        <v>3</v>
      </c>
      <c r="L289" s="201">
        <v>190.560494114824</v>
      </c>
      <c r="M289" s="193">
        <v>76.099999999999994</v>
      </c>
      <c r="N289" s="192">
        <f t="shared" si="31"/>
        <v>228.45112505786224</v>
      </c>
      <c r="O289" s="171">
        <f t="shared" si="30"/>
        <v>0.83414119351156057</v>
      </c>
      <c r="P289" s="90">
        <v>-10</v>
      </c>
      <c r="Q289" s="204">
        <v>0.83229976130000005</v>
      </c>
      <c r="R289" s="123"/>
    </row>
    <row r="290" spans="1:18" ht="12.65" customHeight="1">
      <c r="A290" s="112">
        <v>33695</v>
      </c>
      <c r="B290" s="90">
        <v>6650350</v>
      </c>
      <c r="C290" s="195">
        <v>97.498558707526328</v>
      </c>
      <c r="D290" s="196">
        <f t="shared" si="33"/>
        <v>6820972.6258103456</v>
      </c>
      <c r="F290" s="197">
        <f t="shared" si="34"/>
        <v>172.21214326877779</v>
      </c>
      <c r="G290" s="198">
        <f t="shared" si="35"/>
        <v>225.21810851044023</v>
      </c>
      <c r="H290" s="196">
        <f t="shared" si="36"/>
        <v>0</v>
      </c>
      <c r="I290" s="202">
        <f t="shared" si="37"/>
        <v>224.98846235463367</v>
      </c>
      <c r="J290" s="203">
        <v>1</v>
      </c>
      <c r="K290" s="203">
        <f t="shared" si="32"/>
        <v>4</v>
      </c>
      <c r="L290" s="201">
        <v>192.29702739920299</v>
      </c>
      <c r="M290" s="193">
        <v>77.7</v>
      </c>
      <c r="N290" s="192">
        <f t="shared" si="31"/>
        <v>229.96598595573198</v>
      </c>
      <c r="O290" s="171">
        <f t="shared" si="30"/>
        <v>0.83619769506356389</v>
      </c>
      <c r="P290" s="90">
        <v>-7</v>
      </c>
      <c r="Q290" s="204">
        <v>0.83229976130000005</v>
      </c>
      <c r="R290" s="123"/>
    </row>
    <row r="291" spans="1:18" ht="12.65" customHeight="1">
      <c r="A291" s="112">
        <v>33725</v>
      </c>
      <c r="B291" s="90">
        <v>6431051</v>
      </c>
      <c r="C291" s="195">
        <v>97.498558707526328</v>
      </c>
      <c r="D291" s="196">
        <f t="shared" si="33"/>
        <v>6596047.2495718645</v>
      </c>
      <c r="F291" s="197">
        <f t="shared" si="34"/>
        <v>166.53335180566688</v>
      </c>
      <c r="G291" s="198">
        <f t="shared" si="35"/>
        <v>225.21810851044023</v>
      </c>
      <c r="H291" s="196">
        <f t="shared" si="36"/>
        <v>0</v>
      </c>
      <c r="I291" s="202">
        <f t="shared" si="37"/>
        <v>224.93105081568203</v>
      </c>
      <c r="J291" s="203">
        <v>1</v>
      </c>
      <c r="K291" s="203">
        <f t="shared" si="32"/>
        <v>5</v>
      </c>
      <c r="L291" s="201">
        <v>190.38619153584901</v>
      </c>
      <c r="M291" s="193">
        <v>76.099999999999994</v>
      </c>
      <c r="N291" s="192">
        <f t="shared" si="31"/>
        <v>228.25287290936947</v>
      </c>
      <c r="O291" s="171">
        <f t="shared" si="30"/>
        <v>0.83410206018061428</v>
      </c>
      <c r="P291" s="90">
        <v>-7</v>
      </c>
      <c r="Q291" s="204">
        <v>0.83229976130000005</v>
      </c>
      <c r="R291" s="123"/>
    </row>
    <row r="292" spans="1:18" ht="12.65" customHeight="1">
      <c r="A292" s="112">
        <v>33756</v>
      </c>
      <c r="B292" s="90">
        <v>6501007</v>
      </c>
      <c r="C292" s="195">
        <v>97.498558707526328</v>
      </c>
      <c r="D292" s="196">
        <f t="shared" si="33"/>
        <v>6667798.0538169332</v>
      </c>
      <c r="F292" s="197">
        <f t="shared" si="34"/>
        <v>168.34487641632808</v>
      </c>
      <c r="G292" s="198">
        <f t="shared" si="35"/>
        <v>225.21810851044023</v>
      </c>
      <c r="H292" s="196">
        <f t="shared" si="36"/>
        <v>0</v>
      </c>
      <c r="I292" s="202">
        <f t="shared" si="37"/>
        <v>224.87363927673039</v>
      </c>
      <c r="J292" s="203">
        <v>1</v>
      </c>
      <c r="K292" s="203">
        <f t="shared" si="32"/>
        <v>6</v>
      </c>
      <c r="L292" s="201">
        <v>187.68539457071299</v>
      </c>
      <c r="M292" s="193">
        <v>77.5</v>
      </c>
      <c r="N292" s="192">
        <f t="shared" si="31"/>
        <v>224.77823882102754</v>
      </c>
      <c r="O292" s="171">
        <f t="shared" si="30"/>
        <v>0.8349802701326059</v>
      </c>
      <c r="P292" s="90">
        <v>-7</v>
      </c>
      <c r="Q292" s="204">
        <v>0.83229976130000005</v>
      </c>
      <c r="R292" s="123"/>
    </row>
    <row r="293" spans="1:18" ht="12.65" customHeight="1">
      <c r="A293" s="112">
        <v>33786</v>
      </c>
      <c r="B293" s="90">
        <v>6866945</v>
      </c>
      <c r="C293" s="195">
        <v>96.904601552301742</v>
      </c>
      <c r="D293" s="196">
        <f t="shared" si="33"/>
        <v>7086294.0355765717</v>
      </c>
      <c r="F293" s="197">
        <f t="shared" si="34"/>
        <v>178.91083143797525</v>
      </c>
      <c r="G293" s="198">
        <f t="shared" si="35"/>
        <v>225.21810851044023</v>
      </c>
      <c r="H293" s="196">
        <f t="shared" si="36"/>
        <v>0</v>
      </c>
      <c r="I293" s="202">
        <f t="shared" si="37"/>
        <v>224.81622773777875</v>
      </c>
      <c r="J293" s="203">
        <v>1</v>
      </c>
      <c r="K293" s="203">
        <f t="shared" si="32"/>
        <v>7</v>
      </c>
      <c r="L293" s="201">
        <v>186.982663162976</v>
      </c>
      <c r="M293" s="193">
        <v>78</v>
      </c>
      <c r="N293" s="192">
        <f t="shared" si="31"/>
        <v>223.83511427570602</v>
      </c>
      <c r="O293" s="171">
        <f t="shared" si="30"/>
        <v>0.83535893717132559</v>
      </c>
      <c r="P293" s="90">
        <v>-3</v>
      </c>
      <c r="Q293" s="204">
        <v>0.83229976130000005</v>
      </c>
      <c r="R293" s="123"/>
    </row>
    <row r="294" spans="1:18" ht="12.65" customHeight="1">
      <c r="A294" s="112">
        <v>33817</v>
      </c>
      <c r="B294" s="90">
        <v>7257985</v>
      </c>
      <c r="C294" s="195">
        <v>96.904601552301742</v>
      </c>
      <c r="D294" s="196">
        <f t="shared" si="33"/>
        <v>7489824.9244466377</v>
      </c>
      <c r="F294" s="197">
        <f t="shared" si="34"/>
        <v>189.0989560735309</v>
      </c>
      <c r="G294" s="198">
        <f t="shared" si="35"/>
        <v>225.21810851044023</v>
      </c>
      <c r="H294" s="196">
        <f t="shared" si="36"/>
        <v>0</v>
      </c>
      <c r="I294" s="202">
        <f t="shared" si="37"/>
        <v>224.75881619882711</v>
      </c>
      <c r="J294" s="203">
        <v>1</v>
      </c>
      <c r="K294" s="203">
        <f t="shared" si="32"/>
        <v>8</v>
      </c>
      <c r="L294" s="201">
        <v>186.28304923339101</v>
      </c>
      <c r="M294" s="193">
        <v>76.5</v>
      </c>
      <c r="N294" s="192">
        <f t="shared" si="31"/>
        <v>223.47088055301435</v>
      </c>
      <c r="O294" s="171">
        <f t="shared" si="30"/>
        <v>0.83358981166764945</v>
      </c>
      <c r="P294" s="90">
        <v>-3</v>
      </c>
      <c r="Q294" s="204">
        <v>0.83229976130000005</v>
      </c>
      <c r="R294" s="123"/>
    </row>
    <row r="295" spans="1:18" ht="12.65" customHeight="1">
      <c r="A295" s="112">
        <v>33848</v>
      </c>
      <c r="B295" s="90">
        <v>7555846</v>
      </c>
      <c r="C295" s="195">
        <v>96.904601552301742</v>
      </c>
      <c r="D295" s="196">
        <f t="shared" si="33"/>
        <v>7797200.4207890267</v>
      </c>
      <c r="F295" s="197">
        <f t="shared" si="34"/>
        <v>196.85940255489155</v>
      </c>
      <c r="G295" s="198">
        <f t="shared" si="35"/>
        <v>225.21810851044023</v>
      </c>
      <c r="H295" s="196">
        <f t="shared" si="36"/>
        <v>0</v>
      </c>
      <c r="I295" s="202">
        <f t="shared" si="37"/>
        <v>224.70140465987546</v>
      </c>
      <c r="J295" s="203">
        <v>1</v>
      </c>
      <c r="K295" s="203">
        <f t="shared" si="32"/>
        <v>9</v>
      </c>
      <c r="L295" s="201">
        <v>184.813159885555</v>
      </c>
      <c r="M295" s="193">
        <v>76.400000000000006</v>
      </c>
      <c r="N295" s="192">
        <f t="shared" si="31"/>
        <v>221.82779232615101</v>
      </c>
      <c r="O295" s="171">
        <f t="shared" si="30"/>
        <v>0.8331379848645214</v>
      </c>
      <c r="P295" s="90">
        <v>-3</v>
      </c>
      <c r="Q295" s="204">
        <v>0.83229976130000005</v>
      </c>
      <c r="R295" s="123"/>
    </row>
    <row r="296" spans="1:18" ht="12.65" customHeight="1">
      <c r="A296" s="112">
        <v>33878</v>
      </c>
      <c r="B296" s="90">
        <v>7909038</v>
      </c>
      <c r="C296" s="195">
        <v>96.277328753440031</v>
      </c>
      <c r="D296" s="196">
        <f t="shared" si="33"/>
        <v>8214849.8534421651</v>
      </c>
      <c r="F296" s="197">
        <f t="shared" si="34"/>
        <v>207.40398437303676</v>
      </c>
      <c r="G296" s="198">
        <f t="shared" si="35"/>
        <v>225.21810851044023</v>
      </c>
      <c r="H296" s="196">
        <f t="shared" si="36"/>
        <v>0</v>
      </c>
      <c r="I296" s="202">
        <f t="shared" si="37"/>
        <v>224.64399312092382</v>
      </c>
      <c r="J296" s="203">
        <v>1</v>
      </c>
      <c r="K296" s="203">
        <f t="shared" si="32"/>
        <v>10</v>
      </c>
      <c r="L296" s="201">
        <v>184.06970987259501</v>
      </c>
      <c r="M296" s="193">
        <v>74.2</v>
      </c>
      <c r="N296" s="192">
        <f t="shared" si="31"/>
        <v>221.6150700914157</v>
      </c>
      <c r="O296" s="171">
        <f t="shared" si="30"/>
        <v>0.83058300050022182</v>
      </c>
      <c r="P296" s="90">
        <v>-1</v>
      </c>
      <c r="Q296" s="204">
        <v>0.83229976130000005</v>
      </c>
      <c r="R296" s="123"/>
    </row>
    <row r="297" spans="1:18" ht="12.65" customHeight="1">
      <c r="A297" s="112">
        <v>33909</v>
      </c>
      <c r="B297" s="90">
        <v>7919136</v>
      </c>
      <c r="C297" s="195">
        <v>96.277328753440031</v>
      </c>
      <c r="D297" s="196">
        <f t="shared" si="33"/>
        <v>8225338.303974336</v>
      </c>
      <c r="F297" s="197">
        <f t="shared" si="34"/>
        <v>207.66879096951521</v>
      </c>
      <c r="G297" s="198">
        <f t="shared" si="35"/>
        <v>225.21810851044023</v>
      </c>
      <c r="H297" s="196">
        <f t="shared" si="36"/>
        <v>0</v>
      </c>
      <c r="I297" s="202">
        <f t="shared" si="37"/>
        <v>224.58658158197218</v>
      </c>
      <c r="J297" s="203">
        <v>1</v>
      </c>
      <c r="K297" s="203">
        <f t="shared" si="32"/>
        <v>11</v>
      </c>
      <c r="L297" s="201">
        <v>182.716140219002</v>
      </c>
      <c r="M297" s="193">
        <v>72.599999999999994</v>
      </c>
      <c r="N297" s="192">
        <f t="shared" si="31"/>
        <v>220.53579289543023</v>
      </c>
      <c r="O297" s="171">
        <f t="shared" si="30"/>
        <v>0.82851013806017015</v>
      </c>
      <c r="P297" s="90">
        <v>-1</v>
      </c>
      <c r="Q297" s="204">
        <v>0.83229976130000005</v>
      </c>
      <c r="R297" s="123"/>
    </row>
    <row r="298" spans="1:18" ht="12.65" customHeight="1">
      <c r="A298" s="112">
        <v>33939</v>
      </c>
      <c r="B298" s="90">
        <v>8294823</v>
      </c>
      <c r="C298" s="195">
        <v>96.277328753440031</v>
      </c>
      <c r="D298" s="196">
        <f t="shared" si="33"/>
        <v>8615551.6645486727</v>
      </c>
      <c r="F298" s="197">
        <f t="shared" si="34"/>
        <v>217.52068201835749</v>
      </c>
      <c r="G298" s="198">
        <f t="shared" si="35"/>
        <v>225.21810851044023</v>
      </c>
      <c r="H298" s="196">
        <f t="shared" si="36"/>
        <v>0</v>
      </c>
      <c r="I298" s="202">
        <f t="shared" si="37"/>
        <v>224.52917004302054</v>
      </c>
      <c r="J298" s="203">
        <v>1</v>
      </c>
      <c r="K298" s="203">
        <f t="shared" si="32"/>
        <v>12</v>
      </c>
      <c r="L298" s="201">
        <v>183.46976445717499</v>
      </c>
      <c r="M298" s="193">
        <v>72.5</v>
      </c>
      <c r="N298" s="192">
        <f t="shared" si="31"/>
        <v>221.42173406228792</v>
      </c>
      <c r="O298" s="171">
        <f t="shared" si="30"/>
        <v>0.82859871563269072</v>
      </c>
      <c r="P298" s="90">
        <v>-1</v>
      </c>
      <c r="Q298" s="204">
        <v>0.83229976130000005</v>
      </c>
      <c r="R298" s="123"/>
    </row>
    <row r="299" spans="1:18" ht="12.65" customHeight="1">
      <c r="A299" s="112">
        <v>33970</v>
      </c>
      <c r="B299" s="90">
        <v>6440882</v>
      </c>
      <c r="C299" s="195">
        <v>95.624436558248519</v>
      </c>
      <c r="D299" s="196">
        <f t="shared" si="33"/>
        <v>6735602.5633433266</v>
      </c>
      <c r="F299" s="197">
        <f t="shared" si="34"/>
        <v>170.05676716115295</v>
      </c>
      <c r="G299" s="198">
        <f t="shared" si="35"/>
        <v>223.8402315756006</v>
      </c>
      <c r="H299" s="196">
        <f t="shared" si="36"/>
        <v>0</v>
      </c>
      <c r="I299" s="202">
        <f t="shared" si="37"/>
        <v>224.4717585040689</v>
      </c>
      <c r="J299" s="203">
        <v>1</v>
      </c>
      <c r="K299" s="203">
        <f t="shared" si="32"/>
        <v>13</v>
      </c>
      <c r="L299" s="201">
        <v>187.57434490945101</v>
      </c>
      <c r="M299" s="193">
        <v>74</v>
      </c>
      <c r="N299" s="192">
        <f t="shared" si="31"/>
        <v>225.65878442739017</v>
      </c>
      <c r="O299" s="171">
        <f t="shared" si="30"/>
        <v>0.83122997132782339</v>
      </c>
      <c r="P299" s="90">
        <v>-1</v>
      </c>
      <c r="Q299" s="204">
        <v>0.83229976130000005</v>
      </c>
      <c r="R299" s="123"/>
    </row>
    <row r="300" spans="1:18" ht="12.65" customHeight="1">
      <c r="A300" s="112">
        <v>34001</v>
      </c>
      <c r="B300" s="90">
        <v>6553864</v>
      </c>
      <c r="C300" s="195">
        <v>95.624436558248519</v>
      </c>
      <c r="D300" s="196">
        <f t="shared" si="33"/>
        <v>6853754.3706286727</v>
      </c>
      <c r="F300" s="197">
        <f t="shared" si="34"/>
        <v>173.03979862600534</v>
      </c>
      <c r="G300" s="198">
        <f t="shared" si="35"/>
        <v>223.8402315756006</v>
      </c>
      <c r="H300" s="196">
        <f t="shared" si="36"/>
        <v>0</v>
      </c>
      <c r="I300" s="202">
        <f t="shared" si="37"/>
        <v>224.41434696511726</v>
      </c>
      <c r="J300" s="203">
        <v>1</v>
      </c>
      <c r="K300" s="203">
        <f t="shared" si="32"/>
        <v>14</v>
      </c>
      <c r="L300" s="201">
        <v>184.494371150033</v>
      </c>
      <c r="M300" s="193">
        <v>71.8</v>
      </c>
      <c r="N300" s="192">
        <f t="shared" si="31"/>
        <v>222.78849478623042</v>
      </c>
      <c r="O300" s="171">
        <f t="shared" si="30"/>
        <v>0.82811444696486092</v>
      </c>
      <c r="P300" s="90">
        <v>-1</v>
      </c>
      <c r="Q300" s="204">
        <v>0.83229976130000005</v>
      </c>
      <c r="R300" s="123"/>
    </row>
    <row r="301" spans="1:18" ht="12.65" customHeight="1">
      <c r="A301" s="112">
        <v>34029</v>
      </c>
      <c r="B301" s="90">
        <v>6977672</v>
      </c>
      <c r="C301" s="195">
        <v>95.624436558248519</v>
      </c>
      <c r="D301" s="196">
        <f t="shared" si="33"/>
        <v>7296954.8905520951</v>
      </c>
      <c r="F301" s="197">
        <f t="shared" si="34"/>
        <v>184.22948015984403</v>
      </c>
      <c r="G301" s="198">
        <f t="shared" si="35"/>
        <v>223.8402315756006</v>
      </c>
      <c r="H301" s="196">
        <f t="shared" si="36"/>
        <v>0</v>
      </c>
      <c r="I301" s="202">
        <f t="shared" si="37"/>
        <v>224.35693542616562</v>
      </c>
      <c r="J301" s="203">
        <v>1</v>
      </c>
      <c r="K301" s="203">
        <f t="shared" si="32"/>
        <v>15</v>
      </c>
      <c r="L301" s="201">
        <v>183.42582073300201</v>
      </c>
      <c r="M301" s="193">
        <v>69.900000000000006</v>
      </c>
      <c r="N301" s="192">
        <f t="shared" si="31"/>
        <v>222.11970086547305</v>
      </c>
      <c r="O301" s="171">
        <f t="shared" si="30"/>
        <v>0.8257971716074568</v>
      </c>
      <c r="P301" s="90">
        <v>-1</v>
      </c>
      <c r="Q301" s="204">
        <v>0.83229976130000005</v>
      </c>
      <c r="R301" s="123"/>
    </row>
    <row r="302" spans="1:18" ht="12.65" customHeight="1">
      <c r="A302" s="112">
        <v>34060</v>
      </c>
      <c r="B302" s="90">
        <v>6405712</v>
      </c>
      <c r="C302" s="195">
        <v>95.476251073293582</v>
      </c>
      <c r="D302" s="196">
        <f t="shared" si="33"/>
        <v>6709220.2804261465</v>
      </c>
      <c r="F302" s="197">
        <f t="shared" si="34"/>
        <v>169.39068187761157</v>
      </c>
      <c r="G302" s="198">
        <f t="shared" si="35"/>
        <v>223.8402315756006</v>
      </c>
      <c r="H302" s="196">
        <f t="shared" si="36"/>
        <v>0</v>
      </c>
      <c r="I302" s="202">
        <f t="shared" si="37"/>
        <v>224.29952388721398</v>
      </c>
      <c r="J302" s="203">
        <v>1</v>
      </c>
      <c r="K302" s="203">
        <f t="shared" si="32"/>
        <v>16</v>
      </c>
      <c r="L302" s="201">
        <v>188.086661421407</v>
      </c>
      <c r="M302" s="193">
        <v>69</v>
      </c>
      <c r="N302" s="192">
        <f t="shared" si="31"/>
        <v>227.67985687935703</v>
      </c>
      <c r="O302" s="171">
        <f t="shared" si="30"/>
        <v>0.82610145666540158</v>
      </c>
      <c r="P302" s="90">
        <v>1</v>
      </c>
      <c r="Q302" s="204">
        <v>0.83229976130000005</v>
      </c>
      <c r="R302" s="123"/>
    </row>
    <row r="303" spans="1:18" ht="12.65" customHeight="1">
      <c r="A303" s="112">
        <v>34090</v>
      </c>
      <c r="B303" s="90">
        <v>6046478</v>
      </c>
      <c r="C303" s="195">
        <v>95.476251073293582</v>
      </c>
      <c r="D303" s="196">
        <f t="shared" si="33"/>
        <v>6332965.4568845006</v>
      </c>
      <c r="F303" s="197">
        <f t="shared" si="34"/>
        <v>159.89120824944629</v>
      </c>
      <c r="G303" s="198">
        <f t="shared" si="35"/>
        <v>223.8402315756006</v>
      </c>
      <c r="H303" s="196">
        <f t="shared" si="36"/>
        <v>0</v>
      </c>
      <c r="I303" s="202">
        <f t="shared" si="37"/>
        <v>224.24211234826234</v>
      </c>
      <c r="J303" s="203">
        <v>1</v>
      </c>
      <c r="K303" s="203">
        <f t="shared" si="32"/>
        <v>17</v>
      </c>
      <c r="L303" s="201">
        <v>183.03532636517201</v>
      </c>
      <c r="M303" s="193">
        <v>71.2</v>
      </c>
      <c r="N303" s="192">
        <f t="shared" si="31"/>
        <v>221.30157743885889</v>
      </c>
      <c r="O303" s="171">
        <f t="shared" si="30"/>
        <v>0.82708550243271961</v>
      </c>
      <c r="P303" s="90">
        <v>1</v>
      </c>
      <c r="Q303" s="204">
        <v>0.83229976130000005</v>
      </c>
      <c r="R303" s="123"/>
    </row>
    <row r="304" spans="1:18" ht="12.65" customHeight="1">
      <c r="A304" s="112">
        <v>34121</v>
      </c>
      <c r="B304" s="90">
        <v>6175393</v>
      </c>
      <c r="C304" s="195">
        <v>95.476251073293582</v>
      </c>
      <c r="D304" s="196">
        <f t="shared" si="33"/>
        <v>6467988.5632075975</v>
      </c>
      <c r="F304" s="197">
        <f t="shared" si="34"/>
        <v>163.3001969386431</v>
      </c>
      <c r="G304" s="198">
        <f t="shared" si="35"/>
        <v>223.8402315756006</v>
      </c>
      <c r="H304" s="196">
        <f t="shared" si="36"/>
        <v>0</v>
      </c>
      <c r="I304" s="202">
        <f t="shared" si="37"/>
        <v>224.1847008093107</v>
      </c>
      <c r="J304" s="203">
        <v>1</v>
      </c>
      <c r="K304" s="203">
        <f t="shared" si="32"/>
        <v>18</v>
      </c>
      <c r="L304" s="201">
        <v>183.03043783132301</v>
      </c>
      <c r="M304" s="193">
        <v>68.5</v>
      </c>
      <c r="N304" s="192">
        <f t="shared" si="31"/>
        <v>222.07273295385733</v>
      </c>
      <c r="O304" s="171">
        <f t="shared" si="30"/>
        <v>0.82419140520666001</v>
      </c>
      <c r="P304" s="90">
        <v>1</v>
      </c>
      <c r="Q304" s="204">
        <v>0.83229976130000005</v>
      </c>
      <c r="R304" s="123"/>
    </row>
    <row r="305" spans="1:18" ht="12.65" customHeight="1">
      <c r="A305" s="112">
        <v>34151</v>
      </c>
      <c r="B305" s="90">
        <v>6663142</v>
      </c>
      <c r="C305" s="195">
        <v>94.786248698124425</v>
      </c>
      <c r="D305" s="196">
        <f t="shared" si="33"/>
        <v>7029650.4941563802</v>
      </c>
      <c r="F305" s="197">
        <f t="shared" si="34"/>
        <v>177.48072664127903</v>
      </c>
      <c r="G305" s="198">
        <f t="shared" si="35"/>
        <v>223.8402315756006</v>
      </c>
      <c r="H305" s="196">
        <f t="shared" si="36"/>
        <v>0</v>
      </c>
      <c r="I305" s="202">
        <f t="shared" si="37"/>
        <v>224.12728927035906</v>
      </c>
      <c r="J305" s="203">
        <v>1</v>
      </c>
      <c r="K305" s="203">
        <f t="shared" si="32"/>
        <v>19</v>
      </c>
      <c r="L305" s="201">
        <v>185.84610421188799</v>
      </c>
      <c r="M305" s="193">
        <v>68.7</v>
      </c>
      <c r="N305" s="192">
        <f t="shared" si="31"/>
        <v>225.21774377900243</v>
      </c>
      <c r="O305" s="171">
        <f t="shared" si="30"/>
        <v>0.82518411335410446</v>
      </c>
      <c r="P305" s="90">
        <v>4</v>
      </c>
      <c r="Q305" s="204">
        <v>0.83229976130000005</v>
      </c>
      <c r="R305" s="123"/>
    </row>
    <row r="306" spans="1:18" ht="12.65" customHeight="1">
      <c r="A306" s="112">
        <v>34182</v>
      </c>
      <c r="B306" s="90">
        <v>7114334</v>
      </c>
      <c r="C306" s="195">
        <v>94.786248698124425</v>
      </c>
      <c r="D306" s="196">
        <f t="shared" si="33"/>
        <v>7505660.4704947826</v>
      </c>
      <c r="F306" s="197">
        <f t="shared" si="34"/>
        <v>189.49876317940658</v>
      </c>
      <c r="G306" s="198">
        <f t="shared" si="35"/>
        <v>223.8402315756006</v>
      </c>
      <c r="H306" s="196">
        <f t="shared" si="36"/>
        <v>0</v>
      </c>
      <c r="I306" s="202">
        <f t="shared" si="37"/>
        <v>224.06987773140742</v>
      </c>
      <c r="J306" s="203">
        <v>1</v>
      </c>
      <c r="K306" s="203">
        <f t="shared" si="32"/>
        <v>20</v>
      </c>
      <c r="L306" s="201">
        <v>187.32906586134601</v>
      </c>
      <c r="M306" s="193">
        <v>68.8</v>
      </c>
      <c r="N306" s="192">
        <f t="shared" si="31"/>
        <v>226.87570047136725</v>
      </c>
      <c r="O306" s="171">
        <f t="shared" si="30"/>
        <v>0.82569030298151203</v>
      </c>
      <c r="P306" s="90">
        <v>4</v>
      </c>
      <c r="Q306" s="204">
        <v>0.83229976130000005</v>
      </c>
      <c r="R306" s="123"/>
    </row>
    <row r="307" spans="1:18" ht="12.65" customHeight="1">
      <c r="A307" s="112">
        <v>34213</v>
      </c>
      <c r="B307" s="90">
        <v>7573706</v>
      </c>
      <c r="C307" s="195">
        <v>94.786248698124425</v>
      </c>
      <c r="D307" s="196">
        <f t="shared" si="33"/>
        <v>7990300.3906408045</v>
      </c>
      <c r="F307" s="197">
        <f t="shared" si="34"/>
        <v>201.73468376441849</v>
      </c>
      <c r="G307" s="198">
        <f t="shared" si="35"/>
        <v>223.8402315756006</v>
      </c>
      <c r="H307" s="196">
        <f t="shared" si="36"/>
        <v>0</v>
      </c>
      <c r="I307" s="202">
        <f t="shared" si="37"/>
        <v>224.01246619245578</v>
      </c>
      <c r="J307" s="203">
        <v>1</v>
      </c>
      <c r="K307" s="203">
        <f t="shared" si="32"/>
        <v>21</v>
      </c>
      <c r="L307" s="201">
        <v>189.969978478472</v>
      </c>
      <c r="M307" s="193">
        <v>69.400000000000006</v>
      </c>
      <c r="N307" s="192">
        <f t="shared" si="31"/>
        <v>229.70687697060495</v>
      </c>
      <c r="O307" s="171">
        <f t="shared" si="30"/>
        <v>0.82701040989200336</v>
      </c>
      <c r="P307" s="90">
        <v>4</v>
      </c>
      <c r="Q307" s="204">
        <v>0.83229976130000005</v>
      </c>
      <c r="R307" s="123"/>
    </row>
    <row r="308" spans="1:18" ht="12.65" customHeight="1">
      <c r="A308" s="112">
        <v>34243</v>
      </c>
      <c r="B308" s="90">
        <v>8026838</v>
      </c>
      <c r="C308" s="195">
        <v>94.097060052573795</v>
      </c>
      <c r="D308" s="196">
        <f t="shared" si="33"/>
        <v>8530381.2845111787</v>
      </c>
      <c r="F308" s="197">
        <f t="shared" si="34"/>
        <v>215.37034738224236</v>
      </c>
      <c r="G308" s="198">
        <f t="shared" si="35"/>
        <v>223.8402315756006</v>
      </c>
      <c r="H308" s="196">
        <f t="shared" si="36"/>
        <v>0</v>
      </c>
      <c r="I308" s="202">
        <f t="shared" si="37"/>
        <v>223.95505465350413</v>
      </c>
      <c r="J308" s="203">
        <v>1</v>
      </c>
      <c r="K308" s="203">
        <f t="shared" si="32"/>
        <v>22</v>
      </c>
      <c r="L308" s="201">
        <v>191.39315906273299</v>
      </c>
      <c r="M308" s="193">
        <v>69.8</v>
      </c>
      <c r="N308" s="192">
        <f t="shared" si="31"/>
        <v>231.21053679449642</v>
      </c>
      <c r="O308" s="171">
        <f t="shared" si="30"/>
        <v>0.82778735656345215</v>
      </c>
      <c r="P308" s="90">
        <v>2</v>
      </c>
      <c r="Q308" s="204">
        <v>0.83229976130000005</v>
      </c>
      <c r="R308" s="123"/>
    </row>
    <row r="309" spans="1:18" ht="12.65" customHeight="1">
      <c r="A309" s="112">
        <v>34274</v>
      </c>
      <c r="B309" s="90">
        <v>8056593</v>
      </c>
      <c r="C309" s="195">
        <v>94.097060052573795</v>
      </c>
      <c r="D309" s="196">
        <f t="shared" si="33"/>
        <v>8562002.8888241891</v>
      </c>
      <c r="F309" s="197">
        <f t="shared" si="34"/>
        <v>216.16871215381974</v>
      </c>
      <c r="G309" s="198">
        <f t="shared" si="35"/>
        <v>223.8402315756006</v>
      </c>
      <c r="H309" s="196">
        <f t="shared" si="36"/>
        <v>0</v>
      </c>
      <c r="I309" s="202">
        <f t="shared" si="37"/>
        <v>223.89764311455249</v>
      </c>
      <c r="J309" s="203">
        <v>1</v>
      </c>
      <c r="K309" s="203">
        <f t="shared" si="32"/>
        <v>23</v>
      </c>
      <c r="L309" s="201">
        <v>190.07696905774901</v>
      </c>
      <c r="M309" s="193">
        <v>68.599999999999994</v>
      </c>
      <c r="N309" s="192">
        <f t="shared" si="31"/>
        <v>230.05870629640097</v>
      </c>
      <c r="O309" s="171">
        <f t="shared" si="30"/>
        <v>0.82621071863656992</v>
      </c>
      <c r="P309" s="90">
        <v>2</v>
      </c>
      <c r="Q309" s="204">
        <v>0.83229976130000005</v>
      </c>
      <c r="R309" s="123"/>
    </row>
    <row r="310" spans="1:18" ht="12.65" customHeight="1">
      <c r="A310" s="112">
        <v>34304</v>
      </c>
      <c r="B310" s="90">
        <v>8342510</v>
      </c>
      <c r="C310" s="195">
        <v>94.097060052573795</v>
      </c>
      <c r="D310" s="196">
        <f t="shared" si="33"/>
        <v>8865856.1652605124</v>
      </c>
      <c r="F310" s="197">
        <f>D310/E$574*100</f>
        <v>223.8402315756006</v>
      </c>
      <c r="G310" s="198">
        <f t="shared" si="35"/>
        <v>223.8402315756006</v>
      </c>
      <c r="H310" s="199">
        <f t="shared" si="36"/>
        <v>1</v>
      </c>
      <c r="I310" s="200">
        <f>G310</f>
        <v>223.8402315756006</v>
      </c>
      <c r="L310" s="201">
        <v>188.12449477550001</v>
      </c>
      <c r="M310" s="193">
        <v>68.3</v>
      </c>
      <c r="N310" s="192">
        <f t="shared" si="31"/>
        <v>227.92425937064473</v>
      </c>
      <c r="O310" s="171">
        <f t="shared" si="30"/>
        <v>0.82538162148670913</v>
      </c>
      <c r="P310" s="90">
        <v>2</v>
      </c>
      <c r="Q310" s="204">
        <v>0.83229976130000005</v>
      </c>
      <c r="R310" s="123"/>
    </row>
    <row r="311" spans="1:18" ht="12.65" customHeight="1">
      <c r="A311" s="112">
        <v>34335</v>
      </c>
      <c r="B311" s="90">
        <v>6314755</v>
      </c>
      <c r="C311" s="195">
        <v>93.420462567867787</v>
      </c>
      <c r="D311" s="196">
        <f>B311/C311*100</f>
        <v>6759498.7505146191</v>
      </c>
      <c r="F311" s="197">
        <f t="shared" si="34"/>
        <v>170.66008487469256</v>
      </c>
      <c r="G311" s="198">
        <f t="shared" si="35"/>
        <v>223.8402315756006</v>
      </c>
      <c r="H311" s="196">
        <f t="shared" si="36"/>
        <v>0</v>
      </c>
      <c r="I311" s="202">
        <f>(I$346-I$310)/(K$345+1)+I310</f>
        <v>223.68222368842484</v>
      </c>
      <c r="J311" s="203">
        <v>1</v>
      </c>
      <c r="K311" s="203">
        <f t="shared" si="32"/>
        <v>1</v>
      </c>
      <c r="L311" s="201">
        <v>186.38396754145299</v>
      </c>
      <c r="M311" s="193">
        <v>68</v>
      </c>
      <c r="N311" s="192">
        <f t="shared" si="31"/>
        <v>226.03088149802497</v>
      </c>
      <c r="O311" s="171">
        <f t="shared" si="30"/>
        <v>0.82459514516861088</v>
      </c>
      <c r="P311" s="90">
        <v>2</v>
      </c>
      <c r="Q311" s="204">
        <v>0.83229976130000005</v>
      </c>
      <c r="R311" s="123"/>
    </row>
    <row r="312" spans="1:18" ht="12.65" customHeight="1">
      <c r="A312" s="112">
        <v>34366</v>
      </c>
      <c r="B312" s="90">
        <v>6385667</v>
      </c>
      <c r="C312" s="195">
        <v>93.420462567867787</v>
      </c>
      <c r="D312" s="196">
        <f t="shared" si="33"/>
        <v>6835405.0327688772</v>
      </c>
      <c r="F312" s="197">
        <f t="shared" si="34"/>
        <v>172.57652469518189</v>
      </c>
      <c r="G312" s="198">
        <f t="shared" si="35"/>
        <v>223.8402315756006</v>
      </c>
      <c r="H312" s="196">
        <f t="shared" si="36"/>
        <v>0</v>
      </c>
      <c r="I312" s="202">
        <f t="shared" ref="I312:I345" si="38">(I$346-I$310)/(K$345+1)+I311</f>
        <v>223.52421580124908</v>
      </c>
      <c r="J312" s="203">
        <v>1</v>
      </c>
      <c r="K312" s="203">
        <f t="shared" si="32"/>
        <v>2</v>
      </c>
      <c r="L312" s="201">
        <v>184.855140444612</v>
      </c>
      <c r="M312" s="193">
        <v>67.7</v>
      </c>
      <c r="N312" s="192">
        <f t="shared" si="31"/>
        <v>224.37829184141503</v>
      </c>
      <c r="O312" s="171">
        <f t="shared" si="30"/>
        <v>0.82385483429592643</v>
      </c>
      <c r="P312" s="90">
        <v>2</v>
      </c>
      <c r="Q312" s="204">
        <v>0.83229976130000005</v>
      </c>
      <c r="R312" s="123"/>
    </row>
    <row r="313" spans="1:18" ht="12.65" customHeight="1">
      <c r="A313" s="112">
        <v>34394</v>
      </c>
      <c r="B313" s="90">
        <v>6943373</v>
      </c>
      <c r="C313" s="195">
        <v>93.420462567867787</v>
      </c>
      <c r="D313" s="196">
        <f t="shared" si="33"/>
        <v>7432389.8738521039</v>
      </c>
      <c r="F313" s="197">
        <f t="shared" si="34"/>
        <v>187.64886769108995</v>
      </c>
      <c r="G313" s="198">
        <f t="shared" si="35"/>
        <v>223.8402315756006</v>
      </c>
      <c r="H313" s="196">
        <f t="shared" si="36"/>
        <v>0</v>
      </c>
      <c r="I313" s="202">
        <f t="shared" si="38"/>
        <v>223.36620791407333</v>
      </c>
      <c r="J313" s="203">
        <v>1</v>
      </c>
      <c r="K313" s="203">
        <f t="shared" si="32"/>
        <v>3</v>
      </c>
      <c r="L313" s="201">
        <v>186.05262367599201</v>
      </c>
      <c r="M313" s="193">
        <v>68</v>
      </c>
      <c r="N313" s="192">
        <f t="shared" si="31"/>
        <v>225.65401023425002</v>
      </c>
      <c r="O313" s="171">
        <f t="shared" si="30"/>
        <v>0.82450395400840404</v>
      </c>
      <c r="P313" s="90">
        <v>2</v>
      </c>
      <c r="Q313" s="204">
        <v>0.83229976130000005</v>
      </c>
      <c r="R313" s="123"/>
    </row>
    <row r="314" spans="1:18" ht="12.65" customHeight="1">
      <c r="A314" s="112">
        <v>34425</v>
      </c>
      <c r="B314" s="90">
        <v>6183629</v>
      </c>
      <c r="C314" s="195">
        <v>93.071622725590558</v>
      </c>
      <c r="D314" s="196">
        <f t="shared" si="33"/>
        <v>6643946.6927869273</v>
      </c>
      <c r="F314" s="197">
        <f t="shared" si="34"/>
        <v>167.74269044840437</v>
      </c>
      <c r="G314" s="198">
        <f t="shared" si="35"/>
        <v>223.8402315756006</v>
      </c>
      <c r="H314" s="196">
        <f t="shared" si="36"/>
        <v>0</v>
      </c>
      <c r="I314" s="202">
        <f t="shared" si="38"/>
        <v>223.20820002689757</v>
      </c>
      <c r="J314" s="203">
        <v>1</v>
      </c>
      <c r="K314" s="203">
        <f t="shared" si="32"/>
        <v>4</v>
      </c>
      <c r="L314" s="201">
        <v>186.08384344262001</v>
      </c>
      <c r="M314" s="193">
        <v>67.400000000000006</v>
      </c>
      <c r="N314" s="192">
        <f t="shared" si="31"/>
        <v>225.86212316636556</v>
      </c>
      <c r="O314" s="171">
        <f t="shared" si="30"/>
        <v>0.8238824679140837</v>
      </c>
      <c r="P314" s="90">
        <v>5</v>
      </c>
      <c r="Q314" s="204">
        <v>0.83229976130000005</v>
      </c>
      <c r="R314" s="123"/>
    </row>
    <row r="315" spans="1:18" ht="12.65" customHeight="1">
      <c r="A315" s="112">
        <v>34455</v>
      </c>
      <c r="B315" s="90">
        <v>5997668</v>
      </c>
      <c r="C315" s="195">
        <v>93.071622725590558</v>
      </c>
      <c r="D315" s="196">
        <f t="shared" si="33"/>
        <v>6444142.5048355889</v>
      </c>
      <c r="F315" s="197">
        <f t="shared" si="34"/>
        <v>162.69814484929489</v>
      </c>
      <c r="G315" s="198">
        <f t="shared" si="35"/>
        <v>223.8402315756006</v>
      </c>
      <c r="H315" s="196">
        <f t="shared" si="36"/>
        <v>0</v>
      </c>
      <c r="I315" s="202">
        <f t="shared" si="38"/>
        <v>223.05019213972182</v>
      </c>
      <c r="J315" s="203">
        <v>1</v>
      </c>
      <c r="K315" s="203">
        <f t="shared" si="32"/>
        <v>5</v>
      </c>
      <c r="L315" s="201">
        <v>186.209710284594</v>
      </c>
      <c r="M315" s="193">
        <v>65.5</v>
      </c>
      <c r="N315" s="192">
        <f t="shared" si="31"/>
        <v>226.55186214389968</v>
      </c>
      <c r="O315" s="171">
        <f t="shared" si="30"/>
        <v>0.82192972735893277</v>
      </c>
      <c r="P315" s="90">
        <v>5</v>
      </c>
      <c r="Q315" s="204">
        <v>0.83229976130000005</v>
      </c>
      <c r="R315" s="123"/>
    </row>
    <row r="316" spans="1:18" ht="12.65" customHeight="1">
      <c r="A316" s="112">
        <v>34486</v>
      </c>
      <c r="B316" s="90">
        <v>6106120</v>
      </c>
      <c r="C316" s="195">
        <v>93.071622725590558</v>
      </c>
      <c r="D316" s="196">
        <f t="shared" si="33"/>
        <v>6560667.8181631071</v>
      </c>
      <c r="F316" s="197">
        <f t="shared" si="34"/>
        <v>165.64011149453032</v>
      </c>
      <c r="G316" s="198">
        <f t="shared" si="35"/>
        <v>223.8402315756006</v>
      </c>
      <c r="H316" s="196">
        <f t="shared" si="36"/>
        <v>0</v>
      </c>
      <c r="I316" s="202">
        <f t="shared" si="38"/>
        <v>222.89218425254606</v>
      </c>
      <c r="J316" s="203">
        <v>1</v>
      </c>
      <c r="K316" s="203">
        <f t="shared" si="32"/>
        <v>6</v>
      </c>
      <c r="L316" s="201">
        <v>186.09985657990401</v>
      </c>
      <c r="M316" s="193">
        <v>66</v>
      </c>
      <c r="N316" s="192">
        <f t="shared" si="31"/>
        <v>226.28307804215467</v>
      </c>
      <c r="O316" s="171">
        <f t="shared" si="30"/>
        <v>0.8224205636147266</v>
      </c>
      <c r="P316" s="90">
        <v>5</v>
      </c>
      <c r="Q316" s="204">
        <v>0.83229976130000005</v>
      </c>
      <c r="R316" s="123"/>
    </row>
    <row r="317" spans="1:18" ht="12.65" customHeight="1">
      <c r="A317" s="112">
        <v>34516</v>
      </c>
      <c r="B317" s="90">
        <v>6412804</v>
      </c>
      <c r="C317" s="195">
        <v>92.443216627222085</v>
      </c>
      <c r="D317" s="196">
        <f t="shared" si="33"/>
        <v>6937019.539096823</v>
      </c>
      <c r="F317" s="197">
        <f t="shared" si="34"/>
        <v>175.14203153444373</v>
      </c>
      <c r="G317" s="198">
        <f t="shared" si="35"/>
        <v>223.8402315756006</v>
      </c>
      <c r="H317" s="196">
        <f t="shared" si="36"/>
        <v>0</v>
      </c>
      <c r="I317" s="202">
        <f t="shared" si="38"/>
        <v>222.7341763653703</v>
      </c>
      <c r="J317" s="203">
        <v>1</v>
      </c>
      <c r="K317" s="203">
        <f t="shared" si="32"/>
        <v>7</v>
      </c>
      <c r="L317" s="201">
        <v>183.82523066104099</v>
      </c>
      <c r="M317" s="193">
        <v>67.3</v>
      </c>
      <c r="N317" s="192">
        <f t="shared" si="31"/>
        <v>223.3219391178244</v>
      </c>
      <c r="O317" s="171">
        <f t="shared" ref="O317:O380" si="39">L317/N317</f>
        <v>0.82314004341532698</v>
      </c>
      <c r="P317" s="90">
        <v>6</v>
      </c>
      <c r="Q317" s="204">
        <v>0.83229976130000005</v>
      </c>
      <c r="R317" s="123"/>
    </row>
    <row r="318" spans="1:18" ht="12.65" customHeight="1">
      <c r="A318" s="112">
        <v>34547</v>
      </c>
      <c r="B318" s="90">
        <v>6710080</v>
      </c>
      <c r="C318" s="195">
        <v>92.443216627222085</v>
      </c>
      <c r="D318" s="196">
        <f t="shared" si="33"/>
        <v>7258596.4063306497</v>
      </c>
      <c r="F318" s="197">
        <f t="shared" si="34"/>
        <v>183.26102637140326</v>
      </c>
      <c r="G318" s="198">
        <f t="shared" si="35"/>
        <v>223.8402315756006</v>
      </c>
      <c r="H318" s="196">
        <f t="shared" si="36"/>
        <v>0</v>
      </c>
      <c r="I318" s="202">
        <f t="shared" si="38"/>
        <v>222.57616847819455</v>
      </c>
      <c r="J318" s="203">
        <v>1</v>
      </c>
      <c r="K318" s="203">
        <f t="shared" si="32"/>
        <v>8</v>
      </c>
      <c r="L318" s="201">
        <v>181.75920247251199</v>
      </c>
      <c r="M318" s="193">
        <v>64.2</v>
      </c>
      <c r="N318" s="192">
        <f t="shared" ref="N318:N381" si="40" xml:space="preserve"> 33.5990641207+ 1.13740226713*L318 - 0.287672497956*M318</f>
        <v>221.86381871590063</v>
      </c>
      <c r="O318" s="171">
        <f t="shared" si="39"/>
        <v>0.81923769060000218</v>
      </c>
      <c r="P318" s="90">
        <v>6</v>
      </c>
      <c r="Q318" s="204">
        <v>0.83229976130000005</v>
      </c>
      <c r="R318" s="123"/>
    </row>
    <row r="319" spans="1:18" ht="12.65" customHeight="1">
      <c r="A319" s="112">
        <v>34578</v>
      </c>
      <c r="B319" s="90">
        <v>6987330</v>
      </c>
      <c r="C319" s="195">
        <v>92.443216627222085</v>
      </c>
      <c r="D319" s="196">
        <f t="shared" si="33"/>
        <v>7558510.2454585256</v>
      </c>
      <c r="F319" s="197">
        <f t="shared" si="34"/>
        <v>190.83308505944748</v>
      </c>
      <c r="G319" s="198">
        <f t="shared" si="35"/>
        <v>223.8402315756006</v>
      </c>
      <c r="H319" s="196">
        <f t="shared" si="36"/>
        <v>0</v>
      </c>
      <c r="I319" s="202">
        <f t="shared" si="38"/>
        <v>222.41816059101879</v>
      </c>
      <c r="J319" s="203">
        <v>1</v>
      </c>
      <c r="K319" s="203">
        <f t="shared" ref="K319:K382" si="41">K318+J319</f>
        <v>9</v>
      </c>
      <c r="L319" s="201">
        <v>180.432571115759</v>
      </c>
      <c r="M319" s="193">
        <v>66.099999999999994</v>
      </c>
      <c r="N319" s="192">
        <f t="shared" si="40"/>
        <v>219.80832745696762</v>
      </c>
      <c r="O319" s="171">
        <f t="shared" si="39"/>
        <v>0.8208632184378124</v>
      </c>
      <c r="P319" s="90">
        <v>6</v>
      </c>
      <c r="Q319" s="204">
        <v>0.83229976130000005</v>
      </c>
      <c r="R319" s="123"/>
    </row>
    <row r="320" spans="1:18" ht="12.65" customHeight="1">
      <c r="A320" s="112">
        <v>34608</v>
      </c>
      <c r="B320" s="90">
        <v>7299241</v>
      </c>
      <c r="C320" s="195">
        <v>91.851924031487997</v>
      </c>
      <c r="D320" s="196">
        <f t="shared" si="33"/>
        <v>7946748.0697494466</v>
      </c>
      <c r="F320" s="197">
        <f t="shared" si="34"/>
        <v>200.63509886113806</v>
      </c>
      <c r="G320" s="198">
        <f t="shared" si="35"/>
        <v>223.8402315756006</v>
      </c>
      <c r="H320" s="196">
        <f t="shared" si="36"/>
        <v>0</v>
      </c>
      <c r="I320" s="202">
        <f t="shared" si="38"/>
        <v>222.26015270384303</v>
      </c>
      <c r="J320" s="203">
        <v>1</v>
      </c>
      <c r="K320" s="203">
        <f t="shared" si="41"/>
        <v>10</v>
      </c>
      <c r="L320" s="201">
        <v>178.922231831429</v>
      </c>
      <c r="M320" s="193">
        <v>67.2</v>
      </c>
      <c r="N320" s="192">
        <f t="shared" si="40"/>
        <v>217.7740243830836</v>
      </c>
      <c r="O320" s="171">
        <f t="shared" si="39"/>
        <v>0.82159583696120297</v>
      </c>
      <c r="P320" s="90">
        <v>4</v>
      </c>
      <c r="Q320" s="204">
        <v>0.83229976130000005</v>
      </c>
      <c r="R320" s="123"/>
    </row>
    <row r="321" spans="1:18" ht="12.65" customHeight="1">
      <c r="A321" s="112">
        <v>34639</v>
      </c>
      <c r="B321" s="90">
        <v>7484732</v>
      </c>
      <c r="C321" s="195">
        <v>91.851924031487997</v>
      </c>
      <c r="D321" s="196">
        <f t="shared" si="33"/>
        <v>8148693.757829329</v>
      </c>
      <c r="F321" s="197">
        <f t="shared" si="34"/>
        <v>205.73371187074429</v>
      </c>
      <c r="G321" s="198">
        <f t="shared" si="35"/>
        <v>223.8402315756006</v>
      </c>
      <c r="H321" s="196">
        <f t="shared" si="36"/>
        <v>0</v>
      </c>
      <c r="I321" s="202">
        <f t="shared" si="38"/>
        <v>222.10214481666728</v>
      </c>
      <c r="J321" s="203">
        <v>1</v>
      </c>
      <c r="K321" s="203">
        <f t="shared" si="41"/>
        <v>11</v>
      </c>
      <c r="L321" s="201">
        <v>181.02363313174999</v>
      </c>
      <c r="M321" s="193">
        <v>68.2</v>
      </c>
      <c r="N321" s="192">
        <f t="shared" si="40"/>
        <v>219.87649048826262</v>
      </c>
      <c r="O321" s="171">
        <f t="shared" si="39"/>
        <v>0.82329690059071292</v>
      </c>
      <c r="P321" s="90">
        <v>4</v>
      </c>
      <c r="Q321" s="204">
        <v>0.83229976130000005</v>
      </c>
      <c r="R321" s="123"/>
    </row>
    <row r="322" spans="1:18" ht="12.65" customHeight="1">
      <c r="A322" s="112">
        <v>34669</v>
      </c>
      <c r="B322" s="90">
        <v>7843121</v>
      </c>
      <c r="C322" s="195">
        <v>91.851924031487997</v>
      </c>
      <c r="D322" s="196">
        <f t="shared" si="33"/>
        <v>8538875.0237951241</v>
      </c>
      <c r="F322" s="197">
        <f t="shared" si="34"/>
        <v>215.58479261266586</v>
      </c>
      <c r="G322" s="198">
        <f t="shared" si="35"/>
        <v>223.8402315756006</v>
      </c>
      <c r="H322" s="196">
        <f t="shared" si="36"/>
        <v>0</v>
      </c>
      <c r="I322" s="202">
        <f t="shared" si="38"/>
        <v>221.94413692949152</v>
      </c>
      <c r="J322" s="203">
        <v>1</v>
      </c>
      <c r="K322" s="203">
        <f t="shared" si="41"/>
        <v>12</v>
      </c>
      <c r="L322" s="201">
        <v>180.41692673422901</v>
      </c>
      <c r="M322" s="193">
        <v>70.400000000000006</v>
      </c>
      <c r="N322" s="192">
        <f t="shared" si="40"/>
        <v>218.55354176073678</v>
      </c>
      <c r="O322" s="171">
        <f t="shared" si="39"/>
        <v>0.82550447492515067</v>
      </c>
      <c r="P322" s="90">
        <v>4</v>
      </c>
      <c r="Q322" s="204">
        <v>0.83229976130000005</v>
      </c>
      <c r="R322" s="123"/>
    </row>
    <row r="323" spans="1:18" ht="12.65" customHeight="1">
      <c r="A323" s="112">
        <v>34700</v>
      </c>
      <c r="B323" s="90">
        <v>5958921</v>
      </c>
      <c r="C323" s="195">
        <v>91.302153859162999</v>
      </c>
      <c r="D323" s="196">
        <f t="shared" si="33"/>
        <v>6526594.1142986175</v>
      </c>
      <c r="F323" s="197">
        <f t="shared" si="34"/>
        <v>164.77983747005976</v>
      </c>
      <c r="G323" s="198">
        <f t="shared" si="35"/>
        <v>218.08032209809426</v>
      </c>
      <c r="H323" s="196">
        <f t="shared" si="36"/>
        <v>0</v>
      </c>
      <c r="I323" s="202">
        <f t="shared" si="38"/>
        <v>221.78612904231576</v>
      </c>
      <c r="J323" s="203">
        <v>1</v>
      </c>
      <c r="K323" s="203">
        <f t="shared" si="41"/>
        <v>13</v>
      </c>
      <c r="L323" s="201">
        <v>178.461772067298</v>
      </c>
      <c r="M323" s="193">
        <v>66.900000000000006</v>
      </c>
      <c r="N323" s="192">
        <f t="shared" si="40"/>
        <v>217.33659815282564</v>
      </c>
      <c r="O323" s="171">
        <f t="shared" si="39"/>
        <v>0.82113078783817239</v>
      </c>
      <c r="P323" s="90">
        <v>6</v>
      </c>
      <c r="Q323" s="204">
        <v>0.83229976130000005</v>
      </c>
      <c r="R323" s="123"/>
    </row>
    <row r="324" spans="1:18" ht="12.65" customHeight="1">
      <c r="A324" s="112">
        <v>34731</v>
      </c>
      <c r="B324" s="90">
        <v>5901625</v>
      </c>
      <c r="C324" s="195">
        <v>91.302153859162999</v>
      </c>
      <c r="D324" s="196">
        <f t="shared" si="33"/>
        <v>6463839.8444613675</v>
      </c>
      <c r="F324" s="197">
        <f t="shared" si="34"/>
        <v>163.19545238294671</v>
      </c>
      <c r="G324" s="198">
        <f t="shared" si="35"/>
        <v>218.08032209809426</v>
      </c>
      <c r="H324" s="196">
        <f t="shared" si="36"/>
        <v>0</v>
      </c>
      <c r="I324" s="202">
        <f t="shared" si="38"/>
        <v>221.62812115514001</v>
      </c>
      <c r="J324" s="203">
        <v>1</v>
      </c>
      <c r="K324" s="203">
        <f t="shared" si="41"/>
        <v>14</v>
      </c>
      <c r="L324" s="201">
        <v>175.01727638599399</v>
      </c>
      <c r="M324" s="193">
        <v>65.599999999999994</v>
      </c>
      <c r="N324" s="192">
        <f t="shared" si="40"/>
        <v>213.79279520313378</v>
      </c>
      <c r="O324" s="171">
        <f t="shared" si="39"/>
        <v>0.81863037629356272</v>
      </c>
      <c r="P324" s="90">
        <v>6</v>
      </c>
      <c r="Q324" s="204">
        <v>0.83229976130000005</v>
      </c>
      <c r="R324" s="123"/>
    </row>
    <row r="325" spans="1:18" ht="12.65" customHeight="1">
      <c r="A325" s="112">
        <v>34759</v>
      </c>
      <c r="B325" s="90">
        <v>6365530</v>
      </c>
      <c r="C325" s="195">
        <v>91.302153859162999</v>
      </c>
      <c r="D325" s="196">
        <f t="shared" si="33"/>
        <v>6971938.4822170455</v>
      </c>
      <c r="F325" s="197">
        <f t="shared" si="34"/>
        <v>176.02364569202874</v>
      </c>
      <c r="G325" s="198">
        <f t="shared" si="35"/>
        <v>218.08032209809426</v>
      </c>
      <c r="H325" s="196">
        <f t="shared" si="36"/>
        <v>0</v>
      </c>
      <c r="I325" s="202">
        <f t="shared" si="38"/>
        <v>221.47011326796425</v>
      </c>
      <c r="J325" s="203">
        <v>1</v>
      </c>
      <c r="K325" s="203">
        <f t="shared" si="41"/>
        <v>15</v>
      </c>
      <c r="L325" s="201">
        <v>173.62260940919299</v>
      </c>
      <c r="M325" s="193">
        <v>65.900000000000006</v>
      </c>
      <c r="N325" s="192">
        <f t="shared" si="40"/>
        <v>212.12019607244218</v>
      </c>
      <c r="O325" s="171">
        <f t="shared" si="39"/>
        <v>0.81851050783442747</v>
      </c>
      <c r="P325" s="90">
        <v>6</v>
      </c>
      <c r="Q325" s="204">
        <v>0.83229976130000005</v>
      </c>
      <c r="R325" s="123"/>
    </row>
    <row r="326" spans="1:18" ht="12.65" customHeight="1">
      <c r="A326" s="112">
        <v>34790</v>
      </c>
      <c r="B326" s="90">
        <v>5642675</v>
      </c>
      <c r="C326" s="195">
        <v>90.708844447530296</v>
      </c>
      <c r="D326" s="196">
        <f t="shared" si="33"/>
        <v>6220644.7831710102</v>
      </c>
      <c r="F326" s="197">
        <f t="shared" si="34"/>
        <v>157.05539801904013</v>
      </c>
      <c r="G326" s="198">
        <f t="shared" si="35"/>
        <v>218.08032209809426</v>
      </c>
      <c r="H326" s="196">
        <f t="shared" si="36"/>
        <v>0</v>
      </c>
      <c r="I326" s="202">
        <f t="shared" si="38"/>
        <v>221.31210538078849</v>
      </c>
      <c r="J326" s="203">
        <v>1</v>
      </c>
      <c r="K326" s="203">
        <f t="shared" si="41"/>
        <v>16</v>
      </c>
      <c r="L326" s="201">
        <v>174.43262333072099</v>
      </c>
      <c r="M326" s="193">
        <v>66.8</v>
      </c>
      <c r="N326" s="192">
        <f t="shared" si="40"/>
        <v>212.78260249503458</v>
      </c>
      <c r="O326" s="171">
        <f t="shared" si="39"/>
        <v>0.81976919769458823</v>
      </c>
      <c r="P326" s="90">
        <v>6</v>
      </c>
      <c r="Q326" s="204">
        <v>0.83229976130000005</v>
      </c>
      <c r="R326" s="123"/>
    </row>
    <row r="327" spans="1:18" ht="12.65" customHeight="1">
      <c r="A327" s="112">
        <v>34820</v>
      </c>
      <c r="B327" s="90">
        <v>5376956</v>
      </c>
      <c r="C327" s="195">
        <v>90.049031593374281</v>
      </c>
      <c r="D327" s="196">
        <f t="shared" si="33"/>
        <v>5971142.5040973248</v>
      </c>
      <c r="F327" s="197">
        <f t="shared" si="34"/>
        <v>150.75610250990158</v>
      </c>
      <c r="G327" s="198">
        <f t="shared" si="35"/>
        <v>218.08032209809426</v>
      </c>
      <c r="H327" s="196">
        <f t="shared" si="36"/>
        <v>0</v>
      </c>
      <c r="I327" s="202">
        <f t="shared" si="38"/>
        <v>221.15409749361274</v>
      </c>
      <c r="J327" s="203">
        <v>1</v>
      </c>
      <c r="K327" s="203">
        <f t="shared" si="41"/>
        <v>17</v>
      </c>
      <c r="L327" s="201">
        <v>172.536975098185</v>
      </c>
      <c r="M327" s="193">
        <v>68.599999999999994</v>
      </c>
      <c r="N327" s="192">
        <f t="shared" si="40"/>
        <v>210.10867740134637</v>
      </c>
      <c r="O327" s="171">
        <f t="shared" si="39"/>
        <v>0.82117967345350285</v>
      </c>
      <c r="P327" s="90">
        <v>6</v>
      </c>
      <c r="Q327" s="204">
        <v>0.83229976130000005</v>
      </c>
      <c r="R327" s="123"/>
    </row>
    <row r="328" spans="1:18" ht="12.65" customHeight="1">
      <c r="A328" s="112">
        <v>34851</v>
      </c>
      <c r="B328" s="90">
        <v>5548104</v>
      </c>
      <c r="C328" s="195">
        <v>90.758345143361268</v>
      </c>
      <c r="D328" s="196">
        <f t="shared" si="33"/>
        <v>6113051.082229686</v>
      </c>
      <c r="F328" s="197">
        <f t="shared" si="34"/>
        <v>154.33893178206796</v>
      </c>
      <c r="G328" s="198">
        <f t="shared" si="35"/>
        <v>218.08032209809426</v>
      </c>
      <c r="H328" s="196">
        <f t="shared" si="36"/>
        <v>0</v>
      </c>
      <c r="I328" s="202">
        <f t="shared" si="38"/>
        <v>220.99608960643698</v>
      </c>
      <c r="J328" s="203">
        <v>1</v>
      </c>
      <c r="K328" s="203">
        <f t="shared" si="41"/>
        <v>18</v>
      </c>
      <c r="L328" s="201">
        <v>173.621424569895</v>
      </c>
      <c r="M328" s="193">
        <v>67.7</v>
      </c>
      <c r="N328" s="192">
        <f t="shared" si="40"/>
        <v>211.60103793721765</v>
      </c>
      <c r="O328" s="171">
        <f t="shared" si="39"/>
        <v>0.82051310457847915</v>
      </c>
      <c r="P328" s="90">
        <v>6</v>
      </c>
      <c r="Q328" s="204">
        <v>0.83229976130000005</v>
      </c>
      <c r="R328" s="123"/>
    </row>
    <row r="329" spans="1:18" ht="12.65" customHeight="1">
      <c r="A329" s="112">
        <v>34881</v>
      </c>
      <c r="B329" s="90">
        <v>5986139</v>
      </c>
      <c r="C329" s="195">
        <v>90.226292502821892</v>
      </c>
      <c r="D329" s="196">
        <f t="shared" si="33"/>
        <v>6634583.8158126455</v>
      </c>
      <c r="F329" s="197">
        <f t="shared" si="34"/>
        <v>167.50630171041095</v>
      </c>
      <c r="G329" s="198">
        <f t="shared" si="35"/>
        <v>218.08032209809426</v>
      </c>
      <c r="H329" s="196">
        <f t="shared" si="36"/>
        <v>0</v>
      </c>
      <c r="I329" s="202">
        <f t="shared" si="38"/>
        <v>220.83808171926123</v>
      </c>
      <c r="J329" s="203">
        <v>1</v>
      </c>
      <c r="K329" s="203">
        <f t="shared" si="41"/>
        <v>19</v>
      </c>
      <c r="L329" s="201">
        <v>176.28071999599501</v>
      </c>
      <c r="M329" s="193">
        <v>67.5</v>
      </c>
      <c r="N329" s="192">
        <f t="shared" si="40"/>
        <v>214.68326108342347</v>
      </c>
      <c r="O329" s="171">
        <f t="shared" si="39"/>
        <v>0.82112000305181843</v>
      </c>
      <c r="P329" s="90">
        <v>7</v>
      </c>
      <c r="Q329" s="204">
        <v>0.83229976130000005</v>
      </c>
      <c r="R329" s="123"/>
    </row>
    <row r="330" spans="1:18" ht="12.65" customHeight="1">
      <c r="A330" s="112">
        <v>34912</v>
      </c>
      <c r="B330" s="90">
        <v>6356358</v>
      </c>
      <c r="C330" s="195">
        <v>89.564217005200604</v>
      </c>
      <c r="D330" s="196">
        <f t="shared" si="33"/>
        <v>7096983.8318699459</v>
      </c>
      <c r="F330" s="197">
        <f t="shared" si="34"/>
        <v>179.18072150084146</v>
      </c>
      <c r="G330" s="198">
        <f t="shared" si="35"/>
        <v>218.08032209809426</v>
      </c>
      <c r="H330" s="196">
        <f t="shared" si="36"/>
        <v>0</v>
      </c>
      <c r="I330" s="202">
        <f t="shared" si="38"/>
        <v>220.68007383208547</v>
      </c>
      <c r="J330" s="203">
        <v>1</v>
      </c>
      <c r="K330" s="203">
        <f t="shared" si="41"/>
        <v>20</v>
      </c>
      <c r="L330" s="201">
        <v>177.99819906700299</v>
      </c>
      <c r="M330" s="193">
        <v>67.900000000000006</v>
      </c>
      <c r="N330" s="192">
        <f t="shared" si="40"/>
        <v>216.52165667335382</v>
      </c>
      <c r="O330" s="171">
        <f t="shared" si="39"/>
        <v>0.82208034892108917</v>
      </c>
      <c r="P330" s="90">
        <v>7</v>
      </c>
      <c r="Q330" s="204">
        <v>0.83229976130000005</v>
      </c>
      <c r="R330" s="123"/>
    </row>
    <row r="331" spans="1:18" ht="12.65" customHeight="1">
      <c r="A331" s="112">
        <v>34943</v>
      </c>
      <c r="B331" s="90">
        <v>6721857</v>
      </c>
      <c r="C331" s="195">
        <v>90.210224647608001</v>
      </c>
      <c r="D331" s="196">
        <f t="shared" si="33"/>
        <v>7451324.9759191629</v>
      </c>
      <c r="F331" s="197">
        <f t="shared" si="34"/>
        <v>188.12693067255424</v>
      </c>
      <c r="G331" s="198">
        <f t="shared" si="35"/>
        <v>218.08032209809426</v>
      </c>
      <c r="H331" s="196">
        <f t="shared" si="36"/>
        <v>0</v>
      </c>
      <c r="I331" s="202">
        <f t="shared" si="38"/>
        <v>220.52206594490971</v>
      </c>
      <c r="J331" s="203">
        <v>1</v>
      </c>
      <c r="K331" s="203">
        <f t="shared" si="41"/>
        <v>21</v>
      </c>
      <c r="L331" s="201">
        <v>178.445704459811</v>
      </c>
      <c r="M331" s="193">
        <v>69.2</v>
      </c>
      <c r="N331" s="192">
        <f t="shared" si="40"/>
        <v>216.65667607434375</v>
      </c>
      <c r="O331" s="171">
        <f t="shared" si="39"/>
        <v>0.82363353713863396</v>
      </c>
      <c r="P331" s="90">
        <v>7</v>
      </c>
      <c r="Q331" s="204">
        <v>0.83229976130000005</v>
      </c>
      <c r="R331" s="123"/>
    </row>
    <row r="332" spans="1:18" ht="12.65" customHeight="1">
      <c r="A332" s="112">
        <v>34973</v>
      </c>
      <c r="B332" s="90">
        <v>7162115</v>
      </c>
      <c r="C332" s="195">
        <v>89.825947829893821</v>
      </c>
      <c r="D332" s="196">
        <f t="shared" si="33"/>
        <v>7973325.2729635742</v>
      </c>
      <c r="F332" s="197">
        <f t="shared" si="34"/>
        <v>201.3061053845004</v>
      </c>
      <c r="G332" s="198">
        <f t="shared" si="35"/>
        <v>218.08032209809426</v>
      </c>
      <c r="H332" s="196">
        <f t="shared" si="36"/>
        <v>0</v>
      </c>
      <c r="I332" s="202">
        <f t="shared" si="38"/>
        <v>220.36405805773396</v>
      </c>
      <c r="J332" s="203">
        <v>1</v>
      </c>
      <c r="K332" s="203">
        <f t="shared" si="41"/>
        <v>22</v>
      </c>
      <c r="L332" s="201">
        <v>179.823500855302</v>
      </c>
      <c r="M332" s="193">
        <v>65.400000000000006</v>
      </c>
      <c r="N332" s="192">
        <f t="shared" si="40"/>
        <v>219.3169403104516</v>
      </c>
      <c r="O332" s="171">
        <f t="shared" si="39"/>
        <v>0.81992526706215618</v>
      </c>
      <c r="P332" s="90">
        <v>7</v>
      </c>
      <c r="Q332" s="204">
        <v>0.83229976130000005</v>
      </c>
      <c r="R332" s="123"/>
    </row>
    <row r="333" spans="1:18" ht="12.65" customHeight="1">
      <c r="A333" s="112">
        <v>35004</v>
      </c>
      <c r="B333" s="90">
        <v>7254568</v>
      </c>
      <c r="C333" s="195">
        <v>89.849107338971592</v>
      </c>
      <c r="D333" s="196">
        <f t="shared" si="33"/>
        <v>8074168.1412936728</v>
      </c>
      <c r="F333" s="197">
        <f t="shared" si="34"/>
        <v>203.85213033448827</v>
      </c>
      <c r="G333" s="198">
        <f t="shared" si="35"/>
        <v>218.08032209809426</v>
      </c>
      <c r="H333" s="196">
        <f t="shared" si="36"/>
        <v>0</v>
      </c>
      <c r="I333" s="202">
        <f t="shared" si="38"/>
        <v>220.2060501705582</v>
      </c>
      <c r="J333" s="203">
        <v>1</v>
      </c>
      <c r="K333" s="203">
        <f t="shared" si="41"/>
        <v>23</v>
      </c>
      <c r="L333" s="201">
        <v>179.95906272155199</v>
      </c>
      <c r="M333" s="193">
        <v>64.8</v>
      </c>
      <c r="N333" s="192">
        <f t="shared" si="40"/>
        <v>219.64373218323428</v>
      </c>
      <c r="O333" s="171">
        <f t="shared" si="39"/>
        <v>0.81932254989832354</v>
      </c>
      <c r="P333" s="90">
        <v>7</v>
      </c>
      <c r="Q333" s="204">
        <v>0.83229976130000005</v>
      </c>
      <c r="R333" s="123"/>
    </row>
    <row r="334" spans="1:18" ht="12.65" customHeight="1">
      <c r="A334" s="112">
        <v>35034</v>
      </c>
      <c r="B334" s="90">
        <v>7771776</v>
      </c>
      <c r="C334" s="195">
        <v>89.97487666777225</v>
      </c>
      <c r="D334" s="196">
        <f t="shared" si="33"/>
        <v>8637717.8695080578</v>
      </c>
      <c r="F334" s="197">
        <f t="shared" si="34"/>
        <v>218.08032209809426</v>
      </c>
      <c r="G334" s="198">
        <f t="shared" si="35"/>
        <v>218.15194763727348</v>
      </c>
      <c r="H334" s="196">
        <f t="shared" si="36"/>
        <v>0</v>
      </c>
      <c r="I334" s="202">
        <f t="shared" si="38"/>
        <v>220.04804228338244</v>
      </c>
      <c r="J334" s="203">
        <v>1</v>
      </c>
      <c r="K334" s="203">
        <f t="shared" si="41"/>
        <v>24</v>
      </c>
      <c r="L334" s="201">
        <v>182.28648374030399</v>
      </c>
      <c r="M334" s="193">
        <v>68.8</v>
      </c>
      <c r="N334" s="192">
        <f t="shared" si="40"/>
        <v>221.14025613470486</v>
      </c>
      <c r="O334" s="171">
        <f t="shared" si="39"/>
        <v>0.8243025803011933</v>
      </c>
      <c r="P334" s="90">
        <v>7</v>
      </c>
      <c r="Q334" s="204">
        <v>0.83229976130000005</v>
      </c>
      <c r="R334" s="123"/>
    </row>
    <row r="335" spans="1:18" ht="12.65" customHeight="1">
      <c r="A335" s="112">
        <v>35065</v>
      </c>
      <c r="B335" s="90">
        <v>6031857</v>
      </c>
      <c r="C335" s="195">
        <v>88.099827142507223</v>
      </c>
      <c r="D335" s="196">
        <f t="shared" si="33"/>
        <v>6846616.1576492963</v>
      </c>
      <c r="F335" s="197">
        <f t="shared" si="34"/>
        <v>172.85957697379757</v>
      </c>
      <c r="G335" s="198">
        <f t="shared" si="35"/>
        <v>218.15194763727348</v>
      </c>
      <c r="H335" s="196">
        <f t="shared" si="36"/>
        <v>0</v>
      </c>
      <c r="I335" s="202">
        <f t="shared" si="38"/>
        <v>219.89003439620669</v>
      </c>
      <c r="J335" s="203">
        <v>1</v>
      </c>
      <c r="K335" s="203">
        <f t="shared" si="41"/>
        <v>25</v>
      </c>
      <c r="L335" s="201">
        <v>186.29366029100601</v>
      </c>
      <c r="M335" s="193">
        <v>69.5</v>
      </c>
      <c r="N335" s="192">
        <f t="shared" si="40"/>
        <v>225.49665707969427</v>
      </c>
      <c r="O335" s="171">
        <f t="shared" si="39"/>
        <v>0.82614821303167574</v>
      </c>
      <c r="P335" s="90">
        <v>5</v>
      </c>
      <c r="Q335" s="204">
        <v>0.83229976130000005</v>
      </c>
      <c r="R335" s="123"/>
    </row>
    <row r="336" spans="1:18" ht="12.65" customHeight="1">
      <c r="A336" s="112">
        <v>35096</v>
      </c>
      <c r="B336" s="90">
        <v>6247581</v>
      </c>
      <c r="C336" s="195">
        <v>89.222984608026763</v>
      </c>
      <c r="D336" s="196">
        <f t="shared" si="33"/>
        <v>7002210.2796121314</v>
      </c>
      <c r="F336" s="197">
        <f t="shared" si="34"/>
        <v>176.7879312853002</v>
      </c>
      <c r="G336" s="198">
        <f t="shared" si="35"/>
        <v>218.15194763727348</v>
      </c>
      <c r="H336" s="196">
        <f t="shared" si="36"/>
        <v>0</v>
      </c>
      <c r="I336" s="202">
        <f t="shared" si="38"/>
        <v>219.73202650903093</v>
      </c>
      <c r="J336" s="203">
        <v>1</v>
      </c>
      <c r="K336" s="203">
        <f t="shared" si="41"/>
        <v>26</v>
      </c>
      <c r="L336" s="201">
        <v>189.41152039503399</v>
      </c>
      <c r="M336" s="193">
        <v>72.400000000000006</v>
      </c>
      <c r="N336" s="192">
        <f t="shared" si="40"/>
        <v>228.20866798653748</v>
      </c>
      <c r="O336" s="171">
        <f t="shared" si="39"/>
        <v>0.82999266446008868</v>
      </c>
      <c r="P336" s="90">
        <v>5</v>
      </c>
      <c r="Q336" s="204">
        <v>0.83229976130000005</v>
      </c>
      <c r="R336" s="123"/>
    </row>
    <row r="337" spans="1:18" ht="12.65" customHeight="1">
      <c r="A337" s="112">
        <v>35125</v>
      </c>
      <c r="B337" s="90">
        <v>6852210</v>
      </c>
      <c r="C337" s="195">
        <v>89.168395521420749</v>
      </c>
      <c r="D337" s="196">
        <f t="shared" si="33"/>
        <v>7684572.4989566589</v>
      </c>
      <c r="F337" s="197">
        <f t="shared" si="34"/>
        <v>194.01583509395982</v>
      </c>
      <c r="G337" s="198">
        <f t="shared" si="35"/>
        <v>218.15194763727348</v>
      </c>
      <c r="H337" s="196">
        <f t="shared" si="36"/>
        <v>0</v>
      </c>
      <c r="I337" s="202">
        <f t="shared" si="38"/>
        <v>219.57401862185517</v>
      </c>
      <c r="J337" s="203">
        <v>1</v>
      </c>
      <c r="K337" s="203">
        <f t="shared" si="41"/>
        <v>27</v>
      </c>
      <c r="L337" s="201">
        <v>190.201798433866</v>
      </c>
      <c r="M337" s="193">
        <v>74.400000000000006</v>
      </c>
      <c r="N337" s="192">
        <f t="shared" si="40"/>
        <v>228.53218702365609</v>
      </c>
      <c r="O337" s="171">
        <f t="shared" si="39"/>
        <v>0.83227575472411508</v>
      </c>
      <c r="P337" s="90">
        <v>5</v>
      </c>
      <c r="Q337" s="204">
        <v>0.83229976130000005</v>
      </c>
      <c r="R337" s="123"/>
    </row>
    <row r="338" spans="1:18" ht="12.65" customHeight="1">
      <c r="A338" s="112">
        <v>35156</v>
      </c>
      <c r="B338" s="90">
        <v>5977271</v>
      </c>
      <c r="C338" s="195">
        <v>89.026415019068267</v>
      </c>
      <c r="D338" s="196">
        <f t="shared" si="33"/>
        <v>6714042.1174094779</v>
      </c>
      <c r="F338" s="197">
        <f t="shared" si="34"/>
        <v>169.51242095016701</v>
      </c>
      <c r="G338" s="198">
        <f t="shared" si="35"/>
        <v>218.15194763727348</v>
      </c>
      <c r="H338" s="196">
        <f t="shared" si="36"/>
        <v>0</v>
      </c>
      <c r="I338" s="202">
        <f t="shared" si="38"/>
        <v>219.41601073467942</v>
      </c>
      <c r="J338" s="203">
        <v>1</v>
      </c>
      <c r="K338" s="203">
        <f t="shared" si="41"/>
        <v>28</v>
      </c>
      <c r="L338" s="201">
        <v>188.19477656574</v>
      </c>
      <c r="M338" s="193">
        <v>76.2</v>
      </c>
      <c r="N338" s="192">
        <f t="shared" si="40"/>
        <v>225.73158530434927</v>
      </c>
      <c r="O338" s="171">
        <f t="shared" si="39"/>
        <v>0.83371042786059757</v>
      </c>
      <c r="P338" s="90">
        <v>3</v>
      </c>
      <c r="Q338" s="204">
        <v>0.83229976130000005</v>
      </c>
      <c r="R338" s="123"/>
    </row>
    <row r="339" spans="1:18" ht="12.65" customHeight="1">
      <c r="A339" s="112">
        <v>35186</v>
      </c>
      <c r="B339" s="90">
        <v>5802391</v>
      </c>
      <c r="C339" s="195">
        <v>88.402020927630744</v>
      </c>
      <c r="D339" s="196">
        <f t="shared" si="33"/>
        <v>6563640.6714616371</v>
      </c>
      <c r="F339" s="197">
        <f t="shared" si="34"/>
        <v>165.71516844993081</v>
      </c>
      <c r="G339" s="198">
        <f t="shared" si="35"/>
        <v>218.15194763727348</v>
      </c>
      <c r="H339" s="196">
        <f t="shared" si="36"/>
        <v>0</v>
      </c>
      <c r="I339" s="202">
        <f t="shared" si="38"/>
        <v>219.25800284750366</v>
      </c>
      <c r="J339" s="203">
        <v>1</v>
      </c>
      <c r="K339" s="203">
        <f t="shared" si="41"/>
        <v>29</v>
      </c>
      <c r="L339" s="201">
        <v>189.07676319814101</v>
      </c>
      <c r="M339" s="193">
        <v>73.2</v>
      </c>
      <c r="N339" s="192">
        <f t="shared" si="40"/>
        <v>227.59777639348854</v>
      </c>
      <c r="O339" s="171">
        <f t="shared" si="39"/>
        <v>0.8307496065833726</v>
      </c>
      <c r="P339" s="90">
        <v>3</v>
      </c>
      <c r="Q339" s="204">
        <v>0.83229976130000005</v>
      </c>
      <c r="R339" s="123"/>
    </row>
    <row r="340" spans="1:18" ht="12.65" customHeight="1">
      <c r="A340" s="112">
        <v>35217</v>
      </c>
      <c r="B340" s="90">
        <v>5867495</v>
      </c>
      <c r="C340" s="195">
        <v>88.659911997328607</v>
      </c>
      <c r="D340" s="196">
        <f t="shared" si="33"/>
        <v>6617979.7247901531</v>
      </c>
      <c r="F340" s="197">
        <f t="shared" si="34"/>
        <v>167.08709080620744</v>
      </c>
      <c r="G340" s="198">
        <f t="shared" si="35"/>
        <v>218.15194763727348</v>
      </c>
      <c r="H340" s="196">
        <f t="shared" si="36"/>
        <v>0</v>
      </c>
      <c r="I340" s="202">
        <f t="shared" si="38"/>
        <v>219.0999949603279</v>
      </c>
      <c r="J340" s="203">
        <v>1</v>
      </c>
      <c r="K340" s="203">
        <f t="shared" si="41"/>
        <v>30</v>
      </c>
      <c r="L340" s="201">
        <v>187.89937430595</v>
      </c>
      <c r="M340" s="193">
        <v>72.7</v>
      </c>
      <c r="N340" s="192">
        <f t="shared" si="40"/>
        <v>226.40244784719482</v>
      </c>
      <c r="O340" s="171">
        <f t="shared" si="39"/>
        <v>0.82993525950200153</v>
      </c>
      <c r="P340" s="90">
        <v>3</v>
      </c>
      <c r="Q340" s="204">
        <v>0.83229976130000005</v>
      </c>
      <c r="R340" s="123"/>
    </row>
    <row r="341" spans="1:18" ht="12.65" customHeight="1">
      <c r="A341" s="112">
        <v>35247</v>
      </c>
      <c r="B341" s="90">
        <v>6099766</v>
      </c>
      <c r="C341" s="195">
        <v>88.690788677155894</v>
      </c>
      <c r="D341" s="196">
        <f t="shared" si="33"/>
        <v>6877564.2780715497</v>
      </c>
      <c r="F341" s="197">
        <f t="shared" si="34"/>
        <v>173.6409379966947</v>
      </c>
      <c r="G341" s="198">
        <f t="shared" si="35"/>
        <v>218.15194763727348</v>
      </c>
      <c r="H341" s="196">
        <f t="shared" si="36"/>
        <v>0</v>
      </c>
      <c r="I341" s="202">
        <f t="shared" si="38"/>
        <v>218.94198707315215</v>
      </c>
      <c r="J341" s="203">
        <v>1</v>
      </c>
      <c r="K341" s="203">
        <f t="shared" si="41"/>
        <v>31</v>
      </c>
      <c r="L341" s="201">
        <v>183.58617639996001</v>
      </c>
      <c r="M341" s="193">
        <v>71.599999999999994</v>
      </c>
      <c r="N341" s="192">
        <f t="shared" si="40"/>
        <v>221.81304651809302</v>
      </c>
      <c r="O341" s="171">
        <f t="shared" si="39"/>
        <v>0.82766175967465061</v>
      </c>
      <c r="P341" s="90">
        <v>3</v>
      </c>
      <c r="Q341" s="204">
        <v>0.83229976130000005</v>
      </c>
      <c r="R341" s="123"/>
    </row>
    <row r="342" spans="1:18" ht="12.65" customHeight="1">
      <c r="A342" s="112">
        <v>35278</v>
      </c>
      <c r="B342" s="90">
        <v>6498924</v>
      </c>
      <c r="C342" s="195">
        <v>88.265991117472666</v>
      </c>
      <c r="D342" s="196">
        <f t="shared" si="33"/>
        <v>7362885.6570030712</v>
      </c>
      <c r="F342" s="197">
        <f t="shared" si="34"/>
        <v>185.89406367611738</v>
      </c>
      <c r="G342" s="198">
        <f t="shared" si="35"/>
        <v>218.15194763727348</v>
      </c>
      <c r="H342" s="196">
        <f t="shared" si="36"/>
        <v>0</v>
      </c>
      <c r="I342" s="202">
        <f t="shared" si="38"/>
        <v>218.78397918597639</v>
      </c>
      <c r="J342" s="203">
        <v>1</v>
      </c>
      <c r="K342" s="203">
        <f t="shared" si="41"/>
        <v>32</v>
      </c>
      <c r="L342" s="201">
        <v>185.31074490788399</v>
      </c>
      <c r="M342" s="193">
        <v>72.8</v>
      </c>
      <c r="N342" s="192">
        <f t="shared" si="40"/>
        <v>223.42936765127953</v>
      </c>
      <c r="O342" s="171">
        <f t="shared" si="39"/>
        <v>0.82939296143517838</v>
      </c>
      <c r="P342" s="90">
        <v>3</v>
      </c>
      <c r="Q342" s="204">
        <v>0.83229976130000005</v>
      </c>
      <c r="R342" s="123"/>
    </row>
    <row r="343" spans="1:18" ht="12.65" customHeight="1">
      <c r="A343" s="112">
        <v>35309</v>
      </c>
      <c r="B343" s="90">
        <v>6822413</v>
      </c>
      <c r="C343" s="195">
        <v>88.602937755202348</v>
      </c>
      <c r="D343" s="196">
        <f t="shared" ref="D343:D406" si="42">B343/C343*100</f>
        <v>7699985.0940037472</v>
      </c>
      <c r="F343" s="197">
        <f t="shared" ref="F343:F406" si="43">D343/E$574*100</f>
        <v>194.40496376695128</v>
      </c>
      <c r="G343" s="198">
        <f t="shared" ref="G343:G406" si="44">MAX(F331:F355)</f>
        <v>218.15194763727348</v>
      </c>
      <c r="H343" s="196">
        <f t="shared" ref="H343:H406" si="45">IF(F343=G343,1,0)</f>
        <v>0</v>
      </c>
      <c r="I343" s="202">
        <f t="shared" si="38"/>
        <v>218.62597129880064</v>
      </c>
      <c r="J343" s="203">
        <v>1</v>
      </c>
      <c r="K343" s="203">
        <f t="shared" si="41"/>
        <v>33</v>
      </c>
      <c r="L343" s="201">
        <v>185.054982523468</v>
      </c>
      <c r="M343" s="193">
        <v>72.099999999999994</v>
      </c>
      <c r="N343" s="192">
        <f t="shared" si="40"/>
        <v>223.33983368396741</v>
      </c>
      <c r="O343" s="171">
        <f t="shared" si="39"/>
        <v>0.82858028266165173</v>
      </c>
      <c r="P343" s="90">
        <v>3</v>
      </c>
      <c r="Q343" s="204">
        <v>0.83229976130000005</v>
      </c>
      <c r="R343" s="123"/>
    </row>
    <row r="344" spans="1:18" ht="12.65" customHeight="1">
      <c r="A344" s="112">
        <v>35339</v>
      </c>
      <c r="B344" s="90">
        <v>7226926</v>
      </c>
      <c r="C344" s="195">
        <v>88.762313474155576</v>
      </c>
      <c r="D344" s="196">
        <f t="shared" si="42"/>
        <v>8141885.5786180282</v>
      </c>
      <c r="F344" s="197">
        <f t="shared" si="43"/>
        <v>205.56182272852732</v>
      </c>
      <c r="G344" s="198">
        <f t="shared" si="44"/>
        <v>218.15194763727348</v>
      </c>
      <c r="H344" s="196">
        <f t="shared" si="45"/>
        <v>0</v>
      </c>
      <c r="I344" s="202">
        <f t="shared" si="38"/>
        <v>218.46796341162488</v>
      </c>
      <c r="J344" s="203">
        <v>1</v>
      </c>
      <c r="K344" s="203">
        <f t="shared" si="41"/>
        <v>34</v>
      </c>
      <c r="L344" s="201">
        <v>183.75902371736299</v>
      </c>
      <c r="M344" s="193">
        <v>73.5</v>
      </c>
      <c r="N344" s="192">
        <f t="shared" si="40"/>
        <v>221.46306570265813</v>
      </c>
      <c r="O344" s="171">
        <f t="shared" si="39"/>
        <v>0.82975020297101132</v>
      </c>
      <c r="P344" s="90">
        <v>4</v>
      </c>
      <c r="Q344" s="204">
        <v>0.83229976130000005</v>
      </c>
      <c r="R344" s="123"/>
    </row>
    <row r="345" spans="1:18" ht="12.65" customHeight="1">
      <c r="A345" s="112">
        <v>35370</v>
      </c>
      <c r="B345" s="90">
        <v>7291862</v>
      </c>
      <c r="C345" s="195">
        <v>89.125287336465647</v>
      </c>
      <c r="D345" s="196">
        <f t="shared" si="42"/>
        <v>8181585.9650154887</v>
      </c>
      <c r="F345" s="197">
        <f t="shared" si="43"/>
        <v>206.56415612072342</v>
      </c>
      <c r="G345" s="198">
        <f t="shared" si="44"/>
        <v>218.15194763727348</v>
      </c>
      <c r="H345" s="196">
        <f t="shared" si="45"/>
        <v>0</v>
      </c>
      <c r="I345" s="202">
        <f t="shared" si="38"/>
        <v>218.30995552444912</v>
      </c>
      <c r="J345" s="203">
        <v>1</v>
      </c>
      <c r="K345" s="203">
        <f t="shared" si="41"/>
        <v>35</v>
      </c>
      <c r="L345" s="201">
        <v>182.73424773564301</v>
      </c>
      <c r="M345" s="193">
        <v>75.599999999999994</v>
      </c>
      <c r="N345" s="192">
        <f t="shared" si="40"/>
        <v>219.69337093204183</v>
      </c>
      <c r="O345" s="171">
        <f t="shared" si="39"/>
        <v>0.83176951111633013</v>
      </c>
      <c r="P345" s="90">
        <v>4</v>
      </c>
      <c r="Q345" s="204">
        <v>0.83229976130000005</v>
      </c>
      <c r="R345" s="123"/>
    </row>
    <row r="346" spans="1:18" ht="12.65" customHeight="1">
      <c r="A346" s="112">
        <v>35400</v>
      </c>
      <c r="B346" s="90">
        <v>7705313</v>
      </c>
      <c r="C346" s="195">
        <v>89.176137044367053</v>
      </c>
      <c r="D346" s="196">
        <f t="shared" si="42"/>
        <v>8640554.811391348</v>
      </c>
      <c r="F346" s="197">
        <f t="shared" si="43"/>
        <v>218.15194763727348</v>
      </c>
      <c r="G346" s="198">
        <f t="shared" si="44"/>
        <v>218.15194763727348</v>
      </c>
      <c r="H346" s="199">
        <f t="shared" si="45"/>
        <v>1</v>
      </c>
      <c r="I346" s="200">
        <f>G346</f>
        <v>218.15194763727348</v>
      </c>
      <c r="L346" s="201">
        <v>181.77750093297499</v>
      </c>
      <c r="M346" s="193">
        <v>70.099999999999994</v>
      </c>
      <c r="N346" s="192">
        <f t="shared" si="40"/>
        <v>220.18736368837585</v>
      </c>
      <c r="O346" s="171">
        <f t="shared" si="39"/>
        <v>0.82555827858604491</v>
      </c>
      <c r="P346" s="90">
        <v>4</v>
      </c>
      <c r="Q346" s="204">
        <v>0.83229976130000005</v>
      </c>
      <c r="R346" s="123"/>
    </row>
    <row r="347" spans="1:18" ht="12.65" customHeight="1">
      <c r="A347" s="112">
        <v>35431</v>
      </c>
      <c r="B347" s="90">
        <v>5812033</v>
      </c>
      <c r="C347" s="195">
        <v>87.803770695352824</v>
      </c>
      <c r="D347" s="196">
        <f t="shared" si="42"/>
        <v>6619343.2855698671</v>
      </c>
      <c r="F347" s="197">
        <f t="shared" si="43"/>
        <v>167.12151723440672</v>
      </c>
      <c r="G347" s="198">
        <f t="shared" si="44"/>
        <v>218.15194763727348</v>
      </c>
      <c r="H347" s="196">
        <f t="shared" si="45"/>
        <v>0</v>
      </c>
      <c r="I347" s="202">
        <f>(I$370-I$346)/(K$369+1)+I346</f>
        <v>217.37037057833257</v>
      </c>
      <c r="J347" s="203">
        <v>1</v>
      </c>
      <c r="K347" s="203">
        <f t="shared" si="41"/>
        <v>1</v>
      </c>
      <c r="L347" s="201">
        <v>179.94968483778899</v>
      </c>
      <c r="M347" s="193">
        <v>76.8</v>
      </c>
      <c r="N347" s="192">
        <f t="shared" si="40"/>
        <v>216.18099578150938</v>
      </c>
      <c r="O347" s="171">
        <f t="shared" si="39"/>
        <v>0.83240288623548209</v>
      </c>
      <c r="P347" s="90">
        <v>3</v>
      </c>
      <c r="Q347" s="204">
        <v>0.83229976130000005</v>
      </c>
      <c r="R347" s="123"/>
    </row>
    <row r="348" spans="1:18" ht="12.65" customHeight="1">
      <c r="A348" s="112">
        <v>35462</v>
      </c>
      <c r="B348" s="90">
        <v>5822495</v>
      </c>
      <c r="C348" s="195">
        <v>88.74750486366689</v>
      </c>
      <c r="D348" s="196">
        <f t="shared" si="42"/>
        <v>6560742.1965772035</v>
      </c>
      <c r="F348" s="197">
        <f t="shared" si="43"/>
        <v>165.6419893595808</v>
      </c>
      <c r="G348" s="198">
        <f t="shared" si="44"/>
        <v>218.15194763727348</v>
      </c>
      <c r="H348" s="196">
        <f t="shared" si="45"/>
        <v>0</v>
      </c>
      <c r="I348" s="202">
        <f t="shared" ref="I348:I369" si="46">(I$370-I$346)/(K$369+1)+I347</f>
        <v>216.58879351939166</v>
      </c>
      <c r="J348" s="203">
        <v>1</v>
      </c>
      <c r="K348" s="203">
        <f t="shared" si="41"/>
        <v>2</v>
      </c>
      <c r="L348" s="201">
        <v>177.539048956073</v>
      </c>
      <c r="M348" s="193">
        <v>79</v>
      </c>
      <c r="N348" s="192">
        <f t="shared" si="40"/>
        <v>212.80625356891747</v>
      </c>
      <c r="O348" s="171">
        <f t="shared" si="39"/>
        <v>0.8342755251718994</v>
      </c>
      <c r="P348" s="90">
        <v>3</v>
      </c>
      <c r="Q348" s="204">
        <v>0.83229976130000005</v>
      </c>
      <c r="R348" s="123"/>
    </row>
    <row r="349" spans="1:18" ht="12.65" customHeight="1">
      <c r="A349" s="112">
        <v>35490</v>
      </c>
      <c r="B349" s="90">
        <v>6342760</v>
      </c>
      <c r="C349" s="195">
        <v>88.85078635236782</v>
      </c>
      <c r="D349" s="196">
        <f t="shared" si="42"/>
        <v>7138665.0139995851</v>
      </c>
      <c r="F349" s="197">
        <f t="shared" si="43"/>
        <v>180.23306492784189</v>
      </c>
      <c r="G349" s="198">
        <f t="shared" si="44"/>
        <v>218.15194763727348</v>
      </c>
      <c r="H349" s="196">
        <f t="shared" si="45"/>
        <v>0</v>
      </c>
      <c r="I349" s="202">
        <f t="shared" si="46"/>
        <v>215.80721646045075</v>
      </c>
      <c r="J349" s="203">
        <v>1</v>
      </c>
      <c r="K349" s="203">
        <f t="shared" si="41"/>
        <v>3</v>
      </c>
      <c r="L349" s="201">
        <v>175.966762702403</v>
      </c>
      <c r="M349" s="193">
        <v>75.5</v>
      </c>
      <c r="N349" s="192">
        <f t="shared" si="40"/>
        <v>212.02478536226189</v>
      </c>
      <c r="O349" s="171">
        <f t="shared" si="39"/>
        <v>0.82993487012260958</v>
      </c>
      <c r="P349" s="90">
        <v>3</v>
      </c>
      <c r="Q349" s="204">
        <v>0.83229976130000005</v>
      </c>
      <c r="R349" s="123"/>
    </row>
    <row r="350" spans="1:18" ht="12.65" customHeight="1">
      <c r="A350" s="112">
        <v>35521</v>
      </c>
      <c r="B350" s="90">
        <v>5554417</v>
      </c>
      <c r="C350" s="195">
        <v>89.690208021687283</v>
      </c>
      <c r="D350" s="196">
        <f t="shared" si="42"/>
        <v>6192891.2001819974</v>
      </c>
      <c r="F350" s="197">
        <f t="shared" si="43"/>
        <v>156.35469090993371</v>
      </c>
      <c r="G350" s="198">
        <f t="shared" si="44"/>
        <v>218.15194763727348</v>
      </c>
      <c r="H350" s="196">
        <f t="shared" si="45"/>
        <v>0</v>
      </c>
      <c r="I350" s="202">
        <f t="shared" si="46"/>
        <v>215.02563940150984</v>
      </c>
      <c r="J350" s="203">
        <v>1</v>
      </c>
      <c r="K350" s="203">
        <f t="shared" si="41"/>
        <v>4</v>
      </c>
      <c r="L350" s="201">
        <v>173.10080328983301</v>
      </c>
      <c r="M350" s="193">
        <v>75.7</v>
      </c>
      <c r="N350" s="192">
        <f t="shared" si="40"/>
        <v>208.70750212931102</v>
      </c>
      <c r="O350" s="171">
        <f t="shared" si="39"/>
        <v>0.82939425523181809</v>
      </c>
      <c r="P350" s="90">
        <v>9</v>
      </c>
      <c r="Q350" s="204">
        <v>0.83229976130000005</v>
      </c>
      <c r="R350" s="123"/>
    </row>
    <row r="351" spans="1:18" ht="12.65" customHeight="1">
      <c r="A351" s="112">
        <v>35551</v>
      </c>
      <c r="B351" s="90">
        <v>5384103</v>
      </c>
      <c r="C351" s="195">
        <v>89.162618562736171</v>
      </c>
      <c r="D351" s="196">
        <f t="shared" si="42"/>
        <v>6038520.4997222722</v>
      </c>
      <c r="F351" s="197">
        <f t="shared" si="43"/>
        <v>152.45722486770435</v>
      </c>
      <c r="G351" s="198">
        <f>MAX(F339:F363)</f>
        <v>218.15194763727348</v>
      </c>
      <c r="H351" s="196">
        <f t="shared" si="45"/>
        <v>0</v>
      </c>
      <c r="I351" s="202">
        <f t="shared" si="46"/>
        <v>214.24406234256892</v>
      </c>
      <c r="J351" s="203">
        <v>1</v>
      </c>
      <c r="K351" s="203">
        <f t="shared" si="41"/>
        <v>5</v>
      </c>
      <c r="L351" s="201">
        <v>173.70904436791301</v>
      </c>
      <c r="M351" s="193">
        <v>72.2</v>
      </c>
      <c r="N351" s="192">
        <f t="shared" si="40"/>
        <v>210.4061706533268</v>
      </c>
      <c r="O351" s="171">
        <f t="shared" si="39"/>
        <v>0.82558911570194693</v>
      </c>
      <c r="P351" s="90">
        <v>9</v>
      </c>
      <c r="Q351" s="204">
        <v>0.83229976130000005</v>
      </c>
      <c r="R351" s="123"/>
    </row>
    <row r="352" spans="1:18" ht="12.65" customHeight="1">
      <c r="A352" s="112">
        <v>35582</v>
      </c>
      <c r="B352" s="90">
        <v>5426128</v>
      </c>
      <c r="C352" s="195">
        <v>89.602276445195443</v>
      </c>
      <c r="D352" s="196">
        <f t="shared" si="42"/>
        <v>6055792.57053681</v>
      </c>
      <c r="F352" s="197">
        <f t="shared" si="43"/>
        <v>152.89330055614889</v>
      </c>
      <c r="G352" s="198">
        <f t="shared" si="44"/>
        <v>218.15194763727348</v>
      </c>
      <c r="H352" s="196">
        <f t="shared" si="45"/>
        <v>0</v>
      </c>
      <c r="I352" s="202">
        <f t="shared" si="46"/>
        <v>213.46248528362801</v>
      </c>
      <c r="J352" s="203">
        <v>1</v>
      </c>
      <c r="K352" s="203">
        <f t="shared" si="41"/>
        <v>6</v>
      </c>
      <c r="L352" s="201">
        <v>171.61981576001301</v>
      </c>
      <c r="M352" s="193">
        <v>78.3</v>
      </c>
      <c r="N352" s="192">
        <f t="shared" si="40"/>
        <v>206.2750750606169</v>
      </c>
      <c r="O352" s="171">
        <f t="shared" si="39"/>
        <v>0.83199492575426315</v>
      </c>
      <c r="P352" s="90">
        <v>9</v>
      </c>
      <c r="Q352" s="204">
        <v>0.83229976130000005</v>
      </c>
      <c r="R352" s="123"/>
    </row>
    <row r="353" spans="1:18" ht="12.65" customHeight="1">
      <c r="A353" s="112">
        <v>35612</v>
      </c>
      <c r="B353" s="90">
        <v>5660768</v>
      </c>
      <c r="C353" s="195">
        <v>89.115686841847577</v>
      </c>
      <c r="D353" s="196">
        <f t="shared" si="42"/>
        <v>6352156.6186726354</v>
      </c>
      <c r="F353" s="197">
        <f t="shared" si="43"/>
        <v>160.37573608508762</v>
      </c>
      <c r="G353" s="198">
        <f t="shared" si="44"/>
        <v>218.15194763727348</v>
      </c>
      <c r="H353" s="196">
        <f t="shared" si="45"/>
        <v>0</v>
      </c>
      <c r="I353" s="202">
        <f t="shared" si="46"/>
        <v>212.6809082246871</v>
      </c>
      <c r="J353" s="203">
        <v>1</v>
      </c>
      <c r="K353" s="203">
        <f t="shared" si="41"/>
        <v>7</v>
      </c>
      <c r="L353" s="201">
        <v>170.02853040094101</v>
      </c>
      <c r="M353" s="193">
        <v>75.5</v>
      </c>
      <c r="N353" s="192">
        <f t="shared" si="40"/>
        <v>205.27062647983442</v>
      </c>
      <c r="O353" s="171">
        <f t="shared" si="39"/>
        <v>0.82831398391841726</v>
      </c>
      <c r="P353" s="90">
        <v>7</v>
      </c>
      <c r="Q353" s="204">
        <v>0.83229976130000005</v>
      </c>
      <c r="R353" s="123"/>
    </row>
    <row r="354" spans="1:18" ht="12.65" customHeight="1">
      <c r="A354" s="112">
        <v>35643</v>
      </c>
      <c r="B354" s="90">
        <v>5921677</v>
      </c>
      <c r="C354" s="195">
        <v>88.149901073118215</v>
      </c>
      <c r="D354" s="196">
        <f t="shared" si="42"/>
        <v>6717735.2758321445</v>
      </c>
      <c r="F354" s="197">
        <f t="shared" si="43"/>
        <v>169.6056637708451</v>
      </c>
      <c r="G354" s="198">
        <f t="shared" si="44"/>
        <v>218.15194763727348</v>
      </c>
      <c r="H354" s="196">
        <f t="shared" si="45"/>
        <v>0</v>
      </c>
      <c r="I354" s="202">
        <f t="shared" si="46"/>
        <v>211.89933116574619</v>
      </c>
      <c r="J354" s="203">
        <v>1</v>
      </c>
      <c r="K354" s="203">
        <f t="shared" si="41"/>
        <v>8</v>
      </c>
      <c r="L354" s="201">
        <v>169.554882758324</v>
      </c>
      <c r="M354" s="193">
        <v>74.5</v>
      </c>
      <c r="N354" s="192">
        <f t="shared" si="40"/>
        <v>205.01957107525706</v>
      </c>
      <c r="O354" s="171">
        <f t="shared" si="39"/>
        <v>0.82701803476159386</v>
      </c>
      <c r="P354" s="90">
        <v>7</v>
      </c>
      <c r="Q354" s="204">
        <v>0.83229976130000005</v>
      </c>
      <c r="R354" s="123"/>
    </row>
    <row r="355" spans="1:18" ht="12.65" customHeight="1">
      <c r="A355" s="112">
        <v>35674</v>
      </c>
      <c r="B355" s="90">
        <v>6190724</v>
      </c>
      <c r="C355" s="195">
        <v>88.852290723103195</v>
      </c>
      <c r="D355" s="196">
        <f t="shared" si="42"/>
        <v>6967433.1968464376</v>
      </c>
      <c r="F355" s="197">
        <f t="shared" si="43"/>
        <v>175.9098987394645</v>
      </c>
      <c r="G355" s="198">
        <f t="shared" si="44"/>
        <v>218.15194763727348</v>
      </c>
      <c r="H355" s="196">
        <f t="shared" si="45"/>
        <v>0</v>
      </c>
      <c r="I355" s="202">
        <f t="shared" si="46"/>
        <v>211.11775410680528</v>
      </c>
      <c r="J355" s="203">
        <v>1</v>
      </c>
      <c r="K355" s="203">
        <f t="shared" si="41"/>
        <v>9</v>
      </c>
      <c r="L355" s="201">
        <v>167.96440190674301</v>
      </c>
      <c r="M355" s="193">
        <v>73.900000000000006</v>
      </c>
      <c r="N355" s="192">
        <f t="shared" si="40"/>
        <v>203.38315804761558</v>
      </c>
      <c r="O355" s="171">
        <f t="shared" si="39"/>
        <v>0.82585206916405329</v>
      </c>
      <c r="P355" s="90">
        <v>7</v>
      </c>
      <c r="Q355" s="204">
        <v>0.83229976130000005</v>
      </c>
      <c r="R355" s="123"/>
    </row>
    <row r="356" spans="1:18" ht="12.65" customHeight="1">
      <c r="A356" s="112">
        <v>35704</v>
      </c>
      <c r="B356" s="90">
        <v>6575095</v>
      </c>
      <c r="C356" s="195">
        <v>88.840988582084478</v>
      </c>
      <c r="D356" s="196">
        <f t="shared" si="42"/>
        <v>7400970.0983065395</v>
      </c>
      <c r="F356" s="197">
        <f t="shared" si="43"/>
        <v>186.85559858057468</v>
      </c>
      <c r="G356" s="198">
        <f t="shared" si="44"/>
        <v>218.15194763727348</v>
      </c>
      <c r="H356" s="196">
        <f t="shared" si="45"/>
        <v>0</v>
      </c>
      <c r="I356" s="202">
        <f t="shared" si="46"/>
        <v>210.33617704786437</v>
      </c>
      <c r="J356" s="203">
        <v>1</v>
      </c>
      <c r="K356" s="203">
        <f t="shared" si="41"/>
        <v>10</v>
      </c>
      <c r="L356" s="201">
        <v>167.091423982435</v>
      </c>
      <c r="M356" s="193">
        <v>75.3</v>
      </c>
      <c r="N356" s="192">
        <f t="shared" si="40"/>
        <v>201.98748948021483</v>
      </c>
      <c r="O356" s="171">
        <f t="shared" si="39"/>
        <v>0.82723650069823762</v>
      </c>
      <c r="P356" s="90">
        <v>10</v>
      </c>
      <c r="Q356" s="204">
        <v>0.83229976130000005</v>
      </c>
      <c r="R356" s="123"/>
    </row>
    <row r="357" spans="1:18" ht="12.65" customHeight="1">
      <c r="A357" s="112">
        <v>35735</v>
      </c>
      <c r="B357" s="90">
        <v>6577866</v>
      </c>
      <c r="C357" s="195">
        <v>88.577885950548207</v>
      </c>
      <c r="D357" s="196">
        <f t="shared" si="42"/>
        <v>7426081.4981205696</v>
      </c>
      <c r="F357" s="197">
        <f t="shared" si="43"/>
        <v>187.48959731062229</v>
      </c>
      <c r="G357" s="198">
        <f t="shared" si="44"/>
        <v>218.15194763727348</v>
      </c>
      <c r="H357" s="196">
        <f t="shared" si="45"/>
        <v>0</v>
      </c>
      <c r="I357" s="202">
        <f t="shared" si="46"/>
        <v>209.55459998892346</v>
      </c>
      <c r="J357" s="203">
        <v>1</v>
      </c>
      <c r="K357" s="203">
        <f t="shared" si="41"/>
        <v>11</v>
      </c>
      <c r="L357" s="201">
        <v>166.169379180997</v>
      </c>
      <c r="M357" s="193">
        <v>72.5</v>
      </c>
      <c r="N357" s="192">
        <f t="shared" si="40"/>
        <v>201.74423662694059</v>
      </c>
      <c r="O357" s="171">
        <f t="shared" si="39"/>
        <v>0.82366357502580079</v>
      </c>
      <c r="P357" s="90">
        <v>10</v>
      </c>
      <c r="Q357" s="204">
        <v>0.83229976130000005</v>
      </c>
      <c r="R357" s="123"/>
    </row>
    <row r="358" spans="1:18" ht="12.65" customHeight="1">
      <c r="A358" s="112">
        <v>35765</v>
      </c>
      <c r="B358" s="90">
        <v>6924853</v>
      </c>
      <c r="C358" s="195">
        <v>88.49018507336946</v>
      </c>
      <c r="D358" s="196">
        <f t="shared" si="42"/>
        <v>7825560.5344914002</v>
      </c>
      <c r="F358" s="197">
        <f t="shared" si="43"/>
        <v>197.57542301589606</v>
      </c>
      <c r="G358" s="198">
        <f t="shared" si="44"/>
        <v>218.15194763727348</v>
      </c>
      <c r="H358" s="196">
        <f t="shared" si="45"/>
        <v>0</v>
      </c>
      <c r="I358" s="202">
        <f t="shared" si="46"/>
        <v>208.77302292998255</v>
      </c>
      <c r="J358" s="203">
        <v>1</v>
      </c>
      <c r="K358" s="203">
        <f t="shared" si="41"/>
        <v>12</v>
      </c>
      <c r="L358" s="201">
        <v>164.44158411908899</v>
      </c>
      <c r="M358" s="193">
        <v>72.2</v>
      </c>
      <c r="N358" s="192">
        <f t="shared" si="40"/>
        <v>199.86534035577722</v>
      </c>
      <c r="O358" s="171">
        <f t="shared" si="39"/>
        <v>0.82276188470881972</v>
      </c>
      <c r="P358" s="90">
        <v>10</v>
      </c>
      <c r="Q358" s="204">
        <v>0.83229976130000005</v>
      </c>
      <c r="R358" s="123"/>
    </row>
    <row r="359" spans="1:18" ht="12.65" customHeight="1">
      <c r="A359" s="112">
        <v>35796</v>
      </c>
      <c r="B359" s="90">
        <v>5232837</v>
      </c>
      <c r="C359" s="195">
        <v>87.020649583787389</v>
      </c>
      <c r="D359" s="196">
        <f t="shared" si="42"/>
        <v>6013327.8997895662</v>
      </c>
      <c r="F359" s="197">
        <f t="shared" si="43"/>
        <v>151.82117604198299</v>
      </c>
      <c r="G359" s="198">
        <f t="shared" si="44"/>
        <v>199.39409822269155</v>
      </c>
      <c r="H359" s="196">
        <f t="shared" si="45"/>
        <v>0</v>
      </c>
      <c r="I359" s="202">
        <f t="shared" si="46"/>
        <v>207.99144587104163</v>
      </c>
      <c r="J359" s="203">
        <v>1</v>
      </c>
      <c r="K359" s="203">
        <f t="shared" si="41"/>
        <v>13</v>
      </c>
      <c r="L359" s="201">
        <v>164.00176267082099</v>
      </c>
      <c r="M359" s="193">
        <v>70.2</v>
      </c>
      <c r="N359" s="192">
        <f t="shared" si="40"/>
        <v>199.94043143929682</v>
      </c>
      <c r="O359" s="171">
        <f t="shared" si="39"/>
        <v>0.82025311984291172</v>
      </c>
      <c r="P359" s="90">
        <v>11</v>
      </c>
      <c r="Q359" s="204">
        <v>0.83229976130000005</v>
      </c>
      <c r="R359" s="123"/>
    </row>
    <row r="360" spans="1:18" ht="12.65" customHeight="1">
      <c r="A360" s="112">
        <v>35827</v>
      </c>
      <c r="B360" s="90">
        <v>5263979</v>
      </c>
      <c r="C360" s="195">
        <v>87.984624554000561</v>
      </c>
      <c r="D360" s="196">
        <f t="shared" si="42"/>
        <v>5982839.6457715547</v>
      </c>
      <c r="F360" s="197">
        <f t="shared" si="43"/>
        <v>151.05142547164684</v>
      </c>
      <c r="G360" s="198">
        <f t="shared" si="44"/>
        <v>199.39409822269155</v>
      </c>
      <c r="H360" s="196">
        <f t="shared" si="45"/>
        <v>0</v>
      </c>
      <c r="I360" s="202">
        <f t="shared" si="46"/>
        <v>207.20986881210072</v>
      </c>
      <c r="J360" s="203">
        <v>1</v>
      </c>
      <c r="K360" s="203">
        <f t="shared" si="41"/>
        <v>14</v>
      </c>
      <c r="L360" s="201">
        <v>161.884763824548</v>
      </c>
      <c r="M360" s="193">
        <v>71.900000000000006</v>
      </c>
      <c r="N360" s="192">
        <f t="shared" si="40"/>
        <v>197.0435089055091</v>
      </c>
      <c r="O360" s="171">
        <f t="shared" si="39"/>
        <v>0.82156862067544056</v>
      </c>
      <c r="P360" s="90">
        <v>11</v>
      </c>
      <c r="Q360" s="204">
        <v>0.83229976130000005</v>
      </c>
      <c r="R360" s="123"/>
    </row>
    <row r="361" spans="1:18" ht="12.65" customHeight="1">
      <c r="A361" s="112">
        <v>35855</v>
      </c>
      <c r="B361" s="90">
        <v>5739472</v>
      </c>
      <c r="C361" s="195">
        <v>87.721722289396965</v>
      </c>
      <c r="D361" s="196">
        <f t="shared" si="42"/>
        <v>6542817.2751388596</v>
      </c>
      <c r="F361" s="197">
        <f t="shared" si="43"/>
        <v>165.189430859765</v>
      </c>
      <c r="G361" s="198">
        <f t="shared" si="44"/>
        <v>199.39409822269155</v>
      </c>
      <c r="H361" s="196">
        <f t="shared" si="45"/>
        <v>0</v>
      </c>
      <c r="I361" s="202">
        <f t="shared" si="46"/>
        <v>206.42829175315981</v>
      </c>
      <c r="J361" s="203">
        <v>1</v>
      </c>
      <c r="K361" s="203">
        <f t="shared" si="41"/>
        <v>15</v>
      </c>
      <c r="L361" s="201">
        <v>160.27065006325401</v>
      </c>
      <c r="M361" s="193">
        <v>71.7</v>
      </c>
      <c r="N361" s="192">
        <f t="shared" si="40"/>
        <v>195.26514675359877</v>
      </c>
      <c r="O361" s="171">
        <f t="shared" si="39"/>
        <v>0.82078472644939737</v>
      </c>
      <c r="P361" s="90">
        <v>11</v>
      </c>
      <c r="Q361" s="204">
        <v>0.83229976130000005</v>
      </c>
      <c r="R361" s="123"/>
    </row>
    <row r="362" spans="1:18" ht="12.65" customHeight="1">
      <c r="A362" s="112">
        <v>35886</v>
      </c>
      <c r="B362" s="90">
        <v>5074766</v>
      </c>
      <c r="C362" s="195">
        <v>87.330289557388895</v>
      </c>
      <c r="D362" s="196">
        <f t="shared" si="42"/>
        <v>5811003.2907484286</v>
      </c>
      <c r="F362" s="197">
        <f t="shared" si="43"/>
        <v>146.71299624557861</v>
      </c>
      <c r="G362" s="198">
        <f t="shared" si="44"/>
        <v>199.39409822269155</v>
      </c>
      <c r="H362" s="196">
        <f t="shared" si="45"/>
        <v>0</v>
      </c>
      <c r="I362" s="202">
        <f t="shared" si="46"/>
        <v>205.6467146942189</v>
      </c>
      <c r="J362" s="203">
        <v>1</v>
      </c>
      <c r="K362" s="203">
        <f t="shared" si="41"/>
        <v>16</v>
      </c>
      <c r="L362" s="201">
        <v>161.48404985763</v>
      </c>
      <c r="M362" s="193">
        <v>69.3</v>
      </c>
      <c r="N362" s="192">
        <f t="shared" si="40"/>
        <v>197.33568442575151</v>
      </c>
      <c r="O362" s="171">
        <f t="shared" si="39"/>
        <v>0.81832158399303168</v>
      </c>
      <c r="P362" s="90">
        <v>16</v>
      </c>
      <c r="Q362" s="204">
        <v>0.83229976130000005</v>
      </c>
      <c r="R362" s="123"/>
    </row>
    <row r="363" spans="1:18" ht="12.65" customHeight="1">
      <c r="A363" s="112">
        <v>35916</v>
      </c>
      <c r="B363" s="90">
        <v>4830813</v>
      </c>
      <c r="C363" s="195">
        <v>86.892324213570475</v>
      </c>
      <c r="D363" s="196">
        <f t="shared" si="42"/>
        <v>5559539.3997362358</v>
      </c>
      <c r="F363" s="197">
        <f t="shared" si="43"/>
        <v>140.36417504344521</v>
      </c>
      <c r="G363" s="198">
        <f t="shared" si="44"/>
        <v>199.39409822269155</v>
      </c>
      <c r="H363" s="196">
        <f t="shared" si="45"/>
        <v>0</v>
      </c>
      <c r="I363" s="202">
        <f t="shared" si="46"/>
        <v>204.86513763527799</v>
      </c>
      <c r="J363" s="203">
        <v>1</v>
      </c>
      <c r="K363" s="203">
        <f t="shared" si="41"/>
        <v>17</v>
      </c>
      <c r="L363" s="201">
        <v>160.221869237834</v>
      </c>
      <c r="M363" s="193">
        <v>68.5</v>
      </c>
      <c r="N363" s="192">
        <f t="shared" si="40"/>
        <v>196.1302153256328</v>
      </c>
      <c r="O363" s="171">
        <f t="shared" si="39"/>
        <v>0.81691578715609636</v>
      </c>
      <c r="P363" s="90">
        <v>16</v>
      </c>
      <c r="Q363" s="204">
        <v>0.83229976130000005</v>
      </c>
      <c r="R363" s="123"/>
    </row>
    <row r="364" spans="1:18" ht="12.65" customHeight="1">
      <c r="A364" s="112">
        <v>35947</v>
      </c>
      <c r="B364" s="90">
        <v>4921534</v>
      </c>
      <c r="C364" s="195">
        <v>87.680661832443604</v>
      </c>
      <c r="D364" s="196">
        <f t="shared" si="42"/>
        <v>5613021.0438020825</v>
      </c>
      <c r="F364" s="197">
        <f t="shared" si="43"/>
        <v>141.71445000500515</v>
      </c>
      <c r="G364" s="198">
        <f t="shared" si="44"/>
        <v>199.39409822269155</v>
      </c>
      <c r="H364" s="196">
        <f t="shared" si="45"/>
        <v>0</v>
      </c>
      <c r="I364" s="202">
        <f t="shared" si="46"/>
        <v>204.08356057633708</v>
      </c>
      <c r="J364" s="203">
        <v>1</v>
      </c>
      <c r="K364" s="203">
        <f t="shared" si="41"/>
        <v>18</v>
      </c>
      <c r="L364" s="201">
        <v>158.41008642715201</v>
      </c>
      <c r="M364" s="193">
        <v>68.2</v>
      </c>
      <c r="N364" s="192">
        <f t="shared" si="40"/>
        <v>194.15579119860274</v>
      </c>
      <c r="O364" s="171">
        <f t="shared" si="39"/>
        <v>0.81589163758249006</v>
      </c>
      <c r="P364" s="90">
        <v>16</v>
      </c>
      <c r="Q364" s="204">
        <v>0.83229976130000005</v>
      </c>
      <c r="R364" s="123"/>
    </row>
    <row r="365" spans="1:18" ht="12.65" customHeight="1">
      <c r="A365" s="112">
        <v>35977</v>
      </c>
      <c r="B365" s="90">
        <v>5181127</v>
      </c>
      <c r="C365" s="195">
        <v>87.400765659168172</v>
      </c>
      <c r="D365" s="196">
        <f t="shared" si="42"/>
        <v>5928010.9973001247</v>
      </c>
      <c r="F365" s="197">
        <f t="shared" si="43"/>
        <v>149.66714208806215</v>
      </c>
      <c r="G365" s="198">
        <f t="shared" si="44"/>
        <v>199.39409822269155</v>
      </c>
      <c r="H365" s="196">
        <f t="shared" si="45"/>
        <v>0</v>
      </c>
      <c r="I365" s="202">
        <f t="shared" si="46"/>
        <v>203.30198351739617</v>
      </c>
      <c r="J365" s="203">
        <v>1</v>
      </c>
      <c r="K365" s="203">
        <f t="shared" si="41"/>
        <v>19</v>
      </c>
      <c r="L365" s="201">
        <v>158.80912491555699</v>
      </c>
      <c r="M365" s="193">
        <v>68.7</v>
      </c>
      <c r="N365" s="192">
        <f t="shared" si="40"/>
        <v>194.46582223100867</v>
      </c>
      <c r="O365" s="171">
        <f t="shared" si="39"/>
        <v>0.81664285833685168</v>
      </c>
      <c r="P365" s="90">
        <v>15</v>
      </c>
      <c r="Q365" s="204">
        <v>0.83229976130000005</v>
      </c>
      <c r="R365" s="123"/>
    </row>
    <row r="366" spans="1:18" ht="12.65" customHeight="1">
      <c r="A366" s="112">
        <v>36008</v>
      </c>
      <c r="B366" s="90">
        <v>5477612</v>
      </c>
      <c r="C366" s="195">
        <v>86.700158319214935</v>
      </c>
      <c r="D366" s="196">
        <f t="shared" si="42"/>
        <v>6317880.0433470756</v>
      </c>
      <c r="F366" s="197">
        <f t="shared" si="43"/>
        <v>159.51034007420316</v>
      </c>
      <c r="G366" s="198">
        <f t="shared" si="44"/>
        <v>199.39409822269155</v>
      </c>
      <c r="H366" s="196">
        <f t="shared" si="45"/>
        <v>0</v>
      </c>
      <c r="I366" s="202">
        <f t="shared" si="46"/>
        <v>202.52040645845526</v>
      </c>
      <c r="J366" s="203">
        <v>1</v>
      </c>
      <c r="K366" s="203">
        <f t="shared" si="41"/>
        <v>20</v>
      </c>
      <c r="L366" s="201">
        <v>160.18885557911901</v>
      </c>
      <c r="M366" s="193">
        <v>68.900000000000006</v>
      </c>
      <c r="N366" s="192">
        <f t="shared" si="40"/>
        <v>195.97759651618171</v>
      </c>
      <c r="O366" s="171">
        <f t="shared" si="39"/>
        <v>0.81738350927215475</v>
      </c>
      <c r="P366" s="90">
        <v>15</v>
      </c>
      <c r="Q366" s="204">
        <v>0.83229976130000005</v>
      </c>
      <c r="R366" s="123"/>
    </row>
    <row r="367" spans="1:18" ht="12.65" customHeight="1">
      <c r="A367" s="112">
        <v>36039</v>
      </c>
      <c r="B367" s="90">
        <v>5809269</v>
      </c>
      <c r="C367" s="195">
        <v>86.875310154203248</v>
      </c>
      <c r="D367" s="196">
        <f t="shared" si="42"/>
        <v>6686904.472270173</v>
      </c>
      <c r="F367" s="197">
        <f t="shared" si="43"/>
        <v>168.8272646991328</v>
      </c>
      <c r="G367" s="198">
        <f t="shared" si="44"/>
        <v>199.39409822269155</v>
      </c>
      <c r="H367" s="196">
        <f t="shared" si="45"/>
        <v>0</v>
      </c>
      <c r="I367" s="202">
        <f t="shared" si="46"/>
        <v>201.73882939951434</v>
      </c>
      <c r="J367" s="203">
        <v>1</v>
      </c>
      <c r="K367" s="203">
        <f t="shared" si="41"/>
        <v>21</v>
      </c>
      <c r="L367" s="201">
        <v>161.656937507789</v>
      </c>
      <c r="M367" s="193">
        <v>66.5</v>
      </c>
      <c r="N367" s="192">
        <f t="shared" si="40"/>
        <v>198.33781022527793</v>
      </c>
      <c r="O367" s="171">
        <f t="shared" si="39"/>
        <v>0.81505859787487966</v>
      </c>
      <c r="P367" s="90">
        <v>15</v>
      </c>
      <c r="Q367" s="204">
        <v>0.83229976130000005</v>
      </c>
      <c r="R367" s="123"/>
    </row>
    <row r="368" spans="1:18" ht="12.65" customHeight="1">
      <c r="A368" s="112">
        <v>36069</v>
      </c>
      <c r="B368" s="90">
        <v>6318089</v>
      </c>
      <c r="C368" s="195">
        <v>87.0545032460127</v>
      </c>
      <c r="D368" s="196">
        <f t="shared" si="42"/>
        <v>7257624.5506166657</v>
      </c>
      <c r="F368" s="197">
        <f t="shared" si="43"/>
        <v>183.23648949599934</v>
      </c>
      <c r="G368" s="198">
        <f t="shared" si="44"/>
        <v>199.39409822269155</v>
      </c>
      <c r="H368" s="196">
        <f t="shared" si="45"/>
        <v>0</v>
      </c>
      <c r="I368" s="202">
        <f t="shared" si="46"/>
        <v>200.95725234057343</v>
      </c>
      <c r="J368" s="203">
        <v>1</v>
      </c>
      <c r="K368" s="203">
        <f t="shared" si="41"/>
        <v>22</v>
      </c>
      <c r="L368" s="201">
        <v>164.54653268165001</v>
      </c>
      <c r="M368" s="193">
        <v>66.900000000000006</v>
      </c>
      <c r="N368" s="192">
        <f t="shared" si="40"/>
        <v>201.50937332793293</v>
      </c>
      <c r="O368" s="171">
        <f t="shared" si="39"/>
        <v>0.8165701176285719</v>
      </c>
      <c r="P368" s="90">
        <v>13</v>
      </c>
      <c r="Q368" s="204">
        <v>0.83229976130000005</v>
      </c>
      <c r="R368" s="123"/>
    </row>
    <row r="369" spans="1:18" ht="12.65" customHeight="1">
      <c r="A369" s="112">
        <v>36100</v>
      </c>
      <c r="B369" s="90">
        <v>6525508</v>
      </c>
      <c r="C369" s="195">
        <v>87.0545032460127</v>
      </c>
      <c r="D369" s="196">
        <f t="shared" si="42"/>
        <v>7495887.9284615107</v>
      </c>
      <c r="F369" s="197">
        <f t="shared" si="43"/>
        <v>189.25203144464405</v>
      </c>
      <c r="G369" s="198">
        <f t="shared" si="44"/>
        <v>199.39409822269155</v>
      </c>
      <c r="H369" s="196">
        <f t="shared" si="45"/>
        <v>0</v>
      </c>
      <c r="I369" s="202">
        <f t="shared" si="46"/>
        <v>200.17567528163252</v>
      </c>
      <c r="J369" s="203">
        <v>1</v>
      </c>
      <c r="K369" s="203">
        <f t="shared" si="41"/>
        <v>23</v>
      </c>
      <c r="L369" s="201">
        <v>168.13465348167199</v>
      </c>
      <c r="M369" s="193">
        <v>66.400000000000006</v>
      </c>
      <c r="N369" s="192">
        <f t="shared" si="40"/>
        <v>205.73434630959227</v>
      </c>
      <c r="O369" s="171">
        <f t="shared" si="39"/>
        <v>0.81724153743711969</v>
      </c>
      <c r="P369" s="90">
        <v>13</v>
      </c>
      <c r="Q369" s="204">
        <v>0.83229976130000005</v>
      </c>
      <c r="R369" s="123"/>
    </row>
    <row r="370" spans="1:18" ht="12.65" customHeight="1">
      <c r="A370" s="112">
        <v>36130</v>
      </c>
      <c r="B370" s="90">
        <v>6868295</v>
      </c>
      <c r="C370" s="195">
        <v>86.966923262867823</v>
      </c>
      <c r="D370" s="196">
        <f t="shared" si="42"/>
        <v>7897594.5593013167</v>
      </c>
      <c r="F370" s="197">
        <f t="shared" si="43"/>
        <v>199.39409822269155</v>
      </c>
      <c r="G370" s="198">
        <f t="shared" si="44"/>
        <v>199.39409822269155</v>
      </c>
      <c r="H370" s="199">
        <f t="shared" si="45"/>
        <v>1</v>
      </c>
      <c r="I370" s="200">
        <f>G370</f>
        <v>199.39409822269155</v>
      </c>
      <c r="L370" s="201">
        <v>166.07342390838599</v>
      </c>
      <c r="M370" s="193">
        <v>66.8</v>
      </c>
      <c r="N370" s="192">
        <f t="shared" si="40"/>
        <v>203.27483012067896</v>
      </c>
      <c r="O370" s="171">
        <f t="shared" si="39"/>
        <v>0.81698960864851067</v>
      </c>
      <c r="P370" s="90">
        <v>13</v>
      </c>
      <c r="Q370" s="204">
        <v>0.83229976130000005</v>
      </c>
      <c r="R370" s="123"/>
    </row>
    <row r="371" spans="1:18" ht="12.65" customHeight="1">
      <c r="A371" s="112">
        <v>36161</v>
      </c>
      <c r="B371" s="90">
        <v>5114749</v>
      </c>
      <c r="C371" s="195">
        <v>85.061206483686064</v>
      </c>
      <c r="D371" s="196">
        <f t="shared" si="42"/>
        <v>6013021.9302508496</v>
      </c>
      <c r="F371" s="197">
        <f t="shared" si="43"/>
        <v>151.81345109234195</v>
      </c>
      <c r="G371" s="198">
        <f t="shared" si="44"/>
        <v>199.39409822269155</v>
      </c>
      <c r="H371" s="196">
        <f t="shared" si="45"/>
        <v>0</v>
      </c>
      <c r="I371" s="202">
        <f>(I$454-I$370)/(K$453+1)+I370</f>
        <v>198.86087976071406</v>
      </c>
      <c r="J371" s="203">
        <v>1</v>
      </c>
      <c r="K371" s="203">
        <f t="shared" si="41"/>
        <v>1</v>
      </c>
      <c r="L371" s="201">
        <v>164.164190129953</v>
      </c>
      <c r="M371" s="193">
        <v>64.8</v>
      </c>
      <c r="N371" s="192">
        <f t="shared" si="40"/>
        <v>201.67860828852011</v>
      </c>
      <c r="O371" s="171">
        <f t="shared" si="39"/>
        <v>0.81398910634637445</v>
      </c>
      <c r="P371" s="90">
        <v>14</v>
      </c>
      <c r="Q371" s="204">
        <v>0.83229976130000005</v>
      </c>
      <c r="R371" s="123"/>
    </row>
    <row r="372" spans="1:18" ht="12.65" customHeight="1">
      <c r="A372" s="112">
        <v>36192</v>
      </c>
      <c r="B372" s="90">
        <v>5228458</v>
      </c>
      <c r="C372" s="195">
        <v>85.762019719391006</v>
      </c>
      <c r="D372" s="196">
        <f t="shared" si="42"/>
        <v>6096472.5610558735</v>
      </c>
      <c r="F372" s="197">
        <f t="shared" si="43"/>
        <v>153.92036645125785</v>
      </c>
      <c r="G372" s="198">
        <f t="shared" si="44"/>
        <v>199.39409822269155</v>
      </c>
      <c r="H372" s="196">
        <f t="shared" si="45"/>
        <v>0</v>
      </c>
      <c r="I372" s="202">
        <f t="shared" ref="I372:I435" si="47">(I$454-I$370)/(K$453+1)+I371</f>
        <v>198.32766129873656</v>
      </c>
      <c r="J372" s="203">
        <v>1</v>
      </c>
      <c r="K372" s="203">
        <f t="shared" si="41"/>
        <v>2</v>
      </c>
      <c r="L372" s="201">
        <v>163.95507239646099</v>
      </c>
      <c r="M372" s="193">
        <v>62.3</v>
      </c>
      <c r="N372" s="192">
        <f t="shared" si="40"/>
        <v>202.1599385492392</v>
      </c>
      <c r="O372" s="171">
        <f t="shared" si="39"/>
        <v>0.81101663154951531</v>
      </c>
      <c r="P372" s="90">
        <v>14</v>
      </c>
      <c r="Q372" s="204">
        <v>0.83229976130000005</v>
      </c>
      <c r="R372" s="123"/>
    </row>
    <row r="373" spans="1:18" ht="12.65" customHeight="1">
      <c r="A373" s="112">
        <v>36220</v>
      </c>
      <c r="B373" s="90">
        <v>5847856</v>
      </c>
      <c r="C373" s="195">
        <v>86.024824682780363</v>
      </c>
      <c r="D373" s="196">
        <f t="shared" si="42"/>
        <v>6797870.2910051597</v>
      </c>
      <c r="F373" s="197">
        <f t="shared" si="43"/>
        <v>171.62886830059225</v>
      </c>
      <c r="G373" s="198">
        <f t="shared" si="44"/>
        <v>199.39409822269155</v>
      </c>
      <c r="H373" s="196">
        <f t="shared" si="45"/>
        <v>0</v>
      </c>
      <c r="I373" s="202">
        <f t="shared" si="47"/>
        <v>197.79444283675906</v>
      </c>
      <c r="J373" s="203">
        <v>1</v>
      </c>
      <c r="K373" s="203">
        <f t="shared" si="41"/>
        <v>3</v>
      </c>
      <c r="L373" s="201">
        <v>164.88685148930699</v>
      </c>
      <c r="M373" s="193">
        <v>60.5</v>
      </c>
      <c r="N373" s="192">
        <f t="shared" si="40"/>
        <v>203.73755669822737</v>
      </c>
      <c r="O373" s="171">
        <f t="shared" si="39"/>
        <v>0.80931004651996796</v>
      </c>
      <c r="P373" s="90">
        <v>14</v>
      </c>
      <c r="Q373" s="204">
        <v>0.83229976130000005</v>
      </c>
      <c r="R373" s="123"/>
    </row>
    <row r="374" spans="1:18" ht="12.65" customHeight="1">
      <c r="A374" s="112">
        <v>36251</v>
      </c>
      <c r="B374" s="90">
        <v>5171908</v>
      </c>
      <c r="C374" s="195">
        <v>85.883105878045399</v>
      </c>
      <c r="D374" s="196">
        <f t="shared" si="42"/>
        <v>6022031.8619405134</v>
      </c>
      <c r="F374" s="197">
        <f t="shared" si="43"/>
        <v>152.04092886305034</v>
      </c>
      <c r="G374" s="198">
        <f t="shared" si="44"/>
        <v>199.39409822269155</v>
      </c>
      <c r="H374" s="196">
        <f t="shared" si="45"/>
        <v>0</v>
      </c>
      <c r="I374" s="202">
        <f t="shared" si="47"/>
        <v>197.26122437478156</v>
      </c>
      <c r="J374" s="203">
        <v>1</v>
      </c>
      <c r="K374" s="203">
        <f t="shared" si="41"/>
        <v>4</v>
      </c>
      <c r="L374" s="201">
        <v>166.43880319282999</v>
      </c>
      <c r="M374" s="193">
        <v>61.9</v>
      </c>
      <c r="N374" s="192">
        <f t="shared" si="40"/>
        <v>205.10000858715233</v>
      </c>
      <c r="O374" s="171">
        <f t="shared" si="39"/>
        <v>0.81150071294173454</v>
      </c>
      <c r="P374" s="90">
        <v>17</v>
      </c>
      <c r="Q374" s="204">
        <v>0.83229976130000005</v>
      </c>
      <c r="R374" s="123"/>
    </row>
    <row r="375" spans="1:18" ht="12.65" customHeight="1">
      <c r="A375" s="112">
        <v>36281</v>
      </c>
      <c r="B375" s="90">
        <v>5009189</v>
      </c>
      <c r="C375" s="195">
        <v>85.269655121773653</v>
      </c>
      <c r="D375" s="196">
        <f t="shared" si="42"/>
        <v>5874527.1021049321</v>
      </c>
      <c r="F375" s="197">
        <f t="shared" si="43"/>
        <v>148.31681029123391</v>
      </c>
      <c r="G375" s="198">
        <f t="shared" si="44"/>
        <v>199.39409822269155</v>
      </c>
      <c r="H375" s="196">
        <f t="shared" si="45"/>
        <v>0</v>
      </c>
      <c r="I375" s="202">
        <f t="shared" si="47"/>
        <v>196.72800591280406</v>
      </c>
      <c r="J375" s="203">
        <v>1</v>
      </c>
      <c r="K375" s="203">
        <f t="shared" si="41"/>
        <v>5</v>
      </c>
      <c r="L375" s="201">
        <v>170.59625007314</v>
      </c>
      <c r="M375" s="193">
        <v>63.7</v>
      </c>
      <c r="N375" s="192">
        <f t="shared" si="40"/>
        <v>209.31088759796867</v>
      </c>
      <c r="O375" s="171">
        <f t="shared" si="39"/>
        <v>0.81503763149106057</v>
      </c>
      <c r="P375" s="90">
        <v>17</v>
      </c>
      <c r="Q375" s="204">
        <v>0.83229976130000005</v>
      </c>
      <c r="R375" s="123"/>
    </row>
    <row r="376" spans="1:18" ht="12.65" customHeight="1">
      <c r="A376" s="112">
        <v>36312</v>
      </c>
      <c r="B376" s="90">
        <v>5125284</v>
      </c>
      <c r="C376" s="195">
        <v>85.883105878045399</v>
      </c>
      <c r="D376" s="196">
        <f t="shared" si="42"/>
        <v>5967744.1187070468</v>
      </c>
      <c r="F376" s="197">
        <f t="shared" si="43"/>
        <v>150.67030195566707</v>
      </c>
      <c r="G376" s="198">
        <f t="shared" si="44"/>
        <v>199.39409822269155</v>
      </c>
      <c r="H376" s="196">
        <f t="shared" si="45"/>
        <v>0</v>
      </c>
      <c r="I376" s="202">
        <f t="shared" si="47"/>
        <v>196.19478745082657</v>
      </c>
      <c r="J376" s="203">
        <v>1</v>
      </c>
      <c r="K376" s="203">
        <f t="shared" si="41"/>
        <v>6</v>
      </c>
      <c r="L376" s="201">
        <v>168.111750488041</v>
      </c>
      <c r="M376" s="193">
        <v>62.9</v>
      </c>
      <c r="N376" s="192">
        <f t="shared" si="40"/>
        <v>206.7151501355583</v>
      </c>
      <c r="O376" s="171">
        <f t="shared" si="39"/>
        <v>0.81325316687140625</v>
      </c>
      <c r="P376" s="90">
        <v>17</v>
      </c>
      <c r="Q376" s="204">
        <v>0.83229976130000005</v>
      </c>
      <c r="R376" s="123"/>
    </row>
    <row r="377" spans="1:18" ht="12.65" customHeight="1">
      <c r="A377" s="112">
        <v>36342</v>
      </c>
      <c r="B377" s="90">
        <v>5359600</v>
      </c>
      <c r="C377" s="195">
        <v>86.014468038129223</v>
      </c>
      <c r="D377" s="196">
        <f t="shared" si="42"/>
        <v>6231044.7558940332</v>
      </c>
      <c r="F377" s="197">
        <f t="shared" si="43"/>
        <v>157.3179707767421</v>
      </c>
      <c r="G377" s="198">
        <f t="shared" si="44"/>
        <v>199.39409822269155</v>
      </c>
      <c r="H377" s="196">
        <f t="shared" si="45"/>
        <v>0</v>
      </c>
      <c r="I377" s="202">
        <f t="shared" si="47"/>
        <v>195.66156898884907</v>
      </c>
      <c r="J377" s="203">
        <v>1</v>
      </c>
      <c r="K377" s="203">
        <f t="shared" si="41"/>
        <v>7</v>
      </c>
      <c r="L377" s="201">
        <v>167.05187719057301</v>
      </c>
      <c r="M377" s="193">
        <v>63.8</v>
      </c>
      <c r="N377" s="192">
        <f t="shared" si="40"/>
        <v>205.25074259598728</v>
      </c>
      <c r="O377" s="171">
        <f t="shared" si="39"/>
        <v>0.81389170668870914</v>
      </c>
      <c r="P377" s="90">
        <v>15</v>
      </c>
      <c r="Q377" s="204">
        <v>0.83229976130000005</v>
      </c>
      <c r="R377" s="123"/>
    </row>
    <row r="378" spans="1:18" ht="12.65" customHeight="1">
      <c r="A378" s="112">
        <v>36373</v>
      </c>
      <c r="B378" s="90">
        <v>5552179</v>
      </c>
      <c r="C378" s="195">
        <v>85.576066060360986</v>
      </c>
      <c r="D378" s="196">
        <f t="shared" si="42"/>
        <v>6488004.4802290592</v>
      </c>
      <c r="F378" s="197">
        <f t="shared" si="43"/>
        <v>163.80554773813358</v>
      </c>
      <c r="G378" s="198">
        <f t="shared" si="44"/>
        <v>199.39409822269155</v>
      </c>
      <c r="H378" s="196">
        <f t="shared" si="45"/>
        <v>0</v>
      </c>
      <c r="I378" s="202">
        <f t="shared" si="47"/>
        <v>195.12835052687157</v>
      </c>
      <c r="J378" s="203">
        <v>1</v>
      </c>
      <c r="K378" s="203">
        <f t="shared" si="41"/>
        <v>8</v>
      </c>
      <c r="L378" s="201">
        <v>165.065228133886</v>
      </c>
      <c r="M378" s="193">
        <v>63.7</v>
      </c>
      <c r="N378" s="192">
        <f t="shared" si="40"/>
        <v>203.01989070471541</v>
      </c>
      <c r="O378" s="171">
        <f t="shared" si="39"/>
        <v>0.81304953697353233</v>
      </c>
      <c r="P378" s="90">
        <v>15</v>
      </c>
      <c r="Q378" s="204">
        <v>0.83229976130000005</v>
      </c>
      <c r="R378" s="123"/>
    </row>
    <row r="379" spans="1:18" ht="12.65" customHeight="1">
      <c r="A379" s="112">
        <v>36404</v>
      </c>
      <c r="B379" s="90">
        <v>5781164</v>
      </c>
      <c r="C379" s="195">
        <v>85.92678764257559</v>
      </c>
      <c r="D379" s="196">
        <f t="shared" si="42"/>
        <v>6728011.3205762506</v>
      </c>
      <c r="F379" s="197">
        <f t="shared" si="43"/>
        <v>169.86510766349642</v>
      </c>
      <c r="G379" s="198">
        <f t="shared" si="44"/>
        <v>199.39409822269155</v>
      </c>
      <c r="H379" s="196">
        <f t="shared" si="45"/>
        <v>0</v>
      </c>
      <c r="I379" s="202">
        <f t="shared" si="47"/>
        <v>194.59513206489407</v>
      </c>
      <c r="J379" s="203">
        <v>1</v>
      </c>
      <c r="K379" s="203">
        <f t="shared" si="41"/>
        <v>9</v>
      </c>
      <c r="L379" s="201">
        <v>162.71305394386201</v>
      </c>
      <c r="M379" s="193">
        <v>67</v>
      </c>
      <c r="N379" s="192">
        <f t="shared" si="40"/>
        <v>199.39520320504263</v>
      </c>
      <c r="O379" s="171">
        <f t="shared" si="39"/>
        <v>0.8160329402535349</v>
      </c>
      <c r="P379" s="90">
        <v>15</v>
      </c>
      <c r="Q379" s="204">
        <v>0.83229976130000005</v>
      </c>
      <c r="R379" s="123"/>
    </row>
    <row r="380" spans="1:18" ht="12.65" customHeight="1">
      <c r="A380" s="112">
        <v>36434</v>
      </c>
      <c r="B380" s="90">
        <v>6102412</v>
      </c>
      <c r="C380" s="195">
        <v>86.152302848564631</v>
      </c>
      <c r="D380" s="196">
        <f t="shared" si="42"/>
        <v>7083283.6711591994</v>
      </c>
      <c r="F380" s="197">
        <f t="shared" si="43"/>
        <v>178.83482742259861</v>
      </c>
      <c r="G380" s="198">
        <f t="shared" si="44"/>
        <v>199.39409822269155</v>
      </c>
      <c r="H380" s="196">
        <f t="shared" si="45"/>
        <v>0</v>
      </c>
      <c r="I380" s="202">
        <f t="shared" si="47"/>
        <v>194.06191360291658</v>
      </c>
      <c r="J380" s="203">
        <v>1</v>
      </c>
      <c r="K380" s="203">
        <f t="shared" si="41"/>
        <v>10</v>
      </c>
      <c r="L380" s="201">
        <v>161.75997482494901</v>
      </c>
      <c r="M380" s="193">
        <v>67</v>
      </c>
      <c r="N380" s="192">
        <f t="shared" si="40"/>
        <v>198.31116885443672</v>
      </c>
      <c r="O380" s="171">
        <f t="shared" si="39"/>
        <v>0.8156876678170516</v>
      </c>
      <c r="P380" s="90">
        <v>13</v>
      </c>
      <c r="Q380" s="204">
        <v>0.83229976130000005</v>
      </c>
      <c r="R380" s="123"/>
    </row>
    <row r="381" spans="1:18" ht="12.65" customHeight="1">
      <c r="A381" s="112">
        <v>36465</v>
      </c>
      <c r="B381" s="90">
        <v>6151274</v>
      </c>
      <c r="C381" s="195">
        <v>86.327765787156423</v>
      </c>
      <c r="D381" s="196">
        <f t="shared" si="42"/>
        <v>7125487.3144361712</v>
      </c>
      <c r="F381" s="197">
        <f t="shared" si="43"/>
        <v>179.9003616596041</v>
      </c>
      <c r="G381" s="198">
        <f t="shared" si="44"/>
        <v>199.39409822269155</v>
      </c>
      <c r="H381" s="196">
        <f t="shared" si="45"/>
        <v>0</v>
      </c>
      <c r="I381" s="202">
        <f t="shared" si="47"/>
        <v>193.52869514093908</v>
      </c>
      <c r="J381" s="203">
        <v>1</v>
      </c>
      <c r="K381" s="203">
        <f t="shared" si="41"/>
        <v>11</v>
      </c>
      <c r="L381" s="201">
        <v>160.53272573583001</v>
      </c>
      <c r="M381" s="193">
        <v>67.3</v>
      </c>
      <c r="N381" s="192">
        <f t="shared" si="40"/>
        <v>196.82899120875274</v>
      </c>
      <c r="O381" s="171">
        <f t="shared" ref="O381:O444" si="48">L381/N381</f>
        <v>0.81559492201823225</v>
      </c>
      <c r="P381" s="90">
        <v>13</v>
      </c>
      <c r="Q381" s="204">
        <v>0.83229976130000005</v>
      </c>
      <c r="R381" s="123"/>
    </row>
    <row r="382" spans="1:18" ht="12.65" customHeight="1">
      <c r="A382" s="112">
        <v>36495</v>
      </c>
      <c r="B382" s="90">
        <v>6499435</v>
      </c>
      <c r="C382" s="195">
        <v>86.24003431786052</v>
      </c>
      <c r="D382" s="196">
        <f t="shared" si="42"/>
        <v>7536447.6039568912</v>
      </c>
      <c r="F382" s="197">
        <f t="shared" si="43"/>
        <v>190.2760596925973</v>
      </c>
      <c r="G382" s="198">
        <f t="shared" si="44"/>
        <v>199.39409822269155</v>
      </c>
      <c r="H382" s="196">
        <f t="shared" si="45"/>
        <v>0</v>
      </c>
      <c r="I382" s="202">
        <f t="shared" si="47"/>
        <v>192.99547667896158</v>
      </c>
      <c r="J382" s="203">
        <v>1</v>
      </c>
      <c r="K382" s="203">
        <f t="shared" si="41"/>
        <v>12</v>
      </c>
      <c r="L382" s="201">
        <v>159.391516783367</v>
      </c>
      <c r="M382" s="193">
        <v>65.2</v>
      </c>
      <c r="N382" s="192">
        <f t="shared" ref="N382:N445" si="49" xml:space="preserve"> 33.5990641207+ 1.13740226713*L382 - 0.287672497956*M382</f>
        <v>196.13508980465986</v>
      </c>
      <c r="O382" s="171">
        <f t="shared" si="48"/>
        <v>0.81266191043179725</v>
      </c>
      <c r="P382" s="90">
        <v>13</v>
      </c>
      <c r="Q382" s="204">
        <v>0.83229976130000005</v>
      </c>
      <c r="R382" s="123"/>
    </row>
    <row r="383" spans="1:18" ht="12.65" customHeight="1">
      <c r="A383" s="112">
        <v>36526</v>
      </c>
      <c r="B383" s="90">
        <v>4889064</v>
      </c>
      <c r="C383" s="195">
        <v>85.414637763802276</v>
      </c>
      <c r="D383" s="196">
        <f t="shared" si="42"/>
        <v>5723918.204183883</v>
      </c>
      <c r="F383" s="197">
        <f t="shared" si="43"/>
        <v>144.51432015834746</v>
      </c>
      <c r="G383" s="198">
        <f t="shared" si="44"/>
        <v>190.2760596925973</v>
      </c>
      <c r="H383" s="196">
        <f t="shared" si="45"/>
        <v>0</v>
      </c>
      <c r="I383" s="202">
        <f t="shared" si="47"/>
        <v>192.46225821698408</v>
      </c>
      <c r="J383" s="203">
        <v>1</v>
      </c>
      <c r="K383" s="203">
        <f t="shared" ref="K383:K446" si="50">K382+J383</f>
        <v>13</v>
      </c>
      <c r="L383" s="201">
        <v>155.68416841309801</v>
      </c>
      <c r="M383" s="193">
        <v>63.6</v>
      </c>
      <c r="N383" s="192">
        <f t="shared" si="49"/>
        <v>192.37861936000479</v>
      </c>
      <c r="O383" s="171">
        <f t="shared" si="48"/>
        <v>0.80925920422456521</v>
      </c>
      <c r="P383" s="90">
        <v>14</v>
      </c>
      <c r="Q383" s="204">
        <v>0.83229976130000005</v>
      </c>
      <c r="R383" s="123"/>
    </row>
    <row r="384" spans="1:18" ht="12.65" customHeight="1">
      <c r="A384" s="112">
        <v>36557</v>
      </c>
      <c r="B384" s="90">
        <v>5068889</v>
      </c>
      <c r="C384" s="195">
        <v>86.468055701279795</v>
      </c>
      <c r="D384" s="196">
        <f t="shared" si="42"/>
        <v>5862152.1657795031</v>
      </c>
      <c r="F384" s="197">
        <f t="shared" si="43"/>
        <v>148.00437474511358</v>
      </c>
      <c r="G384" s="198">
        <f t="shared" si="44"/>
        <v>190.2760596925973</v>
      </c>
      <c r="H384" s="196">
        <f t="shared" si="45"/>
        <v>0</v>
      </c>
      <c r="I384" s="202">
        <f t="shared" si="47"/>
        <v>191.92903975500658</v>
      </c>
      <c r="J384" s="203">
        <v>1</v>
      </c>
      <c r="K384" s="203">
        <f t="shared" si="50"/>
        <v>14</v>
      </c>
      <c r="L384" s="201">
        <v>155.38974163536599</v>
      </c>
      <c r="M384" s="193">
        <v>61.9</v>
      </c>
      <c r="N384" s="192">
        <f t="shared" si="49"/>
        <v>192.53278092203385</v>
      </c>
      <c r="O384" s="171">
        <f t="shared" si="48"/>
        <v>0.80708199866645602</v>
      </c>
      <c r="P384" s="90">
        <v>14</v>
      </c>
      <c r="Q384" s="204">
        <v>0.83229976130000005</v>
      </c>
      <c r="R384" s="123"/>
    </row>
    <row r="385" spans="1:18" ht="12.65" customHeight="1">
      <c r="A385" s="112">
        <v>36586</v>
      </c>
      <c r="B385" s="90">
        <v>5713685</v>
      </c>
      <c r="C385" s="195">
        <v>86.643625357526048</v>
      </c>
      <c r="D385" s="196">
        <f t="shared" si="42"/>
        <v>6594466.6747531211</v>
      </c>
      <c r="F385" s="197">
        <f t="shared" si="43"/>
        <v>166.49344632706953</v>
      </c>
      <c r="G385" s="198">
        <f t="shared" si="44"/>
        <v>190.2760596925973</v>
      </c>
      <c r="H385" s="196">
        <f t="shared" si="45"/>
        <v>0</v>
      </c>
      <c r="I385" s="202">
        <f t="shared" si="47"/>
        <v>191.39582129302909</v>
      </c>
      <c r="J385" s="203">
        <v>1</v>
      </c>
      <c r="K385" s="203">
        <f t="shared" si="50"/>
        <v>15</v>
      </c>
      <c r="L385" s="201">
        <v>157.46589350010899</v>
      </c>
      <c r="M385" s="193">
        <v>65.099999999999994</v>
      </c>
      <c r="N385" s="192">
        <f t="shared" si="49"/>
        <v>193.97364876643948</v>
      </c>
      <c r="O385" s="171">
        <f t="shared" si="48"/>
        <v>0.81179012974958842</v>
      </c>
      <c r="P385" s="90">
        <v>14</v>
      </c>
      <c r="Q385" s="204">
        <v>0.83229976130000005</v>
      </c>
      <c r="R385" s="123"/>
    </row>
    <row r="386" spans="1:18" ht="12.65" customHeight="1">
      <c r="A386" s="112">
        <v>36617</v>
      </c>
      <c r="B386" s="90">
        <v>4945789</v>
      </c>
      <c r="C386" s="195">
        <v>86.600350080845786</v>
      </c>
      <c r="D386" s="196">
        <f t="shared" si="42"/>
        <v>5711049.6613268387</v>
      </c>
      <c r="F386" s="197">
        <f t="shared" si="43"/>
        <v>144.18942230759637</v>
      </c>
      <c r="G386" s="198">
        <f t="shared" si="44"/>
        <v>190.2760596925973</v>
      </c>
      <c r="H386" s="196">
        <f t="shared" si="45"/>
        <v>0</v>
      </c>
      <c r="I386" s="202">
        <f t="shared" si="47"/>
        <v>190.86260283105159</v>
      </c>
      <c r="J386" s="203">
        <v>1</v>
      </c>
      <c r="K386" s="203">
        <f t="shared" si="50"/>
        <v>16</v>
      </c>
      <c r="L386" s="201">
        <v>157.18637810840499</v>
      </c>
      <c r="M386" s="193">
        <v>67.3</v>
      </c>
      <c r="N386" s="192">
        <f t="shared" si="49"/>
        <v>193.02284783071443</v>
      </c>
      <c r="O386" s="171">
        <f t="shared" si="48"/>
        <v>0.81434078853846947</v>
      </c>
      <c r="P386" s="90">
        <v>16</v>
      </c>
      <c r="Q386" s="204">
        <v>0.83229976130000005</v>
      </c>
      <c r="R386" s="123"/>
    </row>
    <row r="387" spans="1:18" ht="12.65" customHeight="1">
      <c r="A387" s="112">
        <v>36647</v>
      </c>
      <c r="B387" s="90">
        <v>4790064</v>
      </c>
      <c r="C387" s="195">
        <v>85.909619472025483</v>
      </c>
      <c r="D387" s="196">
        <f t="shared" si="42"/>
        <v>5575701.5680412548</v>
      </c>
      <c r="F387" s="197">
        <f t="shared" si="43"/>
        <v>140.77222852736421</v>
      </c>
      <c r="G387" s="198">
        <f t="shared" si="44"/>
        <v>190.2760596925973</v>
      </c>
      <c r="H387" s="196">
        <f t="shared" si="45"/>
        <v>0</v>
      </c>
      <c r="I387" s="202">
        <f t="shared" si="47"/>
        <v>190.32938436907409</v>
      </c>
      <c r="J387" s="203">
        <v>1</v>
      </c>
      <c r="K387" s="203">
        <f t="shared" si="50"/>
        <v>17</v>
      </c>
      <c r="L387" s="201">
        <v>164.00685119719199</v>
      </c>
      <c r="M387" s="193">
        <v>64.900000000000006</v>
      </c>
      <c r="N387" s="192">
        <f t="shared" si="49"/>
        <v>201.4708833798943</v>
      </c>
      <c r="O387" s="171">
        <f t="shared" si="48"/>
        <v>0.81404741194259822</v>
      </c>
      <c r="P387" s="90">
        <v>16</v>
      </c>
      <c r="Q387" s="204">
        <v>0.83229976130000005</v>
      </c>
      <c r="R387" s="123"/>
    </row>
    <row r="388" spans="1:18" ht="12.65" customHeight="1">
      <c r="A388" s="112">
        <v>36678</v>
      </c>
      <c r="B388" s="90">
        <v>4909927</v>
      </c>
      <c r="C388" s="195">
        <v>86.341326102538162</v>
      </c>
      <c r="D388" s="196">
        <f t="shared" si="42"/>
        <v>5686647.6595101357</v>
      </c>
      <c r="F388" s="197">
        <f t="shared" si="43"/>
        <v>143.57333406572283</v>
      </c>
      <c r="G388" s="198">
        <f t="shared" si="44"/>
        <v>190.2760596925973</v>
      </c>
      <c r="H388" s="196">
        <f t="shared" si="45"/>
        <v>0</v>
      </c>
      <c r="I388" s="202">
        <f t="shared" si="47"/>
        <v>189.79616590709659</v>
      </c>
      <c r="J388" s="203">
        <v>1</v>
      </c>
      <c r="K388" s="203">
        <f t="shared" si="50"/>
        <v>18</v>
      </c>
      <c r="L388" s="201">
        <v>160.96639481265501</v>
      </c>
      <c r="M388" s="193">
        <v>66.099999999999994</v>
      </c>
      <c r="N388" s="192">
        <f t="shared" si="49"/>
        <v>197.66745439746487</v>
      </c>
      <c r="O388" s="171">
        <f t="shared" si="48"/>
        <v>0.81432927490930163</v>
      </c>
      <c r="P388" s="90">
        <v>16</v>
      </c>
      <c r="Q388" s="204">
        <v>0.83229976130000005</v>
      </c>
      <c r="R388" s="123"/>
    </row>
    <row r="389" spans="1:18" ht="12.65" customHeight="1">
      <c r="A389" s="112">
        <v>36708</v>
      </c>
      <c r="B389" s="90">
        <v>5177540</v>
      </c>
      <c r="C389" s="195">
        <v>86.729941493325796</v>
      </c>
      <c r="D389" s="196">
        <f t="shared" si="42"/>
        <v>5969726.153220606</v>
      </c>
      <c r="F389" s="197">
        <f t="shared" si="43"/>
        <v>150.72034326653835</v>
      </c>
      <c r="G389" s="198">
        <f t="shared" si="44"/>
        <v>190.2760596925973</v>
      </c>
      <c r="H389" s="196">
        <f t="shared" si="45"/>
        <v>0</v>
      </c>
      <c r="I389" s="202">
        <f t="shared" si="47"/>
        <v>189.2629474451191</v>
      </c>
      <c r="J389" s="203">
        <v>1</v>
      </c>
      <c r="K389" s="203">
        <f t="shared" si="50"/>
        <v>19</v>
      </c>
      <c r="L389" s="201">
        <v>160.72215048524399</v>
      </c>
      <c r="M389" s="193">
        <v>67.3</v>
      </c>
      <c r="N389" s="192">
        <f t="shared" si="49"/>
        <v>197.04444334818675</v>
      </c>
      <c r="O389" s="171">
        <f t="shared" si="48"/>
        <v>0.81566446510364377</v>
      </c>
      <c r="P389" s="90">
        <v>15</v>
      </c>
      <c r="Q389" s="204">
        <v>0.83229976130000005</v>
      </c>
      <c r="R389" s="123"/>
    </row>
    <row r="390" spans="1:18" ht="12.65" customHeight="1">
      <c r="A390" s="112">
        <v>36739</v>
      </c>
      <c r="B390" s="90">
        <v>5405368</v>
      </c>
      <c r="C390" s="195">
        <v>86.557172685570166</v>
      </c>
      <c r="D390" s="196">
        <f t="shared" si="42"/>
        <v>6244852.7745189648</v>
      </c>
      <c r="F390" s="197">
        <f t="shared" si="43"/>
        <v>157.66658799193175</v>
      </c>
      <c r="G390" s="198">
        <f t="shared" si="44"/>
        <v>190.2760596925973</v>
      </c>
      <c r="H390" s="196">
        <f t="shared" si="45"/>
        <v>0</v>
      </c>
      <c r="I390" s="202">
        <f t="shared" si="47"/>
        <v>188.7297289831416</v>
      </c>
      <c r="J390" s="203">
        <v>1</v>
      </c>
      <c r="K390" s="203">
        <f t="shared" si="50"/>
        <v>20</v>
      </c>
      <c r="L390" s="201">
        <v>159.45269182269601</v>
      </c>
      <c r="M390" s="193">
        <v>66.099999999999994</v>
      </c>
      <c r="N390" s="192">
        <f t="shared" si="49"/>
        <v>195.94576518492406</v>
      </c>
      <c r="O390" s="171">
        <f t="shared" si="48"/>
        <v>0.81375931586075534</v>
      </c>
      <c r="P390" s="90">
        <v>15</v>
      </c>
      <c r="Q390" s="204">
        <v>0.83229976130000005</v>
      </c>
      <c r="R390" s="123"/>
    </row>
    <row r="391" spans="1:18" ht="12.65" customHeight="1">
      <c r="A391" s="112">
        <v>36770</v>
      </c>
      <c r="B391" s="90">
        <v>5741933</v>
      </c>
      <c r="C391" s="195">
        <v>86.643557089447981</v>
      </c>
      <c r="D391" s="196">
        <f t="shared" si="42"/>
        <v>6627074.4102440486</v>
      </c>
      <c r="F391" s="197">
        <f t="shared" si="43"/>
        <v>167.31670839306659</v>
      </c>
      <c r="G391" s="198">
        <f t="shared" si="44"/>
        <v>190.2760596925973</v>
      </c>
      <c r="H391" s="196">
        <f t="shared" si="45"/>
        <v>0</v>
      </c>
      <c r="I391" s="202">
        <f t="shared" si="47"/>
        <v>188.1965105211641</v>
      </c>
      <c r="J391" s="203">
        <v>1</v>
      </c>
      <c r="K391" s="203">
        <f t="shared" si="50"/>
        <v>21</v>
      </c>
      <c r="L391" s="201">
        <v>159.85803887165801</v>
      </c>
      <c r="M391" s="193">
        <v>64.900000000000006</v>
      </c>
      <c r="N391" s="192">
        <f t="shared" si="49"/>
        <v>196.75201483493507</v>
      </c>
      <c r="O391" s="171">
        <f t="shared" si="48"/>
        <v>0.81248488868472724</v>
      </c>
      <c r="P391" s="90">
        <v>15</v>
      </c>
      <c r="Q391" s="204">
        <v>0.83229976130000005</v>
      </c>
      <c r="R391" s="123"/>
    </row>
    <row r="392" spans="1:18" ht="12.65" customHeight="1">
      <c r="A392" s="112">
        <v>36800</v>
      </c>
      <c r="B392" s="90">
        <v>6000040</v>
      </c>
      <c r="C392" s="195">
        <v>86.850076557186355</v>
      </c>
      <c r="D392" s="196">
        <f t="shared" si="42"/>
        <v>6908502.8336725514</v>
      </c>
      <c r="F392" s="197">
        <f t="shared" si="43"/>
        <v>174.42205753227645</v>
      </c>
      <c r="G392" s="198">
        <f t="shared" si="44"/>
        <v>190.2760596925973</v>
      </c>
      <c r="H392" s="196">
        <f t="shared" si="45"/>
        <v>0</v>
      </c>
      <c r="I392" s="202">
        <f t="shared" si="47"/>
        <v>187.6632920591866</v>
      </c>
      <c r="J392" s="203">
        <v>1</v>
      </c>
      <c r="K392" s="203">
        <f t="shared" si="50"/>
        <v>22</v>
      </c>
      <c r="L392" s="201">
        <v>158.75534957739001</v>
      </c>
      <c r="M392" s="193">
        <v>62.4</v>
      </c>
      <c r="N392" s="192">
        <f t="shared" si="49"/>
        <v>196.2169947765847</v>
      </c>
      <c r="O392" s="171">
        <f t="shared" si="48"/>
        <v>0.80908052718955858</v>
      </c>
      <c r="P392" s="90">
        <v>14</v>
      </c>
      <c r="Q392" s="204">
        <v>0.83229976130000005</v>
      </c>
      <c r="R392" s="123"/>
    </row>
    <row r="393" spans="1:18" ht="12.65" customHeight="1">
      <c r="A393" s="112">
        <v>36831</v>
      </c>
      <c r="B393" s="90">
        <v>6128363</v>
      </c>
      <c r="C393" s="195">
        <v>86.850076557186355</v>
      </c>
      <c r="D393" s="196">
        <f t="shared" si="42"/>
        <v>7056255.1501780022</v>
      </c>
      <c r="F393" s="197">
        <f t="shared" si="43"/>
        <v>178.1524262779372</v>
      </c>
      <c r="G393" s="198">
        <f t="shared" si="44"/>
        <v>190.2760596925973</v>
      </c>
      <c r="H393" s="196">
        <f t="shared" si="45"/>
        <v>0</v>
      </c>
      <c r="I393" s="202">
        <f t="shared" si="47"/>
        <v>187.1300735972091</v>
      </c>
      <c r="J393" s="203">
        <v>1</v>
      </c>
      <c r="K393" s="203">
        <f t="shared" si="50"/>
        <v>23</v>
      </c>
      <c r="L393" s="201">
        <v>159.54342848671899</v>
      </c>
      <c r="M393" s="193">
        <v>64.5</v>
      </c>
      <c r="N393" s="192">
        <f t="shared" si="49"/>
        <v>196.5092452690252</v>
      </c>
      <c r="O393" s="171">
        <f t="shared" si="48"/>
        <v>0.81188764563367366</v>
      </c>
      <c r="P393" s="90">
        <v>14</v>
      </c>
      <c r="Q393" s="204">
        <v>0.83229976130000005</v>
      </c>
      <c r="R393" s="123"/>
    </row>
    <row r="394" spans="1:18" ht="12.65" customHeight="1">
      <c r="A394" s="112">
        <v>36861</v>
      </c>
      <c r="B394" s="90">
        <v>6470463</v>
      </c>
      <c r="C394" s="195">
        <v>86.590822597314158</v>
      </c>
      <c r="D394" s="196">
        <f t="shared" si="42"/>
        <v>7472458.1727217576</v>
      </c>
      <c r="F394" s="197">
        <f t="shared" si="43"/>
        <v>188.66048993384263</v>
      </c>
      <c r="G394" s="198">
        <f t="shared" si="44"/>
        <v>190.2760596925973</v>
      </c>
      <c r="H394" s="196">
        <f t="shared" si="45"/>
        <v>0</v>
      </c>
      <c r="I394" s="202">
        <f t="shared" si="47"/>
        <v>186.59685513523161</v>
      </c>
      <c r="J394" s="203">
        <v>1</v>
      </c>
      <c r="K394" s="203">
        <f t="shared" si="50"/>
        <v>24</v>
      </c>
      <c r="L394" s="201">
        <v>159.20008676043</v>
      </c>
      <c r="M394" s="193">
        <v>64.3</v>
      </c>
      <c r="N394" s="192">
        <f t="shared" si="49"/>
        <v>196.17626211073497</v>
      </c>
      <c r="O394" s="171">
        <f t="shared" si="48"/>
        <v>0.81151554753636224</v>
      </c>
      <c r="P394" s="90">
        <v>14</v>
      </c>
      <c r="Q394" s="204">
        <v>0.83229976130000005</v>
      </c>
      <c r="R394" s="123"/>
    </row>
    <row r="395" spans="1:18" ht="12.65" customHeight="1">
      <c r="A395" s="112">
        <v>36892</v>
      </c>
      <c r="B395" s="90">
        <v>5137693</v>
      </c>
      <c r="C395" s="195">
        <v>85.399367108694463</v>
      </c>
      <c r="D395" s="196">
        <f t="shared" si="42"/>
        <v>6016078.5424332898</v>
      </c>
      <c r="F395" s="197">
        <f t="shared" si="43"/>
        <v>151.89062274570523</v>
      </c>
      <c r="G395" s="198">
        <f t="shared" si="44"/>
        <v>188.66048993384263</v>
      </c>
      <c r="H395" s="196">
        <f t="shared" si="45"/>
        <v>0</v>
      </c>
      <c r="I395" s="202">
        <f t="shared" si="47"/>
        <v>186.06363667325411</v>
      </c>
      <c r="J395" s="203">
        <v>1</v>
      </c>
      <c r="K395" s="203">
        <f t="shared" si="50"/>
        <v>25</v>
      </c>
      <c r="L395" s="201">
        <v>162.25218446547001</v>
      </c>
      <c r="M395" s="193">
        <v>64.8</v>
      </c>
      <c r="N395" s="192">
        <f t="shared" si="49"/>
        <v>199.50388871097175</v>
      </c>
      <c r="O395" s="171">
        <f t="shared" si="48"/>
        <v>0.81327830506868171</v>
      </c>
      <c r="P395" s="90">
        <v>11</v>
      </c>
      <c r="Q395" s="204">
        <v>0.83229976130000005</v>
      </c>
      <c r="R395" s="123"/>
    </row>
    <row r="396" spans="1:18" ht="12.65" customHeight="1">
      <c r="A396" s="112">
        <v>36923</v>
      </c>
      <c r="B396" s="90">
        <v>5430993</v>
      </c>
      <c r="C396" s="195">
        <v>86.090859959777006</v>
      </c>
      <c r="D396" s="196">
        <f t="shared" si="42"/>
        <v>6308443.1988917803</v>
      </c>
      <c r="F396" s="197">
        <f t="shared" si="43"/>
        <v>159.27208384617035</v>
      </c>
      <c r="G396" s="198">
        <f t="shared" si="44"/>
        <v>188.66048993384263</v>
      </c>
      <c r="H396" s="196">
        <f t="shared" si="45"/>
        <v>0</v>
      </c>
      <c r="I396" s="202">
        <f t="shared" si="47"/>
        <v>185.53041821127661</v>
      </c>
      <c r="J396" s="203">
        <v>1</v>
      </c>
      <c r="K396" s="203">
        <f t="shared" si="50"/>
        <v>26</v>
      </c>
      <c r="L396" s="201">
        <v>164.27960136818001</v>
      </c>
      <c r="M396" s="193">
        <v>63.4</v>
      </c>
      <c r="N396" s="192">
        <f t="shared" si="49"/>
        <v>202.21261878967019</v>
      </c>
      <c r="O396" s="171">
        <f t="shared" si="48"/>
        <v>0.81241023607460472</v>
      </c>
      <c r="P396" s="90">
        <v>11</v>
      </c>
      <c r="Q396" s="204">
        <v>0.83229976130000005</v>
      </c>
      <c r="R396" s="123"/>
    </row>
    <row r="397" spans="1:18" ht="12.65" customHeight="1">
      <c r="A397" s="112">
        <v>36951</v>
      </c>
      <c r="B397" s="90">
        <v>6217766</v>
      </c>
      <c r="C397" s="195">
        <v>86.263733172547646</v>
      </c>
      <c r="D397" s="196">
        <f t="shared" si="42"/>
        <v>7207856.3856760217</v>
      </c>
      <c r="F397" s="197">
        <f t="shared" si="43"/>
        <v>181.97997040097303</v>
      </c>
      <c r="G397" s="198">
        <f t="shared" si="44"/>
        <v>188.66048993384263</v>
      </c>
      <c r="H397" s="196">
        <f t="shared" si="45"/>
        <v>0</v>
      </c>
      <c r="I397" s="202">
        <f t="shared" si="47"/>
        <v>184.99719974929911</v>
      </c>
      <c r="J397" s="203">
        <v>1</v>
      </c>
      <c r="K397" s="203">
        <f t="shared" si="50"/>
        <v>27</v>
      </c>
      <c r="L397" s="201">
        <v>169.659827360631</v>
      </c>
      <c r="M397" s="193">
        <v>64.2</v>
      </c>
      <c r="N397" s="192">
        <f t="shared" si="49"/>
        <v>208.10196203279091</v>
      </c>
      <c r="O397" s="171">
        <f t="shared" si="48"/>
        <v>0.81527259860191736</v>
      </c>
      <c r="P397" s="90">
        <v>11</v>
      </c>
      <c r="Q397" s="204">
        <v>0.83229976130000005</v>
      </c>
      <c r="R397" s="123"/>
    </row>
    <row r="398" spans="1:18" ht="12.65" customHeight="1">
      <c r="A398" s="112">
        <v>36982</v>
      </c>
      <c r="B398" s="90">
        <v>4993288</v>
      </c>
      <c r="C398" s="195">
        <v>86.002338028212705</v>
      </c>
      <c r="D398" s="196">
        <f t="shared" si="42"/>
        <v>5805990.9933634279</v>
      </c>
      <c r="F398" s="197">
        <f t="shared" si="43"/>
        <v>146.58644853417081</v>
      </c>
      <c r="G398" s="198">
        <f t="shared" si="44"/>
        <v>188.66048993384263</v>
      </c>
      <c r="H398" s="196">
        <f t="shared" si="45"/>
        <v>0</v>
      </c>
      <c r="I398" s="202">
        <f t="shared" si="47"/>
        <v>184.46398128732162</v>
      </c>
      <c r="J398" s="203">
        <v>1</v>
      </c>
      <c r="K398" s="203">
        <f t="shared" si="50"/>
        <v>28</v>
      </c>
      <c r="L398" s="201">
        <v>159.467951348512</v>
      </c>
      <c r="M398" s="193">
        <v>64.400000000000006</v>
      </c>
      <c r="N398" s="192">
        <f t="shared" si="49"/>
        <v>196.45216465070769</v>
      </c>
      <c r="O398" s="171">
        <f t="shared" si="48"/>
        <v>0.81173934444573981</v>
      </c>
      <c r="P398" s="90">
        <v>16</v>
      </c>
      <c r="Q398" s="204">
        <v>0.83229976130000005</v>
      </c>
      <c r="R398" s="123"/>
    </row>
    <row r="399" spans="1:18" ht="12.65" customHeight="1">
      <c r="A399" s="112">
        <v>37012</v>
      </c>
      <c r="B399" s="90">
        <v>4337903</v>
      </c>
      <c r="C399" s="195">
        <v>85.224427432982637</v>
      </c>
      <c r="D399" s="196">
        <f t="shared" si="42"/>
        <v>5089976.1144317072</v>
      </c>
      <c r="F399" s="197">
        <f t="shared" si="43"/>
        <v>128.50890099401821</v>
      </c>
      <c r="G399" s="198">
        <f t="shared" si="44"/>
        <v>188.66048993384263</v>
      </c>
      <c r="H399" s="196">
        <f t="shared" si="45"/>
        <v>0</v>
      </c>
      <c r="I399" s="202">
        <f t="shared" si="47"/>
        <v>183.93076282534412</v>
      </c>
      <c r="J399" s="203">
        <v>1</v>
      </c>
      <c r="K399" s="203">
        <f t="shared" si="50"/>
        <v>29</v>
      </c>
      <c r="L399" s="201">
        <v>152.01606336160501</v>
      </c>
      <c r="M399" s="193">
        <v>65.900000000000006</v>
      </c>
      <c r="N399" s="192">
        <f t="shared" si="49"/>
        <v>187.54486161306687</v>
      </c>
      <c r="O399" s="171">
        <f t="shared" si="48"/>
        <v>0.81055840215573005</v>
      </c>
      <c r="P399" s="90">
        <v>16</v>
      </c>
      <c r="Q399" s="204">
        <v>0.83229976130000005</v>
      </c>
      <c r="R399" s="123"/>
    </row>
    <row r="400" spans="1:18" ht="12.65" customHeight="1">
      <c r="A400" s="112">
        <v>37043</v>
      </c>
      <c r="B400" s="90">
        <v>4539287</v>
      </c>
      <c r="C400" s="195">
        <v>85.656599985888221</v>
      </c>
      <c r="D400" s="196">
        <f t="shared" si="42"/>
        <v>5299401.3313017795</v>
      </c>
      <c r="F400" s="197">
        <f t="shared" si="43"/>
        <v>133.79635300859641</v>
      </c>
      <c r="G400" s="198">
        <f t="shared" si="44"/>
        <v>188.66048993384263</v>
      </c>
      <c r="H400" s="196">
        <f t="shared" si="45"/>
        <v>0</v>
      </c>
      <c r="I400" s="202">
        <f t="shared" si="47"/>
        <v>183.39754436336662</v>
      </c>
      <c r="J400" s="203">
        <v>1</v>
      </c>
      <c r="K400" s="203">
        <f t="shared" si="50"/>
        <v>30</v>
      </c>
      <c r="L400" s="201">
        <v>151.49349925339101</v>
      </c>
      <c r="M400" s="193">
        <v>65.599999999999994</v>
      </c>
      <c r="N400" s="192">
        <f t="shared" si="49"/>
        <v>187.03679776105028</v>
      </c>
      <c r="O400" s="171">
        <f t="shared" si="48"/>
        <v>0.8099662797207009</v>
      </c>
      <c r="P400" s="90">
        <v>16</v>
      </c>
      <c r="Q400" s="204">
        <v>0.83229976130000005</v>
      </c>
      <c r="R400" s="123"/>
    </row>
    <row r="401" spans="1:18" ht="12.65" customHeight="1">
      <c r="A401" s="112">
        <v>37073</v>
      </c>
      <c r="B401" s="90">
        <v>4809974</v>
      </c>
      <c r="C401" s="195">
        <v>85.205634060527501</v>
      </c>
      <c r="D401" s="196">
        <f t="shared" si="42"/>
        <v>5645136.0910983188</v>
      </c>
      <c r="F401" s="197">
        <f t="shared" si="43"/>
        <v>142.52527295203404</v>
      </c>
      <c r="G401" s="198">
        <f t="shared" si="44"/>
        <v>188.66048993384263</v>
      </c>
      <c r="H401" s="196">
        <f t="shared" si="45"/>
        <v>0</v>
      </c>
      <c r="I401" s="202">
        <f t="shared" si="47"/>
        <v>182.86432590138912</v>
      </c>
      <c r="J401" s="203">
        <v>1</v>
      </c>
      <c r="K401" s="203">
        <f t="shared" si="50"/>
        <v>31</v>
      </c>
      <c r="L401" s="201">
        <v>152.98279893226399</v>
      </c>
      <c r="M401" s="193">
        <v>63.2</v>
      </c>
      <c r="N401" s="192">
        <f t="shared" si="49"/>
        <v>189.42114458733079</v>
      </c>
      <c r="O401" s="171">
        <f t="shared" si="48"/>
        <v>0.80763316717122224</v>
      </c>
      <c r="P401" s="90">
        <v>16</v>
      </c>
      <c r="Q401" s="204">
        <v>0.83229976130000005</v>
      </c>
      <c r="R401" s="123"/>
    </row>
    <row r="402" spans="1:18" ht="12.65" customHeight="1">
      <c r="A402" s="112">
        <v>37104</v>
      </c>
      <c r="B402" s="90">
        <v>5091787</v>
      </c>
      <c r="C402" s="195">
        <v>84.514310457602321</v>
      </c>
      <c r="D402" s="196">
        <f t="shared" si="42"/>
        <v>6024763.1110406565</v>
      </c>
      <c r="F402" s="197">
        <f t="shared" si="43"/>
        <v>152.10988592931341</v>
      </c>
      <c r="G402" s="198">
        <f t="shared" si="44"/>
        <v>188.66048993384263</v>
      </c>
      <c r="H402" s="196">
        <f t="shared" si="45"/>
        <v>0</v>
      </c>
      <c r="I402" s="202">
        <f t="shared" si="47"/>
        <v>182.33110743941162</v>
      </c>
      <c r="J402" s="203">
        <v>1</v>
      </c>
      <c r="K402" s="203">
        <f t="shared" si="50"/>
        <v>32</v>
      </c>
      <c r="L402" s="201">
        <v>154.0777413767</v>
      </c>
      <c r="M402" s="193">
        <v>63.3</v>
      </c>
      <c r="N402" s="192">
        <f t="shared" si="49"/>
        <v>190.6377673562136</v>
      </c>
      <c r="O402" s="171">
        <f t="shared" si="48"/>
        <v>0.80822254432302565</v>
      </c>
      <c r="P402" s="90">
        <v>16</v>
      </c>
      <c r="Q402" s="204">
        <v>0.83229976130000005</v>
      </c>
      <c r="R402" s="123"/>
    </row>
    <row r="403" spans="1:18" ht="12.65" customHeight="1">
      <c r="A403" s="112">
        <v>37135</v>
      </c>
      <c r="B403" s="90">
        <v>5482823</v>
      </c>
      <c r="C403" s="195">
        <v>84.859972259064918</v>
      </c>
      <c r="D403" s="196">
        <f t="shared" si="42"/>
        <v>6461023.7948956117</v>
      </c>
      <c r="F403" s="197">
        <f t="shared" si="43"/>
        <v>163.1243543214423</v>
      </c>
      <c r="G403" s="198">
        <f t="shared" si="44"/>
        <v>188.66048993384263</v>
      </c>
      <c r="H403" s="196">
        <f t="shared" si="45"/>
        <v>0</v>
      </c>
      <c r="I403" s="202">
        <f t="shared" si="47"/>
        <v>181.79788897743413</v>
      </c>
      <c r="J403" s="203">
        <v>1</v>
      </c>
      <c r="K403" s="203">
        <f t="shared" si="50"/>
        <v>33</v>
      </c>
      <c r="L403" s="201">
        <v>155.41685420119899</v>
      </c>
      <c r="M403" s="193">
        <v>64.2</v>
      </c>
      <c r="N403" s="192">
        <f t="shared" si="49"/>
        <v>191.90197207058119</v>
      </c>
      <c r="O403" s="171">
        <f t="shared" si="48"/>
        <v>0.8098762744555692</v>
      </c>
      <c r="P403" s="90">
        <v>16</v>
      </c>
      <c r="Q403" s="204">
        <v>0.83229976130000005</v>
      </c>
      <c r="R403" s="123"/>
    </row>
    <row r="404" spans="1:18" ht="12.65" customHeight="1">
      <c r="A404" s="112">
        <v>37165</v>
      </c>
      <c r="B404" s="90">
        <v>5716857</v>
      </c>
      <c r="C404" s="195">
        <v>84.912949478827798</v>
      </c>
      <c r="D404" s="196">
        <f t="shared" si="42"/>
        <v>6732609.1427614838</v>
      </c>
      <c r="F404" s="197">
        <f t="shared" si="43"/>
        <v>169.98119093436185</v>
      </c>
      <c r="G404" s="198">
        <f t="shared" si="44"/>
        <v>188.66048993384263</v>
      </c>
      <c r="H404" s="196">
        <f t="shared" si="45"/>
        <v>0</v>
      </c>
      <c r="I404" s="202">
        <f t="shared" si="47"/>
        <v>181.26467051545663</v>
      </c>
      <c r="J404" s="203">
        <v>1</v>
      </c>
      <c r="K404" s="203">
        <f t="shared" si="50"/>
        <v>34</v>
      </c>
      <c r="L404" s="201">
        <v>154.71526474115899</v>
      </c>
      <c r="M404" s="193">
        <v>64.5</v>
      </c>
      <c r="N404" s="192">
        <f t="shared" si="49"/>
        <v>191.01768087875035</v>
      </c>
      <c r="O404" s="171">
        <f t="shared" si="48"/>
        <v>0.80995258674177628</v>
      </c>
      <c r="P404" s="90">
        <v>16</v>
      </c>
      <c r="Q404" s="204">
        <v>0.83229976130000005</v>
      </c>
      <c r="R404" s="123"/>
    </row>
    <row r="405" spans="1:18" ht="12.65" customHeight="1">
      <c r="A405" s="112">
        <v>37196</v>
      </c>
      <c r="B405" s="90">
        <v>5814712</v>
      </c>
      <c r="C405" s="195">
        <v>85.085712346536496</v>
      </c>
      <c r="D405" s="196">
        <f t="shared" si="42"/>
        <v>6833946.4284178307</v>
      </c>
      <c r="F405" s="197">
        <f t="shared" si="43"/>
        <v>172.53969865947482</v>
      </c>
      <c r="G405" s="198">
        <f t="shared" si="44"/>
        <v>188.66048993384263</v>
      </c>
      <c r="H405" s="196">
        <f t="shared" si="45"/>
        <v>0</v>
      </c>
      <c r="I405" s="202">
        <f t="shared" si="47"/>
        <v>180.73145205347913</v>
      </c>
      <c r="J405" s="203">
        <v>1</v>
      </c>
      <c r="K405" s="203">
        <f t="shared" si="50"/>
        <v>35</v>
      </c>
      <c r="L405" s="201">
        <v>154.50740065396499</v>
      </c>
      <c r="M405" s="193">
        <v>62</v>
      </c>
      <c r="N405" s="192">
        <f t="shared" si="49"/>
        <v>191.50043703961103</v>
      </c>
      <c r="O405" s="171">
        <f t="shared" si="48"/>
        <v>0.80682531613233766</v>
      </c>
      <c r="P405" s="90">
        <v>16</v>
      </c>
      <c r="Q405" s="204">
        <v>0.83229976130000005</v>
      </c>
      <c r="R405" s="123"/>
    </row>
    <row r="406" spans="1:18" ht="12.65" customHeight="1">
      <c r="A406" s="112">
        <v>37226</v>
      </c>
      <c r="B406" s="90">
        <v>6142583</v>
      </c>
      <c r="C406" s="195">
        <v>84.912949478827798</v>
      </c>
      <c r="D406" s="196">
        <f t="shared" si="42"/>
        <v>7233976.7228690982</v>
      </c>
      <c r="F406" s="197">
        <f t="shared" si="43"/>
        <v>182.63944222378927</v>
      </c>
      <c r="G406" s="198">
        <f t="shared" si="44"/>
        <v>188.66048993384263</v>
      </c>
      <c r="H406" s="196">
        <f t="shared" si="45"/>
        <v>0</v>
      </c>
      <c r="I406" s="202">
        <f t="shared" si="47"/>
        <v>180.19823359150163</v>
      </c>
      <c r="J406" s="203">
        <v>1</v>
      </c>
      <c r="K406" s="203">
        <f t="shared" si="50"/>
        <v>36</v>
      </c>
      <c r="L406" s="201">
        <v>155.064207893488</v>
      </c>
      <c r="M406" s="193">
        <v>62.2</v>
      </c>
      <c r="N406" s="192">
        <f t="shared" si="49"/>
        <v>192.07621635660769</v>
      </c>
      <c r="O406" s="171">
        <f t="shared" si="48"/>
        <v>0.80730561458789163</v>
      </c>
      <c r="P406" s="90">
        <v>16</v>
      </c>
      <c r="Q406" s="204">
        <v>0.83229976130000005</v>
      </c>
      <c r="R406" s="123"/>
    </row>
    <row r="407" spans="1:18" ht="12.65" customHeight="1">
      <c r="A407" s="112">
        <v>37257</v>
      </c>
      <c r="B407" s="90">
        <v>4842361</v>
      </c>
      <c r="C407" s="195">
        <v>83.482432616690161</v>
      </c>
      <c r="D407" s="196">
        <f t="shared" ref="D407:D449" si="51">B407/C407*100</f>
        <v>5800455.0756609058</v>
      </c>
      <c r="F407" s="197">
        <f t="shared" ref="F407:F470" si="52">D407/E$574*100</f>
        <v>146.44668074667032</v>
      </c>
      <c r="G407" s="198">
        <f t="shared" ref="G407:G470" si="53">MAX(F395:F419)</f>
        <v>182.63944222378927</v>
      </c>
      <c r="H407" s="196">
        <f t="shared" ref="H407:H470" si="54">IF(F407=G407,1,0)</f>
        <v>0</v>
      </c>
      <c r="I407" s="202">
        <f t="shared" si="47"/>
        <v>179.66501512952414</v>
      </c>
      <c r="J407" s="203">
        <v>1</v>
      </c>
      <c r="K407" s="203">
        <f t="shared" si="50"/>
        <v>37</v>
      </c>
      <c r="L407" s="201">
        <v>155.61550357233801</v>
      </c>
      <c r="M407" s="193">
        <v>64.3</v>
      </c>
      <c r="N407" s="192">
        <f t="shared" si="49"/>
        <v>192.09914906588307</v>
      </c>
      <c r="O407" s="171">
        <f t="shared" si="48"/>
        <v>0.81007908847616772</v>
      </c>
      <c r="P407" s="90">
        <v>16</v>
      </c>
      <c r="Q407" s="204">
        <v>0.83229976130000005</v>
      </c>
      <c r="R407" s="123"/>
    </row>
    <row r="408" spans="1:18" ht="12.65" customHeight="1">
      <c r="A408" s="112">
        <v>37288</v>
      </c>
      <c r="B408" s="90">
        <v>5092526</v>
      </c>
      <c r="C408" s="195">
        <v>84.432077661967924</v>
      </c>
      <c r="D408" s="196">
        <f t="shared" si="51"/>
        <v>6031506.2012194293</v>
      </c>
      <c r="F408" s="197">
        <f t="shared" si="52"/>
        <v>152.28013173964652</v>
      </c>
      <c r="G408" s="198">
        <f t="shared" si="53"/>
        <v>182.63944222378927</v>
      </c>
      <c r="H408" s="196">
        <f t="shared" si="54"/>
        <v>0</v>
      </c>
      <c r="I408" s="202">
        <f t="shared" si="47"/>
        <v>179.13179666754664</v>
      </c>
      <c r="J408" s="203">
        <v>1</v>
      </c>
      <c r="K408" s="203">
        <f t="shared" si="50"/>
        <v>38</v>
      </c>
      <c r="L408" s="201">
        <v>155.18157326744699</v>
      </c>
      <c r="M408" s="193">
        <v>65.5</v>
      </c>
      <c r="N408" s="192">
        <f t="shared" si="49"/>
        <v>191.2603887557764</v>
      </c>
      <c r="O408" s="171">
        <f t="shared" si="48"/>
        <v>0.81136284557907568</v>
      </c>
      <c r="P408" s="90">
        <v>16</v>
      </c>
      <c r="Q408" s="204">
        <v>0.83229976130000005</v>
      </c>
      <c r="R408" s="123"/>
    </row>
    <row r="409" spans="1:18" ht="12.65" customHeight="1">
      <c r="A409" s="112">
        <v>37316</v>
      </c>
      <c r="B409" s="90">
        <v>5621215</v>
      </c>
      <c r="C409" s="195">
        <v>84.604740397472966</v>
      </c>
      <c r="D409" s="196">
        <f t="shared" si="51"/>
        <v>6644089.8862067759</v>
      </c>
      <c r="F409" s="197">
        <f t="shared" si="52"/>
        <v>167.74630571664937</v>
      </c>
      <c r="G409" s="198">
        <f t="shared" si="53"/>
        <v>182.63944222378927</v>
      </c>
      <c r="H409" s="196">
        <f t="shared" si="54"/>
        <v>0</v>
      </c>
      <c r="I409" s="202">
        <f t="shared" si="47"/>
        <v>178.59857820556914</v>
      </c>
      <c r="J409" s="203">
        <v>1</v>
      </c>
      <c r="K409" s="203">
        <f t="shared" si="50"/>
        <v>39</v>
      </c>
      <c r="L409" s="201">
        <v>154.88879039141901</v>
      </c>
      <c r="M409" s="193">
        <v>61.7</v>
      </c>
      <c r="N409" s="192">
        <f t="shared" si="49"/>
        <v>192.02053234103815</v>
      </c>
      <c r="O409" s="171">
        <f t="shared" si="48"/>
        <v>0.80662618993435919</v>
      </c>
      <c r="P409" s="90">
        <v>16</v>
      </c>
      <c r="Q409" s="204">
        <v>0.83229976130000005</v>
      </c>
      <c r="R409" s="123"/>
    </row>
    <row r="410" spans="1:18" ht="12.65" customHeight="1">
      <c r="A410" s="112">
        <v>37347</v>
      </c>
      <c r="B410" s="90">
        <v>4665813</v>
      </c>
      <c r="C410" s="195">
        <v>84.190445174659573</v>
      </c>
      <c r="D410" s="196">
        <f t="shared" si="51"/>
        <v>5541974.4964175103</v>
      </c>
      <c r="F410" s="197">
        <f t="shared" si="52"/>
        <v>139.92070608193958</v>
      </c>
      <c r="G410" s="198">
        <f t="shared" si="53"/>
        <v>182.63944222378927</v>
      </c>
      <c r="H410" s="196">
        <f t="shared" si="54"/>
        <v>0</v>
      </c>
      <c r="I410" s="202">
        <f t="shared" si="47"/>
        <v>178.06535974359164</v>
      </c>
      <c r="J410" s="203">
        <v>1</v>
      </c>
      <c r="K410" s="203">
        <f t="shared" si="50"/>
        <v>40</v>
      </c>
      <c r="L410" s="201">
        <v>152.02664292420101</v>
      </c>
      <c r="M410" s="193">
        <v>61.9</v>
      </c>
      <c r="N410" s="192">
        <f t="shared" si="49"/>
        <v>188.70758482337283</v>
      </c>
      <c r="O410" s="171">
        <f t="shared" si="48"/>
        <v>0.80562020369502074</v>
      </c>
      <c r="P410" s="90">
        <v>20</v>
      </c>
      <c r="Q410" s="204">
        <v>0.83229976130000005</v>
      </c>
      <c r="R410" s="123"/>
    </row>
    <row r="411" spans="1:18" ht="12.65" customHeight="1">
      <c r="A411" s="112">
        <v>37377</v>
      </c>
      <c r="B411" s="90">
        <v>4123299</v>
      </c>
      <c r="C411" s="195">
        <v>83.241577452404201</v>
      </c>
      <c r="D411" s="196">
        <f t="shared" si="51"/>
        <v>4953412.8571237326</v>
      </c>
      <c r="F411" s="197">
        <f t="shared" si="52"/>
        <v>125.06102742481767</v>
      </c>
      <c r="G411" s="198">
        <f t="shared" si="53"/>
        <v>182.63944222378927</v>
      </c>
      <c r="H411" s="196">
        <f t="shared" si="54"/>
        <v>0</v>
      </c>
      <c r="I411" s="202">
        <f t="shared" si="47"/>
        <v>177.53214128161414</v>
      </c>
      <c r="J411" s="203">
        <v>1</v>
      </c>
      <c r="K411" s="203">
        <f t="shared" si="50"/>
        <v>41</v>
      </c>
      <c r="L411" s="201">
        <v>150.009229225383</v>
      </c>
      <c r="M411" s="193">
        <v>59.8</v>
      </c>
      <c r="N411" s="192">
        <f t="shared" si="49"/>
        <v>187.01708615430567</v>
      </c>
      <c r="O411" s="171">
        <f t="shared" si="48"/>
        <v>0.80211510247578177</v>
      </c>
      <c r="P411" s="90">
        <v>20</v>
      </c>
      <c r="Q411" s="204">
        <v>0.83229976130000005</v>
      </c>
      <c r="R411" s="123"/>
    </row>
    <row r="412" spans="1:18" ht="12.65" customHeight="1">
      <c r="A412" s="112">
        <v>37408</v>
      </c>
      <c r="B412" s="90">
        <v>4331388</v>
      </c>
      <c r="C412" s="195">
        <v>83.931663068589941</v>
      </c>
      <c r="D412" s="196">
        <f t="shared" si="51"/>
        <v>5160612.624177766</v>
      </c>
      <c r="F412" s="197">
        <f t="shared" si="52"/>
        <v>130.29229251363299</v>
      </c>
      <c r="G412" s="198">
        <f t="shared" si="53"/>
        <v>182.63944222378927</v>
      </c>
      <c r="H412" s="196">
        <f t="shared" si="54"/>
        <v>0</v>
      </c>
      <c r="I412" s="202">
        <f t="shared" si="47"/>
        <v>176.99892281963665</v>
      </c>
      <c r="J412" s="203">
        <v>1</v>
      </c>
      <c r="K412" s="203">
        <f t="shared" si="50"/>
        <v>42</v>
      </c>
      <c r="L412" s="201">
        <v>148.86733178271399</v>
      </c>
      <c r="M412" s="193">
        <v>56.5</v>
      </c>
      <c r="N412" s="192">
        <f t="shared" si="49"/>
        <v>186.66760865743879</v>
      </c>
      <c r="O412" s="171">
        <f t="shared" si="48"/>
        <v>0.79749953863664902</v>
      </c>
      <c r="P412" s="90">
        <v>20</v>
      </c>
      <c r="Q412" s="204">
        <v>0.83229976130000005</v>
      </c>
      <c r="R412" s="123"/>
    </row>
    <row r="413" spans="1:18" ht="12.65" customHeight="1">
      <c r="A413" s="112">
        <v>37438</v>
      </c>
      <c r="B413" s="90">
        <v>4599869</v>
      </c>
      <c r="C413" s="195">
        <v>84.022530438020453</v>
      </c>
      <c r="D413" s="196">
        <f t="shared" si="51"/>
        <v>5474566.1384158283</v>
      </c>
      <c r="F413" s="197">
        <f t="shared" si="52"/>
        <v>138.2188171516465</v>
      </c>
      <c r="G413" s="198">
        <f t="shared" si="53"/>
        <v>182.63944222378927</v>
      </c>
      <c r="H413" s="196">
        <f t="shared" si="54"/>
        <v>0</v>
      </c>
      <c r="I413" s="202">
        <f t="shared" si="47"/>
        <v>176.46570435765915</v>
      </c>
      <c r="J413" s="203">
        <v>1</v>
      </c>
      <c r="K413" s="203">
        <f t="shared" si="50"/>
        <v>43</v>
      </c>
      <c r="L413" s="201">
        <v>148.92413192714699</v>
      </c>
      <c r="M413" s="193">
        <v>59.2</v>
      </c>
      <c r="N413" s="192">
        <f t="shared" si="49"/>
        <v>185.955497526009</v>
      </c>
      <c r="O413" s="171">
        <f t="shared" si="48"/>
        <v>0.80085898996515259</v>
      </c>
      <c r="P413" s="90">
        <v>17</v>
      </c>
      <c r="Q413" s="204">
        <v>0.83229976130000005</v>
      </c>
      <c r="R413" s="123"/>
    </row>
    <row r="414" spans="1:18" ht="12.65" customHeight="1">
      <c r="A414" s="112">
        <v>37469</v>
      </c>
      <c r="B414" s="90">
        <v>4859752</v>
      </c>
      <c r="C414" s="195">
        <v>83.419291757952607</v>
      </c>
      <c r="D414" s="196">
        <f t="shared" si="51"/>
        <v>5825693.1910917424</v>
      </c>
      <c r="F414" s="197">
        <f t="shared" si="52"/>
        <v>147.08387872250782</v>
      </c>
      <c r="G414" s="198">
        <f t="shared" si="53"/>
        <v>182.63944222378927</v>
      </c>
      <c r="H414" s="196">
        <f t="shared" si="54"/>
        <v>0</v>
      </c>
      <c r="I414" s="202">
        <f t="shared" si="47"/>
        <v>175.93248589568165</v>
      </c>
      <c r="J414" s="203">
        <v>1</v>
      </c>
      <c r="K414" s="203">
        <f t="shared" si="50"/>
        <v>44</v>
      </c>
      <c r="L414" s="201">
        <v>148.99276564222799</v>
      </c>
      <c r="M414" s="193">
        <v>60.8</v>
      </c>
      <c r="N414" s="192">
        <f t="shared" si="49"/>
        <v>185.5732856724141</v>
      </c>
      <c r="O414" s="171">
        <f t="shared" si="48"/>
        <v>0.802878308170065</v>
      </c>
      <c r="P414" s="90">
        <v>17</v>
      </c>
      <c r="Q414" s="204">
        <v>0.83229976130000005</v>
      </c>
      <c r="R414" s="123"/>
    </row>
    <row r="415" spans="1:18" ht="12.65" customHeight="1">
      <c r="A415" s="112">
        <v>37500</v>
      </c>
      <c r="B415" s="90">
        <v>5186685</v>
      </c>
      <c r="C415" s="195">
        <v>83.591645666543428</v>
      </c>
      <c r="D415" s="196">
        <f t="shared" si="51"/>
        <v>6204788.7185883094</v>
      </c>
      <c r="F415" s="197">
        <f t="shared" si="52"/>
        <v>156.65507287255554</v>
      </c>
      <c r="G415" s="198">
        <f t="shared" si="53"/>
        <v>182.63944222378927</v>
      </c>
      <c r="H415" s="196">
        <f t="shared" si="54"/>
        <v>0</v>
      </c>
      <c r="I415" s="202">
        <f t="shared" si="47"/>
        <v>175.39926743370415</v>
      </c>
      <c r="J415" s="203">
        <v>1</v>
      </c>
      <c r="K415" s="203">
        <f t="shared" si="50"/>
        <v>45</v>
      </c>
      <c r="L415" s="201">
        <v>149.05408163876001</v>
      </c>
      <c r="M415" s="193">
        <v>59.9</v>
      </c>
      <c r="N415" s="192">
        <f t="shared" si="49"/>
        <v>185.90193187404134</v>
      </c>
      <c r="O415" s="171">
        <f t="shared" si="48"/>
        <v>0.80178877183348607</v>
      </c>
      <c r="P415" s="90">
        <v>17</v>
      </c>
      <c r="Q415" s="204">
        <v>0.83229976130000005</v>
      </c>
      <c r="R415" s="123"/>
    </row>
    <row r="416" spans="1:18" ht="12.65" customHeight="1">
      <c r="A416" s="112">
        <v>37530</v>
      </c>
      <c r="B416" s="90">
        <v>5420186</v>
      </c>
      <c r="C416" s="195">
        <v>83.93050805958859</v>
      </c>
      <c r="D416" s="196">
        <f t="shared" si="51"/>
        <v>6457944.9419653239</v>
      </c>
      <c r="F416" s="197">
        <f t="shared" si="52"/>
        <v>163.04662114598167</v>
      </c>
      <c r="G416" s="198">
        <f t="shared" si="53"/>
        <v>182.63944222378927</v>
      </c>
      <c r="H416" s="196">
        <f t="shared" si="54"/>
        <v>0</v>
      </c>
      <c r="I416" s="202">
        <f t="shared" si="47"/>
        <v>174.86604897172666</v>
      </c>
      <c r="J416" s="203">
        <v>1</v>
      </c>
      <c r="K416" s="203">
        <f t="shared" si="50"/>
        <v>46</v>
      </c>
      <c r="L416" s="201">
        <v>147.75061076126099</v>
      </c>
      <c r="M416" s="193">
        <v>57.5</v>
      </c>
      <c r="N416" s="192">
        <f t="shared" si="49"/>
        <v>185.1097751379304</v>
      </c>
      <c r="O416" s="171">
        <f t="shared" si="48"/>
        <v>0.79817832770402286</v>
      </c>
      <c r="P416" s="90">
        <v>18</v>
      </c>
      <c r="Q416" s="204">
        <v>0.83229976130000005</v>
      </c>
      <c r="R416" s="123"/>
    </row>
    <row r="417" spans="1:18" ht="12.65" customHeight="1">
      <c r="A417" s="112">
        <v>37561</v>
      </c>
      <c r="B417" s="90">
        <v>5538238</v>
      </c>
      <c r="C417" s="195">
        <v>84.274838349063813</v>
      </c>
      <c r="D417" s="196">
        <f t="shared" si="51"/>
        <v>6571638.8289714511</v>
      </c>
      <c r="F417" s="197">
        <f t="shared" si="52"/>
        <v>165.91710150589333</v>
      </c>
      <c r="G417" s="198">
        <f t="shared" si="53"/>
        <v>182.63944222378927</v>
      </c>
      <c r="H417" s="196">
        <f t="shared" si="54"/>
        <v>0</v>
      </c>
      <c r="I417" s="202">
        <f t="shared" si="47"/>
        <v>174.33283050974916</v>
      </c>
      <c r="J417" s="203">
        <v>1</v>
      </c>
      <c r="K417" s="203">
        <f t="shared" si="50"/>
        <v>47</v>
      </c>
      <c r="L417" s="201">
        <v>148.107391613461</v>
      </c>
      <c r="M417" s="193">
        <v>58.1</v>
      </c>
      <c r="N417" s="192">
        <f t="shared" si="49"/>
        <v>185.3429749893177</v>
      </c>
      <c r="O417" s="171">
        <f t="shared" si="48"/>
        <v>0.79909903044341024</v>
      </c>
      <c r="P417" s="90">
        <v>18</v>
      </c>
      <c r="Q417" s="204">
        <v>0.83229976130000005</v>
      </c>
      <c r="R417" s="123"/>
    </row>
    <row r="418" spans="1:18" ht="12.65" customHeight="1">
      <c r="A418" s="112">
        <v>37591</v>
      </c>
      <c r="B418" s="90">
        <v>5761954</v>
      </c>
      <c r="C418" s="195">
        <v>83.84442548721978</v>
      </c>
      <c r="D418" s="196">
        <f t="shared" si="51"/>
        <v>6872196.8890803382</v>
      </c>
      <c r="F418" s="197">
        <f t="shared" si="52"/>
        <v>173.50542512886173</v>
      </c>
      <c r="G418" s="198">
        <f t="shared" si="53"/>
        <v>182.63944222378927</v>
      </c>
      <c r="H418" s="196">
        <f t="shared" si="54"/>
        <v>0</v>
      </c>
      <c r="I418" s="202">
        <f t="shared" si="47"/>
        <v>173.79961204777166</v>
      </c>
      <c r="J418" s="203">
        <v>1</v>
      </c>
      <c r="K418" s="203">
        <f t="shared" si="50"/>
        <v>48</v>
      </c>
      <c r="L418" s="201">
        <v>147.94093735474499</v>
      </c>
      <c r="M418" s="193">
        <v>59.8</v>
      </c>
      <c r="N418" s="192">
        <f t="shared" si="49"/>
        <v>184.66460629155546</v>
      </c>
      <c r="O418" s="171">
        <f t="shared" si="48"/>
        <v>0.80113314795781843</v>
      </c>
      <c r="P418" s="90">
        <v>18</v>
      </c>
      <c r="Q418" s="204">
        <v>0.83229976130000005</v>
      </c>
      <c r="R418" s="123"/>
    </row>
    <row r="419" spans="1:18" ht="12.65" customHeight="1">
      <c r="A419" s="112">
        <v>37622</v>
      </c>
      <c r="B419" s="90">
        <v>4557583</v>
      </c>
      <c r="C419" s="195">
        <v>83.140615505764842</v>
      </c>
      <c r="D419" s="196">
        <f t="shared" si="51"/>
        <v>5481776.8334707413</v>
      </c>
      <c r="F419" s="197">
        <f t="shared" si="52"/>
        <v>138.40086879119792</v>
      </c>
      <c r="G419" s="198">
        <f t="shared" si="53"/>
        <v>173.50542512886173</v>
      </c>
      <c r="H419" s="196">
        <f t="shared" si="54"/>
        <v>0</v>
      </c>
      <c r="I419" s="202">
        <f t="shared" si="47"/>
        <v>173.26639358579416</v>
      </c>
      <c r="J419" s="203">
        <v>1</v>
      </c>
      <c r="K419" s="203">
        <f t="shared" si="50"/>
        <v>49</v>
      </c>
      <c r="L419" s="201">
        <v>147.16064380677099</v>
      </c>
      <c r="M419" s="193">
        <v>59.8</v>
      </c>
      <c r="N419" s="192">
        <f t="shared" si="49"/>
        <v>183.77709864106293</v>
      </c>
      <c r="O419" s="171">
        <f t="shared" si="48"/>
        <v>0.80075616001639061</v>
      </c>
      <c r="P419" s="90">
        <v>18</v>
      </c>
      <c r="Q419" s="204">
        <v>0.83229976130000005</v>
      </c>
      <c r="R419" s="123"/>
    </row>
    <row r="420" spans="1:18" ht="12.65" customHeight="1">
      <c r="A420" s="112">
        <v>37653</v>
      </c>
      <c r="B420" s="90">
        <v>4771626</v>
      </c>
      <c r="C420" s="195">
        <v>83.828438591645011</v>
      </c>
      <c r="D420" s="196">
        <f t="shared" si="51"/>
        <v>5692132.7417824259</v>
      </c>
      <c r="F420" s="197">
        <f t="shared" si="52"/>
        <v>143.71181838840468</v>
      </c>
      <c r="G420" s="198">
        <f t="shared" si="53"/>
        <v>173.50542512886173</v>
      </c>
      <c r="H420" s="196">
        <f t="shared" si="54"/>
        <v>0</v>
      </c>
      <c r="I420" s="202">
        <f t="shared" si="47"/>
        <v>172.73317512381666</v>
      </c>
      <c r="J420" s="203">
        <v>1</v>
      </c>
      <c r="K420" s="203">
        <f t="shared" si="50"/>
        <v>50</v>
      </c>
      <c r="L420" s="201">
        <v>145.77334611053899</v>
      </c>
      <c r="M420" s="193">
        <v>61.7</v>
      </c>
      <c r="N420" s="192">
        <f t="shared" si="49"/>
        <v>181.65260535006803</v>
      </c>
      <c r="O420" s="171">
        <f t="shared" si="48"/>
        <v>0.80248420235765372</v>
      </c>
      <c r="P420" s="90">
        <v>18</v>
      </c>
      <c r="Q420" s="204">
        <v>0.83229976130000005</v>
      </c>
      <c r="R420" s="123"/>
    </row>
    <row r="421" spans="1:18" ht="12.65" customHeight="1">
      <c r="A421" s="112">
        <v>37681</v>
      </c>
      <c r="B421" s="90">
        <v>5258981</v>
      </c>
      <c r="C421" s="195">
        <v>84.258328020320093</v>
      </c>
      <c r="D421" s="196">
        <f t="shared" si="51"/>
        <v>6241496.9814398903</v>
      </c>
      <c r="F421" s="197">
        <f t="shared" si="52"/>
        <v>157.58186278480699</v>
      </c>
      <c r="G421" s="198">
        <f t="shared" si="53"/>
        <v>173.50542512886173</v>
      </c>
      <c r="H421" s="196">
        <f t="shared" si="54"/>
        <v>0</v>
      </c>
      <c r="I421" s="202">
        <f t="shared" si="47"/>
        <v>172.19995666183917</v>
      </c>
      <c r="J421" s="203">
        <v>1</v>
      </c>
      <c r="K421" s="203">
        <f t="shared" si="50"/>
        <v>51</v>
      </c>
      <c r="L421" s="201">
        <v>144.85980243007</v>
      </c>
      <c r="M421" s="193">
        <v>63.1</v>
      </c>
      <c r="N421" s="192">
        <f t="shared" si="49"/>
        <v>180.21079719964189</v>
      </c>
      <c r="O421" s="171">
        <f t="shared" si="48"/>
        <v>0.80383531220713045</v>
      </c>
      <c r="P421" s="90">
        <v>18</v>
      </c>
      <c r="Q421" s="204">
        <v>0.83229976130000005</v>
      </c>
      <c r="R421" s="123"/>
    </row>
    <row r="422" spans="1:18" ht="12.65" customHeight="1">
      <c r="A422" s="112">
        <v>37712</v>
      </c>
      <c r="B422" s="90">
        <v>4391089</v>
      </c>
      <c r="C422" s="195">
        <v>83.884983215319863</v>
      </c>
      <c r="D422" s="196">
        <f t="shared" si="51"/>
        <v>5234654.4419383733</v>
      </c>
      <c r="F422" s="197">
        <f t="shared" si="52"/>
        <v>132.16165936607004</v>
      </c>
      <c r="G422" s="198">
        <f t="shared" si="53"/>
        <v>173.50542512886173</v>
      </c>
      <c r="H422" s="196">
        <f t="shared" si="54"/>
        <v>0</v>
      </c>
      <c r="I422" s="202">
        <f t="shared" si="47"/>
        <v>171.66673819986167</v>
      </c>
      <c r="J422" s="203">
        <v>1</v>
      </c>
      <c r="K422" s="203">
        <f t="shared" si="50"/>
        <v>52</v>
      </c>
      <c r="L422" s="201">
        <v>143.600382770675</v>
      </c>
      <c r="M422" s="193">
        <v>60.9</v>
      </c>
      <c r="N422" s="192">
        <f t="shared" si="49"/>
        <v>179.41120991928113</v>
      </c>
      <c r="O422" s="171">
        <f t="shared" si="48"/>
        <v>0.80039805113226881</v>
      </c>
      <c r="P422" s="90">
        <v>20</v>
      </c>
      <c r="Q422" s="204">
        <v>0.83229976130000005</v>
      </c>
      <c r="R422" s="123"/>
    </row>
    <row r="423" spans="1:18" ht="12.65" customHeight="1">
      <c r="A423" s="112">
        <v>37742</v>
      </c>
      <c r="B423" s="90">
        <v>3888073</v>
      </c>
      <c r="C423" s="195">
        <v>83.283964911832413</v>
      </c>
      <c r="D423" s="196">
        <f t="shared" si="51"/>
        <v>4668453.2900373591</v>
      </c>
      <c r="F423" s="197">
        <f t="shared" si="52"/>
        <v>117.86652592407935</v>
      </c>
      <c r="G423" s="198">
        <f t="shared" si="53"/>
        <v>173.50542512886173</v>
      </c>
      <c r="H423" s="196">
        <f t="shared" si="54"/>
        <v>0</v>
      </c>
      <c r="I423" s="202">
        <f t="shared" si="47"/>
        <v>171.13351973788417</v>
      </c>
      <c r="J423" s="203">
        <v>1</v>
      </c>
      <c r="K423" s="203">
        <f t="shared" si="50"/>
        <v>53</v>
      </c>
      <c r="L423" s="201">
        <v>142.54016945592801</v>
      </c>
      <c r="M423" s="193">
        <v>59.8</v>
      </c>
      <c r="N423" s="192">
        <f t="shared" si="49"/>
        <v>178.52176063919811</v>
      </c>
      <c r="O423" s="171">
        <f t="shared" si="48"/>
        <v>0.79844702934567857</v>
      </c>
      <c r="P423" s="90">
        <v>20</v>
      </c>
      <c r="Q423" s="204">
        <v>0.83229976130000005</v>
      </c>
      <c r="R423" s="123"/>
    </row>
    <row r="424" spans="1:18" ht="12.65" customHeight="1">
      <c r="A424" s="112">
        <v>37773</v>
      </c>
      <c r="B424" s="90">
        <v>4149524</v>
      </c>
      <c r="C424" s="195">
        <v>83.799123457678789</v>
      </c>
      <c r="D424" s="196">
        <f t="shared" si="51"/>
        <v>4951751.0789902732</v>
      </c>
      <c r="F424" s="197">
        <f t="shared" si="52"/>
        <v>125.01907176985472</v>
      </c>
      <c r="G424" s="198">
        <f t="shared" si="53"/>
        <v>173.50542512886173</v>
      </c>
      <c r="H424" s="196">
        <f t="shared" si="54"/>
        <v>0</v>
      </c>
      <c r="I424" s="202">
        <f t="shared" si="47"/>
        <v>170.60030127590667</v>
      </c>
      <c r="J424" s="203">
        <v>1</v>
      </c>
      <c r="K424" s="203">
        <f t="shared" si="50"/>
        <v>54</v>
      </c>
      <c r="L424" s="201">
        <v>143.13108679008499</v>
      </c>
      <c r="M424" s="193">
        <v>59.4</v>
      </c>
      <c r="N424" s="192">
        <f t="shared" si="49"/>
        <v>179.30894035393706</v>
      </c>
      <c r="O424" s="171">
        <f t="shared" si="48"/>
        <v>0.79823731325141523</v>
      </c>
      <c r="P424" s="90">
        <v>20</v>
      </c>
      <c r="Q424" s="204">
        <v>0.83229976130000005</v>
      </c>
      <c r="R424" s="123"/>
    </row>
    <row r="425" spans="1:18" ht="12.65" customHeight="1">
      <c r="A425" s="112">
        <v>37803</v>
      </c>
      <c r="B425" s="90">
        <v>4389157</v>
      </c>
      <c r="C425" s="195">
        <v>84.018258789707673</v>
      </c>
      <c r="D425" s="196">
        <f t="shared" si="51"/>
        <v>5224051.370769036</v>
      </c>
      <c r="F425" s="197">
        <f t="shared" si="52"/>
        <v>131.8939588911563</v>
      </c>
      <c r="G425" s="198">
        <f t="shared" si="53"/>
        <v>173.50542512886173</v>
      </c>
      <c r="H425" s="196">
        <f t="shared" si="54"/>
        <v>0</v>
      </c>
      <c r="I425" s="202">
        <f t="shared" si="47"/>
        <v>170.06708281392918</v>
      </c>
      <c r="J425" s="203">
        <v>1</v>
      </c>
      <c r="K425" s="203">
        <f t="shared" si="50"/>
        <v>55</v>
      </c>
      <c r="L425" s="201">
        <v>142.157721381237</v>
      </c>
      <c r="M425" s="193">
        <v>60.6</v>
      </c>
      <c r="N425" s="192">
        <f t="shared" si="49"/>
        <v>177.85662533362023</v>
      </c>
      <c r="O425" s="171">
        <f t="shared" si="48"/>
        <v>0.799282686909077</v>
      </c>
      <c r="P425" s="90">
        <v>16</v>
      </c>
      <c r="Q425" s="204">
        <v>0.83229976130000005</v>
      </c>
      <c r="R425" s="123"/>
    </row>
    <row r="426" spans="1:18" ht="12.65" customHeight="1">
      <c r="A426" s="112">
        <v>37834</v>
      </c>
      <c r="B426" s="90">
        <v>4603300</v>
      </c>
      <c r="C426" s="195">
        <v>83.589594204045909</v>
      </c>
      <c r="D426" s="196">
        <f t="shared" si="51"/>
        <v>5507025.1791905351</v>
      </c>
      <c r="F426" s="197">
        <f t="shared" si="52"/>
        <v>139.03832505571125</v>
      </c>
      <c r="G426" s="198">
        <f t="shared" si="53"/>
        <v>173.50542512886173</v>
      </c>
      <c r="H426" s="196">
        <f t="shared" si="54"/>
        <v>0</v>
      </c>
      <c r="I426" s="202">
        <f t="shared" si="47"/>
        <v>169.53386435195168</v>
      </c>
      <c r="J426" s="203">
        <v>1</v>
      </c>
      <c r="K426" s="203">
        <f t="shared" si="50"/>
        <v>56</v>
      </c>
      <c r="L426" s="201">
        <v>140.845570803774</v>
      </c>
      <c r="M426" s="193">
        <v>63.1</v>
      </c>
      <c r="N426" s="192">
        <f t="shared" si="49"/>
        <v>175.64500104710785</v>
      </c>
      <c r="O426" s="171">
        <f t="shared" si="48"/>
        <v>0.80187634127998508</v>
      </c>
      <c r="P426" s="90">
        <v>16</v>
      </c>
      <c r="Q426" s="204">
        <v>0.83229976130000005</v>
      </c>
      <c r="R426" s="123"/>
    </row>
    <row r="427" spans="1:18" ht="12.65" customHeight="1">
      <c r="A427" s="112">
        <v>37865</v>
      </c>
      <c r="B427" s="90">
        <v>4854454</v>
      </c>
      <c r="C427" s="195">
        <v>84.018258789707673</v>
      </c>
      <c r="D427" s="196">
        <f t="shared" si="51"/>
        <v>5777855.9921723539</v>
      </c>
      <c r="F427" s="197">
        <f t="shared" si="52"/>
        <v>145.87611158931188</v>
      </c>
      <c r="G427" s="198">
        <f t="shared" si="53"/>
        <v>173.50542512886173</v>
      </c>
      <c r="H427" s="196">
        <f t="shared" si="54"/>
        <v>0</v>
      </c>
      <c r="I427" s="202">
        <f t="shared" si="47"/>
        <v>169.00064588997418</v>
      </c>
      <c r="J427" s="203">
        <v>1</v>
      </c>
      <c r="K427" s="203">
        <f t="shared" si="50"/>
        <v>57</v>
      </c>
      <c r="L427" s="201">
        <v>138.93784355462</v>
      </c>
      <c r="M427" s="193">
        <v>64.099999999999994</v>
      </c>
      <c r="N427" s="192">
        <f t="shared" si="49"/>
        <v>173.18747525089844</v>
      </c>
      <c r="O427" s="171">
        <f t="shared" si="48"/>
        <v>0.80223955775866207</v>
      </c>
      <c r="P427" s="90">
        <v>16</v>
      </c>
      <c r="Q427" s="204">
        <v>0.83229976130000005</v>
      </c>
      <c r="R427" s="123"/>
    </row>
    <row r="428" spans="1:18" ht="12.65" customHeight="1">
      <c r="A428" s="112">
        <v>37895</v>
      </c>
      <c r="B428" s="90">
        <v>5152628</v>
      </c>
      <c r="C428" s="195">
        <v>83.973238404438376</v>
      </c>
      <c r="D428" s="196">
        <f t="shared" si="51"/>
        <v>6136035.8346352158</v>
      </c>
      <c r="F428" s="197">
        <f t="shared" si="52"/>
        <v>154.91923809487744</v>
      </c>
      <c r="G428" s="198">
        <f t="shared" si="53"/>
        <v>173.50542512886173</v>
      </c>
      <c r="H428" s="196">
        <f t="shared" si="54"/>
        <v>0</v>
      </c>
      <c r="I428" s="202">
        <f t="shared" si="47"/>
        <v>168.46742742799668</v>
      </c>
      <c r="J428" s="203">
        <v>1</v>
      </c>
      <c r="K428" s="203">
        <f t="shared" si="50"/>
        <v>58</v>
      </c>
      <c r="L428" s="201">
        <v>139.66924987571801</v>
      </c>
      <c r="M428" s="193">
        <v>64.900000000000006</v>
      </c>
      <c r="N428" s="192">
        <f t="shared" si="49"/>
        <v>173.78924046034371</v>
      </c>
      <c r="O428" s="171">
        <f t="shared" si="48"/>
        <v>0.80367029342986629</v>
      </c>
      <c r="P428" s="90">
        <v>15</v>
      </c>
      <c r="Q428" s="204">
        <v>0.83229976130000005</v>
      </c>
      <c r="R428" s="123"/>
    </row>
    <row r="429" spans="1:18" ht="12.65" customHeight="1">
      <c r="A429" s="112">
        <v>37926</v>
      </c>
      <c r="B429" s="90">
        <v>5141957</v>
      </c>
      <c r="C429" s="195">
        <v>83.88763877303731</v>
      </c>
      <c r="D429" s="196">
        <f t="shared" si="51"/>
        <v>6129576.5087772375</v>
      </c>
      <c r="F429" s="197">
        <f t="shared" si="52"/>
        <v>154.75615660912794</v>
      </c>
      <c r="G429" s="198">
        <f t="shared" si="53"/>
        <v>173.50542512886173</v>
      </c>
      <c r="H429" s="196">
        <f t="shared" si="54"/>
        <v>0</v>
      </c>
      <c r="I429" s="202">
        <f t="shared" si="47"/>
        <v>167.93420896601918</v>
      </c>
      <c r="J429" s="203">
        <v>1</v>
      </c>
      <c r="K429" s="203">
        <f t="shared" si="50"/>
        <v>59</v>
      </c>
      <c r="L429" s="201">
        <v>137.666311769575</v>
      </c>
      <c r="M429" s="193">
        <v>66.099999999999994</v>
      </c>
      <c r="N429" s="192">
        <f t="shared" si="49"/>
        <v>171.16588711994839</v>
      </c>
      <c r="O429" s="171">
        <f t="shared" si="48"/>
        <v>0.80428591284139583</v>
      </c>
      <c r="P429" s="90">
        <v>15</v>
      </c>
      <c r="Q429" s="204">
        <v>0.83229976130000005</v>
      </c>
      <c r="R429" s="123"/>
    </row>
    <row r="430" spans="1:18" ht="12.65" customHeight="1">
      <c r="A430" s="112">
        <v>37956</v>
      </c>
      <c r="B430" s="90">
        <v>5277885</v>
      </c>
      <c r="C430" s="195">
        <v>84.058838035839457</v>
      </c>
      <c r="D430" s="196">
        <f t="shared" si="51"/>
        <v>6278798.4265850941</v>
      </c>
      <c r="F430" s="197">
        <f t="shared" si="52"/>
        <v>158.52362903543977</v>
      </c>
      <c r="G430" s="198">
        <f t="shared" si="53"/>
        <v>173.50542512886173</v>
      </c>
      <c r="H430" s="196">
        <f t="shared" si="54"/>
        <v>0</v>
      </c>
      <c r="I430" s="202">
        <f t="shared" si="47"/>
        <v>167.40099050404169</v>
      </c>
      <c r="J430" s="203">
        <v>1</v>
      </c>
      <c r="K430" s="203">
        <f t="shared" si="50"/>
        <v>60</v>
      </c>
      <c r="L430" s="201">
        <v>135.69442075314299</v>
      </c>
      <c r="M430" s="193">
        <v>64.599999999999994</v>
      </c>
      <c r="N430" s="192">
        <f t="shared" si="49"/>
        <v>169.35456255425936</v>
      </c>
      <c r="O430" s="171">
        <f t="shared" si="48"/>
        <v>0.80124455288689356</v>
      </c>
      <c r="P430" s="90">
        <v>15</v>
      </c>
      <c r="Q430" s="204">
        <v>0.83229976130000005</v>
      </c>
      <c r="R430" s="123"/>
    </row>
    <row r="431" spans="1:18" ht="12.65" customHeight="1">
      <c r="A431" s="112">
        <v>37987</v>
      </c>
      <c r="B431" s="90">
        <v>4188434</v>
      </c>
      <c r="C431" s="195">
        <v>83.408472607537647</v>
      </c>
      <c r="D431" s="196">
        <f t="shared" si="51"/>
        <v>5021592.9737832053</v>
      </c>
      <c r="F431" s="197">
        <f t="shared" si="52"/>
        <v>126.78240129074024</v>
      </c>
      <c r="G431" s="198">
        <f t="shared" si="53"/>
        <v>158.52362903543977</v>
      </c>
      <c r="H431" s="196">
        <f t="shared" si="54"/>
        <v>0</v>
      </c>
      <c r="I431" s="202">
        <f t="shared" si="47"/>
        <v>166.86777204206419</v>
      </c>
      <c r="J431" s="203">
        <v>1</v>
      </c>
      <c r="K431" s="203">
        <f t="shared" si="50"/>
        <v>61</v>
      </c>
      <c r="L431" s="201">
        <v>135.510370620879</v>
      </c>
      <c r="M431" s="193">
        <v>65.400000000000006</v>
      </c>
      <c r="N431" s="192">
        <f t="shared" si="49"/>
        <v>168.91508551819194</v>
      </c>
      <c r="O431" s="171">
        <f t="shared" si="48"/>
        <v>0.80223959988632698</v>
      </c>
      <c r="P431" s="90">
        <v>11</v>
      </c>
      <c r="Q431" s="204">
        <v>0.83229976130000005</v>
      </c>
      <c r="R431" s="123"/>
    </row>
    <row r="432" spans="1:18" ht="12.65" customHeight="1">
      <c r="A432" s="112">
        <v>38018</v>
      </c>
      <c r="B432" s="90">
        <v>4441454</v>
      </c>
      <c r="C432" s="195">
        <v>84.092148612517491</v>
      </c>
      <c r="D432" s="196">
        <f t="shared" si="51"/>
        <v>5281651.2281847801</v>
      </c>
      <c r="F432" s="197">
        <f t="shared" si="52"/>
        <v>133.34820822504261</v>
      </c>
      <c r="G432" s="198">
        <f t="shared" si="53"/>
        <v>158.52362903543977</v>
      </c>
      <c r="H432" s="196">
        <f t="shared" si="54"/>
        <v>0</v>
      </c>
      <c r="I432" s="202">
        <f t="shared" si="47"/>
        <v>166.33455358008669</v>
      </c>
      <c r="J432" s="203">
        <v>1</v>
      </c>
      <c r="K432" s="203">
        <f t="shared" si="50"/>
        <v>62</v>
      </c>
      <c r="L432" s="201">
        <v>135.25530370339001</v>
      </c>
      <c r="M432" s="193">
        <v>66.8</v>
      </c>
      <c r="N432" s="192">
        <f t="shared" si="49"/>
        <v>168.22223033083168</v>
      </c>
      <c r="O432" s="171">
        <f t="shared" si="48"/>
        <v>0.80402752619194406</v>
      </c>
      <c r="P432" s="90">
        <v>11</v>
      </c>
      <c r="Q432" s="204">
        <v>0.83229976130000005</v>
      </c>
      <c r="R432" s="123"/>
    </row>
    <row r="433" spans="1:18" ht="12.65" customHeight="1">
      <c r="A433" s="112">
        <v>38047</v>
      </c>
      <c r="B433" s="90">
        <v>4865190</v>
      </c>
      <c r="C433" s="195">
        <v>84.604905616252353</v>
      </c>
      <c r="D433" s="196">
        <f t="shared" si="51"/>
        <v>5750482.155334278</v>
      </c>
      <c r="F433" s="197">
        <f t="shared" si="52"/>
        <v>145.18499210093617</v>
      </c>
      <c r="G433" s="198">
        <f t="shared" si="53"/>
        <v>158.52362903543977</v>
      </c>
      <c r="H433" s="196">
        <f t="shared" si="54"/>
        <v>0</v>
      </c>
      <c r="I433" s="202">
        <f t="shared" si="47"/>
        <v>165.80133511810919</v>
      </c>
      <c r="J433" s="203">
        <v>1</v>
      </c>
      <c r="K433" s="203">
        <f t="shared" si="50"/>
        <v>63</v>
      </c>
      <c r="L433" s="201">
        <v>133.040187352083</v>
      </c>
      <c r="M433" s="193">
        <v>66.5</v>
      </c>
      <c r="N433" s="192">
        <f t="shared" si="49"/>
        <v>165.78905372028515</v>
      </c>
      <c r="O433" s="171">
        <f t="shared" si="48"/>
        <v>0.80246665486458979</v>
      </c>
      <c r="P433" s="90">
        <v>11</v>
      </c>
      <c r="Q433" s="204">
        <v>0.83229976130000005</v>
      </c>
      <c r="R433" s="123"/>
    </row>
    <row r="434" spans="1:18" ht="12.65" customHeight="1">
      <c r="A434" s="112">
        <v>38078</v>
      </c>
      <c r="B434" s="90">
        <v>4149172</v>
      </c>
      <c r="C434" s="195">
        <v>84.372461508923848</v>
      </c>
      <c r="D434" s="196">
        <f t="shared" si="51"/>
        <v>4917685.1377758523</v>
      </c>
      <c r="F434" s="197">
        <f t="shared" si="52"/>
        <v>124.15899373247854</v>
      </c>
      <c r="G434" s="198">
        <f t="shared" si="53"/>
        <v>158.52362903543977</v>
      </c>
      <c r="H434" s="196">
        <f t="shared" si="54"/>
        <v>0</v>
      </c>
      <c r="I434" s="202">
        <f t="shared" si="47"/>
        <v>165.2681166561317</v>
      </c>
      <c r="J434" s="203">
        <v>1</v>
      </c>
      <c r="K434" s="203">
        <f t="shared" si="50"/>
        <v>64</v>
      </c>
      <c r="L434" s="201">
        <v>134.756584241984</v>
      </c>
      <c r="M434" s="193">
        <v>66</v>
      </c>
      <c r="N434" s="192">
        <f t="shared" si="49"/>
        <v>167.88512368313144</v>
      </c>
      <c r="O434" s="171">
        <f t="shared" si="48"/>
        <v>0.80267138198811072</v>
      </c>
      <c r="P434" s="90">
        <v>12</v>
      </c>
      <c r="Q434" s="204">
        <v>0.83229976130000005</v>
      </c>
      <c r="R434" s="123"/>
    </row>
    <row r="435" spans="1:18" ht="12.65" customHeight="1">
      <c r="A435" s="112">
        <v>38108</v>
      </c>
      <c r="B435" s="90">
        <v>3641714</v>
      </c>
      <c r="C435" s="195">
        <v>83.519352696902374</v>
      </c>
      <c r="D435" s="196">
        <f t="shared" si="51"/>
        <v>4360323.5446711816</v>
      </c>
      <c r="F435" s="197">
        <f t="shared" si="52"/>
        <v>110.08703658064161</v>
      </c>
      <c r="G435" s="198">
        <f t="shared" si="53"/>
        <v>158.52362903543977</v>
      </c>
      <c r="H435" s="196">
        <f t="shared" si="54"/>
        <v>0</v>
      </c>
      <c r="I435" s="202">
        <f t="shared" si="47"/>
        <v>164.7348981941542</v>
      </c>
      <c r="J435" s="203">
        <v>1</v>
      </c>
      <c r="K435" s="203">
        <f t="shared" si="50"/>
        <v>65</v>
      </c>
      <c r="L435" s="201">
        <v>133.19080114763301</v>
      </c>
      <c r="M435" s="193">
        <v>69.400000000000006</v>
      </c>
      <c r="N435" s="192">
        <f t="shared" si="49"/>
        <v>165.12611194873239</v>
      </c>
      <c r="O435" s="171">
        <f t="shared" si="48"/>
        <v>0.80660047993490869</v>
      </c>
      <c r="P435" s="90">
        <v>12</v>
      </c>
      <c r="Q435" s="204">
        <v>0.83229976130000005</v>
      </c>
      <c r="R435" s="123"/>
    </row>
    <row r="436" spans="1:18" ht="12.65" customHeight="1">
      <c r="A436" s="112">
        <v>38139</v>
      </c>
      <c r="B436" s="90">
        <v>3859036</v>
      </c>
      <c r="C436" s="195">
        <v>84.457772390125996</v>
      </c>
      <c r="D436" s="196">
        <f t="shared" si="51"/>
        <v>4569189.8931153463</v>
      </c>
      <c r="F436" s="197">
        <f t="shared" si="52"/>
        <v>115.36037859438702</v>
      </c>
      <c r="G436" s="198">
        <f t="shared" si="53"/>
        <v>158.52362903543977</v>
      </c>
      <c r="H436" s="196">
        <f t="shared" si="54"/>
        <v>0</v>
      </c>
      <c r="I436" s="202">
        <f t="shared" ref="I436:I452" si="55">(I$454-I$370)/(K$453+1)+I435</f>
        <v>164.2016797321767</v>
      </c>
      <c r="J436" s="203">
        <v>1</v>
      </c>
      <c r="K436" s="203">
        <f t="shared" si="50"/>
        <v>66</v>
      </c>
      <c r="L436" s="201">
        <v>131.69793137840401</v>
      </c>
      <c r="M436" s="193">
        <v>69.2</v>
      </c>
      <c r="N436" s="192">
        <f t="shared" si="49"/>
        <v>163.4856529882727</v>
      </c>
      <c r="O436" s="171">
        <f t="shared" si="48"/>
        <v>0.80556262259814981</v>
      </c>
      <c r="P436" s="90">
        <v>12</v>
      </c>
      <c r="Q436" s="204">
        <v>0.83229976130000005</v>
      </c>
      <c r="R436" s="123"/>
    </row>
    <row r="437" spans="1:18" ht="12.65" customHeight="1">
      <c r="A437" s="112">
        <v>38169</v>
      </c>
      <c r="B437" s="90">
        <v>4117314</v>
      </c>
      <c r="C437" s="195">
        <v>84.305516451068868</v>
      </c>
      <c r="D437" s="196">
        <f t="shared" si="51"/>
        <v>4883801.4086417453</v>
      </c>
      <c r="F437" s="197">
        <f t="shared" si="52"/>
        <v>123.30351608490038</v>
      </c>
      <c r="G437" s="198">
        <f t="shared" si="53"/>
        <v>158.52362903543977</v>
      </c>
      <c r="H437" s="196">
        <f t="shared" si="54"/>
        <v>0</v>
      </c>
      <c r="I437" s="202">
        <f t="shared" si="55"/>
        <v>163.6684612701992</v>
      </c>
      <c r="J437" s="203">
        <v>1</v>
      </c>
      <c r="K437" s="203">
        <f t="shared" si="50"/>
        <v>67</v>
      </c>
      <c r="L437" s="201">
        <v>133.02033787419001</v>
      </c>
      <c r="M437" s="193">
        <v>70.099999999999994</v>
      </c>
      <c r="N437" s="192">
        <f t="shared" si="49"/>
        <v>164.73085588648672</v>
      </c>
      <c r="O437" s="171">
        <f t="shared" si="48"/>
        <v>0.80750104258459077</v>
      </c>
      <c r="P437" s="90">
        <v>11</v>
      </c>
      <c r="Q437" s="204">
        <v>0.83229976130000005</v>
      </c>
      <c r="R437" s="123"/>
    </row>
    <row r="438" spans="1:18" ht="12.65" customHeight="1">
      <c r="A438" s="112">
        <v>38200</v>
      </c>
      <c r="B438" s="90">
        <v>4358466</v>
      </c>
      <c r="C438" s="195">
        <v>83.879731014447316</v>
      </c>
      <c r="D438" s="196">
        <f t="shared" si="51"/>
        <v>5196089.6241420992</v>
      </c>
      <c r="F438" s="197">
        <f t="shared" si="52"/>
        <v>131.18799618168256</v>
      </c>
      <c r="G438" s="198">
        <f t="shared" si="53"/>
        <v>158.52362903543977</v>
      </c>
      <c r="H438" s="196">
        <f t="shared" si="54"/>
        <v>0</v>
      </c>
      <c r="I438" s="202">
        <f t="shared" si="55"/>
        <v>163.1352428082217</v>
      </c>
      <c r="J438" s="203">
        <v>1</v>
      </c>
      <c r="K438" s="203">
        <f t="shared" si="50"/>
        <v>68</v>
      </c>
      <c r="L438" s="201">
        <v>133.09481352301</v>
      </c>
      <c r="M438" s="193">
        <v>66.900000000000006</v>
      </c>
      <c r="N438" s="192">
        <f t="shared" si="49"/>
        <v>165.73611665175974</v>
      </c>
      <c r="O438" s="171">
        <f t="shared" si="48"/>
        <v>0.80305256459378271</v>
      </c>
      <c r="P438" s="90">
        <v>11</v>
      </c>
      <c r="Q438" s="204">
        <v>0.83229976130000005</v>
      </c>
      <c r="R438" s="123"/>
    </row>
    <row r="439" spans="1:18" ht="12.65" customHeight="1">
      <c r="A439" s="112">
        <v>38231</v>
      </c>
      <c r="B439" s="90">
        <v>4652134</v>
      </c>
      <c r="C439" s="195">
        <v>84.305516451068868</v>
      </c>
      <c r="D439" s="196">
        <f t="shared" si="51"/>
        <v>5518184.5694523556</v>
      </c>
      <c r="F439" s="197">
        <f t="shared" si="52"/>
        <v>139.32007116729787</v>
      </c>
      <c r="G439" s="198">
        <f t="shared" si="53"/>
        <v>158.52362903543977</v>
      </c>
      <c r="H439" s="196">
        <f t="shared" si="54"/>
        <v>0</v>
      </c>
      <c r="I439" s="202">
        <f t="shared" si="55"/>
        <v>162.60202434624421</v>
      </c>
      <c r="J439" s="203">
        <v>1</v>
      </c>
      <c r="K439" s="203">
        <f t="shared" si="50"/>
        <v>69</v>
      </c>
      <c r="L439" s="201">
        <v>132.95380765583701</v>
      </c>
      <c r="M439" s="193">
        <v>65.8</v>
      </c>
      <c r="N439" s="192">
        <f t="shared" si="49"/>
        <v>165.89217600651017</v>
      </c>
      <c r="O439" s="171">
        <f t="shared" si="48"/>
        <v>0.80144712581634625</v>
      </c>
      <c r="P439" s="90">
        <v>11</v>
      </c>
      <c r="Q439" s="204">
        <v>0.83229976130000005</v>
      </c>
      <c r="R439" s="123"/>
    </row>
    <row r="440" spans="1:18" ht="12.65" customHeight="1">
      <c r="A440" s="112">
        <v>38261</v>
      </c>
      <c r="B440" s="90">
        <v>4925745</v>
      </c>
      <c r="C440" s="195">
        <v>84.489770764571077</v>
      </c>
      <c r="D440" s="196">
        <f t="shared" si="51"/>
        <v>5829989.7791479183</v>
      </c>
      <c r="F440" s="197">
        <f t="shared" si="52"/>
        <v>147.19235660073548</v>
      </c>
      <c r="G440" s="198">
        <f t="shared" si="53"/>
        <v>158.52362903543977</v>
      </c>
      <c r="H440" s="196">
        <f t="shared" si="54"/>
        <v>0</v>
      </c>
      <c r="I440" s="202">
        <f t="shared" si="55"/>
        <v>162.06880588426671</v>
      </c>
      <c r="J440" s="203">
        <v>1</v>
      </c>
      <c r="K440" s="203">
        <f t="shared" si="50"/>
        <v>70</v>
      </c>
      <c r="L440" s="201">
        <v>132.71166555769199</v>
      </c>
      <c r="M440" s="193">
        <v>64.599999999999994</v>
      </c>
      <c r="N440" s="192">
        <f t="shared" si="49"/>
        <v>165.96197003265959</v>
      </c>
      <c r="O440" s="171">
        <f t="shared" si="48"/>
        <v>0.79965106181600343</v>
      </c>
      <c r="P440" s="90">
        <v>9</v>
      </c>
      <c r="Q440" s="204">
        <v>0.83229976130000005</v>
      </c>
      <c r="R440" s="123"/>
    </row>
    <row r="441" spans="1:18" ht="12.65" customHeight="1">
      <c r="A441" s="112">
        <v>38292</v>
      </c>
      <c r="B441" s="90">
        <v>4986502</v>
      </c>
      <c r="C441" s="195">
        <v>84.744770072713621</v>
      </c>
      <c r="D441" s="196">
        <f t="shared" si="51"/>
        <v>5884141.2817822592</v>
      </c>
      <c r="F441" s="197">
        <f t="shared" si="52"/>
        <v>148.55954378084485</v>
      </c>
      <c r="G441" s="198">
        <f t="shared" si="53"/>
        <v>158.52362903543977</v>
      </c>
      <c r="H441" s="196">
        <f t="shared" si="54"/>
        <v>0</v>
      </c>
      <c r="I441" s="202">
        <f t="shared" si="55"/>
        <v>161.53558742228921</v>
      </c>
      <c r="J441" s="203">
        <v>1</v>
      </c>
      <c r="K441" s="203">
        <f t="shared" si="50"/>
        <v>71</v>
      </c>
      <c r="L441" s="201">
        <v>132.001039248436</v>
      </c>
      <c r="M441" s="193">
        <v>76.900000000000006</v>
      </c>
      <c r="N441" s="192">
        <f t="shared" si="49"/>
        <v>161.61533033257081</v>
      </c>
      <c r="O441" s="171">
        <f t="shared" si="48"/>
        <v>0.81676063141290656</v>
      </c>
      <c r="P441" s="90">
        <v>9</v>
      </c>
      <c r="Q441" s="204">
        <v>0.83229976130000005</v>
      </c>
      <c r="R441" s="123"/>
    </row>
    <row r="442" spans="1:18" ht="12.65" customHeight="1">
      <c r="A442" s="112">
        <v>38322</v>
      </c>
      <c r="B442" s="90">
        <v>5140314</v>
      </c>
      <c r="C442" s="195">
        <v>84.744770072713621</v>
      </c>
      <c r="D442" s="196">
        <f t="shared" si="51"/>
        <v>6065641.5677208779</v>
      </c>
      <c r="F442" s="197">
        <f t="shared" si="52"/>
        <v>153.14196258826121</v>
      </c>
      <c r="G442" s="198">
        <f t="shared" si="53"/>
        <v>158.52362903543977</v>
      </c>
      <c r="H442" s="196">
        <f t="shared" si="54"/>
        <v>0</v>
      </c>
      <c r="I442" s="202">
        <f t="shared" si="55"/>
        <v>161.00236896031171</v>
      </c>
      <c r="J442" s="203">
        <v>1</v>
      </c>
      <c r="K442" s="203">
        <f t="shared" si="50"/>
        <v>72</v>
      </c>
      <c r="L442" s="201">
        <v>131.381593065625</v>
      </c>
      <c r="M442" s="193">
        <v>74.400000000000006</v>
      </c>
      <c r="N442" s="192">
        <f t="shared" si="49"/>
        <v>161.62995208476656</v>
      </c>
      <c r="O442" s="171">
        <f t="shared" si="48"/>
        <v>0.81285424743999268</v>
      </c>
      <c r="P442" s="90">
        <v>9</v>
      </c>
      <c r="Q442" s="204">
        <v>0.83229976130000005</v>
      </c>
      <c r="R442" s="123"/>
    </row>
    <row r="443" spans="1:18" ht="12.65" customHeight="1">
      <c r="A443" s="112">
        <v>38353</v>
      </c>
      <c r="B443" s="90">
        <v>4008170</v>
      </c>
      <c r="C443" s="195">
        <v>83.566920438600491</v>
      </c>
      <c r="D443" s="196">
        <f t="shared" si="51"/>
        <v>4796359.5869790865</v>
      </c>
      <c r="F443" s="197">
        <f t="shared" si="52"/>
        <v>121.09583334726972</v>
      </c>
      <c r="G443" s="198">
        <f t="shared" si="53"/>
        <v>154.60374741658217</v>
      </c>
      <c r="H443" s="196">
        <f t="shared" si="54"/>
        <v>0</v>
      </c>
      <c r="I443" s="202">
        <f t="shared" si="55"/>
        <v>160.46915049833422</v>
      </c>
      <c r="J443" s="203">
        <v>1</v>
      </c>
      <c r="K443" s="203">
        <f t="shared" si="50"/>
        <v>73</v>
      </c>
      <c r="L443" s="201">
        <v>129.621635103568</v>
      </c>
      <c r="M443" s="193">
        <v>67</v>
      </c>
      <c r="N443" s="192">
        <f t="shared" si="49"/>
        <v>161.75694839354381</v>
      </c>
      <c r="O443" s="171">
        <f t="shared" si="48"/>
        <v>0.80133580900776669</v>
      </c>
      <c r="P443" s="90">
        <v>9</v>
      </c>
      <c r="Q443" s="204">
        <v>0.83229976130000005</v>
      </c>
      <c r="R443" s="123"/>
    </row>
    <row r="444" spans="1:18" ht="12.65" customHeight="1">
      <c r="A444" s="112">
        <v>38384</v>
      </c>
      <c r="B444" s="90">
        <v>4271368</v>
      </c>
      <c r="C444" s="195">
        <v>84.075957517414295</v>
      </c>
      <c r="D444" s="196">
        <f t="shared" si="51"/>
        <v>5080367.9507489279</v>
      </c>
      <c r="F444" s="197">
        <f t="shared" si="52"/>
        <v>128.26631939290937</v>
      </c>
      <c r="G444" s="198">
        <f t="shared" si="53"/>
        <v>154.60374741658217</v>
      </c>
      <c r="H444" s="196">
        <f t="shared" si="54"/>
        <v>0</v>
      </c>
      <c r="I444" s="202">
        <f t="shared" si="55"/>
        <v>159.93593203635672</v>
      </c>
      <c r="J444" s="203">
        <v>1</v>
      </c>
      <c r="K444" s="203">
        <f t="shared" si="50"/>
        <v>74</v>
      </c>
      <c r="L444" s="201">
        <v>130.17077467992499</v>
      </c>
      <c r="M444" s="193">
        <v>65.599999999999994</v>
      </c>
      <c r="N444" s="192">
        <f t="shared" si="49"/>
        <v>162.78428248980148</v>
      </c>
      <c r="O444" s="171">
        <f t="shared" si="48"/>
        <v>0.79965198536953497</v>
      </c>
      <c r="P444" s="90">
        <v>9</v>
      </c>
      <c r="Q444" s="204">
        <v>0.83229976130000005</v>
      </c>
      <c r="R444" s="123"/>
    </row>
    <row r="445" spans="1:18" ht="12.65" customHeight="1">
      <c r="A445" s="112">
        <v>38412</v>
      </c>
      <c r="B445" s="90">
        <v>4823053</v>
      </c>
      <c r="C445" s="195">
        <v>84.330476056821226</v>
      </c>
      <c r="D445" s="196">
        <f t="shared" si="51"/>
        <v>5719228.9496270176</v>
      </c>
      <c r="F445" s="197">
        <f t="shared" si="52"/>
        <v>144.39592845354645</v>
      </c>
      <c r="G445" s="198">
        <f t="shared" si="53"/>
        <v>154.60374741658217</v>
      </c>
      <c r="H445" s="196">
        <f t="shared" si="54"/>
        <v>0</v>
      </c>
      <c r="I445" s="202">
        <f t="shared" si="55"/>
        <v>159.40271357437922</v>
      </c>
      <c r="J445" s="203">
        <v>1</v>
      </c>
      <c r="K445" s="203">
        <f t="shared" si="50"/>
        <v>75</v>
      </c>
      <c r="L445" s="201">
        <v>131.861922266742</v>
      </c>
      <c r="M445" s="193">
        <v>62.6</v>
      </c>
      <c r="N445" s="192">
        <f t="shared" si="49"/>
        <v>165.57081508296656</v>
      </c>
      <c r="O445" s="171">
        <f t="shared" ref="O445:O508" si="56">L445/N445</f>
        <v>0.79640800343144269</v>
      </c>
      <c r="P445" s="90">
        <v>9</v>
      </c>
      <c r="Q445" s="204">
        <v>0.83229976130000005</v>
      </c>
      <c r="R445" s="123"/>
    </row>
    <row r="446" spans="1:18" ht="12.65" customHeight="1">
      <c r="A446" s="112">
        <v>38443</v>
      </c>
      <c r="B446" s="90">
        <v>4032044</v>
      </c>
      <c r="C446" s="195">
        <v>85.031311168842478</v>
      </c>
      <c r="D446" s="196">
        <f t="shared" si="51"/>
        <v>4741834.4426017012</v>
      </c>
      <c r="F446" s="197">
        <f t="shared" si="52"/>
        <v>119.71921266714295</v>
      </c>
      <c r="G446" s="198">
        <f t="shared" si="53"/>
        <v>154.60374741658217</v>
      </c>
      <c r="H446" s="196">
        <f t="shared" si="54"/>
        <v>0</v>
      </c>
      <c r="I446" s="202">
        <f t="shared" si="55"/>
        <v>158.86949511240172</v>
      </c>
      <c r="J446" s="203">
        <v>1</v>
      </c>
      <c r="K446" s="203">
        <f t="shared" si="50"/>
        <v>76</v>
      </c>
      <c r="L446" s="201">
        <v>129.749321103223</v>
      </c>
      <c r="M446" s="193">
        <v>66.900000000000006</v>
      </c>
      <c r="N446" s="192">
        <f t="shared" ref="N446:N509" si="57" xml:space="preserve"> 33.5990641207+ 1.13740226713*L446 - 0.287672497956*M446</f>
        <v>161.93094598882777</v>
      </c>
      <c r="O446" s="171">
        <f t="shared" si="56"/>
        <v>0.8012632811530348</v>
      </c>
      <c r="P446" s="90">
        <v>9</v>
      </c>
      <c r="Q446" s="204">
        <v>0.83229976130000005</v>
      </c>
      <c r="R446" s="123"/>
    </row>
    <row r="447" spans="1:18" ht="12.65" customHeight="1">
      <c r="A447" s="112">
        <v>38473</v>
      </c>
      <c r="B447" s="90">
        <v>3653304</v>
      </c>
      <c r="C447" s="195">
        <v>85.031311168842478</v>
      </c>
      <c r="D447" s="196">
        <f t="shared" si="51"/>
        <v>4296422.0471042888</v>
      </c>
      <c r="F447" s="197">
        <f t="shared" si="52"/>
        <v>108.47368692249491</v>
      </c>
      <c r="G447" s="198">
        <f t="shared" si="53"/>
        <v>154.60374741658217</v>
      </c>
      <c r="H447" s="196">
        <f t="shared" si="54"/>
        <v>0</v>
      </c>
      <c r="I447" s="202">
        <f t="shared" si="55"/>
        <v>158.33627665042422</v>
      </c>
      <c r="J447" s="203">
        <v>1</v>
      </c>
      <c r="K447" s="203">
        <f t="shared" ref="K447:K510" si="58">K446+J447</f>
        <v>77</v>
      </c>
      <c r="L447" s="201">
        <v>130.65911314595999</v>
      </c>
      <c r="M447" s="193">
        <v>72.900000000000006</v>
      </c>
      <c r="N447" s="192">
        <f t="shared" si="57"/>
        <v>161.23971053311769</v>
      </c>
      <c r="O447" s="171">
        <f t="shared" si="56"/>
        <v>0.81034078214326355</v>
      </c>
      <c r="P447" s="90">
        <v>9</v>
      </c>
      <c r="Q447" s="204">
        <v>0.83229976130000005</v>
      </c>
      <c r="R447" s="123"/>
    </row>
    <row r="448" spans="1:18" ht="12.65" customHeight="1">
      <c r="A448" s="112">
        <v>38504</v>
      </c>
      <c r="B448" s="90">
        <v>3907611</v>
      </c>
      <c r="C448" s="195">
        <v>84.490857919887958</v>
      </c>
      <c r="D448" s="196">
        <f t="shared" si="51"/>
        <v>4624892.0844253888</v>
      </c>
      <c r="F448" s="197">
        <f t="shared" si="52"/>
        <v>116.7667167042882</v>
      </c>
      <c r="G448" s="198">
        <f t="shared" si="53"/>
        <v>154.60374741658217</v>
      </c>
      <c r="H448" s="196">
        <f t="shared" si="54"/>
        <v>0</v>
      </c>
      <c r="I448" s="202">
        <f t="shared" si="55"/>
        <v>157.80305818844673</v>
      </c>
      <c r="J448" s="203">
        <v>1</v>
      </c>
      <c r="K448" s="203">
        <f t="shared" si="58"/>
        <v>78</v>
      </c>
      <c r="L448" s="201">
        <v>132.49185406404499</v>
      </c>
      <c r="M448" s="193">
        <v>66.3</v>
      </c>
      <c r="N448" s="192">
        <f t="shared" si="57"/>
        <v>165.22291269491907</v>
      </c>
      <c r="O448" s="171">
        <f t="shared" si="56"/>
        <v>0.80189758129181898</v>
      </c>
      <c r="P448" s="90">
        <v>9</v>
      </c>
      <c r="Q448" s="204">
        <v>0.83229976130000005</v>
      </c>
      <c r="R448" s="123"/>
    </row>
    <row r="449" spans="1:18" ht="12.65" customHeight="1">
      <c r="A449" s="112">
        <v>38534</v>
      </c>
      <c r="B449" s="90">
        <v>4175496</v>
      </c>
      <c r="C449" s="195">
        <v>84.416745812016316</v>
      </c>
      <c r="D449" s="196">
        <f t="shared" si="51"/>
        <v>4946288.7485596938</v>
      </c>
      <c r="F449" s="197">
        <f t="shared" si="52"/>
        <v>124.88116187308533</v>
      </c>
      <c r="G449" s="198">
        <f t="shared" si="53"/>
        <v>154.60374741658217</v>
      </c>
      <c r="H449" s="196">
        <f t="shared" si="54"/>
        <v>0</v>
      </c>
      <c r="I449" s="202">
        <f t="shared" si="55"/>
        <v>157.26983972646923</v>
      </c>
      <c r="J449" s="203">
        <v>1</v>
      </c>
      <c r="K449" s="203">
        <f t="shared" si="58"/>
        <v>79</v>
      </c>
      <c r="L449" s="201">
        <v>135.00461397550799</v>
      </c>
      <c r="M449" s="193">
        <v>68.099999999999994</v>
      </c>
      <c r="N449" s="192">
        <f t="shared" si="57"/>
        <v>167.56312101864967</v>
      </c>
      <c r="O449" s="171">
        <f t="shared" si="56"/>
        <v>0.80569407608779298</v>
      </c>
      <c r="P449" s="90">
        <v>7</v>
      </c>
      <c r="Q449" s="204">
        <v>0.83229976130000005</v>
      </c>
      <c r="R449" s="123"/>
    </row>
    <row r="450" spans="1:18" ht="12.65" customHeight="1">
      <c r="A450" s="112">
        <v>38565</v>
      </c>
      <c r="B450" s="90">
        <v>4408328</v>
      </c>
      <c r="C450" s="195">
        <v>85.405653377439279</v>
      </c>
      <c r="D450" s="196">
        <f>B450/C450*100</f>
        <v>5161634.8867655899</v>
      </c>
      <c r="F450" s="197">
        <f t="shared" si="52"/>
        <v>130.31810203390089</v>
      </c>
      <c r="G450" s="198">
        <f t="shared" si="53"/>
        <v>154.60374741658217</v>
      </c>
      <c r="H450" s="196">
        <f t="shared" si="54"/>
        <v>0</v>
      </c>
      <c r="I450" s="202">
        <f t="shared" si="55"/>
        <v>156.73662126449173</v>
      </c>
      <c r="J450" s="203">
        <v>1</v>
      </c>
      <c r="K450" s="203">
        <f t="shared" si="58"/>
        <v>80</v>
      </c>
      <c r="L450" s="201">
        <v>132.789705399783</v>
      </c>
      <c r="M450" s="193">
        <v>69.2</v>
      </c>
      <c r="N450" s="192">
        <f t="shared" si="57"/>
        <v>164.7274392353828</v>
      </c>
      <c r="O450" s="171">
        <f t="shared" si="56"/>
        <v>0.80611770580635789</v>
      </c>
      <c r="P450" s="90">
        <v>7</v>
      </c>
      <c r="Q450" s="204">
        <v>0.83229976130000005</v>
      </c>
      <c r="R450" s="123"/>
    </row>
    <row r="451" spans="1:18" ht="12.65" customHeight="1">
      <c r="A451" s="112">
        <v>38596</v>
      </c>
      <c r="B451" s="90">
        <v>4712023</v>
      </c>
      <c r="C451" s="195">
        <v>85.315752689673559</v>
      </c>
      <c r="D451" s="196">
        <f t="shared" ref="D451:D514" si="59">B451/C451*100</f>
        <v>5523039.827286589</v>
      </c>
      <c r="F451" s="197">
        <f t="shared" si="52"/>
        <v>139.44265403100735</v>
      </c>
      <c r="G451" s="198">
        <f t="shared" si="53"/>
        <v>154.60374741658217</v>
      </c>
      <c r="H451" s="196">
        <f t="shared" si="54"/>
        <v>0</v>
      </c>
      <c r="I451" s="202">
        <f t="shared" si="55"/>
        <v>156.20340280251423</v>
      </c>
      <c r="J451" s="203">
        <v>1</v>
      </c>
      <c r="K451" s="203">
        <f t="shared" si="58"/>
        <v>81</v>
      </c>
      <c r="L451" s="201">
        <v>133.80567218040699</v>
      </c>
      <c r="M451" s="193">
        <v>67.400000000000006</v>
      </c>
      <c r="N451" s="192">
        <f t="shared" si="57"/>
        <v>166.40081265131406</v>
      </c>
      <c r="O451" s="171">
        <f t="shared" si="56"/>
        <v>0.80411669900189231</v>
      </c>
      <c r="P451" s="90">
        <v>7</v>
      </c>
      <c r="Q451" s="204">
        <v>0.83229976130000005</v>
      </c>
      <c r="R451" s="123"/>
    </row>
    <row r="452" spans="1:18" ht="12.65" customHeight="1">
      <c r="A452" s="112">
        <v>38626</v>
      </c>
      <c r="B452" s="90">
        <v>4960425</v>
      </c>
      <c r="C452" s="195">
        <v>85.240549890488552</v>
      </c>
      <c r="D452" s="196">
        <f t="shared" si="59"/>
        <v>5819325.434165814</v>
      </c>
      <c r="F452" s="197">
        <f t="shared" si="52"/>
        <v>146.92310911849574</v>
      </c>
      <c r="G452" s="198">
        <f t="shared" si="53"/>
        <v>154.60374741658217</v>
      </c>
      <c r="H452" s="196">
        <f t="shared" si="54"/>
        <v>0</v>
      </c>
      <c r="I452" s="202">
        <f t="shared" si="55"/>
        <v>155.67018434053674</v>
      </c>
      <c r="J452" s="203">
        <v>1</v>
      </c>
      <c r="K452" s="203">
        <f t="shared" si="58"/>
        <v>82</v>
      </c>
      <c r="L452" s="201">
        <v>133.22457659653799</v>
      </c>
      <c r="M452" s="193">
        <v>69.8</v>
      </c>
      <c r="N452" s="192">
        <f t="shared" si="57"/>
        <v>165.04945922170785</v>
      </c>
      <c r="O452" s="171">
        <f t="shared" si="56"/>
        <v>0.80717972191341691</v>
      </c>
      <c r="P452" s="90">
        <v>5</v>
      </c>
      <c r="Q452" s="204">
        <v>0.83229976130000005</v>
      </c>
      <c r="R452" s="123"/>
    </row>
    <row r="453" spans="1:18" ht="12.65" customHeight="1">
      <c r="A453" s="112">
        <v>38657</v>
      </c>
      <c r="B453" s="90">
        <v>5068103</v>
      </c>
      <c r="C453" s="195">
        <v>85.330276785110115</v>
      </c>
      <c r="D453" s="196">
        <f t="shared" si="59"/>
        <v>5939395.9458999075</v>
      </c>
      <c r="F453" s="197">
        <f t="shared" si="52"/>
        <v>149.95458297177933</v>
      </c>
      <c r="G453" s="198">
        <f t="shared" si="53"/>
        <v>154.60374741658217</v>
      </c>
      <c r="H453" s="196">
        <f t="shared" si="54"/>
        <v>0</v>
      </c>
      <c r="I453" s="202">
        <f>(I$454-I$370)/(K$453+1)+I452</f>
        <v>155.13696587855924</v>
      </c>
      <c r="J453" s="203">
        <v>1</v>
      </c>
      <c r="K453" s="203">
        <f t="shared" si="58"/>
        <v>83</v>
      </c>
      <c r="L453" s="201">
        <v>133.39625881759099</v>
      </c>
      <c r="M453" s="193">
        <v>69.099999999999994</v>
      </c>
      <c r="N453" s="192">
        <f t="shared" si="57"/>
        <v>165.44610171772862</v>
      </c>
      <c r="O453" s="171">
        <f t="shared" si="56"/>
        <v>0.80628227218784154</v>
      </c>
      <c r="P453" s="90">
        <v>5</v>
      </c>
      <c r="Q453" s="204">
        <v>0.83229976130000005</v>
      </c>
      <c r="R453" s="123"/>
    </row>
    <row r="454" spans="1:18" ht="12.65" customHeight="1">
      <c r="A454" s="112">
        <v>38687</v>
      </c>
      <c r="B454" s="90">
        <v>5230728</v>
      </c>
      <c r="C454" s="195">
        <v>85.420003679731678</v>
      </c>
      <c r="D454" s="196">
        <f t="shared" si="59"/>
        <v>6123539.890740064</v>
      </c>
      <c r="F454" s="197">
        <f t="shared" si="52"/>
        <v>154.60374741658217</v>
      </c>
      <c r="G454" s="198">
        <f t="shared" si="53"/>
        <v>154.60374741658217</v>
      </c>
      <c r="H454" s="199">
        <f t="shared" si="54"/>
        <v>1</v>
      </c>
      <c r="I454" s="200">
        <f>G454</f>
        <v>154.60374741658217</v>
      </c>
      <c r="L454" s="201">
        <v>132.82032221227001</v>
      </c>
      <c r="M454" s="193">
        <v>72.3</v>
      </c>
      <c r="N454" s="192">
        <f t="shared" si="57"/>
        <v>163.87047812365421</v>
      </c>
      <c r="O454" s="171">
        <f t="shared" si="56"/>
        <v>0.81052013598230788</v>
      </c>
      <c r="P454" s="90">
        <v>5</v>
      </c>
      <c r="Q454" s="204">
        <v>0.83229976130000005</v>
      </c>
      <c r="R454" s="123"/>
    </row>
    <row r="455" spans="1:18" ht="12.65" customHeight="1">
      <c r="A455" s="112">
        <v>38718</v>
      </c>
      <c r="B455" s="90">
        <v>4131909</v>
      </c>
      <c r="C455" s="195">
        <v>84.271594237720777</v>
      </c>
      <c r="D455" s="196">
        <f t="shared" si="59"/>
        <v>4903086.3096577302</v>
      </c>
      <c r="F455" s="197">
        <f t="shared" si="52"/>
        <v>123.79041059670681</v>
      </c>
      <c r="G455" s="198">
        <f t="shared" si="53"/>
        <v>154.60374741658217</v>
      </c>
      <c r="H455" s="196">
        <f t="shared" si="54"/>
        <v>0</v>
      </c>
      <c r="I455" s="202">
        <f>(I$490-I$454)/(K$489+1)+I454</f>
        <v>154.10449887754436</v>
      </c>
      <c r="J455" s="203">
        <v>1</v>
      </c>
      <c r="K455" s="203">
        <f t="shared" si="58"/>
        <v>1</v>
      </c>
      <c r="L455" s="201">
        <v>131.46848347330999</v>
      </c>
      <c r="M455" s="193">
        <v>72.2</v>
      </c>
      <c r="N455" s="192">
        <f t="shared" si="57"/>
        <v>162.36166092696254</v>
      </c>
      <c r="O455" s="171">
        <f t="shared" si="56"/>
        <v>0.80972615531723546</v>
      </c>
      <c r="P455" s="90">
        <v>4</v>
      </c>
      <c r="Q455" s="204">
        <v>0.83229976130000005</v>
      </c>
      <c r="R455" s="123"/>
    </row>
    <row r="456" spans="1:18" ht="12.65" customHeight="1">
      <c r="A456" s="112">
        <v>38749</v>
      </c>
      <c r="B456" s="90">
        <v>4414076</v>
      </c>
      <c r="C456" s="195">
        <v>85.256703203305179</v>
      </c>
      <c r="D456" s="196">
        <f t="shared" si="59"/>
        <v>5177394.6612433381</v>
      </c>
      <c r="F456" s="197">
        <f t="shared" si="52"/>
        <v>130.71599610108652</v>
      </c>
      <c r="G456" s="198">
        <f t="shared" si="53"/>
        <v>154.60374741658217</v>
      </c>
      <c r="H456" s="196">
        <f t="shared" si="54"/>
        <v>0</v>
      </c>
      <c r="I456" s="202">
        <f t="shared" ref="I456:I489" si="60">(I$490-I$454)/(K$489+1)+I455</f>
        <v>153.60525033850655</v>
      </c>
      <c r="J456" s="203">
        <v>1</v>
      </c>
      <c r="K456" s="203">
        <f t="shared" si="58"/>
        <v>2</v>
      </c>
      <c r="L456" s="201">
        <v>132.18599627868701</v>
      </c>
      <c r="M456" s="193">
        <v>67.900000000000006</v>
      </c>
      <c r="N456" s="192">
        <f t="shared" si="57"/>
        <v>164.41475335970395</v>
      </c>
      <c r="O456" s="171">
        <f t="shared" si="56"/>
        <v>0.80397892267911397</v>
      </c>
      <c r="P456" s="90">
        <v>4</v>
      </c>
      <c r="Q456" s="204">
        <v>0.83229976130000005</v>
      </c>
      <c r="R456" s="123"/>
    </row>
    <row r="457" spans="1:18" ht="12.65" customHeight="1">
      <c r="A457" s="112">
        <v>38777</v>
      </c>
      <c r="B457" s="90">
        <v>4913994</v>
      </c>
      <c r="C457" s="195">
        <v>85.346258563812853</v>
      </c>
      <c r="D457" s="196">
        <f t="shared" si="59"/>
        <v>5757714.6118547637</v>
      </c>
      <c r="F457" s="197">
        <f t="shared" si="52"/>
        <v>145.36759316193121</v>
      </c>
      <c r="G457" s="198">
        <f t="shared" si="53"/>
        <v>154.60374741658217</v>
      </c>
      <c r="H457" s="196">
        <f t="shared" si="54"/>
        <v>0</v>
      </c>
      <c r="I457" s="202">
        <f t="shared" si="60"/>
        <v>153.10600179946874</v>
      </c>
      <c r="J457" s="203">
        <v>1</v>
      </c>
      <c r="K457" s="203">
        <f t="shared" si="58"/>
        <v>3</v>
      </c>
      <c r="L457" s="201">
        <v>132.136431215903</v>
      </c>
      <c r="M457" s="193">
        <v>70.3</v>
      </c>
      <c r="N457" s="192">
        <f t="shared" si="57"/>
        <v>163.66796394982856</v>
      </c>
      <c r="O457" s="171">
        <f t="shared" si="56"/>
        <v>0.80734450424524518</v>
      </c>
      <c r="P457" s="90">
        <v>4</v>
      </c>
      <c r="Q457" s="204">
        <v>0.83229976130000005</v>
      </c>
      <c r="R457" s="123"/>
    </row>
    <row r="458" spans="1:18" ht="12.65" customHeight="1">
      <c r="A458" s="112">
        <v>38808</v>
      </c>
      <c r="B458" s="90">
        <v>4132152</v>
      </c>
      <c r="C458" s="195">
        <v>85.632103476795066</v>
      </c>
      <c r="D458" s="196">
        <f t="shared" si="59"/>
        <v>4825470.6263518883</v>
      </c>
      <c r="F458" s="197">
        <f t="shared" si="52"/>
        <v>121.83081276416429</v>
      </c>
      <c r="G458" s="198">
        <f t="shared" si="53"/>
        <v>154.60374741658217</v>
      </c>
      <c r="H458" s="196">
        <f t="shared" si="54"/>
        <v>0</v>
      </c>
      <c r="I458" s="202">
        <f t="shared" si="60"/>
        <v>152.60675326043093</v>
      </c>
      <c r="J458" s="203">
        <v>1</v>
      </c>
      <c r="K458" s="203">
        <f t="shared" si="58"/>
        <v>4</v>
      </c>
      <c r="L458" s="201">
        <v>131.90244942878499</v>
      </c>
      <c r="M458" s="193">
        <v>74.2</v>
      </c>
      <c r="N458" s="192">
        <f t="shared" si="57"/>
        <v>162.27990979266502</v>
      </c>
      <c r="O458" s="171">
        <f t="shared" si="56"/>
        <v>0.81280824963058318</v>
      </c>
      <c r="P458" s="90">
        <v>7</v>
      </c>
      <c r="Q458" s="204">
        <v>0.83229976130000005</v>
      </c>
      <c r="R458" s="123"/>
    </row>
    <row r="459" spans="1:18" ht="12.65" customHeight="1">
      <c r="A459" s="112">
        <v>38838</v>
      </c>
      <c r="B459" s="90">
        <v>3725709</v>
      </c>
      <c r="C459" s="195">
        <v>85.632103476795066</v>
      </c>
      <c r="D459" s="196">
        <f t="shared" si="59"/>
        <v>4350832.0463126404</v>
      </c>
      <c r="F459" s="197">
        <f t="shared" si="52"/>
        <v>109.84740048109603</v>
      </c>
      <c r="G459" s="198">
        <f t="shared" si="53"/>
        <v>154.60374741658217</v>
      </c>
      <c r="H459" s="196">
        <f t="shared" si="54"/>
        <v>0</v>
      </c>
      <c r="I459" s="202">
        <f t="shared" si="60"/>
        <v>152.10750472139313</v>
      </c>
      <c r="J459" s="203">
        <v>1</v>
      </c>
      <c r="K459" s="203">
        <f t="shared" si="58"/>
        <v>5</v>
      </c>
      <c r="L459" s="201">
        <v>131.51648596522199</v>
      </c>
      <c r="M459" s="193">
        <v>74.400000000000006</v>
      </c>
      <c r="N459" s="192">
        <f t="shared" si="57"/>
        <v>161.78337957458791</v>
      </c>
      <c r="O459" s="171">
        <f t="shared" si="56"/>
        <v>0.8129171631291594</v>
      </c>
      <c r="P459" s="90">
        <v>7</v>
      </c>
      <c r="Q459" s="204">
        <v>0.83229976130000005</v>
      </c>
      <c r="R459" s="123"/>
    </row>
    <row r="460" spans="1:18" ht="12.65" customHeight="1">
      <c r="A460" s="112">
        <v>38869</v>
      </c>
      <c r="B460" s="90">
        <v>3890044</v>
      </c>
      <c r="C460" s="195">
        <v>85.09578550094875</v>
      </c>
      <c r="D460" s="196">
        <f t="shared" si="59"/>
        <v>4571370.9287713533</v>
      </c>
      <c r="F460" s="197">
        <f t="shared" si="52"/>
        <v>115.41544417600879</v>
      </c>
      <c r="G460" s="198">
        <f t="shared" si="53"/>
        <v>154.60374741658217</v>
      </c>
      <c r="H460" s="196">
        <f t="shared" si="54"/>
        <v>0</v>
      </c>
      <c r="I460" s="202">
        <f t="shared" si="60"/>
        <v>151.60825618235532</v>
      </c>
      <c r="J460" s="203">
        <v>1</v>
      </c>
      <c r="K460" s="203">
        <f t="shared" si="58"/>
        <v>6</v>
      </c>
      <c r="L460" s="201">
        <v>130.67574467157101</v>
      </c>
      <c r="M460" s="193">
        <v>77.2</v>
      </c>
      <c r="N460" s="192">
        <f t="shared" si="57"/>
        <v>160.02163552684269</v>
      </c>
      <c r="O460" s="171">
        <f t="shared" si="56"/>
        <v>0.81661298012199679</v>
      </c>
      <c r="P460" s="90">
        <v>7</v>
      </c>
      <c r="Q460" s="204">
        <v>0.83229976130000005</v>
      </c>
      <c r="R460" s="123"/>
    </row>
    <row r="461" spans="1:18" ht="12.65" customHeight="1">
      <c r="A461" s="112">
        <v>38899</v>
      </c>
      <c r="B461" s="90">
        <v>4086150</v>
      </c>
      <c r="C461" s="195">
        <v>87.260285654539132</v>
      </c>
      <c r="D461" s="196">
        <f t="shared" si="59"/>
        <v>4682714.4437470054</v>
      </c>
      <c r="F461" s="197">
        <f t="shared" si="52"/>
        <v>118.22658364319854</v>
      </c>
      <c r="G461" s="198">
        <f t="shared" si="53"/>
        <v>154.60374741658217</v>
      </c>
      <c r="H461" s="196">
        <f t="shared" si="54"/>
        <v>0</v>
      </c>
      <c r="I461" s="202">
        <f t="shared" si="60"/>
        <v>151.10900764331751</v>
      </c>
      <c r="J461" s="203">
        <v>1</v>
      </c>
      <c r="K461" s="203">
        <f t="shared" si="58"/>
        <v>7</v>
      </c>
      <c r="L461" s="201">
        <v>128.60502622043299</v>
      </c>
      <c r="M461" s="193">
        <v>77</v>
      </c>
      <c r="N461" s="192">
        <f t="shared" si="57"/>
        <v>157.72393016552158</v>
      </c>
      <c r="O461" s="171">
        <f t="shared" si="56"/>
        <v>0.81538055820362776</v>
      </c>
      <c r="P461" s="90">
        <v>5</v>
      </c>
      <c r="Q461" s="204">
        <v>0.83229976130000005</v>
      </c>
      <c r="R461" s="123"/>
    </row>
    <row r="462" spans="1:18" ht="12.65" customHeight="1">
      <c r="A462" s="112">
        <v>38930</v>
      </c>
      <c r="B462" s="90">
        <v>4311155</v>
      </c>
      <c r="C462" s="195">
        <v>85.921937715052337</v>
      </c>
      <c r="D462" s="196">
        <f t="shared" si="59"/>
        <v>5017525.3429424753</v>
      </c>
      <c r="F462" s="197">
        <f t="shared" si="52"/>
        <v>126.6797039976214</v>
      </c>
      <c r="G462" s="198">
        <f t="shared" si="53"/>
        <v>154.60374741658217</v>
      </c>
      <c r="H462" s="196">
        <f t="shared" si="54"/>
        <v>0</v>
      </c>
      <c r="I462" s="202">
        <f t="shared" si="60"/>
        <v>150.6097591042797</v>
      </c>
      <c r="J462" s="203">
        <v>1</v>
      </c>
      <c r="K462" s="203">
        <f t="shared" si="58"/>
        <v>8</v>
      </c>
      <c r="L462" s="201">
        <v>129.837343617664</v>
      </c>
      <c r="M462" s="193">
        <v>77</v>
      </c>
      <c r="N462" s="192">
        <f t="shared" si="57"/>
        <v>159.12557076695589</v>
      </c>
      <c r="O462" s="171">
        <f t="shared" si="56"/>
        <v>0.81594267339857429</v>
      </c>
      <c r="P462" s="90">
        <v>5</v>
      </c>
      <c r="Q462" s="204">
        <v>0.83229976130000005</v>
      </c>
      <c r="R462" s="123"/>
    </row>
    <row r="463" spans="1:18" ht="12.65" customHeight="1">
      <c r="A463" s="112">
        <v>38961</v>
      </c>
      <c r="B463" s="90">
        <v>4590584</v>
      </c>
      <c r="C463" s="195">
        <v>86.278830498915482</v>
      </c>
      <c r="D463" s="196">
        <f t="shared" si="59"/>
        <v>5320637.7201157166</v>
      </c>
      <c r="F463" s="197">
        <f t="shared" si="52"/>
        <v>134.33251760469795</v>
      </c>
      <c r="G463" s="198">
        <f t="shared" si="53"/>
        <v>154.60374741658217</v>
      </c>
      <c r="H463" s="196">
        <f t="shared" si="54"/>
        <v>0</v>
      </c>
      <c r="I463" s="202">
        <f t="shared" si="60"/>
        <v>150.1105105652419</v>
      </c>
      <c r="J463" s="203">
        <v>1</v>
      </c>
      <c r="K463" s="203">
        <f t="shared" si="58"/>
        <v>9</v>
      </c>
      <c r="L463" s="201">
        <v>129.91613579614801</v>
      </c>
      <c r="M463" s="193">
        <v>75.599999999999994</v>
      </c>
      <c r="N463" s="192">
        <f t="shared" si="57"/>
        <v>159.61793066653411</v>
      </c>
      <c r="O463" s="171">
        <f t="shared" si="56"/>
        <v>0.81391943407387224</v>
      </c>
      <c r="P463" s="90">
        <v>5</v>
      </c>
      <c r="Q463" s="204">
        <v>0.83229976130000005</v>
      </c>
      <c r="R463" s="123"/>
    </row>
    <row r="464" spans="1:18" ht="12.65" customHeight="1">
      <c r="A464" s="112">
        <v>38991</v>
      </c>
      <c r="B464" s="90">
        <v>4856688</v>
      </c>
      <c r="C464" s="195">
        <v>86.129273581459131</v>
      </c>
      <c r="D464" s="196">
        <f t="shared" si="59"/>
        <v>5638835.4366029259</v>
      </c>
      <c r="F464" s="197">
        <f t="shared" si="52"/>
        <v>142.36619751306486</v>
      </c>
      <c r="G464" s="198">
        <f t="shared" si="53"/>
        <v>154.60374741658217</v>
      </c>
      <c r="H464" s="196">
        <f t="shared" si="54"/>
        <v>0</v>
      </c>
      <c r="I464" s="202">
        <f t="shared" si="60"/>
        <v>149.61126202620409</v>
      </c>
      <c r="J464" s="203">
        <v>1</v>
      </c>
      <c r="K464" s="203">
        <f t="shared" si="58"/>
        <v>10</v>
      </c>
      <c r="L464" s="201">
        <v>130.086028040001</v>
      </c>
      <c r="M464" s="193">
        <v>76.400000000000006</v>
      </c>
      <c r="N464" s="192">
        <f t="shared" si="57"/>
        <v>159.58102849149549</v>
      </c>
      <c r="O464" s="171">
        <f t="shared" si="56"/>
        <v>0.81517226245307495</v>
      </c>
      <c r="P464" s="90">
        <v>3</v>
      </c>
      <c r="Q464" s="204">
        <v>0.83229976130000005</v>
      </c>
      <c r="R464" s="123"/>
    </row>
    <row r="465" spans="1:18" ht="12.65" customHeight="1">
      <c r="A465" s="112">
        <v>39022</v>
      </c>
      <c r="B465" s="90">
        <v>4943979</v>
      </c>
      <c r="C465" s="195">
        <v>86.040205046214595</v>
      </c>
      <c r="D465" s="196">
        <f t="shared" si="59"/>
        <v>5746126.4734834731</v>
      </c>
      <c r="F465" s="197">
        <f t="shared" si="52"/>
        <v>145.07502225527432</v>
      </c>
      <c r="G465" s="198">
        <f t="shared" si="53"/>
        <v>154.60374741658217</v>
      </c>
      <c r="H465" s="196">
        <f t="shared" si="54"/>
        <v>0</v>
      </c>
      <c r="I465" s="202">
        <f t="shared" si="60"/>
        <v>149.11201348716628</v>
      </c>
      <c r="J465" s="203">
        <v>1</v>
      </c>
      <c r="K465" s="203">
        <f t="shared" si="58"/>
        <v>11</v>
      </c>
      <c r="L465" s="201">
        <v>129.355606900526</v>
      </c>
      <c r="M465" s="193">
        <v>77.5</v>
      </c>
      <c r="N465" s="192">
        <f t="shared" si="57"/>
        <v>158.43380608374534</v>
      </c>
      <c r="O465" s="171">
        <f t="shared" si="56"/>
        <v>0.81646468072698375</v>
      </c>
      <c r="P465" s="90">
        <v>3</v>
      </c>
      <c r="Q465" s="204">
        <v>0.83229976130000005</v>
      </c>
      <c r="R465" s="123"/>
    </row>
    <row r="466" spans="1:18" ht="12.65" customHeight="1">
      <c r="A466" s="112">
        <v>39052</v>
      </c>
      <c r="B466" s="90">
        <v>5142723</v>
      </c>
      <c r="C466" s="195">
        <v>85.951136510970088</v>
      </c>
      <c r="D466" s="196">
        <f t="shared" si="59"/>
        <v>5983310.0628560344</v>
      </c>
      <c r="F466" s="197">
        <f t="shared" si="52"/>
        <v>151.0633023019455</v>
      </c>
      <c r="G466" s="198">
        <f t="shared" si="53"/>
        <v>154.60374741658217</v>
      </c>
      <c r="H466" s="196">
        <f t="shared" si="54"/>
        <v>0</v>
      </c>
      <c r="I466" s="202">
        <f t="shared" si="60"/>
        <v>148.61276494812847</v>
      </c>
      <c r="J466" s="203">
        <v>1</v>
      </c>
      <c r="K466" s="203">
        <f t="shared" si="58"/>
        <v>12</v>
      </c>
      <c r="L466" s="201">
        <v>129.530802990057</v>
      </c>
      <c r="M466" s="193">
        <v>76.400000000000006</v>
      </c>
      <c r="N466" s="192">
        <f t="shared" si="57"/>
        <v>158.9495142609218</v>
      </c>
      <c r="O466" s="171">
        <f t="shared" si="56"/>
        <v>0.81491789133389325</v>
      </c>
      <c r="P466" s="90">
        <v>3</v>
      </c>
      <c r="Q466" s="204">
        <v>0.83229976130000005</v>
      </c>
      <c r="R466" s="123"/>
    </row>
    <row r="467" spans="1:18" ht="12.65" customHeight="1">
      <c r="A467" s="112">
        <v>39083</v>
      </c>
      <c r="B467" s="90">
        <v>4073916</v>
      </c>
      <c r="C467" s="195">
        <v>86.701692955626569</v>
      </c>
      <c r="D467" s="196">
        <f t="shared" si="59"/>
        <v>4698773.3008685391</v>
      </c>
      <c r="F467" s="197">
        <f t="shared" si="52"/>
        <v>118.63202878351207</v>
      </c>
      <c r="G467" s="198">
        <f t="shared" si="53"/>
        <v>151.0633023019455</v>
      </c>
      <c r="H467" s="196">
        <f t="shared" si="54"/>
        <v>0</v>
      </c>
      <c r="I467" s="202">
        <f t="shared" si="60"/>
        <v>148.11351640909066</v>
      </c>
      <c r="J467" s="203">
        <v>1</v>
      </c>
      <c r="K467" s="203">
        <f t="shared" si="58"/>
        <v>13</v>
      </c>
      <c r="L467" s="201">
        <v>123.76289076311301</v>
      </c>
      <c r="M467" s="193">
        <v>78.099999999999994</v>
      </c>
      <c r="N467" s="192">
        <f t="shared" si="57"/>
        <v>151.90003457086365</v>
      </c>
      <c r="O467" s="171">
        <f t="shared" si="56"/>
        <v>0.814765389045226</v>
      </c>
      <c r="P467" s="90">
        <v>4</v>
      </c>
      <c r="Q467" s="204">
        <v>0.83229976130000005</v>
      </c>
      <c r="R467" s="123"/>
    </row>
    <row r="468" spans="1:18" ht="12.65" customHeight="1">
      <c r="A468" s="112">
        <v>39114</v>
      </c>
      <c r="B468" s="90">
        <v>4348910</v>
      </c>
      <c r="C468" s="195">
        <v>86.257068889187465</v>
      </c>
      <c r="D468" s="196">
        <f t="shared" si="59"/>
        <v>5041801.2761214366</v>
      </c>
      <c r="F468" s="197">
        <f t="shared" si="52"/>
        <v>127.29260932827458</v>
      </c>
      <c r="G468" s="198">
        <f t="shared" si="53"/>
        <v>151.0633023019455</v>
      </c>
      <c r="H468" s="196">
        <f t="shared" si="54"/>
        <v>0</v>
      </c>
      <c r="I468" s="202">
        <f t="shared" si="60"/>
        <v>147.61426787005286</v>
      </c>
      <c r="J468" s="203">
        <v>1</v>
      </c>
      <c r="K468" s="203">
        <f t="shared" si="58"/>
        <v>14</v>
      </c>
      <c r="L468" s="201">
        <v>128.03578764740899</v>
      </c>
      <c r="M468" s="193">
        <v>81.5</v>
      </c>
      <c r="N468" s="192">
        <f t="shared" si="57"/>
        <v>155.78195068122423</v>
      </c>
      <c r="O468" s="171">
        <f t="shared" si="56"/>
        <v>0.82189102837342143</v>
      </c>
      <c r="P468" s="90">
        <v>4</v>
      </c>
      <c r="Q468" s="204">
        <v>0.83229976130000005</v>
      </c>
      <c r="R468" s="123"/>
    </row>
    <row r="469" spans="1:18" ht="12.65" customHeight="1">
      <c r="A469" s="112">
        <v>39142</v>
      </c>
      <c r="B469" s="90">
        <v>4781337</v>
      </c>
      <c r="C469" s="195">
        <v>86.434918515763087</v>
      </c>
      <c r="D469" s="196">
        <f t="shared" si="59"/>
        <v>5531719.2196207494</v>
      </c>
      <c r="F469" s="197">
        <f t="shared" si="52"/>
        <v>139.6617865269333</v>
      </c>
      <c r="G469" s="198">
        <f t="shared" si="53"/>
        <v>151.0633023019455</v>
      </c>
      <c r="H469" s="196">
        <f t="shared" si="54"/>
        <v>0</v>
      </c>
      <c r="I469" s="202">
        <f t="shared" si="60"/>
        <v>147.11501933101505</v>
      </c>
      <c r="J469" s="203">
        <v>1</v>
      </c>
      <c r="K469" s="203">
        <f t="shared" si="58"/>
        <v>15</v>
      </c>
      <c r="L469" s="201">
        <v>126.36937166596999</v>
      </c>
      <c r="M469" s="193">
        <v>81.3</v>
      </c>
      <c r="N469" s="192">
        <f t="shared" si="57"/>
        <v>153.94409986554507</v>
      </c>
      <c r="O469" s="171">
        <f t="shared" si="56"/>
        <v>0.82087830437373777</v>
      </c>
      <c r="P469" s="90">
        <v>4</v>
      </c>
      <c r="Q469" s="204">
        <v>0.83229976130000005</v>
      </c>
      <c r="R469" s="123"/>
    </row>
    <row r="470" spans="1:18" ht="12.65" customHeight="1">
      <c r="A470" s="112">
        <v>39173</v>
      </c>
      <c r="B470" s="90">
        <v>4091852</v>
      </c>
      <c r="C470" s="195">
        <v>86.486186923275142</v>
      </c>
      <c r="D470" s="196">
        <f t="shared" si="59"/>
        <v>4731220.2625258779</v>
      </c>
      <c r="F470" s="197">
        <f t="shared" si="52"/>
        <v>119.45123172070409</v>
      </c>
      <c r="G470" s="198">
        <f t="shared" si="53"/>
        <v>151.0633023019455</v>
      </c>
      <c r="H470" s="196">
        <f t="shared" si="54"/>
        <v>0</v>
      </c>
      <c r="I470" s="202">
        <f t="shared" si="60"/>
        <v>146.61577079197724</v>
      </c>
      <c r="J470" s="203">
        <v>1</v>
      </c>
      <c r="K470" s="203">
        <f t="shared" si="58"/>
        <v>16</v>
      </c>
      <c r="L470" s="201">
        <v>129.912873489649</v>
      </c>
      <c r="M470" s="193">
        <v>79.7</v>
      </c>
      <c r="N470" s="192">
        <f t="shared" si="57"/>
        <v>158.43476287010645</v>
      </c>
      <c r="O470" s="171">
        <f t="shared" si="56"/>
        <v>0.81997707533515696</v>
      </c>
      <c r="P470" s="90">
        <v>5</v>
      </c>
      <c r="Q470" s="204">
        <v>0.83229976130000005</v>
      </c>
      <c r="R470" s="123"/>
    </row>
    <row r="471" spans="1:18" ht="12.65" customHeight="1">
      <c r="A471" s="112">
        <v>39203</v>
      </c>
      <c r="B471" s="90">
        <v>3683425</v>
      </c>
      <c r="C471" s="195">
        <v>87.462930307418887</v>
      </c>
      <c r="D471" s="196">
        <f t="shared" si="59"/>
        <v>4211412.7517261561</v>
      </c>
      <c r="F471" s="197">
        <f t="shared" ref="F471:F534" si="61">D471/E$574*100</f>
        <v>106.32741926274196</v>
      </c>
      <c r="G471" s="198">
        <f t="shared" ref="G471:G534" si="62">MAX(F459:F483)</f>
        <v>151.0633023019455</v>
      </c>
      <c r="H471" s="196">
        <f t="shared" ref="H471:H534" si="63">IF(F471=G471,1,0)</f>
        <v>0</v>
      </c>
      <c r="I471" s="202">
        <f t="shared" si="60"/>
        <v>146.11652225293943</v>
      </c>
      <c r="J471" s="203">
        <v>1</v>
      </c>
      <c r="K471" s="203">
        <f t="shared" si="58"/>
        <v>17</v>
      </c>
      <c r="L471" s="201">
        <v>126.6492729703</v>
      </c>
      <c r="M471" s="193">
        <v>82.5</v>
      </c>
      <c r="N471" s="192">
        <f t="shared" si="57"/>
        <v>153.91725324611548</v>
      </c>
      <c r="O471" s="171">
        <f t="shared" si="56"/>
        <v>0.82284000200930263</v>
      </c>
      <c r="P471" s="90">
        <v>5</v>
      </c>
      <c r="Q471" s="204">
        <v>0.83229976130000005</v>
      </c>
      <c r="R471" s="123"/>
    </row>
    <row r="472" spans="1:18" ht="12.65" customHeight="1">
      <c r="A472" s="112">
        <v>39234</v>
      </c>
      <c r="B472" s="90">
        <v>3871148</v>
      </c>
      <c r="C472" s="195">
        <v>87.906904572938785</v>
      </c>
      <c r="D472" s="196">
        <f t="shared" si="59"/>
        <v>4403690.4937177049</v>
      </c>
      <c r="F472" s="197">
        <f t="shared" si="61"/>
        <v>111.18194131813752</v>
      </c>
      <c r="G472" s="198">
        <f t="shared" si="62"/>
        <v>151.0633023019455</v>
      </c>
      <c r="H472" s="196">
        <f t="shared" si="63"/>
        <v>0</v>
      </c>
      <c r="I472" s="202">
        <f t="shared" si="60"/>
        <v>145.61727371390162</v>
      </c>
      <c r="J472" s="203">
        <v>1</v>
      </c>
      <c r="K472" s="203">
        <f t="shared" si="58"/>
        <v>18</v>
      </c>
      <c r="L472" s="201">
        <v>126.068323773995</v>
      </c>
      <c r="M472" s="193">
        <v>83.9</v>
      </c>
      <c r="N472" s="192">
        <f t="shared" si="57"/>
        <v>152.8537388160124</v>
      </c>
      <c r="O472" s="171">
        <f t="shared" si="56"/>
        <v>0.82476441041289439</v>
      </c>
      <c r="P472" s="90">
        <v>5</v>
      </c>
      <c r="Q472" s="204">
        <v>0.83229976130000005</v>
      </c>
      <c r="R472" s="123"/>
    </row>
    <row r="473" spans="1:18" ht="12.65" customHeight="1">
      <c r="A473" s="112">
        <v>39264</v>
      </c>
      <c r="B473" s="90">
        <v>4053238</v>
      </c>
      <c r="C473" s="195">
        <v>87.350601304581204</v>
      </c>
      <c r="D473" s="196">
        <f t="shared" si="59"/>
        <v>4640194.7318792222</v>
      </c>
      <c r="F473" s="197">
        <f t="shared" si="61"/>
        <v>117.15306948127184</v>
      </c>
      <c r="G473" s="198">
        <f t="shared" si="62"/>
        <v>151.0633023019455</v>
      </c>
      <c r="H473" s="196">
        <f t="shared" si="63"/>
        <v>0</v>
      </c>
      <c r="I473" s="202">
        <f t="shared" si="60"/>
        <v>145.11802517486382</v>
      </c>
      <c r="J473" s="203">
        <v>1</v>
      </c>
      <c r="K473" s="203">
        <f t="shared" si="58"/>
        <v>19</v>
      </c>
      <c r="L473" s="201">
        <v>127.846638546039</v>
      </c>
      <c r="M473" s="193">
        <v>82.5</v>
      </c>
      <c r="N473" s="192">
        <f t="shared" si="57"/>
        <v>155.27913956654442</v>
      </c>
      <c r="O473" s="171">
        <f t="shared" si="56"/>
        <v>0.82333427981967089</v>
      </c>
      <c r="P473" s="90">
        <v>6</v>
      </c>
      <c r="Q473" s="204">
        <v>0.83229976130000005</v>
      </c>
      <c r="R473" s="123"/>
    </row>
    <row r="474" spans="1:18" ht="12.65" customHeight="1">
      <c r="A474" s="112">
        <v>39295</v>
      </c>
      <c r="B474" s="90">
        <v>4109091</v>
      </c>
      <c r="C474" s="195">
        <v>87.616643745102749</v>
      </c>
      <c r="D474" s="196">
        <f t="shared" si="59"/>
        <v>4689852.0924338354</v>
      </c>
      <c r="F474" s="197">
        <f t="shared" si="61"/>
        <v>118.40679104846028</v>
      </c>
      <c r="G474" s="198">
        <f t="shared" si="62"/>
        <v>151.0633023019455</v>
      </c>
      <c r="H474" s="196">
        <f t="shared" si="63"/>
        <v>0</v>
      </c>
      <c r="I474" s="202">
        <f t="shared" si="60"/>
        <v>144.61877663582601</v>
      </c>
      <c r="J474" s="203">
        <v>1</v>
      </c>
      <c r="K474" s="203">
        <f t="shared" si="58"/>
        <v>20</v>
      </c>
      <c r="L474" s="201">
        <v>122.281123844524</v>
      </c>
      <c r="M474" s="193">
        <v>84</v>
      </c>
      <c r="N474" s="192">
        <f t="shared" si="57"/>
        <v>148.51740178036189</v>
      </c>
      <c r="O474" s="171">
        <f t="shared" si="56"/>
        <v>0.82334542874216199</v>
      </c>
      <c r="P474" s="90">
        <v>6</v>
      </c>
      <c r="Q474" s="204">
        <v>0.83229976130000005</v>
      </c>
      <c r="R474" s="123"/>
    </row>
    <row r="475" spans="1:18" ht="12.65" customHeight="1">
      <c r="A475" s="112">
        <v>39326</v>
      </c>
      <c r="B475" s="90">
        <v>4238101</v>
      </c>
      <c r="C475" s="195">
        <v>87.439282118088386</v>
      </c>
      <c r="D475" s="196">
        <f t="shared" si="59"/>
        <v>4846907.3594135474</v>
      </c>
      <c r="F475" s="197">
        <f t="shared" si="61"/>
        <v>122.37203554099526</v>
      </c>
      <c r="G475" s="198">
        <f t="shared" si="62"/>
        <v>151.0633023019455</v>
      </c>
      <c r="H475" s="196">
        <f t="shared" si="63"/>
        <v>0</v>
      </c>
      <c r="I475" s="202">
        <f t="shared" si="60"/>
        <v>144.1195280967882</v>
      </c>
      <c r="J475" s="203">
        <v>1</v>
      </c>
      <c r="K475" s="203">
        <f t="shared" si="58"/>
        <v>21</v>
      </c>
      <c r="L475" s="201">
        <v>119.575356340575</v>
      </c>
      <c r="M475" s="193">
        <v>87</v>
      </c>
      <c r="N475" s="192">
        <f t="shared" si="57"/>
        <v>144.57683819317563</v>
      </c>
      <c r="O475" s="171">
        <f t="shared" si="56"/>
        <v>0.82707131954846713</v>
      </c>
      <c r="P475" s="90">
        <v>6</v>
      </c>
      <c r="Q475" s="204">
        <v>0.83229976130000005</v>
      </c>
      <c r="R475" s="123"/>
    </row>
    <row r="476" spans="1:18" ht="12.65" customHeight="1">
      <c r="A476" s="112">
        <v>39356</v>
      </c>
      <c r="B476" s="90">
        <v>4425081</v>
      </c>
      <c r="C476" s="195">
        <v>87.610834233804283</v>
      </c>
      <c r="D476" s="196">
        <f t="shared" si="59"/>
        <v>5050837.6489041587</v>
      </c>
      <c r="F476" s="197">
        <f t="shared" si="61"/>
        <v>127.52075466907242</v>
      </c>
      <c r="G476" s="198">
        <f t="shared" si="62"/>
        <v>151.0633023019455</v>
      </c>
      <c r="H476" s="196">
        <f t="shared" si="63"/>
        <v>0</v>
      </c>
      <c r="I476" s="202">
        <f t="shared" si="60"/>
        <v>143.62027955775039</v>
      </c>
      <c r="J476" s="203">
        <v>1</v>
      </c>
      <c r="K476" s="203">
        <f t="shared" si="58"/>
        <v>22</v>
      </c>
      <c r="L476" s="201">
        <v>117.526016996839</v>
      </c>
      <c r="M476" s="193">
        <v>86.2</v>
      </c>
      <c r="N476" s="192">
        <f t="shared" si="57"/>
        <v>142.47605297585639</v>
      </c>
      <c r="O476" s="171">
        <f t="shared" si="56"/>
        <v>0.82488259986227053</v>
      </c>
      <c r="P476" s="90">
        <v>4</v>
      </c>
      <c r="Q476" s="204">
        <v>0.83229976130000005</v>
      </c>
      <c r="R476" s="123"/>
    </row>
    <row r="477" spans="1:18" ht="12.65" customHeight="1">
      <c r="A477" s="112">
        <v>39387</v>
      </c>
      <c r="B477" s="90">
        <v>4543436</v>
      </c>
      <c r="C477" s="195">
        <v>87.522248961575954</v>
      </c>
      <c r="D477" s="196">
        <f t="shared" si="59"/>
        <v>5191178.3048384199</v>
      </c>
      <c r="F477" s="197">
        <f t="shared" si="61"/>
        <v>131.06399790900758</v>
      </c>
      <c r="G477" s="198">
        <f t="shared" si="62"/>
        <v>151.0633023019455</v>
      </c>
      <c r="H477" s="196">
        <f t="shared" si="63"/>
        <v>0</v>
      </c>
      <c r="I477" s="202">
        <f t="shared" si="60"/>
        <v>143.12103101871259</v>
      </c>
      <c r="J477" s="203">
        <v>1</v>
      </c>
      <c r="K477" s="203">
        <f t="shared" si="58"/>
        <v>23</v>
      </c>
      <c r="L477" s="201">
        <v>117.192891585667</v>
      </c>
      <c r="M477" s="193">
        <v>85.4</v>
      </c>
      <c r="N477" s="192">
        <f t="shared" si="57"/>
        <v>142.32729337631554</v>
      </c>
      <c r="O477" s="171">
        <f t="shared" si="56"/>
        <v>0.82340420312643203</v>
      </c>
      <c r="P477" s="90">
        <v>4</v>
      </c>
      <c r="Q477" s="204">
        <v>0.83229976130000005</v>
      </c>
      <c r="R477" s="123"/>
    </row>
    <row r="478" spans="1:18" ht="12.65" customHeight="1">
      <c r="A478" s="112">
        <v>39417</v>
      </c>
      <c r="B478" s="90">
        <v>4710575</v>
      </c>
      <c r="C478" s="195">
        <v>88.319516411630801</v>
      </c>
      <c r="D478" s="196">
        <f t="shared" si="59"/>
        <v>5333560.6798902992</v>
      </c>
      <c r="F478" s="197">
        <f t="shared" si="61"/>
        <v>134.6587893436778</v>
      </c>
      <c r="G478" s="198">
        <f t="shared" si="62"/>
        <v>151.0633023019455</v>
      </c>
      <c r="H478" s="196">
        <f t="shared" si="63"/>
        <v>0</v>
      </c>
      <c r="I478" s="202">
        <f t="shared" si="60"/>
        <v>142.62178247967478</v>
      </c>
      <c r="J478" s="203">
        <v>1</v>
      </c>
      <c r="K478" s="203">
        <f t="shared" si="58"/>
        <v>24</v>
      </c>
      <c r="L478" s="201">
        <v>115.327010340607</v>
      </c>
      <c r="M478" s="193">
        <v>87.7</v>
      </c>
      <c r="N478" s="192">
        <f t="shared" si="57"/>
        <v>139.54338907269016</v>
      </c>
      <c r="O478" s="171">
        <f t="shared" si="56"/>
        <v>0.82645986389603521</v>
      </c>
      <c r="P478" s="90">
        <v>4</v>
      </c>
      <c r="Q478" s="204">
        <v>0.83229976130000005</v>
      </c>
      <c r="R478" s="123"/>
    </row>
    <row r="479" spans="1:18" ht="12.65" customHeight="1">
      <c r="A479" s="112">
        <v>39448</v>
      </c>
      <c r="B479" s="90">
        <v>3757339</v>
      </c>
      <c r="C479" s="195">
        <v>87.802376129520482</v>
      </c>
      <c r="D479" s="196">
        <f t="shared" si="59"/>
        <v>4279313.5739941848</v>
      </c>
      <c r="F479" s="197">
        <f t="shared" si="61"/>
        <v>108.04174165838423</v>
      </c>
      <c r="G479" s="198">
        <f t="shared" si="62"/>
        <v>139.6617865269333</v>
      </c>
      <c r="H479" s="196">
        <f t="shared" si="63"/>
        <v>0</v>
      </c>
      <c r="I479" s="202">
        <f t="shared" si="60"/>
        <v>142.12253394063697</v>
      </c>
      <c r="J479" s="203">
        <v>1</v>
      </c>
      <c r="K479" s="203">
        <f t="shared" si="58"/>
        <v>25</v>
      </c>
      <c r="L479" s="201">
        <v>109.76059234781199</v>
      </c>
      <c r="M479" s="193">
        <v>82.2</v>
      </c>
      <c r="N479" s="192">
        <f t="shared" si="57"/>
        <v>134.79433136664989</v>
      </c>
      <c r="O479" s="171">
        <f t="shared" si="56"/>
        <v>0.81428196004218911</v>
      </c>
      <c r="P479" s="90">
        <v>3</v>
      </c>
      <c r="Q479" s="204">
        <v>0.83229976130000005</v>
      </c>
      <c r="R479" s="123"/>
    </row>
    <row r="480" spans="1:18" ht="12.65" customHeight="1">
      <c r="A480" s="112">
        <v>39479</v>
      </c>
      <c r="B480" s="90">
        <v>4053382</v>
      </c>
      <c r="C480" s="195">
        <v>88.864501647216272</v>
      </c>
      <c r="D480" s="196">
        <f t="shared" si="59"/>
        <v>4561306.1738550514</v>
      </c>
      <c r="F480" s="197">
        <f t="shared" si="61"/>
        <v>115.16133481203737</v>
      </c>
      <c r="G480" s="198">
        <f t="shared" si="62"/>
        <v>139.6617865269333</v>
      </c>
      <c r="H480" s="196">
        <f t="shared" si="63"/>
        <v>0</v>
      </c>
      <c r="I480" s="202">
        <f t="shared" si="60"/>
        <v>141.62328540159916</v>
      </c>
      <c r="J480" s="203">
        <v>1</v>
      </c>
      <c r="K480" s="203">
        <f t="shared" si="58"/>
        <v>26</v>
      </c>
      <c r="L480" s="201">
        <v>114.493713737261</v>
      </c>
      <c r="M480" s="193">
        <v>89.3</v>
      </c>
      <c r="N480" s="192">
        <f t="shared" si="57"/>
        <v>138.13531963012309</v>
      </c>
      <c r="O480" s="171">
        <f t="shared" si="56"/>
        <v>0.82885183922427774</v>
      </c>
      <c r="P480" s="90">
        <v>3</v>
      </c>
      <c r="Q480" s="204">
        <v>0.83229976130000005</v>
      </c>
      <c r="R480" s="123"/>
    </row>
    <row r="481" spans="1:18" ht="12.65" customHeight="1">
      <c r="A481" s="112">
        <v>39508</v>
      </c>
      <c r="B481" s="90">
        <v>4514739</v>
      </c>
      <c r="C481" s="195">
        <v>89.307053946256204</v>
      </c>
      <c r="D481" s="196">
        <f t="shared" si="59"/>
        <v>5055299.4422108131</v>
      </c>
      <c r="F481" s="197">
        <f t="shared" si="61"/>
        <v>127.63340355806719</v>
      </c>
      <c r="G481" s="198">
        <f t="shared" si="62"/>
        <v>139.6617865269333</v>
      </c>
      <c r="H481" s="196">
        <f t="shared" si="63"/>
        <v>0</v>
      </c>
      <c r="I481" s="202">
        <f t="shared" si="60"/>
        <v>141.12403686256135</v>
      </c>
      <c r="J481" s="203">
        <v>1</v>
      </c>
      <c r="K481" s="203">
        <f t="shared" si="58"/>
        <v>27</v>
      </c>
      <c r="L481" s="201">
        <v>114.82847730955601</v>
      </c>
      <c r="M481" s="193">
        <v>92.2</v>
      </c>
      <c r="N481" s="192">
        <f t="shared" si="57"/>
        <v>137.68183023213155</v>
      </c>
      <c r="O481" s="171">
        <f t="shared" si="56"/>
        <v>0.83401329802164315</v>
      </c>
      <c r="P481" s="90">
        <v>3</v>
      </c>
      <c r="Q481" s="204">
        <v>0.83229976130000005</v>
      </c>
      <c r="R481" s="123"/>
    </row>
    <row r="482" spans="1:18" ht="12.65" customHeight="1">
      <c r="A482" s="112">
        <v>39539</v>
      </c>
      <c r="B482" s="90">
        <v>3821587</v>
      </c>
      <c r="C482" s="195">
        <v>89.961573448393281</v>
      </c>
      <c r="D482" s="196">
        <f t="shared" si="59"/>
        <v>4248021.5202019168</v>
      </c>
      <c r="F482" s="197">
        <f t="shared" si="61"/>
        <v>107.25169719603629</v>
      </c>
      <c r="G482" s="198">
        <f t="shared" si="62"/>
        <v>136.63080001122131</v>
      </c>
      <c r="H482" s="196">
        <f t="shared" si="63"/>
        <v>0</v>
      </c>
      <c r="I482" s="202">
        <f t="shared" si="60"/>
        <v>140.62478832352355</v>
      </c>
      <c r="J482" s="203">
        <v>1</v>
      </c>
      <c r="K482" s="203">
        <f t="shared" si="58"/>
        <v>28</v>
      </c>
      <c r="L482" s="201">
        <v>118.307743865265</v>
      </c>
      <c r="M482" s="193">
        <v>93.2</v>
      </c>
      <c r="N482" s="192">
        <f t="shared" si="57"/>
        <v>141.35148340258854</v>
      </c>
      <c r="O482" s="171">
        <f t="shared" si="56"/>
        <v>0.83697560872642707</v>
      </c>
      <c r="P482" s="90">
        <v>7</v>
      </c>
      <c r="Q482" s="204">
        <v>0.83229976130000005</v>
      </c>
      <c r="R482" s="123"/>
    </row>
    <row r="483" spans="1:18" ht="12.65" customHeight="1">
      <c r="A483" s="112">
        <v>39569</v>
      </c>
      <c r="B483" s="90">
        <v>3404744</v>
      </c>
      <c r="C483" s="195">
        <v>91.199982522412455</v>
      </c>
      <c r="D483" s="196">
        <f t="shared" si="59"/>
        <v>3733272.6452697311</v>
      </c>
      <c r="F483" s="197">
        <f t="shared" si="61"/>
        <v>94.255602377853023</v>
      </c>
      <c r="G483" s="198">
        <f t="shared" si="62"/>
        <v>136.63080001122131</v>
      </c>
      <c r="H483" s="196">
        <f t="shared" si="63"/>
        <v>0</v>
      </c>
      <c r="I483" s="202">
        <f t="shared" si="60"/>
        <v>140.12553978448574</v>
      </c>
      <c r="J483" s="203">
        <v>1</v>
      </c>
      <c r="K483" s="203">
        <f t="shared" si="58"/>
        <v>29</v>
      </c>
      <c r="L483" s="201">
        <v>111.890449762947</v>
      </c>
      <c r="M483" s="193">
        <v>93.3</v>
      </c>
      <c r="N483" s="192">
        <f t="shared" si="57"/>
        <v>134.02367129197648</v>
      </c>
      <c r="O483" s="171">
        <f t="shared" si="56"/>
        <v>0.83485587795299765</v>
      </c>
      <c r="P483" s="90">
        <v>7</v>
      </c>
      <c r="Q483" s="204">
        <v>0.83229976130000005</v>
      </c>
      <c r="R483" s="123"/>
    </row>
    <row r="484" spans="1:18" ht="12.65" customHeight="1">
      <c r="A484" s="112">
        <v>39600</v>
      </c>
      <c r="B484" s="90">
        <v>3568378</v>
      </c>
      <c r="C484" s="195">
        <v>91.37689810441519</v>
      </c>
      <c r="D484" s="196">
        <f t="shared" si="59"/>
        <v>3905120.5217345646</v>
      </c>
      <c r="F484" s="197">
        <f t="shared" si="61"/>
        <v>98.594322490907473</v>
      </c>
      <c r="G484" s="198">
        <f t="shared" si="62"/>
        <v>136.63080001122131</v>
      </c>
      <c r="H484" s="196">
        <f t="shared" si="63"/>
        <v>0</v>
      </c>
      <c r="I484" s="202">
        <f t="shared" si="60"/>
        <v>139.62629124544793</v>
      </c>
      <c r="J484" s="203">
        <v>1</v>
      </c>
      <c r="K484" s="203">
        <f t="shared" si="58"/>
        <v>30</v>
      </c>
      <c r="L484" s="201">
        <v>112.712889398662</v>
      </c>
      <c r="M484" s="193">
        <v>94.3</v>
      </c>
      <c r="N484" s="192">
        <f t="shared" si="57"/>
        <v>134.6714435002603</v>
      </c>
      <c r="O484" s="171">
        <f t="shared" si="56"/>
        <v>0.83694721367150227</v>
      </c>
      <c r="P484" s="90">
        <v>7</v>
      </c>
      <c r="Q484" s="204">
        <v>0.83229976130000005</v>
      </c>
      <c r="R484" s="123"/>
    </row>
    <row r="485" spans="1:18" ht="12.65" customHeight="1">
      <c r="A485" s="112">
        <v>39630</v>
      </c>
      <c r="B485" s="90">
        <v>3758898</v>
      </c>
      <c r="C485" s="195">
        <v>92.493414214013356</v>
      </c>
      <c r="D485" s="196">
        <f t="shared" si="59"/>
        <v>4063962.8582664025</v>
      </c>
      <c r="F485" s="197">
        <f t="shared" si="61"/>
        <v>102.60468592682854</v>
      </c>
      <c r="G485" s="198">
        <f t="shared" si="62"/>
        <v>136.63080001122131</v>
      </c>
      <c r="H485" s="196">
        <f t="shared" si="63"/>
        <v>0</v>
      </c>
      <c r="I485" s="202">
        <f t="shared" si="60"/>
        <v>139.12704270641012</v>
      </c>
      <c r="J485" s="203">
        <v>1</v>
      </c>
      <c r="K485" s="203">
        <f t="shared" si="58"/>
        <v>31</v>
      </c>
      <c r="L485" s="201">
        <v>112.625387051499</v>
      </c>
      <c r="M485" s="193">
        <v>95.2</v>
      </c>
      <c r="N485" s="192">
        <f t="shared" si="57"/>
        <v>134.31301288405751</v>
      </c>
      <c r="O485" s="171">
        <f t="shared" si="56"/>
        <v>0.83852922835347432</v>
      </c>
      <c r="P485" s="90">
        <v>6</v>
      </c>
      <c r="Q485" s="204">
        <v>0.83229976130000005</v>
      </c>
      <c r="R485" s="123"/>
    </row>
    <row r="486" spans="1:18" ht="12.65" customHeight="1">
      <c r="A486" s="112">
        <v>39661</v>
      </c>
      <c r="B486" s="90">
        <v>4033348</v>
      </c>
      <c r="C486" s="195">
        <v>92.051285082971233</v>
      </c>
      <c r="D486" s="196">
        <f t="shared" si="59"/>
        <v>4381631.3877253383</v>
      </c>
      <c r="F486" s="197">
        <f t="shared" si="61"/>
        <v>110.62500521386936</v>
      </c>
      <c r="G486" s="198">
        <f t="shared" si="62"/>
        <v>136.63080001122131</v>
      </c>
      <c r="H486" s="196">
        <f t="shared" si="63"/>
        <v>0</v>
      </c>
      <c r="I486" s="202">
        <f t="shared" si="60"/>
        <v>138.62779416737231</v>
      </c>
      <c r="J486" s="203">
        <v>1</v>
      </c>
      <c r="K486" s="203">
        <f t="shared" si="58"/>
        <v>32</v>
      </c>
      <c r="L486" s="201">
        <v>114.789968043079</v>
      </c>
      <c r="M486" s="193">
        <v>93.7</v>
      </c>
      <c r="N486" s="192">
        <f t="shared" si="57"/>
        <v>137.20652095820111</v>
      </c>
      <c r="O486" s="171">
        <f t="shared" si="56"/>
        <v>0.83662181098556432</v>
      </c>
      <c r="P486" s="90">
        <v>6</v>
      </c>
      <c r="Q486" s="204">
        <v>0.83229976130000005</v>
      </c>
      <c r="R486" s="123"/>
    </row>
    <row r="487" spans="1:18" ht="12.65" customHeight="1">
      <c r="A487" s="112">
        <v>39692</v>
      </c>
      <c r="B487" s="90">
        <v>4322807</v>
      </c>
      <c r="C487" s="195">
        <v>92.316562561596513</v>
      </c>
      <c r="D487" s="196">
        <f t="shared" si="59"/>
        <v>4682590.9458182948</v>
      </c>
      <c r="F487" s="197">
        <f t="shared" si="61"/>
        <v>118.2234656358176</v>
      </c>
      <c r="G487" s="198">
        <f t="shared" si="62"/>
        <v>136.63080001122131</v>
      </c>
      <c r="H487" s="196">
        <f t="shared" si="63"/>
        <v>0</v>
      </c>
      <c r="I487" s="202">
        <f t="shared" si="60"/>
        <v>138.12854562833451</v>
      </c>
      <c r="J487" s="203">
        <v>1</v>
      </c>
      <c r="K487" s="203">
        <f t="shared" si="58"/>
        <v>33</v>
      </c>
      <c r="L487" s="201">
        <v>116.42737089152</v>
      </c>
      <c r="M487" s="193">
        <v>96.4</v>
      </c>
      <c r="N487" s="192">
        <f t="shared" si="57"/>
        <v>138.29219092574181</v>
      </c>
      <c r="O487" s="171">
        <f t="shared" si="56"/>
        <v>0.84189403690941256</v>
      </c>
      <c r="P487" s="90">
        <v>6</v>
      </c>
      <c r="Q487" s="204">
        <v>0.83229976130000005</v>
      </c>
      <c r="R487" s="123"/>
    </row>
    <row r="488" spans="1:18" ht="12.65" customHeight="1">
      <c r="A488" s="112">
        <v>39722</v>
      </c>
      <c r="B488" s="90">
        <v>4586375</v>
      </c>
      <c r="C488" s="195">
        <v>91.509347321619771</v>
      </c>
      <c r="D488" s="196">
        <f t="shared" si="59"/>
        <v>5011919.6937124636</v>
      </c>
      <c r="F488" s="197">
        <f t="shared" si="61"/>
        <v>126.53817566709264</v>
      </c>
      <c r="G488" s="198">
        <f t="shared" si="62"/>
        <v>136.63080001122131</v>
      </c>
      <c r="H488" s="196">
        <f t="shared" si="63"/>
        <v>0</v>
      </c>
      <c r="I488" s="202">
        <f t="shared" si="60"/>
        <v>137.6292970892967</v>
      </c>
      <c r="J488" s="203">
        <v>1</v>
      </c>
      <c r="K488" s="203">
        <f t="shared" si="58"/>
        <v>34</v>
      </c>
      <c r="L488" s="201">
        <v>117.237130527201</v>
      </c>
      <c r="M488" s="193">
        <v>96.7</v>
      </c>
      <c r="N488" s="192">
        <f t="shared" si="57"/>
        <v>139.12691162180897</v>
      </c>
      <c r="O488" s="171">
        <f t="shared" si="56"/>
        <v>0.84266321418740808</v>
      </c>
      <c r="P488" s="90">
        <v>4</v>
      </c>
      <c r="Q488" s="204">
        <v>0.83229976130000005</v>
      </c>
      <c r="R488" s="123"/>
    </row>
    <row r="489" spans="1:18" ht="12.65" customHeight="1">
      <c r="A489" s="112">
        <v>39753</v>
      </c>
      <c r="B489" s="90">
        <v>4642951</v>
      </c>
      <c r="C489" s="195">
        <v>90.183124896668758</v>
      </c>
      <c r="D489" s="196">
        <f t="shared" si="59"/>
        <v>5148358.9699512664</v>
      </c>
      <c r="F489" s="197">
        <f t="shared" si="61"/>
        <v>129.98291903084919</v>
      </c>
      <c r="G489" s="198">
        <f t="shared" si="62"/>
        <v>136.63080001122131</v>
      </c>
      <c r="H489" s="196">
        <f t="shared" si="63"/>
        <v>0</v>
      </c>
      <c r="I489" s="202">
        <f t="shared" si="60"/>
        <v>137.13004855025889</v>
      </c>
      <c r="J489" s="203">
        <v>1</v>
      </c>
      <c r="K489" s="203">
        <f t="shared" si="58"/>
        <v>35</v>
      </c>
      <c r="L489" s="201">
        <v>116.60171336078</v>
      </c>
      <c r="M489" s="193">
        <v>97.8</v>
      </c>
      <c r="N489" s="192">
        <f t="shared" si="57"/>
        <v>138.08774694839678</v>
      </c>
      <c r="O489" s="171">
        <f t="shared" si="56"/>
        <v>0.84440304036790392</v>
      </c>
      <c r="P489" s="90">
        <v>4</v>
      </c>
      <c r="Q489" s="204">
        <v>0.83229976130000005</v>
      </c>
      <c r="R489" s="123"/>
    </row>
    <row r="490" spans="1:18" ht="12.65" customHeight="1">
      <c r="A490" s="112">
        <v>39783</v>
      </c>
      <c r="B490" s="90">
        <v>4818210</v>
      </c>
      <c r="C490" s="195">
        <v>89.033732128377892</v>
      </c>
      <c r="D490" s="196">
        <f t="shared" si="59"/>
        <v>5411668.0103363683</v>
      </c>
      <c r="F490" s="197">
        <f t="shared" si="61"/>
        <v>136.63080001122131</v>
      </c>
      <c r="G490" s="198">
        <f t="shared" si="62"/>
        <v>136.63080001122131</v>
      </c>
      <c r="H490" s="199">
        <f t="shared" si="63"/>
        <v>1</v>
      </c>
      <c r="I490" s="200">
        <f>G490</f>
        <v>136.63080001122131</v>
      </c>
      <c r="L490" s="201">
        <v>116.815625323088</v>
      </c>
      <c r="M490" s="193">
        <v>92.7</v>
      </c>
      <c r="N490" s="192">
        <f t="shared" si="57"/>
        <v>139.79818063886771</v>
      </c>
      <c r="O490" s="171">
        <f t="shared" si="56"/>
        <v>0.83560189974754273</v>
      </c>
      <c r="P490" s="90">
        <v>4</v>
      </c>
      <c r="Q490" s="204">
        <v>0.83229976130000005</v>
      </c>
      <c r="R490" s="123"/>
    </row>
    <row r="491" spans="1:18" ht="12.65" customHeight="1">
      <c r="A491" s="112">
        <v>39814</v>
      </c>
      <c r="B491" s="90">
        <v>3775059</v>
      </c>
      <c r="C491" s="195">
        <v>88.691279470062554</v>
      </c>
      <c r="D491" s="196">
        <f t="shared" si="59"/>
        <v>4256403.8116895799</v>
      </c>
      <c r="F491" s="197">
        <f t="shared" si="61"/>
        <v>107.46332865415589</v>
      </c>
      <c r="G491" s="198">
        <f t="shared" si="62"/>
        <v>136.63080001122131</v>
      </c>
      <c r="H491" s="196">
        <f t="shared" si="63"/>
        <v>0</v>
      </c>
      <c r="I491" s="202">
        <f>(I$550-I$490)/(K$549+1)+I490</f>
        <v>136.39831923569136</v>
      </c>
      <c r="J491" s="203">
        <v>1</v>
      </c>
      <c r="K491" s="203">
        <f t="shared" si="58"/>
        <v>1</v>
      </c>
      <c r="L491" s="201">
        <v>105.857028187512</v>
      </c>
      <c r="M491" s="193">
        <v>94</v>
      </c>
      <c r="N491" s="192">
        <f t="shared" si="57"/>
        <v>126.95987316495645</v>
      </c>
      <c r="O491" s="171">
        <f t="shared" si="56"/>
        <v>0.83378334861735459</v>
      </c>
      <c r="P491" s="90">
        <v>7</v>
      </c>
      <c r="Q491" s="204">
        <v>0.83229976130000005</v>
      </c>
      <c r="R491" s="123"/>
    </row>
    <row r="492" spans="1:18" ht="12.65" customHeight="1">
      <c r="A492" s="112">
        <v>39845</v>
      </c>
      <c r="B492" s="90">
        <v>4023346</v>
      </c>
      <c r="C492" s="195">
        <v>88.426001465665564</v>
      </c>
      <c r="D492" s="196">
        <f t="shared" si="59"/>
        <v>4549958.0816873219</v>
      </c>
      <c r="F492" s="197">
        <f t="shared" si="61"/>
        <v>114.87482445912649</v>
      </c>
      <c r="G492" s="198">
        <f t="shared" si="62"/>
        <v>136.63080001122131</v>
      </c>
      <c r="H492" s="196">
        <f t="shared" si="63"/>
        <v>0</v>
      </c>
      <c r="I492" s="202">
        <f t="shared" ref="I492:I549" si="64">(I$550-I$490)/(K$549+1)+I491</f>
        <v>136.16583846016141</v>
      </c>
      <c r="J492" s="203">
        <v>1</v>
      </c>
      <c r="K492" s="203">
        <f t="shared" si="58"/>
        <v>2</v>
      </c>
      <c r="L492" s="201">
        <v>112.65435284664299</v>
      </c>
      <c r="M492" s="193">
        <v>89.8</v>
      </c>
      <c r="N492" s="192">
        <f t="shared" si="57"/>
        <v>135.89939013408593</v>
      </c>
      <c r="O492" s="171">
        <f t="shared" si="56"/>
        <v>0.82895407209327365</v>
      </c>
      <c r="P492" s="90">
        <v>7</v>
      </c>
      <c r="Q492" s="204">
        <v>0.83229976130000005</v>
      </c>
      <c r="R492" s="123"/>
    </row>
    <row r="493" spans="1:18" ht="12.65" customHeight="1">
      <c r="A493" s="112">
        <v>39873</v>
      </c>
      <c r="B493" s="90">
        <v>4419147</v>
      </c>
      <c r="C493" s="195">
        <v>88.072297459802883</v>
      </c>
      <c r="D493" s="196">
        <f t="shared" si="59"/>
        <v>5017635.6555441795</v>
      </c>
      <c r="F493" s="197">
        <f t="shared" si="61"/>
        <v>126.68248910916064</v>
      </c>
      <c r="G493" s="198">
        <f t="shared" si="62"/>
        <v>136.63080001122131</v>
      </c>
      <c r="H493" s="196">
        <f t="shared" si="63"/>
        <v>0</v>
      </c>
      <c r="I493" s="202">
        <f t="shared" si="64"/>
        <v>135.93335768463146</v>
      </c>
      <c r="J493" s="203">
        <v>1</v>
      </c>
      <c r="K493" s="203">
        <f t="shared" si="58"/>
        <v>3</v>
      </c>
      <c r="L493" s="201">
        <v>113.901460329155</v>
      </c>
      <c r="M493" s="193">
        <v>85.8</v>
      </c>
      <c r="N493" s="192">
        <f t="shared" si="57"/>
        <v>138.46854300387383</v>
      </c>
      <c r="O493" s="171">
        <f t="shared" si="56"/>
        <v>0.82258004495626458</v>
      </c>
      <c r="P493" s="90">
        <v>7</v>
      </c>
      <c r="Q493" s="204">
        <v>0.83229976130000005</v>
      </c>
      <c r="R493" s="123"/>
    </row>
    <row r="494" spans="1:18" ht="12.65" customHeight="1">
      <c r="A494" s="112">
        <v>39904</v>
      </c>
      <c r="B494" s="90">
        <v>3760300</v>
      </c>
      <c r="C494" s="195">
        <v>88.371351676493987</v>
      </c>
      <c r="D494" s="196">
        <f t="shared" si="59"/>
        <v>4255112.011600256</v>
      </c>
      <c r="F494" s="197">
        <f t="shared" si="61"/>
        <v>107.43071400016717</v>
      </c>
      <c r="G494" s="198">
        <f t="shared" si="62"/>
        <v>136.63080001122131</v>
      </c>
      <c r="H494" s="196">
        <f t="shared" si="63"/>
        <v>0</v>
      </c>
      <c r="I494" s="202">
        <f t="shared" si="64"/>
        <v>135.70087690910151</v>
      </c>
      <c r="J494" s="203">
        <v>1</v>
      </c>
      <c r="K494" s="203">
        <f t="shared" si="58"/>
        <v>4</v>
      </c>
      <c r="L494" s="201">
        <v>120.901832919149</v>
      </c>
      <c r="M494" s="193">
        <v>89</v>
      </c>
      <c r="N494" s="192">
        <f t="shared" si="57"/>
        <v>145.51023066502856</v>
      </c>
      <c r="O494" s="171">
        <f t="shared" si="56"/>
        <v>0.8308820099218367</v>
      </c>
      <c r="P494" s="90">
        <v>10</v>
      </c>
      <c r="Q494" s="204">
        <v>0.83229976130000005</v>
      </c>
      <c r="R494" s="123"/>
    </row>
    <row r="495" spans="1:18" ht="12.65" customHeight="1">
      <c r="A495" s="112">
        <v>39934</v>
      </c>
      <c r="B495" s="90">
        <v>3305258</v>
      </c>
      <c r="C495" s="195">
        <v>87.57521337310213</v>
      </c>
      <c r="D495" s="196">
        <f t="shared" si="59"/>
        <v>3774193.4877376813</v>
      </c>
      <c r="F495" s="197">
        <f t="shared" si="61"/>
        <v>95.288749169720191</v>
      </c>
      <c r="G495" s="198">
        <f t="shared" si="62"/>
        <v>136.63080001122131</v>
      </c>
      <c r="H495" s="196">
        <f t="shared" si="63"/>
        <v>0</v>
      </c>
      <c r="I495" s="202">
        <f t="shared" si="64"/>
        <v>135.46839613357156</v>
      </c>
      <c r="J495" s="203">
        <v>1</v>
      </c>
      <c r="K495" s="203">
        <f t="shared" si="58"/>
        <v>5</v>
      </c>
      <c r="L495" s="201">
        <v>113.321978840084</v>
      </c>
      <c r="M495" s="193">
        <v>87.3</v>
      </c>
      <c r="N495" s="192">
        <f t="shared" si="57"/>
        <v>137.37793069751064</v>
      </c>
      <c r="O495" s="171">
        <f t="shared" si="56"/>
        <v>0.82489216619229111</v>
      </c>
      <c r="P495" s="90">
        <v>10</v>
      </c>
      <c r="Q495" s="204">
        <v>0.83229976130000005</v>
      </c>
      <c r="R495" s="123"/>
    </row>
    <row r="496" spans="1:18" ht="12.65" customHeight="1">
      <c r="A496" s="112">
        <v>39965</v>
      </c>
      <c r="B496" s="90">
        <v>3356649</v>
      </c>
      <c r="C496" s="195">
        <v>88.371351676493987</v>
      </c>
      <c r="D496" s="196">
        <f t="shared" si="59"/>
        <v>3798345.2061340818</v>
      </c>
      <c r="F496" s="197">
        <f t="shared" si="61"/>
        <v>95.898518394262993</v>
      </c>
      <c r="G496" s="198">
        <f t="shared" si="62"/>
        <v>136.63080001122131</v>
      </c>
      <c r="H496" s="196">
        <f t="shared" si="63"/>
        <v>0</v>
      </c>
      <c r="I496" s="202">
        <f t="shared" si="64"/>
        <v>135.23591535804161</v>
      </c>
      <c r="J496" s="203">
        <v>1</v>
      </c>
      <c r="K496" s="203">
        <f t="shared" si="58"/>
        <v>6</v>
      </c>
      <c r="L496" s="201">
        <v>110.667483136185</v>
      </c>
      <c r="M496" s="193">
        <v>83.9</v>
      </c>
      <c r="N496" s="192">
        <f t="shared" si="57"/>
        <v>135.33678775885946</v>
      </c>
      <c r="O496" s="171">
        <f t="shared" si="56"/>
        <v>0.81771915063752099</v>
      </c>
      <c r="P496" s="90">
        <v>10</v>
      </c>
      <c r="Q496" s="204">
        <v>0.83229976130000005</v>
      </c>
      <c r="R496" s="123"/>
    </row>
    <row r="497" spans="1:18" ht="12.65" customHeight="1">
      <c r="A497" s="112">
        <v>39995</v>
      </c>
      <c r="B497" s="90">
        <v>3428725</v>
      </c>
      <c r="C497" s="195">
        <v>86.744684701137572</v>
      </c>
      <c r="D497" s="196">
        <f t="shared" si="59"/>
        <v>3952662.9346951051</v>
      </c>
      <c r="F497" s="197">
        <f t="shared" si="61"/>
        <v>99.794647031299732</v>
      </c>
      <c r="G497" s="198">
        <f t="shared" si="62"/>
        <v>136.63080001122131</v>
      </c>
      <c r="H497" s="196">
        <f t="shared" si="63"/>
        <v>0</v>
      </c>
      <c r="I497" s="202">
        <f t="shared" si="64"/>
        <v>135.00343458251166</v>
      </c>
      <c r="J497" s="203">
        <v>1</v>
      </c>
      <c r="K497" s="203">
        <f t="shared" si="58"/>
        <v>7</v>
      </c>
      <c r="L497" s="201">
        <v>109.710771263114</v>
      </c>
      <c r="M497" s="193">
        <v>89.6</v>
      </c>
      <c r="N497" s="192">
        <f t="shared" si="57"/>
        <v>132.6088882670891</v>
      </c>
      <c r="O497" s="171">
        <f t="shared" si="56"/>
        <v>0.82732592586210552</v>
      </c>
      <c r="P497" s="90">
        <v>10</v>
      </c>
      <c r="Q497" s="204">
        <v>0.83229976130000005</v>
      </c>
      <c r="R497" s="123"/>
    </row>
    <row r="498" spans="1:18" ht="12.65" customHeight="1">
      <c r="A498" s="112">
        <v>40026</v>
      </c>
      <c r="B498" s="90">
        <v>3552915</v>
      </c>
      <c r="C498" s="195">
        <v>87.629834545026725</v>
      </c>
      <c r="D498" s="196">
        <f t="shared" si="59"/>
        <v>4054458.1858983315</v>
      </c>
      <c r="F498" s="197">
        <f t="shared" si="61"/>
        <v>102.36471721717864</v>
      </c>
      <c r="G498" s="198">
        <f t="shared" si="62"/>
        <v>136.63080001122131</v>
      </c>
      <c r="H498" s="196">
        <f t="shared" si="63"/>
        <v>0</v>
      </c>
      <c r="I498" s="202">
        <f t="shared" si="64"/>
        <v>134.77095380698171</v>
      </c>
      <c r="J498" s="203">
        <v>1</v>
      </c>
      <c r="K498" s="203">
        <f t="shared" si="58"/>
        <v>8</v>
      </c>
      <c r="L498" s="201">
        <v>106.36753096587201</v>
      </c>
      <c r="M498" s="193">
        <v>93.6</v>
      </c>
      <c r="N498" s="192">
        <f t="shared" si="57"/>
        <v>127.65558918162169</v>
      </c>
      <c r="O498" s="171">
        <f t="shared" si="56"/>
        <v>0.83323833799817293</v>
      </c>
      <c r="P498" s="90">
        <v>10</v>
      </c>
      <c r="Q498" s="204">
        <v>0.83229976130000005</v>
      </c>
      <c r="R498" s="123"/>
    </row>
    <row r="499" spans="1:18" ht="12.65" customHeight="1">
      <c r="A499" s="112">
        <v>40057</v>
      </c>
      <c r="B499" s="90">
        <v>3706561</v>
      </c>
      <c r="C499" s="195">
        <v>87.452804576248894</v>
      </c>
      <c r="D499" s="196">
        <f t="shared" si="59"/>
        <v>4238355.7828248963</v>
      </c>
      <c r="F499" s="197">
        <f t="shared" si="61"/>
        <v>107.00766200614693</v>
      </c>
      <c r="G499" s="198">
        <f t="shared" si="62"/>
        <v>136.63080001122131</v>
      </c>
      <c r="H499" s="196">
        <f t="shared" si="63"/>
        <v>0</v>
      </c>
      <c r="I499" s="202">
        <f t="shared" si="64"/>
        <v>134.53847303145176</v>
      </c>
      <c r="J499" s="203">
        <v>1</v>
      </c>
      <c r="K499" s="203">
        <f t="shared" si="58"/>
        <v>9</v>
      </c>
      <c r="L499" s="201">
        <v>105.662104088815</v>
      </c>
      <c r="M499" s="193">
        <v>92.6</v>
      </c>
      <c r="N499" s="192">
        <f t="shared" si="57"/>
        <v>127.14090755031862</v>
      </c>
      <c r="O499" s="171">
        <f t="shared" si="56"/>
        <v>0.8310630002935685</v>
      </c>
      <c r="P499" s="90">
        <v>10</v>
      </c>
      <c r="Q499" s="204">
        <v>0.83229976130000005</v>
      </c>
      <c r="R499" s="123"/>
    </row>
    <row r="500" spans="1:18" ht="12.65" customHeight="1">
      <c r="A500" s="112">
        <v>40087</v>
      </c>
      <c r="B500" s="90">
        <v>3879451</v>
      </c>
      <c r="C500" s="195">
        <v>86.908398486184126</v>
      </c>
      <c r="D500" s="196">
        <f t="shared" si="59"/>
        <v>4463839.0162220262</v>
      </c>
      <c r="F500" s="197">
        <f t="shared" si="61"/>
        <v>112.70053793817438</v>
      </c>
      <c r="G500" s="198">
        <f t="shared" si="62"/>
        <v>136.63080001122131</v>
      </c>
      <c r="H500" s="196">
        <f t="shared" si="63"/>
        <v>0</v>
      </c>
      <c r="I500" s="202">
        <f t="shared" si="64"/>
        <v>134.30599225592181</v>
      </c>
      <c r="J500" s="203">
        <v>1</v>
      </c>
      <c r="K500" s="203">
        <f t="shared" si="58"/>
        <v>10</v>
      </c>
      <c r="L500" s="201">
        <v>104.846944772187</v>
      </c>
      <c r="M500" s="193">
        <v>88.9</v>
      </c>
      <c r="N500" s="192">
        <f t="shared" si="57"/>
        <v>127.278131737951</v>
      </c>
      <c r="O500" s="171">
        <f t="shared" si="56"/>
        <v>0.82376244324557757</v>
      </c>
      <c r="P500" s="90">
        <v>8</v>
      </c>
      <c r="Q500" s="204">
        <v>0.83229976130000005</v>
      </c>
      <c r="R500" s="123"/>
    </row>
    <row r="501" spans="1:18" ht="12.65" customHeight="1">
      <c r="A501" s="112">
        <v>40118</v>
      </c>
      <c r="B501" s="90">
        <v>4024002</v>
      </c>
      <c r="C501" s="195">
        <v>87.528539963659455</v>
      </c>
      <c r="D501" s="196">
        <f t="shared" si="59"/>
        <v>4597359.9030335769</v>
      </c>
      <c r="F501" s="197">
        <f t="shared" si="61"/>
        <v>116.0715994202212</v>
      </c>
      <c r="G501" s="198">
        <f t="shared" si="62"/>
        <v>136.63080001122131</v>
      </c>
      <c r="H501" s="196">
        <f t="shared" si="63"/>
        <v>0</v>
      </c>
      <c r="I501" s="202">
        <f t="shared" si="64"/>
        <v>134.07351148039186</v>
      </c>
      <c r="J501" s="203">
        <v>1</v>
      </c>
      <c r="K501" s="203">
        <f t="shared" si="58"/>
        <v>11</v>
      </c>
      <c r="L501" s="201">
        <v>104.593832151627</v>
      </c>
      <c r="M501" s="193">
        <v>88.2</v>
      </c>
      <c r="N501" s="192">
        <f t="shared" si="57"/>
        <v>127.19161161805604</v>
      </c>
      <c r="O501" s="171">
        <f t="shared" si="56"/>
        <v>0.8223327845370183</v>
      </c>
      <c r="P501" s="90">
        <v>8</v>
      </c>
      <c r="Q501" s="204">
        <v>0.83229976130000005</v>
      </c>
      <c r="R501" s="123"/>
    </row>
    <row r="502" spans="1:18" ht="12.65" customHeight="1">
      <c r="A502" s="112">
        <v>40148</v>
      </c>
      <c r="B502" s="90">
        <v>4174316</v>
      </c>
      <c r="C502" s="195">
        <v>86.465440287987477</v>
      </c>
      <c r="D502" s="196">
        <f t="shared" si="59"/>
        <v>4827727.6864568656</v>
      </c>
      <c r="F502" s="197">
        <f t="shared" si="61"/>
        <v>121.88779776901445</v>
      </c>
      <c r="G502" s="198">
        <f t="shared" si="62"/>
        <v>136.63080001122131</v>
      </c>
      <c r="H502" s="196">
        <f t="shared" si="63"/>
        <v>0</v>
      </c>
      <c r="I502" s="202">
        <f t="shared" si="64"/>
        <v>133.84103070486191</v>
      </c>
      <c r="J502" s="203">
        <v>1</v>
      </c>
      <c r="K502" s="203">
        <f t="shared" si="58"/>
        <v>12</v>
      </c>
      <c r="L502" s="201">
        <v>104.58310586784199</v>
      </c>
      <c r="M502" s="193">
        <v>92.4</v>
      </c>
      <c r="N502" s="192">
        <f t="shared" si="57"/>
        <v>125.97118702714589</v>
      </c>
      <c r="O502" s="171">
        <f t="shared" si="56"/>
        <v>0.83021449853691609</v>
      </c>
      <c r="P502" s="90">
        <v>8</v>
      </c>
      <c r="Q502" s="204">
        <v>0.83229976130000005</v>
      </c>
      <c r="R502" s="123"/>
    </row>
    <row r="503" spans="1:18" ht="12.65" customHeight="1">
      <c r="A503" s="112">
        <v>40179</v>
      </c>
      <c r="B503" s="90">
        <v>3908343</v>
      </c>
      <c r="C503" s="195">
        <v>87.271575039931264</v>
      </c>
      <c r="D503" s="196">
        <f t="shared" si="59"/>
        <v>4478368.8139141882</v>
      </c>
      <c r="F503" s="197">
        <f t="shared" si="61"/>
        <v>113.06737823194138</v>
      </c>
      <c r="G503" s="198">
        <f t="shared" si="62"/>
        <v>126.68248910916064</v>
      </c>
      <c r="H503" s="196">
        <f t="shared" si="63"/>
        <v>0</v>
      </c>
      <c r="I503" s="202">
        <f t="shared" si="64"/>
        <v>133.60854992933196</v>
      </c>
      <c r="J503" s="203">
        <v>1</v>
      </c>
      <c r="K503" s="203">
        <f t="shared" si="58"/>
        <v>13</v>
      </c>
      <c r="L503" s="201">
        <v>107.827592203873</v>
      </c>
      <c r="M503" s="193">
        <v>91.5</v>
      </c>
      <c r="N503" s="192">
        <f t="shared" si="57"/>
        <v>129.92037838958026</v>
      </c>
      <c r="O503" s="171">
        <f t="shared" si="56"/>
        <v>0.82995134050903341</v>
      </c>
      <c r="P503" s="90">
        <v>6</v>
      </c>
      <c r="Q503" s="204">
        <v>0.83229976130000005</v>
      </c>
      <c r="R503" s="123"/>
    </row>
    <row r="504" spans="1:18" ht="12.65" customHeight="1">
      <c r="A504" s="112">
        <v>40210</v>
      </c>
      <c r="B504" s="90">
        <v>3965623</v>
      </c>
      <c r="C504" s="195">
        <v>86.562050039606603</v>
      </c>
      <c r="D504" s="196">
        <f t="shared" si="59"/>
        <v>4581248.9401366105</v>
      </c>
      <c r="F504" s="197">
        <f t="shared" si="61"/>
        <v>115.66483874211619</v>
      </c>
      <c r="G504" s="198">
        <f t="shared" si="62"/>
        <v>126.68248910916064</v>
      </c>
      <c r="H504" s="196">
        <f t="shared" si="63"/>
        <v>0</v>
      </c>
      <c r="I504" s="202">
        <f t="shared" si="64"/>
        <v>133.37606915380201</v>
      </c>
      <c r="J504" s="203">
        <v>1</v>
      </c>
      <c r="K504" s="203">
        <f t="shared" si="58"/>
        <v>14</v>
      </c>
      <c r="L504" s="201">
        <v>111.42338933616701</v>
      </c>
      <c r="M504" s="193">
        <v>95.4</v>
      </c>
      <c r="N504" s="192">
        <f t="shared" si="57"/>
        <v>132.88832345796263</v>
      </c>
      <c r="O504" s="171">
        <f t="shared" si="56"/>
        <v>0.83847388872668138</v>
      </c>
      <c r="P504" s="90">
        <v>6</v>
      </c>
      <c r="Q504" s="204">
        <v>0.83229976130000005</v>
      </c>
      <c r="R504" s="123"/>
    </row>
    <row r="505" spans="1:18" ht="12.65" customHeight="1">
      <c r="A505" s="112">
        <v>40238</v>
      </c>
      <c r="B505" s="90">
        <v>3997262</v>
      </c>
      <c r="C505" s="195">
        <v>87.271575039931264</v>
      </c>
      <c r="D505" s="196">
        <f t="shared" si="59"/>
        <v>4580256.5132702664</v>
      </c>
      <c r="F505" s="197">
        <f t="shared" si="61"/>
        <v>115.63978249763809</v>
      </c>
      <c r="G505" s="198">
        <f t="shared" si="62"/>
        <v>126.68248910916064</v>
      </c>
      <c r="H505" s="196">
        <f t="shared" si="63"/>
        <v>0</v>
      </c>
      <c r="I505" s="202">
        <f t="shared" si="64"/>
        <v>133.14358837827206</v>
      </c>
      <c r="J505" s="203">
        <v>1</v>
      </c>
      <c r="K505" s="203">
        <f t="shared" si="58"/>
        <v>15</v>
      </c>
      <c r="L505" s="201">
        <v>104.543309517233</v>
      </c>
      <c r="M505" s="193">
        <v>94.8</v>
      </c>
      <c r="N505" s="192">
        <f t="shared" si="57"/>
        <v>125.2355085726453</v>
      </c>
      <c r="O505" s="171">
        <f t="shared" si="56"/>
        <v>0.83477370522746441</v>
      </c>
      <c r="P505" s="90">
        <v>6</v>
      </c>
      <c r="Q505" s="204">
        <v>0.83229976130000005</v>
      </c>
      <c r="R505" s="123"/>
    </row>
    <row r="506" spans="1:18" ht="12.65" customHeight="1">
      <c r="A506" s="112">
        <v>40269</v>
      </c>
      <c r="B506" s="90">
        <v>3060325</v>
      </c>
      <c r="C506" s="195">
        <v>87.568846843501944</v>
      </c>
      <c r="D506" s="196">
        <f t="shared" si="59"/>
        <v>3494764.5313512445</v>
      </c>
      <c r="F506" s="197">
        <f t="shared" si="61"/>
        <v>88.233881468217106</v>
      </c>
      <c r="G506" s="198">
        <f t="shared" si="62"/>
        <v>121.88779776901445</v>
      </c>
      <c r="H506" s="196">
        <f t="shared" si="63"/>
        <v>0</v>
      </c>
      <c r="I506" s="202">
        <f t="shared" si="64"/>
        <v>132.91110760274211</v>
      </c>
      <c r="J506" s="203">
        <v>1</v>
      </c>
      <c r="K506" s="203">
        <f t="shared" si="58"/>
        <v>16</v>
      </c>
      <c r="L506" s="201">
        <v>101.49765939760501</v>
      </c>
      <c r="M506" s="193">
        <v>91.9</v>
      </c>
      <c r="N506" s="192">
        <f t="shared" si="57"/>
        <v>122.60562946576808</v>
      </c>
      <c r="O506" s="171">
        <f t="shared" si="56"/>
        <v>0.8278384919180527</v>
      </c>
      <c r="P506" s="90">
        <v>8</v>
      </c>
      <c r="Q506" s="204">
        <v>0.83229976130000005</v>
      </c>
      <c r="R506" s="123"/>
    </row>
    <row r="507" spans="1:18" ht="12.65" customHeight="1">
      <c r="A507" s="112">
        <v>40299</v>
      </c>
      <c r="B507" s="90">
        <v>3004277</v>
      </c>
      <c r="C507" s="195">
        <v>87.213597971925878</v>
      </c>
      <c r="D507" s="196">
        <f t="shared" si="59"/>
        <v>3444734.6169195757</v>
      </c>
      <c r="F507" s="197">
        <f t="shared" si="61"/>
        <v>86.97075386684989</v>
      </c>
      <c r="G507" s="198">
        <f t="shared" si="62"/>
        <v>121.88779776901445</v>
      </c>
      <c r="H507" s="196">
        <f t="shared" si="63"/>
        <v>0</v>
      </c>
      <c r="I507" s="202">
        <f t="shared" si="64"/>
        <v>132.67862682721216</v>
      </c>
      <c r="J507" s="203">
        <v>1</v>
      </c>
      <c r="K507" s="203">
        <f t="shared" si="58"/>
        <v>17</v>
      </c>
      <c r="L507" s="201">
        <v>104.286529846093</v>
      </c>
      <c r="M507" s="193">
        <v>89.9</v>
      </c>
      <c r="N507" s="192">
        <f t="shared" si="57"/>
        <v>126.35304203252218</v>
      </c>
      <c r="O507" s="171">
        <f t="shared" si="56"/>
        <v>0.8253582831765186</v>
      </c>
      <c r="P507" s="90">
        <v>8</v>
      </c>
      <c r="Q507" s="204">
        <v>0.83229976130000005</v>
      </c>
      <c r="R507" s="123"/>
    </row>
    <row r="508" spans="1:18" ht="12.65" customHeight="1">
      <c r="A508" s="112">
        <v>40330</v>
      </c>
      <c r="B508" s="90">
        <v>3063349</v>
      </c>
      <c r="C508" s="195">
        <v>88.19053236876006</v>
      </c>
      <c r="D508" s="196">
        <f t="shared" si="59"/>
        <v>3473557.6685158294</v>
      </c>
      <c r="F508" s="197">
        <f t="shared" si="61"/>
        <v>87.698462327686542</v>
      </c>
      <c r="G508" s="198">
        <f t="shared" si="62"/>
        <v>121.88779776901445</v>
      </c>
      <c r="H508" s="196">
        <f t="shared" si="63"/>
        <v>0</v>
      </c>
      <c r="I508" s="202">
        <f t="shared" si="64"/>
        <v>132.44614605168221</v>
      </c>
      <c r="J508" s="203">
        <v>1</v>
      </c>
      <c r="K508" s="203">
        <f t="shared" si="58"/>
        <v>18</v>
      </c>
      <c r="L508" s="201">
        <v>101.8171826808</v>
      </c>
      <c r="M508" s="193">
        <v>91.5</v>
      </c>
      <c r="N508" s="192">
        <f t="shared" si="57"/>
        <v>123.08412497165729</v>
      </c>
      <c r="O508" s="171">
        <f t="shared" si="56"/>
        <v>0.82721620439878463</v>
      </c>
      <c r="P508" s="90">
        <v>8</v>
      </c>
      <c r="Q508" s="204">
        <v>0.83229976130000005</v>
      </c>
      <c r="R508" s="123"/>
    </row>
    <row r="509" spans="1:18" ht="12.65" customHeight="1">
      <c r="A509" s="112">
        <v>40360</v>
      </c>
      <c r="B509" s="90">
        <v>3211417</v>
      </c>
      <c r="C509" s="195">
        <v>87.710279965425059</v>
      </c>
      <c r="D509" s="196">
        <f t="shared" si="59"/>
        <v>3661391.801811514</v>
      </c>
      <c r="F509" s="197">
        <f t="shared" si="61"/>
        <v>92.440794609080243</v>
      </c>
      <c r="G509" s="198">
        <f t="shared" si="62"/>
        <v>121.88779776901445</v>
      </c>
      <c r="H509" s="196">
        <f t="shared" si="63"/>
        <v>0</v>
      </c>
      <c r="I509" s="202">
        <f t="shared" si="64"/>
        <v>132.21366527615226</v>
      </c>
      <c r="J509" s="203">
        <v>1</v>
      </c>
      <c r="K509" s="203">
        <f t="shared" si="58"/>
        <v>19</v>
      </c>
      <c r="L509" s="201">
        <v>101.958821893064</v>
      </c>
      <c r="M509" s="193">
        <v>90.1</v>
      </c>
      <c r="N509" s="192">
        <f t="shared" si="57"/>
        <v>123.64796722993928</v>
      </c>
      <c r="O509" s="171">
        <f t="shared" ref="O509:O572" si="65">L509/N509</f>
        <v>0.82458955191279826</v>
      </c>
      <c r="P509" s="90">
        <v>8</v>
      </c>
      <c r="Q509" s="204">
        <v>0.83229976130000005</v>
      </c>
      <c r="R509" s="123"/>
    </row>
    <row r="510" spans="1:18" ht="12.65" customHeight="1">
      <c r="A510" s="112">
        <v>40391</v>
      </c>
      <c r="B510" s="90">
        <v>3451421</v>
      </c>
      <c r="C510" s="195">
        <v>87.354457328648479</v>
      </c>
      <c r="D510" s="196">
        <f t="shared" si="59"/>
        <v>3951053.106557487</v>
      </c>
      <c r="F510" s="197">
        <f t="shared" si="61"/>
        <v>99.754002981091332</v>
      </c>
      <c r="G510" s="198">
        <f t="shared" si="62"/>
        <v>121.88779776901445</v>
      </c>
      <c r="H510" s="196">
        <f t="shared" si="63"/>
        <v>0</v>
      </c>
      <c r="I510" s="202">
        <f t="shared" si="64"/>
        <v>131.98118450062231</v>
      </c>
      <c r="J510" s="203">
        <v>1</v>
      </c>
      <c r="K510" s="203">
        <f t="shared" si="58"/>
        <v>20</v>
      </c>
      <c r="L510" s="201">
        <v>103.344229392838</v>
      </c>
      <c r="M510" s="193">
        <v>91.4</v>
      </c>
      <c r="N510" s="192">
        <f t="shared" ref="N510:N573" si="66" xml:space="preserve"> 33.5990641207+ 1.13740226713*L510 - 0.287672497956*M510</f>
        <v>124.84975861373832</v>
      </c>
      <c r="O510" s="171">
        <f t="shared" si="65"/>
        <v>0.82774873207857469</v>
      </c>
      <c r="P510" s="90">
        <v>8</v>
      </c>
      <c r="Q510" s="204">
        <v>0.83229976130000005</v>
      </c>
      <c r="R510" s="123"/>
    </row>
    <row r="511" spans="1:18" ht="12.65" customHeight="1">
      <c r="A511" s="112">
        <v>40422</v>
      </c>
      <c r="B511" s="90">
        <v>3554839</v>
      </c>
      <c r="C511" s="195">
        <v>87.354457328648479</v>
      </c>
      <c r="D511" s="196">
        <f t="shared" si="59"/>
        <v>4069442.0281564342</v>
      </c>
      <c r="F511" s="197">
        <f t="shared" si="61"/>
        <v>102.74302097695403</v>
      </c>
      <c r="G511" s="198">
        <f t="shared" si="62"/>
        <v>121.88779776901445</v>
      </c>
      <c r="H511" s="196">
        <f t="shared" si="63"/>
        <v>0</v>
      </c>
      <c r="I511" s="202">
        <f t="shared" si="64"/>
        <v>131.74870372509235</v>
      </c>
      <c r="J511" s="203">
        <v>1</v>
      </c>
      <c r="K511" s="203">
        <f t="shared" ref="K511:K574" si="67">K510+J511</f>
        <v>21</v>
      </c>
      <c r="L511" s="201">
        <v>101.00245587615601</v>
      </c>
      <c r="M511" s="193">
        <v>89.2</v>
      </c>
      <c r="N511" s="192">
        <f t="shared" si="66"/>
        <v>122.81909960226241</v>
      </c>
      <c r="O511" s="171">
        <f t="shared" si="65"/>
        <v>0.82236766271078798</v>
      </c>
      <c r="P511" s="90">
        <v>8</v>
      </c>
      <c r="Q511" s="204">
        <v>0.83229976130000005</v>
      </c>
      <c r="R511" s="123"/>
    </row>
    <row r="512" spans="1:18" ht="12.65" customHeight="1">
      <c r="A512" s="112">
        <v>40452</v>
      </c>
      <c r="B512" s="90">
        <v>3794787</v>
      </c>
      <c r="C512" s="195">
        <v>87.695047088554219</v>
      </c>
      <c r="D512" s="196">
        <f t="shared" si="59"/>
        <v>4327253.5063103791</v>
      </c>
      <c r="F512" s="197">
        <f t="shared" si="61"/>
        <v>109.25210254754718</v>
      </c>
      <c r="G512" s="198">
        <f t="shared" si="62"/>
        <v>121.88779776901445</v>
      </c>
      <c r="H512" s="196">
        <f t="shared" si="63"/>
        <v>0</v>
      </c>
      <c r="I512" s="202">
        <f t="shared" si="64"/>
        <v>131.5162229495624</v>
      </c>
      <c r="J512" s="203">
        <v>1</v>
      </c>
      <c r="K512" s="203">
        <f t="shared" si="67"/>
        <v>22</v>
      </c>
      <c r="L512" s="201">
        <v>101.71248483641</v>
      </c>
      <c r="M512" s="193">
        <v>91.1</v>
      </c>
      <c r="N512" s="192">
        <f t="shared" si="66"/>
        <v>123.08011040526686</v>
      </c>
      <c r="O512" s="171">
        <f t="shared" si="65"/>
        <v>0.82639253817290614</v>
      </c>
      <c r="P512" s="90">
        <v>7</v>
      </c>
      <c r="Q512" s="204">
        <v>0.83229976130000005</v>
      </c>
      <c r="R512" s="123"/>
    </row>
    <row r="513" spans="1:18" ht="12.65" customHeight="1">
      <c r="A513" s="112">
        <v>40483</v>
      </c>
      <c r="B513" s="90">
        <v>3925716</v>
      </c>
      <c r="C513" s="195">
        <v>87.695047088554219</v>
      </c>
      <c r="D513" s="196">
        <f t="shared" si="59"/>
        <v>4476553.8423576225</v>
      </c>
      <c r="F513" s="197">
        <f t="shared" si="61"/>
        <v>113.0215548341835</v>
      </c>
      <c r="G513" s="198">
        <f t="shared" si="62"/>
        <v>121.88779776901445</v>
      </c>
      <c r="H513" s="196">
        <f t="shared" si="63"/>
        <v>0</v>
      </c>
      <c r="I513" s="202">
        <f t="shared" si="64"/>
        <v>131.28374217403245</v>
      </c>
      <c r="J513" s="203">
        <v>1</v>
      </c>
      <c r="K513" s="203">
        <f t="shared" si="67"/>
        <v>23</v>
      </c>
      <c r="L513" s="201">
        <v>102.085698855944</v>
      </c>
      <c r="M513" s="193">
        <v>91.8</v>
      </c>
      <c r="N513" s="192">
        <f t="shared" si="66"/>
        <v>123.30323412864036</v>
      </c>
      <c r="O513" s="171">
        <f t="shared" si="65"/>
        <v>0.82792393546984799</v>
      </c>
      <c r="P513" s="90">
        <v>7</v>
      </c>
      <c r="Q513" s="204">
        <v>0.83229976130000005</v>
      </c>
      <c r="R513" s="123"/>
    </row>
    <row r="514" spans="1:18" ht="12.65" customHeight="1">
      <c r="A514" s="112">
        <v>40513</v>
      </c>
      <c r="B514" s="90">
        <v>4127713</v>
      </c>
      <c r="C514" s="195">
        <v>87.962410036994939</v>
      </c>
      <c r="D514" s="196">
        <f t="shared" si="59"/>
        <v>4692587.4339550044</v>
      </c>
      <c r="F514" s="197">
        <f t="shared" si="61"/>
        <v>118.47585143790533</v>
      </c>
      <c r="G514" s="198">
        <f t="shared" si="62"/>
        <v>121.88779776901445</v>
      </c>
      <c r="H514" s="196">
        <f t="shared" si="63"/>
        <v>0</v>
      </c>
      <c r="I514" s="202">
        <f t="shared" si="64"/>
        <v>131.0512613985025</v>
      </c>
      <c r="J514" s="203">
        <v>1</v>
      </c>
      <c r="K514" s="203">
        <f t="shared" si="67"/>
        <v>24</v>
      </c>
      <c r="L514" s="201">
        <v>102.257121661875</v>
      </c>
      <c r="M514" s="193">
        <v>91.9</v>
      </c>
      <c r="N514" s="192">
        <f t="shared" si="66"/>
        <v>123.46944356694847</v>
      </c>
      <c r="O514" s="171">
        <f t="shared" si="65"/>
        <v>0.82819780107317342</v>
      </c>
      <c r="P514" s="90">
        <v>7</v>
      </c>
      <c r="Q514" s="204">
        <v>0.83229976130000005</v>
      </c>
      <c r="R514" s="123"/>
    </row>
    <row r="515" spans="1:18" ht="12.65" customHeight="1">
      <c r="A515" s="112">
        <v>40544</v>
      </c>
      <c r="B515" s="90">
        <v>3915551</v>
      </c>
      <c r="C515" s="195">
        <v>88.415248005426875</v>
      </c>
      <c r="D515" s="196">
        <f t="shared" ref="D515:D578" si="68">B515/C515*100</f>
        <v>4428592.4524689065</v>
      </c>
      <c r="F515" s="197">
        <f t="shared" si="61"/>
        <v>111.81065219610056</v>
      </c>
      <c r="G515" s="198">
        <f t="shared" si="62"/>
        <v>118.47585143790533</v>
      </c>
      <c r="H515" s="196">
        <f t="shared" si="63"/>
        <v>0</v>
      </c>
      <c r="I515" s="202">
        <f t="shared" si="64"/>
        <v>130.81878062297255</v>
      </c>
      <c r="J515" s="203">
        <v>1</v>
      </c>
      <c r="K515" s="203">
        <f t="shared" si="67"/>
        <v>25</v>
      </c>
      <c r="L515" s="201">
        <v>103.94387790741899</v>
      </c>
      <c r="M515" s="193">
        <v>91.8</v>
      </c>
      <c r="N515" s="192">
        <f t="shared" si="66"/>
        <v>125.41673119452147</v>
      </c>
      <c r="O515" s="171">
        <f t="shared" si="65"/>
        <v>0.82878796885721684</v>
      </c>
      <c r="P515" s="90">
        <v>7</v>
      </c>
      <c r="Q515" s="204">
        <v>0.83229976130000005</v>
      </c>
      <c r="R515" s="123"/>
    </row>
    <row r="516" spans="1:18" ht="12.65" customHeight="1">
      <c r="A516" s="112">
        <v>40575</v>
      </c>
      <c r="B516" s="90">
        <v>3971106</v>
      </c>
      <c r="C516" s="195">
        <v>88.772481330701339</v>
      </c>
      <c r="D516" s="196">
        <f t="shared" si="68"/>
        <v>4473352.4854471097</v>
      </c>
      <c r="F516" s="197">
        <f t="shared" si="61"/>
        <v>112.94072874600343</v>
      </c>
      <c r="G516" s="198">
        <f t="shared" si="62"/>
        <v>118.47585143790533</v>
      </c>
      <c r="H516" s="196">
        <f t="shared" si="63"/>
        <v>0</v>
      </c>
      <c r="I516" s="202">
        <f t="shared" si="64"/>
        <v>130.5862998474426</v>
      </c>
      <c r="J516" s="203">
        <v>1</v>
      </c>
      <c r="K516" s="203">
        <f t="shared" si="67"/>
        <v>26</v>
      </c>
      <c r="L516" s="201">
        <v>107.21264973038301</v>
      </c>
      <c r="M516" s="193">
        <v>89.1</v>
      </c>
      <c r="N516" s="192">
        <f t="shared" si="66"/>
        <v>129.9113554211726</v>
      </c>
      <c r="O516" s="171">
        <f t="shared" si="65"/>
        <v>0.82527543017929117</v>
      </c>
      <c r="P516" s="90">
        <v>7</v>
      </c>
      <c r="Q516" s="204">
        <v>0.83229976130000005</v>
      </c>
      <c r="R516" s="123"/>
    </row>
    <row r="517" spans="1:18" ht="12.65" customHeight="1">
      <c r="A517" s="112">
        <v>40603</v>
      </c>
      <c r="B517" s="90">
        <v>3850539</v>
      </c>
      <c r="C517" s="195">
        <v>88.861789662019959</v>
      </c>
      <c r="D517" s="196">
        <f t="shared" si="68"/>
        <v>4333177.4147755457</v>
      </c>
      <c r="F517" s="197">
        <f t="shared" si="61"/>
        <v>109.4016661111736</v>
      </c>
      <c r="G517" s="198">
        <f t="shared" si="62"/>
        <v>118.47585143790533</v>
      </c>
      <c r="H517" s="196">
        <f t="shared" si="63"/>
        <v>0</v>
      </c>
      <c r="I517" s="202">
        <f t="shared" si="64"/>
        <v>130.35381907191265</v>
      </c>
      <c r="J517" s="203">
        <v>1</v>
      </c>
      <c r="K517" s="203">
        <f t="shared" si="67"/>
        <v>27</v>
      </c>
      <c r="L517" s="201">
        <v>100.35659368285199</v>
      </c>
      <c r="M517" s="193">
        <v>92.8</v>
      </c>
      <c r="N517" s="192">
        <f t="shared" si="66"/>
        <v>121.04887348670327</v>
      </c>
      <c r="O517" s="171">
        <f t="shared" si="65"/>
        <v>0.82905846863478461</v>
      </c>
      <c r="P517" s="90">
        <v>7</v>
      </c>
      <c r="Q517" s="204">
        <v>0.83229976130000005</v>
      </c>
      <c r="R517" s="123"/>
    </row>
    <row r="518" spans="1:18" ht="12.65" customHeight="1">
      <c r="A518" s="112">
        <v>40634</v>
      </c>
      <c r="B518" s="90">
        <v>2987699.7393153701</v>
      </c>
      <c r="C518" s="195">
        <v>89.614931129501883</v>
      </c>
      <c r="D518" s="196">
        <f t="shared" si="68"/>
        <v>3333930.7430788148</v>
      </c>
      <c r="F518" s="197">
        <f t="shared" si="61"/>
        <v>84.173238960486557</v>
      </c>
      <c r="G518" s="198">
        <f t="shared" si="62"/>
        <v>118.47585143790533</v>
      </c>
      <c r="H518" s="196">
        <f t="shared" si="63"/>
        <v>0</v>
      </c>
      <c r="I518" s="202">
        <f t="shared" si="64"/>
        <v>130.1213382963827</v>
      </c>
      <c r="J518" s="203">
        <v>1</v>
      </c>
      <c r="K518" s="203">
        <f t="shared" si="67"/>
        <v>28</v>
      </c>
      <c r="L518" s="201">
        <v>98.418005754633199</v>
      </c>
      <c r="M518" s="193">
        <v>89.4</v>
      </c>
      <c r="N518" s="192">
        <f t="shared" si="66"/>
        <v>119.82200567516678</v>
      </c>
      <c r="O518" s="171">
        <f t="shared" si="65"/>
        <v>0.82136837219567949</v>
      </c>
      <c r="P518" s="90">
        <v>8</v>
      </c>
      <c r="Q518" s="204">
        <v>0.83229976130000005</v>
      </c>
      <c r="R518" s="123"/>
    </row>
    <row r="519" spans="1:18" ht="12.65" customHeight="1">
      <c r="A519" s="112">
        <v>40664</v>
      </c>
      <c r="B519" s="90">
        <v>2854969.8944791555</v>
      </c>
      <c r="C519" s="195">
        <v>90.938358382469218</v>
      </c>
      <c r="D519" s="196">
        <f t="shared" si="68"/>
        <v>3139456.1604814795</v>
      </c>
      <c r="F519" s="197">
        <f t="shared" si="61"/>
        <v>79.263252288840988</v>
      </c>
      <c r="G519" s="198">
        <f t="shared" si="62"/>
        <v>118.47585143790533</v>
      </c>
      <c r="H519" s="196">
        <f t="shared" si="63"/>
        <v>0</v>
      </c>
      <c r="I519" s="202">
        <f t="shared" si="64"/>
        <v>129.88885752085275</v>
      </c>
      <c r="J519" s="203">
        <v>1</v>
      </c>
      <c r="K519" s="203">
        <f t="shared" si="67"/>
        <v>29</v>
      </c>
      <c r="L519" s="201">
        <v>96.230981958078203</v>
      </c>
      <c r="M519" s="193">
        <v>91.2</v>
      </c>
      <c r="N519" s="192">
        <f t="shared" si="66"/>
        <v>116.81666935437707</v>
      </c>
      <c r="O519" s="171">
        <f t="shared" si="65"/>
        <v>0.82377782631475505</v>
      </c>
      <c r="P519" s="90">
        <v>8</v>
      </c>
      <c r="Q519" s="204">
        <v>0.83229976130000005</v>
      </c>
      <c r="R519" s="123"/>
    </row>
    <row r="520" spans="1:18" ht="12.65" customHeight="1">
      <c r="A520" s="112">
        <v>40695</v>
      </c>
      <c r="B520" s="90">
        <v>2974015.4771605469</v>
      </c>
      <c r="C520" s="195">
        <v>91.221949936676509</v>
      </c>
      <c r="D520" s="196">
        <f t="shared" si="68"/>
        <v>3260197.2214198639</v>
      </c>
      <c r="F520" s="197">
        <f t="shared" si="61"/>
        <v>82.31165579746451</v>
      </c>
      <c r="G520" s="198">
        <f t="shared" si="62"/>
        <v>118.47585143790533</v>
      </c>
      <c r="H520" s="196">
        <f t="shared" si="63"/>
        <v>0</v>
      </c>
      <c r="I520" s="202">
        <f t="shared" si="64"/>
        <v>129.6563767453228</v>
      </c>
      <c r="J520" s="203">
        <v>1</v>
      </c>
      <c r="K520" s="203">
        <f t="shared" si="67"/>
        <v>30</v>
      </c>
      <c r="L520" s="201">
        <v>95.353367631412993</v>
      </c>
      <c r="M520" s="193">
        <v>87.3</v>
      </c>
      <c r="N520" s="192">
        <f t="shared" si="66"/>
        <v>116.94039157159071</v>
      </c>
      <c r="O520" s="171">
        <f t="shared" si="65"/>
        <v>0.81540147377596062</v>
      </c>
      <c r="P520" s="90">
        <v>8</v>
      </c>
      <c r="Q520" s="204">
        <v>0.83229976130000005</v>
      </c>
      <c r="R520" s="123"/>
    </row>
    <row r="521" spans="1:18" ht="12.65" customHeight="1">
      <c r="A521" s="112">
        <v>40725</v>
      </c>
      <c r="B521" s="90">
        <v>3099483.7505859863</v>
      </c>
      <c r="C521" s="195">
        <v>88.234864701594873</v>
      </c>
      <c r="D521" s="196">
        <f t="shared" si="68"/>
        <v>3512765.3462928268</v>
      </c>
      <c r="F521" s="197">
        <f t="shared" si="61"/>
        <v>88.688356085215915</v>
      </c>
      <c r="G521" s="198">
        <f t="shared" si="62"/>
        <v>118.47585143790533</v>
      </c>
      <c r="H521" s="196">
        <f t="shared" si="63"/>
        <v>0</v>
      </c>
      <c r="I521" s="202">
        <f t="shared" si="64"/>
        <v>129.42389596979285</v>
      </c>
      <c r="J521" s="203">
        <v>1</v>
      </c>
      <c r="K521" s="203">
        <f t="shared" si="67"/>
        <v>31</v>
      </c>
      <c r="L521" s="201">
        <v>97.624701615998006</v>
      </c>
      <c r="M521" s="193">
        <v>89.3</v>
      </c>
      <c r="N521" s="192">
        <f t="shared" si="66"/>
        <v>118.94846699915512</v>
      </c>
      <c r="O521" s="171">
        <f t="shared" si="65"/>
        <v>0.8207310617688871</v>
      </c>
      <c r="P521" s="90">
        <v>7</v>
      </c>
      <c r="Q521" s="204">
        <v>0.83229976130000005</v>
      </c>
      <c r="R521" s="123"/>
    </row>
    <row r="522" spans="1:18" ht="12.65" customHeight="1">
      <c r="A522" s="112">
        <v>40756</v>
      </c>
      <c r="B522" s="90">
        <v>3379319.7944143205</v>
      </c>
      <c r="C522" s="195">
        <v>89.561704772295556</v>
      </c>
      <c r="D522" s="196">
        <f t="shared" si="68"/>
        <v>3773174.9334227252</v>
      </c>
      <c r="F522" s="197">
        <f t="shared" si="61"/>
        <v>95.263033273874115</v>
      </c>
      <c r="G522" s="198">
        <f t="shared" si="62"/>
        <v>118.47585143790533</v>
      </c>
      <c r="H522" s="196">
        <f t="shared" si="63"/>
        <v>0</v>
      </c>
      <c r="I522" s="202">
        <f t="shared" si="64"/>
        <v>129.1914151942629</v>
      </c>
      <c r="J522" s="203">
        <v>1</v>
      </c>
      <c r="K522" s="203">
        <f t="shared" si="67"/>
        <v>32</v>
      </c>
      <c r="L522" s="201">
        <v>98.555924460787296</v>
      </c>
      <c r="M522" s="193">
        <v>87.5</v>
      </c>
      <c r="N522" s="192">
        <f t="shared" si="66"/>
        <v>120.52545247034249</v>
      </c>
      <c r="O522" s="171">
        <f t="shared" si="65"/>
        <v>0.81771876761913675</v>
      </c>
      <c r="P522" s="90">
        <v>7</v>
      </c>
      <c r="Q522" s="204">
        <v>0.83229976130000005</v>
      </c>
      <c r="R522" s="123"/>
    </row>
    <row r="523" spans="1:18" ht="12.65" customHeight="1">
      <c r="A523" s="112">
        <v>40787</v>
      </c>
      <c r="B523" s="90">
        <v>3613551.4605421019</v>
      </c>
      <c r="C523" s="195">
        <v>89.561704772295556</v>
      </c>
      <c r="D523" s="196">
        <f t="shared" si="68"/>
        <v>4034705.9825729164</v>
      </c>
      <c r="F523" s="197">
        <f t="shared" si="61"/>
        <v>101.8660245151908</v>
      </c>
      <c r="G523" s="198">
        <f t="shared" si="62"/>
        <v>118.47585143790533</v>
      </c>
      <c r="H523" s="196">
        <f t="shared" si="63"/>
        <v>0</v>
      </c>
      <c r="I523" s="202">
        <f t="shared" si="64"/>
        <v>128.95893441873295</v>
      </c>
      <c r="J523" s="203">
        <v>1</v>
      </c>
      <c r="K523" s="203">
        <f t="shared" si="67"/>
        <v>33</v>
      </c>
      <c r="L523" s="201">
        <v>99.298196101409104</v>
      </c>
      <c r="M523" s="193">
        <v>88</v>
      </c>
      <c r="N523" s="192">
        <f t="shared" si="66"/>
        <v>121.22587766823405</v>
      </c>
      <c r="O523" s="171">
        <f t="shared" si="65"/>
        <v>0.81911715560570564</v>
      </c>
      <c r="P523" s="90">
        <v>7</v>
      </c>
      <c r="Q523" s="204">
        <v>0.83229976130000005</v>
      </c>
      <c r="R523" s="123"/>
    </row>
    <row r="524" spans="1:18" ht="12.65" customHeight="1">
      <c r="A524" s="112">
        <v>40817</v>
      </c>
      <c r="B524" s="90">
        <v>3751639.7960527241</v>
      </c>
      <c r="C524" s="195">
        <v>89.432972416737769</v>
      </c>
      <c r="D524" s="196">
        <f t="shared" si="68"/>
        <v>4194917.9309068667</v>
      </c>
      <c r="F524" s="197">
        <f t="shared" si="61"/>
        <v>105.91096715217702</v>
      </c>
      <c r="G524" s="198">
        <f t="shared" si="62"/>
        <v>118.47585143790533</v>
      </c>
      <c r="H524" s="196">
        <f t="shared" si="63"/>
        <v>0</v>
      </c>
      <c r="I524" s="202">
        <f t="shared" si="64"/>
        <v>128.726453643203</v>
      </c>
      <c r="J524" s="203">
        <v>1</v>
      </c>
      <c r="K524" s="203">
        <f t="shared" si="67"/>
        <v>34</v>
      </c>
      <c r="L524" s="201">
        <v>98.550224706602904</v>
      </c>
      <c r="M524" s="193">
        <v>94.3</v>
      </c>
      <c r="N524" s="192">
        <f t="shared" si="66"/>
        <v>118.56279657091028</v>
      </c>
      <c r="O524" s="171">
        <f t="shared" si="65"/>
        <v>0.8312069853013444</v>
      </c>
      <c r="P524" s="90">
        <v>4</v>
      </c>
      <c r="Q524" s="204">
        <v>0.83229976130000005</v>
      </c>
      <c r="R524" s="123"/>
    </row>
    <row r="525" spans="1:18" ht="12.65" customHeight="1">
      <c r="A525" s="112">
        <v>40848</v>
      </c>
      <c r="B525" s="90">
        <v>3810020.4582062396</v>
      </c>
      <c r="C525" s="195">
        <v>89.90817418303287</v>
      </c>
      <c r="D525" s="196">
        <f t="shared" si="68"/>
        <v>4237679.713581874</v>
      </c>
      <c r="F525" s="197">
        <f t="shared" si="61"/>
        <v>106.99059298392297</v>
      </c>
      <c r="G525" s="198">
        <f t="shared" si="62"/>
        <v>118.47585143790533</v>
      </c>
      <c r="H525" s="196">
        <f t="shared" si="63"/>
        <v>0</v>
      </c>
      <c r="I525" s="202">
        <f t="shared" si="64"/>
        <v>128.49397286767305</v>
      </c>
      <c r="J525" s="203">
        <v>1</v>
      </c>
      <c r="K525" s="203">
        <f t="shared" si="67"/>
        <v>35</v>
      </c>
      <c r="L525" s="201">
        <v>96.617916863636196</v>
      </c>
      <c r="M525" s="193">
        <v>91.9</v>
      </c>
      <c r="N525" s="192">
        <f t="shared" si="66"/>
        <v>117.05539924462126</v>
      </c>
      <c r="O525" s="171">
        <f t="shared" si="65"/>
        <v>0.82540333455037806</v>
      </c>
      <c r="P525" s="90">
        <v>4</v>
      </c>
      <c r="Q525" s="204">
        <v>0.83229976130000005</v>
      </c>
      <c r="R525" s="123"/>
    </row>
    <row r="526" spans="1:18" ht="12.65" customHeight="1">
      <c r="A526" s="112">
        <v>40878</v>
      </c>
      <c r="B526" s="90">
        <v>3867295.1036186568</v>
      </c>
      <c r="C526" s="195">
        <v>90.383375949327956</v>
      </c>
      <c r="D526" s="196">
        <f t="shared" si="68"/>
        <v>4278768.1506683221</v>
      </c>
      <c r="F526" s="197">
        <f t="shared" si="61"/>
        <v>108.02797111199909</v>
      </c>
      <c r="G526" s="198">
        <f t="shared" si="62"/>
        <v>118.47585143790533</v>
      </c>
      <c r="H526" s="196">
        <f t="shared" si="63"/>
        <v>0</v>
      </c>
      <c r="I526" s="202">
        <f t="shared" si="64"/>
        <v>128.2614920921431</v>
      </c>
      <c r="J526" s="203">
        <v>1</v>
      </c>
      <c r="K526" s="203">
        <f t="shared" si="67"/>
        <v>36</v>
      </c>
      <c r="L526" s="201">
        <v>94.078363013538706</v>
      </c>
      <c r="M526" s="193">
        <v>89.8</v>
      </c>
      <c r="N526" s="192">
        <f t="shared" si="66"/>
        <v>114.77101718372926</v>
      </c>
      <c r="O526" s="171">
        <f t="shared" si="65"/>
        <v>0.81970488126749752</v>
      </c>
      <c r="P526" s="90">
        <v>4</v>
      </c>
      <c r="Q526" s="204">
        <v>0.83229976130000005</v>
      </c>
      <c r="R526" s="123"/>
    </row>
    <row r="527" spans="1:18" ht="12.65" customHeight="1">
      <c r="A527" s="112">
        <v>40909</v>
      </c>
      <c r="B527" s="90">
        <v>3835511.3646333236</v>
      </c>
      <c r="C527" s="195">
        <v>89.798251835941741</v>
      </c>
      <c r="D527" s="196">
        <f t="shared" si="68"/>
        <v>4271253.9344759947</v>
      </c>
      <c r="F527" s="197">
        <f t="shared" si="61"/>
        <v>107.83825633868815</v>
      </c>
      <c r="G527" s="198">
        <f t="shared" si="62"/>
        <v>113.13454321119526</v>
      </c>
      <c r="H527" s="196">
        <f t="shared" si="63"/>
        <v>0</v>
      </c>
      <c r="I527" s="202">
        <f t="shared" si="64"/>
        <v>128.02901131661315</v>
      </c>
      <c r="J527" s="203">
        <v>1</v>
      </c>
      <c r="K527" s="203">
        <f t="shared" si="67"/>
        <v>37</v>
      </c>
      <c r="L527" s="201">
        <v>98.563265461760196</v>
      </c>
      <c r="M527" s="193">
        <v>92.5</v>
      </c>
      <c r="N527" s="192">
        <f t="shared" si="66"/>
        <v>119.09543965171207</v>
      </c>
      <c r="O527" s="171">
        <f t="shared" si="65"/>
        <v>0.82759898909650054</v>
      </c>
      <c r="P527" s="90">
        <v>3</v>
      </c>
      <c r="Q527" s="204">
        <v>0.83229976130000005</v>
      </c>
      <c r="R527" s="123"/>
    </row>
    <row r="528" spans="1:18" ht="12.65" customHeight="1">
      <c r="A528" s="112">
        <v>40940</v>
      </c>
      <c r="B528" s="90">
        <v>3892008.6080733957</v>
      </c>
      <c r="C528" s="195">
        <v>89.893579067190075</v>
      </c>
      <c r="D528" s="196">
        <f t="shared" si="68"/>
        <v>4329573.534016653</v>
      </c>
      <c r="F528" s="197">
        <f t="shared" si="61"/>
        <v>109.31067732355912</v>
      </c>
      <c r="G528" s="198">
        <f t="shared" si="62"/>
        <v>113.13454321119526</v>
      </c>
      <c r="H528" s="196">
        <f t="shared" si="63"/>
        <v>0</v>
      </c>
      <c r="I528" s="202">
        <f t="shared" si="64"/>
        <v>127.7965305410832</v>
      </c>
      <c r="J528" s="203">
        <v>1</v>
      </c>
      <c r="K528" s="203">
        <f t="shared" si="67"/>
        <v>38</v>
      </c>
      <c r="L528" s="201">
        <v>102.58753759789801</v>
      </c>
      <c r="M528" s="193">
        <v>89.8</v>
      </c>
      <c r="N528" s="192">
        <f t="shared" si="66"/>
        <v>124.4493716473845</v>
      </c>
      <c r="O528" s="171">
        <f t="shared" si="65"/>
        <v>0.82433150316395387</v>
      </c>
      <c r="P528" s="90">
        <v>3</v>
      </c>
      <c r="Q528" s="204">
        <v>0.83229976130000005</v>
      </c>
      <c r="R528" s="123"/>
    </row>
    <row r="529" spans="1:18" ht="12.65" customHeight="1">
      <c r="A529" s="112">
        <v>40969</v>
      </c>
      <c r="B529" s="90">
        <v>3759884.942014249</v>
      </c>
      <c r="C529" s="195">
        <v>90.179560760935104</v>
      </c>
      <c r="D529" s="196">
        <f t="shared" si="68"/>
        <v>4169331.6204784554</v>
      </c>
      <c r="F529" s="197">
        <f t="shared" si="61"/>
        <v>105.26497814167379</v>
      </c>
      <c r="G529" s="198">
        <f t="shared" si="62"/>
        <v>113.13454321119526</v>
      </c>
      <c r="H529" s="196">
        <f t="shared" si="63"/>
        <v>0</v>
      </c>
      <c r="I529" s="202">
        <f t="shared" si="64"/>
        <v>127.56404976555325</v>
      </c>
      <c r="J529" s="203">
        <v>1</v>
      </c>
      <c r="K529" s="203">
        <f t="shared" si="67"/>
        <v>39</v>
      </c>
      <c r="L529" s="201">
        <v>98.356677085622806</v>
      </c>
      <c r="M529" s="193">
        <v>88.5</v>
      </c>
      <c r="N529" s="192">
        <f t="shared" si="66"/>
        <v>120.01115555615469</v>
      </c>
      <c r="O529" s="171">
        <f t="shared" si="65"/>
        <v>0.81956278672444338</v>
      </c>
      <c r="P529" s="90">
        <v>3</v>
      </c>
      <c r="Q529" s="204">
        <v>0.83229976130000005</v>
      </c>
      <c r="R529" s="123"/>
    </row>
    <row r="530" spans="1:18" ht="12.65" customHeight="1">
      <c r="A530" s="112">
        <v>41000</v>
      </c>
      <c r="B530" s="90">
        <v>2979939.971274564</v>
      </c>
      <c r="C530" s="195">
        <v>89.99151083200104</v>
      </c>
      <c r="D530" s="196">
        <f t="shared" si="68"/>
        <v>3311356.7532359897</v>
      </c>
      <c r="F530" s="197">
        <f t="shared" si="61"/>
        <v>83.603303353612802</v>
      </c>
      <c r="G530" s="198">
        <f t="shared" si="62"/>
        <v>113.13454321119526</v>
      </c>
      <c r="H530" s="196">
        <f t="shared" si="63"/>
        <v>0</v>
      </c>
      <c r="I530" s="202">
        <f t="shared" si="64"/>
        <v>127.3315689900233</v>
      </c>
      <c r="J530" s="203">
        <v>1</v>
      </c>
      <c r="K530" s="203">
        <f t="shared" si="67"/>
        <v>40</v>
      </c>
      <c r="L530" s="201">
        <v>98.783772538668998</v>
      </c>
      <c r="M530" s="193">
        <v>97.3</v>
      </c>
      <c r="N530" s="192">
        <f t="shared" si="66"/>
        <v>117.96541691071755</v>
      </c>
      <c r="O530" s="171">
        <f t="shared" si="65"/>
        <v>0.83739603627590087</v>
      </c>
      <c r="P530" s="90">
        <v>5</v>
      </c>
      <c r="Q530" s="204">
        <v>0.83229976130000005</v>
      </c>
      <c r="R530" s="123"/>
    </row>
    <row r="531" spans="1:18" ht="12.65" customHeight="1">
      <c r="A531" s="112">
        <v>41030</v>
      </c>
      <c r="B531" s="90">
        <v>2898337.6434263592</v>
      </c>
      <c r="C531" s="195">
        <v>90.182778655235893</v>
      </c>
      <c r="D531" s="196">
        <f t="shared" si="68"/>
        <v>3213848.2387048136</v>
      </c>
      <c r="F531" s="197">
        <f t="shared" si="61"/>
        <v>81.141462323665309</v>
      </c>
      <c r="G531" s="198">
        <f t="shared" si="62"/>
        <v>113.13454321119526</v>
      </c>
      <c r="H531" s="196">
        <f t="shared" si="63"/>
        <v>0</v>
      </c>
      <c r="I531" s="202">
        <f t="shared" si="64"/>
        <v>127.09908821449335</v>
      </c>
      <c r="J531" s="203">
        <v>1</v>
      </c>
      <c r="K531" s="203">
        <f t="shared" si="67"/>
        <v>41</v>
      </c>
      <c r="L531" s="201">
        <v>99.3587396125792</v>
      </c>
      <c r="M531" s="193">
        <v>97.9</v>
      </c>
      <c r="N531" s="192">
        <f t="shared" si="66"/>
        <v>118.44678226533451</v>
      </c>
      <c r="O531" s="171">
        <f t="shared" si="65"/>
        <v>0.83884709835345395</v>
      </c>
      <c r="P531" s="90">
        <v>5</v>
      </c>
      <c r="Q531" s="204">
        <v>0.83229976130000005</v>
      </c>
      <c r="R531" s="123"/>
    </row>
    <row r="532" spans="1:18" ht="12.65" customHeight="1">
      <c r="A532" s="112">
        <v>41061</v>
      </c>
      <c r="B532" s="90">
        <v>3062603.0734326355</v>
      </c>
      <c r="C532" s="195">
        <v>88.557002157739589</v>
      </c>
      <c r="D532" s="196">
        <f t="shared" si="68"/>
        <v>3458340.9541997169</v>
      </c>
      <c r="F532" s="197">
        <f t="shared" si="61"/>
        <v>87.314279143023043</v>
      </c>
      <c r="G532" s="198">
        <f t="shared" si="62"/>
        <v>113.13454321119526</v>
      </c>
      <c r="H532" s="196">
        <f t="shared" si="63"/>
        <v>0</v>
      </c>
      <c r="I532" s="202">
        <f t="shared" si="64"/>
        <v>126.8666074389634</v>
      </c>
      <c r="J532" s="203">
        <v>1</v>
      </c>
      <c r="K532" s="203">
        <f t="shared" si="67"/>
        <v>42</v>
      </c>
      <c r="L532" s="201">
        <v>100.42496429719</v>
      </c>
      <c r="M532" s="193">
        <v>91.5</v>
      </c>
      <c r="N532" s="192">
        <f t="shared" si="66"/>
        <v>121.50061262579921</v>
      </c>
      <c r="O532" s="171">
        <f t="shared" si="65"/>
        <v>0.82653874846278719</v>
      </c>
      <c r="P532" s="90">
        <v>5</v>
      </c>
      <c r="Q532" s="204">
        <v>0.83229976130000005</v>
      </c>
      <c r="R532" s="123"/>
    </row>
    <row r="533" spans="1:18" ht="12.65" customHeight="1">
      <c r="A533" s="112">
        <v>41091</v>
      </c>
      <c r="B533" s="90">
        <v>3195882.5325222649</v>
      </c>
      <c r="C533" s="195">
        <v>89.528810958555994</v>
      </c>
      <c r="D533" s="196">
        <f t="shared" si="68"/>
        <v>3569669.3592877928</v>
      </c>
      <c r="F533" s="197">
        <f t="shared" si="61"/>
        <v>90.125037124130543</v>
      </c>
      <c r="G533" s="198">
        <f t="shared" si="62"/>
        <v>113.13454321119526</v>
      </c>
      <c r="H533" s="196">
        <f t="shared" si="63"/>
        <v>0</v>
      </c>
      <c r="I533" s="202">
        <f t="shared" si="64"/>
        <v>126.63412666343345</v>
      </c>
      <c r="J533" s="203">
        <v>1</v>
      </c>
      <c r="K533" s="203">
        <f t="shared" si="67"/>
        <v>43</v>
      </c>
      <c r="L533" s="201">
        <v>99.160661221250095</v>
      </c>
      <c r="M533" s="193">
        <v>91.2</v>
      </c>
      <c r="N533" s="192">
        <f t="shared" si="66"/>
        <v>120.14889319027253</v>
      </c>
      <c r="O533" s="171">
        <f t="shared" si="65"/>
        <v>0.82531481221566771</v>
      </c>
      <c r="P533" s="90">
        <v>3</v>
      </c>
      <c r="Q533" s="204">
        <v>0.83229976130000005</v>
      </c>
      <c r="R533" s="123"/>
    </row>
    <row r="534" spans="1:18" ht="12.65" customHeight="1">
      <c r="A534" s="112">
        <v>41122</v>
      </c>
      <c r="B534" s="90">
        <v>3417624.3816012414</v>
      </c>
      <c r="C534" s="195">
        <v>90.392432929217307</v>
      </c>
      <c r="D534" s="196">
        <f t="shared" si="68"/>
        <v>3780874.4281475926</v>
      </c>
      <c r="F534" s="197">
        <f t="shared" si="61"/>
        <v>95.457425857072408</v>
      </c>
      <c r="G534" s="198">
        <f t="shared" si="62"/>
        <v>113.13454321119526</v>
      </c>
      <c r="H534" s="196">
        <f t="shared" si="63"/>
        <v>0</v>
      </c>
      <c r="I534" s="202">
        <f t="shared" si="64"/>
        <v>126.4016458879035</v>
      </c>
      <c r="J534" s="203">
        <v>1</v>
      </c>
      <c r="K534" s="203">
        <f t="shared" si="67"/>
        <v>44</v>
      </c>
      <c r="L534" s="201">
        <v>98.658130768607407</v>
      </c>
      <c r="M534" s="193">
        <v>93.4</v>
      </c>
      <c r="N534" s="192">
        <f t="shared" si="66"/>
        <v>118.94443441863166</v>
      </c>
      <c r="O534" s="171">
        <f t="shared" si="65"/>
        <v>0.82944722256927583</v>
      </c>
      <c r="P534" s="90">
        <v>3</v>
      </c>
      <c r="Q534" s="204">
        <v>0.83229976130000005</v>
      </c>
      <c r="R534" s="123"/>
    </row>
    <row r="535" spans="1:18" ht="12.65" customHeight="1">
      <c r="A535" s="112">
        <v>41153</v>
      </c>
      <c r="B535" s="90">
        <v>3675647.8879850954</v>
      </c>
      <c r="C535" s="195">
        <v>90.296474932477153</v>
      </c>
      <c r="D535" s="196">
        <f t="shared" si="68"/>
        <v>4070643.832700789</v>
      </c>
      <c r="F535" s="197">
        <f t="shared" ref="F535:F597" si="69">D535/E$574*100</f>
        <v>102.77336347321186</v>
      </c>
      <c r="G535" s="198">
        <f t="shared" ref="G535:G598" si="70">MAX(F523:F547)</f>
        <v>113.13454321119526</v>
      </c>
      <c r="H535" s="196">
        <f t="shared" ref="H535:H597" si="71">IF(F535=G535,1,0)</f>
        <v>0</v>
      </c>
      <c r="I535" s="202">
        <f t="shared" si="64"/>
        <v>126.16916511237355</v>
      </c>
      <c r="J535" s="203">
        <v>1</v>
      </c>
      <c r="K535" s="203">
        <f t="shared" si="67"/>
        <v>45</v>
      </c>
      <c r="L535" s="201">
        <v>99.508284484105104</v>
      </c>
      <c r="M535" s="193">
        <v>91</v>
      </c>
      <c r="N535" s="192">
        <f t="shared" si="66"/>
        <v>120.60181517714214</v>
      </c>
      <c r="O535" s="171">
        <f t="shared" si="65"/>
        <v>0.82509773454027635</v>
      </c>
      <c r="P535" s="90">
        <v>3</v>
      </c>
      <c r="Q535" s="204">
        <v>0.83229976130000005</v>
      </c>
      <c r="R535" s="123"/>
    </row>
    <row r="536" spans="1:18" ht="12.65" customHeight="1">
      <c r="A536" s="112">
        <v>41183</v>
      </c>
      <c r="B536" s="90">
        <v>3834707.1665244186</v>
      </c>
      <c r="C536" s="195">
        <v>91.385424582627209</v>
      </c>
      <c r="D536" s="196">
        <f t="shared" si="68"/>
        <v>4196191.2241893923</v>
      </c>
      <c r="F536" s="197">
        <f t="shared" si="69"/>
        <v>105.94311455654628</v>
      </c>
      <c r="G536" s="198">
        <f t="shared" si="70"/>
        <v>116.14944975961299</v>
      </c>
      <c r="H536" s="196">
        <f t="shared" si="71"/>
        <v>0</v>
      </c>
      <c r="I536" s="202">
        <f t="shared" si="64"/>
        <v>125.9366843368436</v>
      </c>
      <c r="J536" s="203">
        <v>1</v>
      </c>
      <c r="K536" s="203">
        <f t="shared" si="67"/>
        <v>46</v>
      </c>
      <c r="L536" s="201">
        <v>98.3500076440084</v>
      </c>
      <c r="M536" s="193">
        <v>90.6</v>
      </c>
      <c r="N536" s="192">
        <f t="shared" si="66"/>
        <v>119.39945747243438</v>
      </c>
      <c r="O536" s="171">
        <f t="shared" si="65"/>
        <v>0.82370564930510137</v>
      </c>
      <c r="P536" s="90">
        <v>1</v>
      </c>
      <c r="Q536" s="204">
        <v>0.83229976130000005</v>
      </c>
      <c r="R536" s="123"/>
    </row>
    <row r="537" spans="1:18" ht="12.65" customHeight="1">
      <c r="A537" s="112">
        <v>41214</v>
      </c>
      <c r="B537" s="90">
        <v>3945182.9189398093</v>
      </c>
      <c r="C537" s="195">
        <v>90.133569451358326</v>
      </c>
      <c r="D537" s="196">
        <f t="shared" si="68"/>
        <v>4377040.5887108184</v>
      </c>
      <c r="F537" s="197">
        <f t="shared" si="69"/>
        <v>110.50909926013264</v>
      </c>
      <c r="G537" s="198">
        <f t="shared" si="70"/>
        <v>121.38378672009549</v>
      </c>
      <c r="H537" s="196">
        <f t="shared" si="71"/>
        <v>0</v>
      </c>
      <c r="I537" s="202">
        <f t="shared" si="64"/>
        <v>125.70420356131365</v>
      </c>
      <c r="J537" s="203">
        <v>1</v>
      </c>
      <c r="K537" s="203">
        <f t="shared" si="67"/>
        <v>47</v>
      </c>
      <c r="L537" s="201">
        <v>99.3618704057711</v>
      </c>
      <c r="M537" s="193">
        <v>88.7</v>
      </c>
      <c r="N537" s="192">
        <f t="shared" si="66"/>
        <v>121.0969302178041</v>
      </c>
      <c r="O537" s="171">
        <f t="shared" si="65"/>
        <v>0.8205151875201091</v>
      </c>
      <c r="P537" s="90">
        <v>1</v>
      </c>
      <c r="Q537" s="204">
        <v>0.83229976130000005</v>
      </c>
      <c r="R537" s="123"/>
    </row>
    <row r="538" spans="1:18" ht="12.65" customHeight="1">
      <c r="A538" s="112">
        <v>41244</v>
      </c>
      <c r="B538" s="90">
        <v>4013021.0017687748</v>
      </c>
      <c r="C538" s="195">
        <v>89.555790160003468</v>
      </c>
      <c r="D538" s="196">
        <f t="shared" si="68"/>
        <v>4481029.0820939355</v>
      </c>
      <c r="F538" s="197">
        <f t="shared" si="69"/>
        <v>113.13454321119526</v>
      </c>
      <c r="G538" s="198">
        <f t="shared" si="70"/>
        <v>122.68195347942425</v>
      </c>
      <c r="H538" s="196">
        <f t="shared" si="71"/>
        <v>0</v>
      </c>
      <c r="I538" s="202">
        <f t="shared" si="64"/>
        <v>125.4717227857837</v>
      </c>
      <c r="J538" s="203">
        <v>1</v>
      </c>
      <c r="K538" s="203">
        <f t="shared" si="67"/>
        <v>48</v>
      </c>
      <c r="L538" s="201">
        <v>99.187796219288998</v>
      </c>
      <c r="M538" s="193">
        <v>90.7</v>
      </c>
      <c r="N538" s="192">
        <f t="shared" si="66"/>
        <v>120.32359284753854</v>
      </c>
      <c r="O538" s="171">
        <f t="shared" si="65"/>
        <v>0.82434204192164873</v>
      </c>
      <c r="P538" s="90">
        <v>1</v>
      </c>
      <c r="Q538" s="204">
        <v>0.83229976130000005</v>
      </c>
      <c r="R538" s="123"/>
    </row>
    <row r="539" spans="1:18" ht="12.65" customHeight="1">
      <c r="A539" s="112">
        <v>41275</v>
      </c>
      <c r="B539" s="90">
        <v>3989167.212621239</v>
      </c>
      <c r="C539" s="195">
        <v>91.330272725221633</v>
      </c>
      <c r="D539" s="196">
        <f t="shared" si="68"/>
        <v>4367847.6956081577</v>
      </c>
      <c r="F539" s="197">
        <f t="shared" si="69"/>
        <v>110.27700218088921</v>
      </c>
      <c r="G539" s="198">
        <f t="shared" si="70"/>
        <v>122.68195347942425</v>
      </c>
      <c r="H539" s="196">
        <f t="shared" si="71"/>
        <v>0</v>
      </c>
      <c r="I539" s="202">
        <f t="shared" si="64"/>
        <v>125.23924201025375</v>
      </c>
      <c r="J539" s="203">
        <v>1</v>
      </c>
      <c r="K539" s="203">
        <f t="shared" si="67"/>
        <v>49</v>
      </c>
      <c r="L539" s="201">
        <v>100.189602614113</v>
      </c>
      <c r="M539" s="193">
        <v>89</v>
      </c>
      <c r="N539" s="192">
        <f t="shared" si="66"/>
        <v>121.95209295876191</v>
      </c>
      <c r="O539" s="171">
        <f t="shared" si="65"/>
        <v>0.82154885728769</v>
      </c>
      <c r="P539" s="90">
        <v>0</v>
      </c>
      <c r="Q539" s="204">
        <v>0.83229976130000005</v>
      </c>
      <c r="R539" s="123"/>
    </row>
    <row r="540" spans="1:18" ht="12.65" customHeight="1">
      <c r="A540" s="112">
        <v>41306</v>
      </c>
      <c r="B540" s="90">
        <v>3948618.0103214202</v>
      </c>
      <c r="C540" s="195">
        <v>91.813501681439718</v>
      </c>
      <c r="D540" s="196">
        <f t="shared" si="68"/>
        <v>4300694.274815619</v>
      </c>
      <c r="F540" s="197">
        <f t="shared" si="69"/>
        <v>108.58154976421288</v>
      </c>
      <c r="G540" s="198">
        <f t="shared" si="70"/>
        <v>122.68195347942425</v>
      </c>
      <c r="H540" s="196">
        <f t="shared" si="71"/>
        <v>0</v>
      </c>
      <c r="I540" s="202">
        <f t="shared" si="64"/>
        <v>125.0067612347238</v>
      </c>
      <c r="J540" s="203">
        <v>1</v>
      </c>
      <c r="K540" s="203">
        <f t="shared" si="67"/>
        <v>50</v>
      </c>
      <c r="L540" s="201">
        <v>101.38836905889499</v>
      </c>
      <c r="M540" s="193">
        <v>91.3</v>
      </c>
      <c r="N540" s="192">
        <f t="shared" si="66"/>
        <v>122.65392588551751</v>
      </c>
      <c r="O540" s="171">
        <f t="shared" si="65"/>
        <v>0.82662147442005796</v>
      </c>
      <c r="P540" s="90">
        <v>0</v>
      </c>
      <c r="Q540" s="204">
        <v>0.83229976130000005</v>
      </c>
      <c r="R540" s="123"/>
    </row>
    <row r="541" spans="1:18" ht="12.65" customHeight="1">
      <c r="A541" s="112">
        <v>41334</v>
      </c>
      <c r="B541" s="90">
        <v>3855428.3009537971</v>
      </c>
      <c r="C541" s="195">
        <v>91.716855890196129</v>
      </c>
      <c r="D541" s="196">
        <f t="shared" si="68"/>
        <v>4203620.2217502249</v>
      </c>
      <c r="F541" s="197">
        <f t="shared" si="69"/>
        <v>106.13067777699499</v>
      </c>
      <c r="G541" s="198">
        <f t="shared" si="70"/>
        <v>122.68195347942425</v>
      </c>
      <c r="H541" s="196">
        <f t="shared" si="71"/>
        <v>0</v>
      </c>
      <c r="I541" s="202">
        <f t="shared" si="64"/>
        <v>124.77428045919385</v>
      </c>
      <c r="J541" s="203">
        <v>1</v>
      </c>
      <c r="K541" s="203">
        <f t="shared" si="67"/>
        <v>51</v>
      </c>
      <c r="L541" s="201">
        <v>100.91681612489801</v>
      </c>
      <c r="M541" s="193">
        <v>88.1</v>
      </c>
      <c r="N541" s="192">
        <f t="shared" si="66"/>
        <v>123.03813250277672</v>
      </c>
      <c r="O541" s="171">
        <f t="shared" si="65"/>
        <v>0.82020763865723112</v>
      </c>
      <c r="P541" s="90">
        <v>0</v>
      </c>
      <c r="Q541" s="204">
        <v>0.83229976130000005</v>
      </c>
      <c r="R541" s="123"/>
    </row>
    <row r="542" spans="1:18" ht="12.65" customHeight="1">
      <c r="A542" s="112">
        <v>41365</v>
      </c>
      <c r="B542" s="90">
        <v>3164039.5623160033</v>
      </c>
      <c r="C542" s="195">
        <v>92.733137057165621</v>
      </c>
      <c r="D542" s="196">
        <f t="shared" si="68"/>
        <v>3411983.7446731925</v>
      </c>
      <c r="F542" s="197">
        <f t="shared" si="69"/>
        <v>86.143877963239078</v>
      </c>
      <c r="G542" s="198">
        <f t="shared" si="70"/>
        <v>122.68195347942425</v>
      </c>
      <c r="H542" s="196">
        <f t="shared" si="71"/>
        <v>0</v>
      </c>
      <c r="I542" s="202">
        <f t="shared" si="64"/>
        <v>124.5417996836639</v>
      </c>
      <c r="J542" s="203">
        <v>1</v>
      </c>
      <c r="K542" s="203">
        <f t="shared" si="67"/>
        <v>52</v>
      </c>
      <c r="L542" s="201">
        <v>102.13052517027</v>
      </c>
      <c r="M542" s="193">
        <v>88</v>
      </c>
      <c r="N542" s="192">
        <f t="shared" si="66"/>
        <v>124.44737517241462</v>
      </c>
      <c r="O542" s="171">
        <f t="shared" si="65"/>
        <v>0.8206723928791112</v>
      </c>
      <c r="P542" s="90">
        <v>0</v>
      </c>
      <c r="Q542" s="204">
        <v>0.83229976130000005</v>
      </c>
      <c r="R542" s="123"/>
    </row>
    <row r="543" spans="1:18" ht="12.65" customHeight="1">
      <c r="A543" s="112">
        <v>41395</v>
      </c>
      <c r="B543" s="90">
        <v>3124649.6849271576</v>
      </c>
      <c r="C543" s="195">
        <v>92.733137057165621</v>
      </c>
      <c r="D543" s="196">
        <f t="shared" si="68"/>
        <v>3369507.1514737583</v>
      </c>
      <c r="F543" s="197">
        <f t="shared" si="69"/>
        <v>85.071452437596164</v>
      </c>
      <c r="G543" s="198">
        <f t="shared" si="70"/>
        <v>122.68195347942425</v>
      </c>
      <c r="H543" s="196">
        <f t="shared" si="71"/>
        <v>0</v>
      </c>
      <c r="I543" s="202">
        <f t="shared" si="64"/>
        <v>124.30931890813395</v>
      </c>
      <c r="J543" s="203">
        <v>1</v>
      </c>
      <c r="K543" s="203">
        <f t="shared" si="67"/>
        <v>53</v>
      </c>
      <c r="L543" s="201">
        <v>104.43323756948899</v>
      </c>
      <c r="M543" s="193">
        <v>86.6</v>
      </c>
      <c r="N543" s="192">
        <f t="shared" si="66"/>
        <v>127.46922697297308</v>
      </c>
      <c r="O543" s="171">
        <f t="shared" si="65"/>
        <v>0.81928195572749229</v>
      </c>
      <c r="P543" s="90">
        <v>0</v>
      </c>
      <c r="Q543" s="204">
        <v>0.83229976130000005</v>
      </c>
      <c r="R543" s="123"/>
    </row>
    <row r="544" spans="1:18" ht="12.65" customHeight="1">
      <c r="A544" s="112">
        <v>41426</v>
      </c>
      <c r="B544" s="90">
        <v>3396799.2202270436</v>
      </c>
      <c r="C544" s="195">
        <v>91.860126352652557</v>
      </c>
      <c r="D544" s="196">
        <f t="shared" si="68"/>
        <v>3697795.0663671792</v>
      </c>
      <c r="F544" s="197">
        <f t="shared" si="69"/>
        <v>93.359884093091566</v>
      </c>
      <c r="G544" s="198">
        <f t="shared" si="70"/>
        <v>122.68195347942425</v>
      </c>
      <c r="H544" s="196">
        <f t="shared" si="71"/>
        <v>0</v>
      </c>
      <c r="I544" s="202">
        <f t="shared" si="64"/>
        <v>124.076838132604</v>
      </c>
      <c r="J544" s="203">
        <v>1</v>
      </c>
      <c r="K544" s="203">
        <f t="shared" si="67"/>
        <v>54</v>
      </c>
      <c r="L544" s="201">
        <v>106.554995820359</v>
      </c>
      <c r="M544" s="193">
        <v>94.4</v>
      </c>
      <c r="N544" s="192">
        <f t="shared" si="66"/>
        <v>127.63867413375758</v>
      </c>
      <c r="O544" s="171">
        <f t="shared" si="65"/>
        <v>0.83481747631361192</v>
      </c>
      <c r="P544" s="90">
        <v>0</v>
      </c>
      <c r="Q544" s="204">
        <v>0.83229976130000005</v>
      </c>
      <c r="R544" s="123"/>
    </row>
    <row r="545" spans="1:18" ht="12.65" customHeight="1">
      <c r="A545" s="112">
        <v>41456</v>
      </c>
      <c r="B545" s="90">
        <v>3610305.3041016711</v>
      </c>
      <c r="C545" s="195">
        <v>92.881709643265438</v>
      </c>
      <c r="D545" s="196">
        <f t="shared" si="68"/>
        <v>3886992.7329803873</v>
      </c>
      <c r="F545" s="197">
        <f t="shared" si="69"/>
        <v>98.136642109334375</v>
      </c>
      <c r="G545" s="198">
        <f t="shared" si="70"/>
        <v>122.68195347942425</v>
      </c>
      <c r="H545" s="196">
        <f t="shared" si="71"/>
        <v>0</v>
      </c>
      <c r="I545" s="202">
        <f t="shared" si="64"/>
        <v>123.84435735707405</v>
      </c>
      <c r="J545" s="203">
        <v>1</v>
      </c>
      <c r="K545" s="203">
        <f t="shared" si="67"/>
        <v>55</v>
      </c>
      <c r="L545" s="201">
        <v>107.75060764108601</v>
      </c>
      <c r="M545" s="193">
        <v>87.4</v>
      </c>
      <c r="N545" s="192">
        <f t="shared" si="66"/>
        <v>131.01227321495193</v>
      </c>
      <c r="O545" s="171">
        <f t="shared" si="65"/>
        <v>0.82244666852165449</v>
      </c>
      <c r="P545" s="90">
        <v>-2</v>
      </c>
      <c r="Q545" s="204">
        <v>0.83229976130000005</v>
      </c>
      <c r="R545" s="123"/>
    </row>
    <row r="546" spans="1:18" ht="12.65" customHeight="1">
      <c r="A546" s="112">
        <v>41487</v>
      </c>
      <c r="B546" s="90">
        <v>3840373.7580036772</v>
      </c>
      <c r="C546" s="195">
        <v>93.757952187069833</v>
      </c>
      <c r="D546" s="196">
        <f t="shared" si="68"/>
        <v>4096051.234503502</v>
      </c>
      <c r="F546" s="197">
        <f t="shared" si="69"/>
        <v>103.41483549771166</v>
      </c>
      <c r="G546" s="198">
        <f t="shared" si="70"/>
        <v>122.68195347942425</v>
      </c>
      <c r="H546" s="196">
        <f t="shared" si="71"/>
        <v>0</v>
      </c>
      <c r="I546" s="202">
        <f t="shared" si="64"/>
        <v>123.6118765815441</v>
      </c>
      <c r="J546" s="203">
        <v>1</v>
      </c>
      <c r="K546" s="203">
        <f t="shared" si="67"/>
        <v>56</v>
      </c>
      <c r="L546" s="201">
        <v>106.739112030825</v>
      </c>
      <c r="M546" s="193">
        <v>89</v>
      </c>
      <c r="N546" s="192">
        <f t="shared" si="66"/>
        <v>129.40151981791942</v>
      </c>
      <c r="O546" s="171">
        <f t="shared" si="65"/>
        <v>0.82486753000287283</v>
      </c>
      <c r="P546" s="90">
        <v>-2</v>
      </c>
      <c r="Q546" s="204">
        <v>0.83229976130000005</v>
      </c>
      <c r="R546" s="123"/>
    </row>
    <row r="547" spans="1:18" ht="12.65" customHeight="1">
      <c r="A547" s="112">
        <v>41518</v>
      </c>
      <c r="B547" s="90">
        <v>4128617.0045817792</v>
      </c>
      <c r="C547" s="195">
        <v>94.050033035004617</v>
      </c>
      <c r="D547" s="196">
        <f t="shared" si="68"/>
        <v>4389809.2019224958</v>
      </c>
      <c r="F547" s="197">
        <f t="shared" si="69"/>
        <v>110.83147414248187</v>
      </c>
      <c r="G547" s="198">
        <f t="shared" si="70"/>
        <v>122.68195347942425</v>
      </c>
      <c r="H547" s="196">
        <f t="shared" si="71"/>
        <v>0</v>
      </c>
      <c r="I547" s="202">
        <f t="shared" si="64"/>
        <v>123.37939580601414</v>
      </c>
      <c r="J547" s="203">
        <v>1</v>
      </c>
      <c r="K547" s="203">
        <f t="shared" si="67"/>
        <v>57</v>
      </c>
      <c r="L547" s="201">
        <v>107.03090488309699</v>
      </c>
      <c r="M547" s="193">
        <v>90.1</v>
      </c>
      <c r="N547" s="192">
        <f t="shared" si="66"/>
        <v>129.41696592187429</v>
      </c>
      <c r="O547" s="171">
        <f t="shared" si="65"/>
        <v>0.82702375318942967</v>
      </c>
      <c r="P547" s="90">
        <v>-2</v>
      </c>
      <c r="Q547" s="204">
        <v>0.83229976130000005</v>
      </c>
      <c r="R547" s="123"/>
    </row>
    <row r="548" spans="1:18" ht="12.65" customHeight="1">
      <c r="A548" s="112">
        <v>41548</v>
      </c>
      <c r="B548" s="90">
        <v>4378647.1259078421</v>
      </c>
      <c r="C548" s="195">
        <v>95.178806659257575</v>
      </c>
      <c r="D548" s="196">
        <f t="shared" si="68"/>
        <v>4600443.3965888061</v>
      </c>
      <c r="F548" s="197">
        <f t="shared" si="69"/>
        <v>116.14944975961299</v>
      </c>
      <c r="G548" s="198">
        <f t="shared" si="70"/>
        <v>122.68195347942425</v>
      </c>
      <c r="H548" s="196">
        <f t="shared" si="71"/>
        <v>0</v>
      </c>
      <c r="I548" s="202">
        <f t="shared" si="64"/>
        <v>123.14691503048419</v>
      </c>
      <c r="J548" s="203">
        <v>1</v>
      </c>
      <c r="K548" s="203">
        <f t="shared" si="67"/>
        <v>58</v>
      </c>
      <c r="L548" s="201">
        <v>107.431723168991</v>
      </c>
      <c r="M548" s="193">
        <v>88.5</v>
      </c>
      <c r="N548" s="192">
        <f t="shared" si="66"/>
        <v>130.33313354568691</v>
      </c>
      <c r="O548" s="171">
        <f t="shared" si="65"/>
        <v>0.82428558453504797</v>
      </c>
      <c r="P548" s="90">
        <v>-5</v>
      </c>
      <c r="Q548" s="204">
        <v>0.83229976130000005</v>
      </c>
      <c r="R548" s="123"/>
    </row>
    <row r="549" spans="1:18" ht="12.65" customHeight="1">
      <c r="A549" s="112">
        <v>41579</v>
      </c>
      <c r="B549" s="90">
        <v>4528991.9518891461</v>
      </c>
      <c r="C549" s="195">
        <v>94.201611519018797</v>
      </c>
      <c r="D549" s="196">
        <f t="shared" si="68"/>
        <v>4807764.8342297915</v>
      </c>
      <c r="F549" s="197">
        <f t="shared" si="69"/>
        <v>121.38378672009549</v>
      </c>
      <c r="G549" s="198">
        <f t="shared" si="70"/>
        <v>122.68195347942425</v>
      </c>
      <c r="H549" s="196">
        <f t="shared" si="71"/>
        <v>0</v>
      </c>
      <c r="I549" s="202">
        <f t="shared" si="64"/>
        <v>122.91443425495424</v>
      </c>
      <c r="J549" s="203">
        <v>1</v>
      </c>
      <c r="K549" s="203">
        <f t="shared" si="67"/>
        <v>59</v>
      </c>
      <c r="L549" s="201">
        <v>109.033790691877</v>
      </c>
      <c r="M549" s="193">
        <v>89.9</v>
      </c>
      <c r="N549" s="192">
        <f t="shared" si="66"/>
        <v>131.75258728117439</v>
      </c>
      <c r="O549" s="171">
        <f t="shared" si="65"/>
        <v>0.82756470246149327</v>
      </c>
      <c r="P549" s="90">
        <v>-5</v>
      </c>
      <c r="Q549" s="204">
        <v>0.83229976130000005</v>
      </c>
      <c r="R549" s="123"/>
    </row>
    <row r="550" spans="1:18" ht="12.65" customHeight="1">
      <c r="A550" s="112">
        <v>41609</v>
      </c>
      <c r="B550" s="90">
        <v>4601170.1435292978</v>
      </c>
      <c r="C550" s="195">
        <v>94.690209089138193</v>
      </c>
      <c r="D550" s="196">
        <f t="shared" si="68"/>
        <v>4859182.5784204472</v>
      </c>
      <c r="F550" s="197">
        <f t="shared" si="69"/>
        <v>122.68195347942425</v>
      </c>
      <c r="G550" s="198">
        <f t="shared" si="70"/>
        <v>122.68195347942425</v>
      </c>
      <c r="H550" s="199">
        <f t="shared" si="71"/>
        <v>1</v>
      </c>
      <c r="I550" s="200">
        <f>G550</f>
        <v>122.68195347942425</v>
      </c>
      <c r="L550" s="201">
        <v>108.235647547959</v>
      </c>
      <c r="M550" s="193">
        <v>91.9</v>
      </c>
      <c r="N550" s="192">
        <f t="shared" si="66"/>
        <v>130.26943246387577</v>
      </c>
      <c r="O550" s="171">
        <f t="shared" si="65"/>
        <v>0.8308598993702776</v>
      </c>
      <c r="P550" s="90">
        <v>-5</v>
      </c>
      <c r="Q550" s="204">
        <v>0.83229976130000005</v>
      </c>
      <c r="R550" s="123"/>
    </row>
    <row r="551" spans="1:18" ht="12.65" customHeight="1">
      <c r="A551" s="112">
        <v>41640</v>
      </c>
      <c r="B551" s="90">
        <v>4498214.4891404733</v>
      </c>
      <c r="C551" s="195">
        <v>95.622830364763203</v>
      </c>
      <c r="D551" s="196">
        <f t="shared" si="68"/>
        <v>4704121.8838446504</v>
      </c>
      <c r="F551" s="197">
        <f t="shared" si="69"/>
        <v>118.76706684747991</v>
      </c>
      <c r="G551" s="198">
        <f t="shared" si="70"/>
        <v>122.68195347942425</v>
      </c>
      <c r="H551" s="196">
        <f t="shared" si="71"/>
        <v>0</v>
      </c>
      <c r="I551" s="202">
        <f>(I$598-I$550)/(K$597+1)+I550</f>
        <v>122.58956537780244</v>
      </c>
      <c r="J551" s="203">
        <v>1</v>
      </c>
      <c r="K551" s="203">
        <f t="shared" si="67"/>
        <v>1</v>
      </c>
      <c r="L551" s="201">
        <v>107.869890007092</v>
      </c>
      <c r="M551" s="193">
        <v>90.4</v>
      </c>
      <c r="N551" s="192">
        <f t="shared" si="66"/>
        <v>130.28492775460776</v>
      </c>
      <c r="O551" s="171">
        <f t="shared" si="65"/>
        <v>0.8279537154924429</v>
      </c>
      <c r="P551" s="90">
        <v>-8</v>
      </c>
      <c r="Q551" s="204">
        <v>0.83229976130000005</v>
      </c>
      <c r="R551" s="123"/>
    </row>
    <row r="552" spans="1:18" ht="12.65" customHeight="1">
      <c r="A552" s="112">
        <v>41671</v>
      </c>
      <c r="B552" s="90">
        <v>4349579.3402920943</v>
      </c>
      <c r="C552" s="195">
        <v>95.524755666953197</v>
      </c>
      <c r="D552" s="196">
        <f t="shared" si="68"/>
        <v>4553353.0129685868</v>
      </c>
      <c r="F552" s="197">
        <f t="shared" si="69"/>
        <v>114.96053780592757</v>
      </c>
      <c r="G552" s="198">
        <f t="shared" si="70"/>
        <v>122.68195347942425</v>
      </c>
      <c r="H552" s="196">
        <f t="shared" si="71"/>
        <v>0</v>
      </c>
      <c r="I552" s="202">
        <f t="shared" ref="I552:I597" si="72">(I$598-I$550)/(K$597+1)+I551</f>
        <v>122.49717727618064</v>
      </c>
      <c r="J552" s="203">
        <v>1</v>
      </c>
      <c r="K552" s="203">
        <f t="shared" si="67"/>
        <v>2</v>
      </c>
      <c r="L552" s="201">
        <v>107.271738931871</v>
      </c>
      <c r="M552" s="193">
        <v>88.7</v>
      </c>
      <c r="N552" s="192">
        <f t="shared" si="66"/>
        <v>130.09363261209035</v>
      </c>
      <c r="O552" s="171">
        <f t="shared" si="65"/>
        <v>0.82457332290605612</v>
      </c>
      <c r="P552" s="90">
        <v>-8</v>
      </c>
      <c r="Q552" s="204">
        <v>0.83229976130000005</v>
      </c>
      <c r="R552" s="123"/>
    </row>
    <row r="553" spans="1:18" ht="12.65" customHeight="1">
      <c r="A553" s="112">
        <v>41699</v>
      </c>
      <c r="B553" s="90">
        <v>4141537.5253776438</v>
      </c>
      <c r="C553" s="195">
        <v>96.21127855162328</v>
      </c>
      <c r="D553" s="196">
        <f t="shared" si="68"/>
        <v>4304627.8853424173</v>
      </c>
      <c r="F553" s="197">
        <f t="shared" si="69"/>
        <v>108.68086338659002</v>
      </c>
      <c r="G553" s="198">
        <f t="shared" si="70"/>
        <v>122.68195347942425</v>
      </c>
      <c r="H553" s="196">
        <f t="shared" si="71"/>
        <v>0</v>
      </c>
      <c r="I553" s="202">
        <f t="shared" si="72"/>
        <v>122.40478917455883</v>
      </c>
      <c r="J553" s="203">
        <v>1</v>
      </c>
      <c r="K553" s="203">
        <f t="shared" si="67"/>
        <v>3</v>
      </c>
      <c r="L553" s="201">
        <v>104.310042927464</v>
      </c>
      <c r="M553" s="193">
        <v>89</v>
      </c>
      <c r="N553" s="192">
        <f t="shared" si="66"/>
        <v>126.63869111274118</v>
      </c>
      <c r="O553" s="171">
        <f t="shared" si="65"/>
        <v>0.82368225706471554</v>
      </c>
      <c r="P553" s="90">
        <v>-8</v>
      </c>
      <c r="Q553" s="204">
        <v>0.83229976130000005</v>
      </c>
      <c r="R553" s="123"/>
    </row>
    <row r="554" spans="1:18" ht="12.65" customHeight="1">
      <c r="A554" s="112">
        <v>41730</v>
      </c>
      <c r="B554" s="90">
        <v>3305847.8268671976</v>
      </c>
      <c r="C554" s="195">
        <v>98.126561417162378</v>
      </c>
      <c r="D554" s="196">
        <f t="shared" si="68"/>
        <v>3368963.284887922</v>
      </c>
      <c r="F554" s="197">
        <f t="shared" si="69"/>
        <v>85.057721194921953</v>
      </c>
      <c r="G554" s="198">
        <f t="shared" si="70"/>
        <v>122.68195347942425</v>
      </c>
      <c r="H554" s="196">
        <f t="shared" si="71"/>
        <v>0</v>
      </c>
      <c r="I554" s="202">
        <f t="shared" si="72"/>
        <v>122.31240107293702</v>
      </c>
      <c r="J554" s="203">
        <v>1</v>
      </c>
      <c r="K554" s="203">
        <f t="shared" si="67"/>
        <v>4</v>
      </c>
      <c r="L554" s="201">
        <v>100.520620072523</v>
      </c>
      <c r="M554" s="193">
        <v>94.6</v>
      </c>
      <c r="N554" s="192">
        <f t="shared" si="66"/>
        <v>120.71762697786346</v>
      </c>
      <c r="O554" s="171">
        <f t="shared" si="65"/>
        <v>0.83269214769236577</v>
      </c>
      <c r="P554" s="90">
        <v>-5</v>
      </c>
      <c r="Q554" s="204">
        <v>0.83229976130000005</v>
      </c>
      <c r="R554" s="123"/>
    </row>
    <row r="555" spans="1:18" ht="12.65" customHeight="1">
      <c r="A555" s="112">
        <v>41760</v>
      </c>
      <c r="B555" s="90">
        <v>3208811.9092655485</v>
      </c>
      <c r="C555" s="195">
        <v>97.732874109570972</v>
      </c>
      <c r="D555" s="196">
        <f t="shared" si="68"/>
        <v>3283247.2578961127</v>
      </c>
      <c r="F555" s="197">
        <f t="shared" si="69"/>
        <v>82.893610366374219</v>
      </c>
      <c r="G555" s="198">
        <f t="shared" si="70"/>
        <v>122.68195347942425</v>
      </c>
      <c r="H555" s="196">
        <f t="shared" si="71"/>
        <v>0</v>
      </c>
      <c r="I555" s="202">
        <f t="shared" si="72"/>
        <v>122.22001297131521</v>
      </c>
      <c r="J555" s="203">
        <v>1</v>
      </c>
      <c r="K555" s="203">
        <f t="shared" si="67"/>
        <v>5</v>
      </c>
      <c r="L555" s="201">
        <v>101.371345306913</v>
      </c>
      <c r="M555" s="193">
        <v>91.7</v>
      </c>
      <c r="N555" s="192">
        <f t="shared" si="66"/>
        <v>122.51949403223571</v>
      </c>
      <c r="O555" s="171">
        <f t="shared" si="65"/>
        <v>0.82738951958323881</v>
      </c>
      <c r="P555" s="90">
        <v>-5</v>
      </c>
      <c r="Q555" s="204">
        <v>0.83229976130000005</v>
      </c>
      <c r="R555" s="123"/>
    </row>
    <row r="556" spans="1:18" ht="12.65" customHeight="1">
      <c r="A556" s="112">
        <v>41791</v>
      </c>
      <c r="B556" s="90">
        <v>3426402.4505103333</v>
      </c>
      <c r="C556" s="195">
        <v>98.224983244060255</v>
      </c>
      <c r="D556" s="196">
        <f t="shared" si="68"/>
        <v>3488320.7279320466</v>
      </c>
      <c r="F556" s="197">
        <f t="shared" si="69"/>
        <v>88.071191884414404</v>
      </c>
      <c r="G556" s="198">
        <f t="shared" si="70"/>
        <v>122.68195347942425</v>
      </c>
      <c r="H556" s="196">
        <f t="shared" si="71"/>
        <v>0</v>
      </c>
      <c r="I556" s="202">
        <f t="shared" si="72"/>
        <v>122.12762486969341</v>
      </c>
      <c r="J556" s="203">
        <v>1</v>
      </c>
      <c r="K556" s="203">
        <f t="shared" si="67"/>
        <v>6</v>
      </c>
      <c r="L556" s="201">
        <v>100.158546955246</v>
      </c>
      <c r="M556" s="193">
        <v>92.3</v>
      </c>
      <c r="N556" s="192">
        <f t="shared" si="66"/>
        <v>120.96745093870454</v>
      </c>
      <c r="O556" s="171">
        <f t="shared" si="65"/>
        <v>0.82797931326169194</v>
      </c>
      <c r="P556" s="90">
        <v>-5</v>
      </c>
      <c r="Q556" s="204">
        <v>0.83229976130000005</v>
      </c>
      <c r="R556" s="123"/>
    </row>
    <row r="557" spans="1:18" ht="12.65" customHeight="1">
      <c r="A557" s="112">
        <v>41821</v>
      </c>
      <c r="B557" s="90">
        <v>3609761.7853644695</v>
      </c>
      <c r="C557" s="195">
        <v>100.23992594083255</v>
      </c>
      <c r="D557" s="196">
        <f t="shared" si="68"/>
        <v>3601121.7601010213</v>
      </c>
      <c r="F557" s="197">
        <f t="shared" si="69"/>
        <v>90.91912993935442</v>
      </c>
      <c r="G557" s="198">
        <f t="shared" si="70"/>
        <v>122.68195347942425</v>
      </c>
      <c r="H557" s="196">
        <f t="shared" si="71"/>
        <v>0</v>
      </c>
      <c r="I557" s="202">
        <f t="shared" si="72"/>
        <v>122.0352367680716</v>
      </c>
      <c r="J557" s="203">
        <v>1</v>
      </c>
      <c r="K557" s="203">
        <f t="shared" si="67"/>
        <v>7</v>
      </c>
      <c r="L557" s="201">
        <v>99.909511881630706</v>
      </c>
      <c r="M557" s="193">
        <v>92.4</v>
      </c>
      <c r="N557" s="192">
        <f t="shared" si="66"/>
        <v>120.65543063158403</v>
      </c>
      <c r="O557" s="171">
        <f t="shared" si="65"/>
        <v>0.82805648580128932</v>
      </c>
      <c r="P557" s="90">
        <v>-5</v>
      </c>
      <c r="Q557" s="204">
        <v>0.83229976130000005</v>
      </c>
      <c r="R557" s="123"/>
    </row>
    <row r="558" spans="1:18" ht="12.65" customHeight="1">
      <c r="A558" s="112">
        <v>41852</v>
      </c>
      <c r="B558" s="90">
        <v>3834653.9713543914</v>
      </c>
      <c r="C558" s="195">
        <v>98.363513534058328</v>
      </c>
      <c r="D558" s="196">
        <f t="shared" si="68"/>
        <v>3898451.6042390498</v>
      </c>
      <c r="F558" s="197">
        <f t="shared" si="69"/>
        <v>98.425949351446476</v>
      </c>
      <c r="G558" s="198">
        <f t="shared" si="70"/>
        <v>122.68195347942425</v>
      </c>
      <c r="H558" s="196">
        <f t="shared" si="71"/>
        <v>0</v>
      </c>
      <c r="I558" s="202">
        <f t="shared" si="72"/>
        <v>121.94284866644979</v>
      </c>
      <c r="J558" s="203">
        <v>1</v>
      </c>
      <c r="K558" s="203">
        <f t="shared" si="67"/>
        <v>8</v>
      </c>
      <c r="L558" s="201">
        <v>101.178060825291</v>
      </c>
      <c r="M558" s="193">
        <v>89.5</v>
      </c>
      <c r="N558" s="192">
        <f t="shared" si="66"/>
        <v>122.93253132014101</v>
      </c>
      <c r="O558" s="171">
        <f t="shared" si="65"/>
        <v>0.82303731761451326</v>
      </c>
      <c r="P558" s="90">
        <v>-5</v>
      </c>
      <c r="Q558" s="204">
        <v>0.83229976130000005</v>
      </c>
      <c r="R558" s="123"/>
    </row>
    <row r="559" spans="1:18" ht="12.65" customHeight="1">
      <c r="A559" s="112">
        <v>41883</v>
      </c>
      <c r="B559" s="90">
        <v>4084029.9476980739</v>
      </c>
      <c r="C559" s="195">
        <v>98.363513534058328</v>
      </c>
      <c r="D559" s="196">
        <f t="shared" si="68"/>
        <v>4151976.4808767023</v>
      </c>
      <c r="F559" s="197">
        <f t="shared" si="69"/>
        <v>104.82680517844602</v>
      </c>
      <c r="G559" s="198">
        <f t="shared" si="70"/>
        <v>122.68195347942425</v>
      </c>
      <c r="H559" s="196">
        <f t="shared" si="71"/>
        <v>0</v>
      </c>
      <c r="I559" s="202">
        <f t="shared" si="72"/>
        <v>121.85046056482798</v>
      </c>
      <c r="J559" s="203">
        <v>1</v>
      </c>
      <c r="K559" s="203">
        <f t="shared" si="67"/>
        <v>9</v>
      </c>
      <c r="L559" s="201">
        <v>101.062995618358</v>
      </c>
      <c r="M559" s="193">
        <v>92.5</v>
      </c>
      <c r="N559" s="192">
        <f t="shared" si="66"/>
        <v>121.93863839903963</v>
      </c>
      <c r="O559" s="171">
        <f t="shared" si="65"/>
        <v>0.82880206754181662</v>
      </c>
      <c r="P559" s="90">
        <v>-5</v>
      </c>
      <c r="Q559" s="204">
        <v>0.83229976130000005</v>
      </c>
      <c r="R559" s="123"/>
    </row>
    <row r="560" spans="1:18" ht="12.65" customHeight="1">
      <c r="A560" s="112">
        <v>41913</v>
      </c>
      <c r="B560" s="90">
        <v>4284368.7181590218</v>
      </c>
      <c r="C560" s="195">
        <v>98.288420514578576</v>
      </c>
      <c r="D560" s="196">
        <f t="shared" si="68"/>
        <v>4358976.0581446569</v>
      </c>
      <c r="F560" s="197">
        <f t="shared" si="69"/>
        <v>110.05301598629404</v>
      </c>
      <c r="G560" s="198">
        <f t="shared" si="70"/>
        <v>122.68195347942425</v>
      </c>
      <c r="H560" s="196">
        <f t="shared" si="71"/>
        <v>0</v>
      </c>
      <c r="I560" s="202">
        <f t="shared" si="72"/>
        <v>121.75807246320618</v>
      </c>
      <c r="J560" s="203">
        <v>1</v>
      </c>
      <c r="K560" s="203">
        <f t="shared" si="67"/>
        <v>10</v>
      </c>
      <c r="L560" s="201">
        <v>101.354130037453</v>
      </c>
      <c r="M560" s="193">
        <v>88.1</v>
      </c>
      <c r="N560" s="192">
        <f t="shared" si="66"/>
        <v>123.53553433836426</v>
      </c>
      <c r="O560" s="171">
        <f t="shared" si="65"/>
        <v>0.82044515029856668</v>
      </c>
      <c r="P560" s="90">
        <v>-6</v>
      </c>
      <c r="Q560" s="204">
        <v>0.83229976130000005</v>
      </c>
      <c r="R560" s="123"/>
    </row>
    <row r="561" spans="1:18" ht="12.65" customHeight="1">
      <c r="A561" s="112">
        <v>41944</v>
      </c>
      <c r="B561" s="90">
        <v>4385658.0674960781</v>
      </c>
      <c r="C561" s="195">
        <v>98.882906928981271</v>
      </c>
      <c r="D561" s="196">
        <f t="shared" si="68"/>
        <v>4435203.4175592177</v>
      </c>
      <c r="F561" s="197">
        <f t="shared" si="69"/>
        <v>111.97756218529618</v>
      </c>
      <c r="G561" s="198">
        <f t="shared" si="70"/>
        <v>122.68195347942425</v>
      </c>
      <c r="H561" s="196">
        <f t="shared" si="71"/>
        <v>0</v>
      </c>
      <c r="I561" s="202">
        <f t="shared" si="72"/>
        <v>121.66568436158437</v>
      </c>
      <c r="J561" s="203">
        <v>1</v>
      </c>
      <c r="K561" s="203">
        <f t="shared" si="67"/>
        <v>11</v>
      </c>
      <c r="L561" s="201">
        <v>100.999181359419</v>
      </c>
      <c r="M561" s="193">
        <v>89.8</v>
      </c>
      <c r="N561" s="192">
        <f t="shared" si="66"/>
        <v>122.6427716607284</v>
      </c>
      <c r="O561" s="171">
        <f t="shared" si="65"/>
        <v>0.8235233107648372</v>
      </c>
      <c r="P561" s="90">
        <v>-6</v>
      </c>
      <c r="Q561" s="204">
        <v>0.83229976130000005</v>
      </c>
      <c r="R561" s="123"/>
    </row>
    <row r="562" spans="1:18" ht="12.65" customHeight="1">
      <c r="A562" s="112">
        <v>41974</v>
      </c>
      <c r="B562" s="90">
        <v>4411153.1159707271</v>
      </c>
      <c r="C562" s="195">
        <v>98.585663721779937</v>
      </c>
      <c r="D562" s="196">
        <f t="shared" si="68"/>
        <v>4474436.6974284491</v>
      </c>
      <c r="F562" s="197">
        <f t="shared" si="69"/>
        <v>112.96810233028634</v>
      </c>
      <c r="G562" s="198">
        <f t="shared" si="70"/>
        <v>122.68195347942425</v>
      </c>
      <c r="H562" s="196">
        <f t="shared" si="71"/>
        <v>0</v>
      </c>
      <c r="I562" s="202">
        <f t="shared" si="72"/>
        <v>121.57329625996256</v>
      </c>
      <c r="J562" s="203">
        <v>1</v>
      </c>
      <c r="K562" s="203">
        <f t="shared" si="67"/>
        <v>12</v>
      </c>
      <c r="L562" s="201">
        <v>100.296074059177</v>
      </c>
      <c r="M562" s="193">
        <v>91.8</v>
      </c>
      <c r="N562" s="192">
        <f t="shared" si="66"/>
        <v>121.2677108274855</v>
      </c>
      <c r="O562" s="171">
        <f t="shared" si="65"/>
        <v>0.82706330790607085</v>
      </c>
      <c r="P562" s="90">
        <v>-6</v>
      </c>
      <c r="Q562" s="204">
        <v>0.83229976130000005</v>
      </c>
      <c r="R562" s="123"/>
    </row>
    <row r="563" spans="1:18" ht="12.65" customHeight="1">
      <c r="A563" s="112">
        <v>42005</v>
      </c>
      <c r="B563" s="90">
        <v>4307055.0722320564</v>
      </c>
      <c r="C563" s="195">
        <v>99.483693086499045</v>
      </c>
      <c r="D563" s="196">
        <f t="shared" si="68"/>
        <v>4329408.1055949135</v>
      </c>
      <c r="F563" s="197">
        <f t="shared" si="69"/>
        <v>109.30650067828751</v>
      </c>
      <c r="G563" s="198">
        <f t="shared" si="70"/>
        <v>118.76706684747991</v>
      </c>
      <c r="H563" s="196">
        <f t="shared" si="71"/>
        <v>0</v>
      </c>
      <c r="I563" s="202">
        <f t="shared" si="72"/>
        <v>121.48090815834075</v>
      </c>
      <c r="J563" s="203">
        <v>1</v>
      </c>
      <c r="K563" s="203">
        <f t="shared" si="67"/>
        <v>13</v>
      </c>
      <c r="L563" s="201">
        <v>99.721277225951695</v>
      </c>
      <c r="M563" s="193">
        <v>92.9</v>
      </c>
      <c r="N563" s="192">
        <f t="shared" si="66"/>
        <v>120.2974958584843</v>
      </c>
      <c r="O563" s="171">
        <f t="shared" si="65"/>
        <v>0.82895555318343384</v>
      </c>
      <c r="P563" s="90">
        <v>-5</v>
      </c>
      <c r="Q563" s="204">
        <v>0.83229976130000005</v>
      </c>
      <c r="R563" s="123"/>
    </row>
    <row r="564" spans="1:18" ht="12.65" customHeight="1">
      <c r="A564" s="112">
        <v>42036</v>
      </c>
      <c r="B564" s="90">
        <v>4161977.487256404</v>
      </c>
      <c r="C564" s="195">
        <v>99.384308777721316</v>
      </c>
      <c r="D564" s="196">
        <f t="shared" si="68"/>
        <v>4187761.1651602914</v>
      </c>
      <c r="F564" s="197">
        <f t="shared" si="69"/>
        <v>105.73027708996705</v>
      </c>
      <c r="G564" s="198">
        <f t="shared" si="70"/>
        <v>114.96053780592757</v>
      </c>
      <c r="H564" s="196">
        <f t="shared" si="71"/>
        <v>0</v>
      </c>
      <c r="I564" s="202">
        <f t="shared" si="72"/>
        <v>121.38852005671895</v>
      </c>
      <c r="J564" s="203">
        <v>1</v>
      </c>
      <c r="K564" s="203">
        <f t="shared" si="67"/>
        <v>14</v>
      </c>
      <c r="L564" s="201">
        <v>99.117330300999797</v>
      </c>
      <c r="M564" s="193">
        <v>96.8</v>
      </c>
      <c r="N564" s="192">
        <f t="shared" si="66"/>
        <v>118.4886425147894</v>
      </c>
      <c r="O564" s="171">
        <f t="shared" si="65"/>
        <v>0.83651334167853486</v>
      </c>
      <c r="P564" s="90">
        <v>-5</v>
      </c>
      <c r="Q564" s="204">
        <v>0.83229976130000005</v>
      </c>
      <c r="R564" s="123"/>
    </row>
    <row r="565" spans="1:18" ht="12.65" customHeight="1">
      <c r="A565" s="112">
        <v>42064</v>
      </c>
      <c r="B565" s="90">
        <v>4031315.1255169739</v>
      </c>
      <c r="C565" s="195">
        <v>98.788002925055011</v>
      </c>
      <c r="D565" s="196">
        <f t="shared" si="68"/>
        <v>4080773.9868729906</v>
      </c>
      <c r="F565" s="197">
        <f t="shared" si="69"/>
        <v>103.02912400141524</v>
      </c>
      <c r="G565" s="198">
        <f t="shared" si="70"/>
        <v>113.66410492260141</v>
      </c>
      <c r="H565" s="196">
        <f t="shared" si="71"/>
        <v>0</v>
      </c>
      <c r="I565" s="202">
        <f t="shared" si="72"/>
        <v>121.29613195509714</v>
      </c>
      <c r="J565" s="203">
        <v>1</v>
      </c>
      <c r="K565" s="203">
        <f t="shared" si="67"/>
        <v>15</v>
      </c>
      <c r="L565" s="201">
        <v>99.070030699830596</v>
      </c>
      <c r="M565" s="193">
        <v>99.9</v>
      </c>
      <c r="N565" s="192">
        <f t="shared" si="66"/>
        <v>117.54305909752162</v>
      </c>
      <c r="O565" s="171">
        <f t="shared" si="65"/>
        <v>0.84284032983721691</v>
      </c>
      <c r="P565" s="90">
        <v>-5</v>
      </c>
      <c r="Q565" s="204">
        <v>0.83229976130000005</v>
      </c>
      <c r="R565" s="123"/>
    </row>
    <row r="566" spans="1:18" ht="12.65" customHeight="1">
      <c r="A566" s="112">
        <v>42095</v>
      </c>
      <c r="B566" s="90">
        <v>3366972.0192787317</v>
      </c>
      <c r="C566" s="195">
        <v>99.961252592273524</v>
      </c>
      <c r="D566" s="196">
        <f t="shared" si="68"/>
        <v>3368277.1393552748</v>
      </c>
      <c r="F566" s="197">
        <f t="shared" si="69"/>
        <v>85.040397772112087</v>
      </c>
      <c r="G566" s="198">
        <f t="shared" si="70"/>
        <v>113.66410492260141</v>
      </c>
      <c r="H566" s="196">
        <f t="shared" si="71"/>
        <v>0</v>
      </c>
      <c r="I566" s="202">
        <f t="shared" si="72"/>
        <v>121.20374385347533</v>
      </c>
      <c r="J566" s="203">
        <v>1</v>
      </c>
      <c r="K566" s="203">
        <f t="shared" si="67"/>
        <v>16</v>
      </c>
      <c r="L566" s="201">
        <v>99.6716314762851</v>
      </c>
      <c r="M566" s="193">
        <v>99.6</v>
      </c>
      <c r="N566" s="192">
        <f t="shared" si="66"/>
        <v>118.31362293395493</v>
      </c>
      <c r="O566" s="171">
        <f t="shared" si="65"/>
        <v>0.84243579906198829</v>
      </c>
      <c r="P566" s="90">
        <v>-2</v>
      </c>
      <c r="Q566" s="204">
        <v>0.83229976130000005</v>
      </c>
      <c r="R566" s="123"/>
    </row>
    <row r="567" spans="1:18" ht="12.65" customHeight="1">
      <c r="A567" s="112">
        <v>42125</v>
      </c>
      <c r="B567" s="90">
        <v>3280844.6407630648</v>
      </c>
      <c r="C567" s="195">
        <v>100.45956392124798</v>
      </c>
      <c r="D567" s="196">
        <f t="shared" si="68"/>
        <v>3265836.0366116827</v>
      </c>
      <c r="F567" s="197">
        <f t="shared" si="69"/>
        <v>82.454021483848479</v>
      </c>
      <c r="G567" s="198">
        <f t="shared" si="70"/>
        <v>113.66410492260141</v>
      </c>
      <c r="H567" s="196">
        <f t="shared" si="71"/>
        <v>0</v>
      </c>
      <c r="I567" s="202">
        <f t="shared" si="72"/>
        <v>121.11135575185352</v>
      </c>
      <c r="J567" s="203">
        <v>1</v>
      </c>
      <c r="K567" s="203">
        <f t="shared" si="67"/>
        <v>17</v>
      </c>
      <c r="L567" s="201">
        <v>99.9401130949568</v>
      </c>
      <c r="M567" s="193">
        <v>102.8</v>
      </c>
      <c r="N567" s="192">
        <f t="shared" si="66"/>
        <v>117.69844254225566</v>
      </c>
      <c r="O567" s="171">
        <f t="shared" si="65"/>
        <v>0.84912009824664136</v>
      </c>
      <c r="P567" s="90">
        <v>-2</v>
      </c>
      <c r="Q567" s="204">
        <v>0.83229976130000005</v>
      </c>
      <c r="R567" s="123"/>
    </row>
    <row r="568" spans="1:18" ht="12.65" customHeight="1">
      <c r="A568" s="112">
        <v>42156</v>
      </c>
      <c r="B568" s="90">
        <v>3468712.6556230616</v>
      </c>
      <c r="C568" s="195">
        <v>98.466318605350196</v>
      </c>
      <c r="D568" s="196">
        <f t="shared" si="68"/>
        <v>3522740.2676904667</v>
      </c>
      <c r="F568" s="197">
        <f t="shared" si="69"/>
        <v>88.94019738220706</v>
      </c>
      <c r="G568" s="198">
        <f t="shared" si="70"/>
        <v>113.66410492260141</v>
      </c>
      <c r="H568" s="196">
        <f t="shared" si="71"/>
        <v>0</v>
      </c>
      <c r="I568" s="202">
        <f t="shared" si="72"/>
        <v>121.01896765023172</v>
      </c>
      <c r="J568" s="203">
        <v>1</v>
      </c>
      <c r="K568" s="203">
        <f t="shared" si="67"/>
        <v>18</v>
      </c>
      <c r="L568" s="201">
        <v>100.708850102914</v>
      </c>
      <c r="M568" s="193">
        <v>98.6</v>
      </c>
      <c r="N568" s="192">
        <f t="shared" si="66"/>
        <v>119.78103024934811</v>
      </c>
      <c r="O568" s="171">
        <f t="shared" si="65"/>
        <v>0.84077461926373853</v>
      </c>
      <c r="P568" s="90">
        <v>-2</v>
      </c>
      <c r="Q568" s="204">
        <v>0.83229976130000005</v>
      </c>
      <c r="R568" s="123"/>
    </row>
    <row r="569" spans="1:18" ht="12.65" customHeight="1">
      <c r="A569" s="112">
        <v>42186</v>
      </c>
      <c r="B569" s="90">
        <v>3646260.5055838097</v>
      </c>
      <c r="C569" s="195">
        <v>101.20951206485549</v>
      </c>
      <c r="D569" s="196">
        <f t="shared" si="68"/>
        <v>3602685.5887293182</v>
      </c>
      <c r="F569" s="197">
        <f t="shared" si="69"/>
        <v>90.958612619399943</v>
      </c>
      <c r="G569" s="198">
        <f t="shared" si="70"/>
        <v>113.66410492260141</v>
      </c>
      <c r="H569" s="196">
        <f t="shared" si="71"/>
        <v>0</v>
      </c>
      <c r="I569" s="202">
        <f t="shared" si="72"/>
        <v>120.92657954860991</v>
      </c>
      <c r="J569" s="203">
        <v>1</v>
      </c>
      <c r="K569" s="203">
        <f t="shared" si="67"/>
        <v>19</v>
      </c>
      <c r="L569" s="201">
        <v>99.627366546487707</v>
      </c>
      <c r="M569" s="193">
        <v>102</v>
      </c>
      <c r="N569" s="192">
        <f t="shared" si="66"/>
        <v>117.57286190735462</v>
      </c>
      <c r="O569" s="171">
        <f t="shared" si="65"/>
        <v>0.84736702781797002</v>
      </c>
      <c r="P569" s="90">
        <v>-2</v>
      </c>
      <c r="Q569" s="204">
        <v>0.83229976130000005</v>
      </c>
      <c r="R569" s="123"/>
    </row>
    <row r="570" spans="1:18" ht="12.65" customHeight="1">
      <c r="A570" s="112">
        <v>42217</v>
      </c>
      <c r="B570" s="90">
        <v>3863720.3283970854</v>
      </c>
      <c r="C570" s="195">
        <v>100.01058398511387</v>
      </c>
      <c r="D570" s="196">
        <f t="shared" si="68"/>
        <v>3863311.4360897876</v>
      </c>
      <c r="F570" s="197">
        <f t="shared" si="69"/>
        <v>97.538749826717293</v>
      </c>
      <c r="G570" s="198">
        <f t="shared" si="70"/>
        <v>113.66410492260141</v>
      </c>
      <c r="H570" s="196">
        <f t="shared" si="71"/>
        <v>0</v>
      </c>
      <c r="I570" s="202">
        <f t="shared" si="72"/>
        <v>120.8341914469881</v>
      </c>
      <c r="J570" s="203">
        <v>1</v>
      </c>
      <c r="K570" s="203">
        <f t="shared" si="67"/>
        <v>20</v>
      </c>
      <c r="L570" s="201">
        <v>99.956405506313601</v>
      </c>
      <c r="M570" s="193">
        <v>103.4</v>
      </c>
      <c r="N570" s="192">
        <f t="shared" si="66"/>
        <v>117.54437006909629</v>
      </c>
      <c r="O570" s="171">
        <f t="shared" si="65"/>
        <v>0.85037169749224117</v>
      </c>
      <c r="P570" s="90">
        <v>-2</v>
      </c>
      <c r="Q570" s="204">
        <v>0.83229976130000005</v>
      </c>
      <c r="R570" s="123"/>
    </row>
    <row r="571" spans="1:18" ht="12.65" customHeight="1">
      <c r="A571" s="112">
        <v>42248</v>
      </c>
      <c r="B571" s="90">
        <v>4089100.9884608965</v>
      </c>
      <c r="C571" s="195">
        <v>99.810762638490274</v>
      </c>
      <c r="D571" s="196">
        <f t="shared" si="68"/>
        <v>4096853.7664334071</v>
      </c>
      <c r="F571" s="197">
        <f t="shared" si="69"/>
        <v>103.43509737989069</v>
      </c>
      <c r="G571" s="198">
        <f t="shared" si="70"/>
        <v>113.66410492260141</v>
      </c>
      <c r="H571" s="196">
        <f t="shared" si="71"/>
        <v>0</v>
      </c>
      <c r="I571" s="202">
        <f t="shared" si="72"/>
        <v>120.74180334536629</v>
      </c>
      <c r="J571" s="203">
        <v>1</v>
      </c>
      <c r="K571" s="203">
        <f t="shared" si="67"/>
        <v>21</v>
      </c>
      <c r="L571" s="201">
        <v>99.767578702650596</v>
      </c>
      <c r="M571" s="193">
        <v>99.9</v>
      </c>
      <c r="N571" s="192">
        <f t="shared" si="66"/>
        <v>118.33645177736108</v>
      </c>
      <c r="O571" s="171">
        <f t="shared" si="65"/>
        <v>0.84308408106027999</v>
      </c>
      <c r="P571" s="90">
        <v>-2</v>
      </c>
      <c r="Q571" s="204">
        <v>0.83229976130000005</v>
      </c>
      <c r="R571" s="123"/>
    </row>
    <row r="572" spans="1:18" ht="12.65" customHeight="1">
      <c r="A572" s="112">
        <v>42278</v>
      </c>
      <c r="B572" s="90">
        <v>4326088.2574951295</v>
      </c>
      <c r="C572" s="195">
        <v>99.825332032256981</v>
      </c>
      <c r="D572" s="196">
        <f t="shared" si="68"/>
        <v>4333657.7694499651</v>
      </c>
      <c r="F572" s="197">
        <f t="shared" si="69"/>
        <v>109.41379384024526</v>
      </c>
      <c r="G572" s="198">
        <f t="shared" si="70"/>
        <v>113.66410492260141</v>
      </c>
      <c r="H572" s="196">
        <f t="shared" si="71"/>
        <v>0</v>
      </c>
      <c r="I572" s="202">
        <f t="shared" si="72"/>
        <v>120.64941524374449</v>
      </c>
      <c r="J572" s="203">
        <v>1</v>
      </c>
      <c r="K572" s="203">
        <f t="shared" si="67"/>
        <v>22</v>
      </c>
      <c r="L572" s="201">
        <v>100.746057862795</v>
      </c>
      <c r="M572" s="193">
        <v>102.6</v>
      </c>
      <c r="N572" s="192">
        <f t="shared" si="66"/>
        <v>118.6726604479676</v>
      </c>
      <c r="O572" s="171">
        <f t="shared" si="65"/>
        <v>0.84894075419306392</v>
      </c>
      <c r="P572" s="90">
        <v>-2</v>
      </c>
      <c r="Q572" s="204">
        <v>0.83229976130000005</v>
      </c>
      <c r="R572" s="123"/>
    </row>
    <row r="573" spans="1:18" ht="12.65" customHeight="1">
      <c r="A573" s="112">
        <v>42309</v>
      </c>
      <c r="B573" s="90">
        <v>4429949.9740082892</v>
      </c>
      <c r="C573" s="195">
        <v>101.22709196049328</v>
      </c>
      <c r="D573" s="196">
        <f t="shared" si="68"/>
        <v>4376249.3698200891</v>
      </c>
      <c r="F573" s="197">
        <f t="shared" si="69"/>
        <v>110.48912300330795</v>
      </c>
      <c r="G573" s="198">
        <f t="shared" si="70"/>
        <v>113.66410492260141</v>
      </c>
      <c r="H573" s="196">
        <f t="shared" si="71"/>
        <v>0</v>
      </c>
      <c r="I573" s="202">
        <f t="shared" si="72"/>
        <v>120.55702714212268</v>
      </c>
      <c r="J573" s="203">
        <v>1</v>
      </c>
      <c r="K573" s="203">
        <f t="shared" si="67"/>
        <v>23</v>
      </c>
      <c r="L573" s="201">
        <v>100.62839688990999</v>
      </c>
      <c r="M573" s="193">
        <v>101.2</v>
      </c>
      <c r="N573" s="192">
        <f t="shared" si="66"/>
        <v>118.94157408779387</v>
      </c>
      <c r="O573" s="171">
        <f t="shared" ref="O573:O636" si="73">L573/N573</f>
        <v>0.84603216042553431</v>
      </c>
      <c r="P573" s="90">
        <v>-2</v>
      </c>
      <c r="Q573" s="204">
        <v>0.83229976130000005</v>
      </c>
      <c r="R573" s="123"/>
    </row>
    <row r="574" spans="1:18" ht="12.65" customHeight="1">
      <c r="A574" s="112">
        <v>42339</v>
      </c>
      <c r="B574" s="90">
        <v>4480617.3951557325</v>
      </c>
      <c r="C574" s="195">
        <v>99.524954904777786</v>
      </c>
      <c r="D574" s="196">
        <f t="shared" si="68"/>
        <v>4502003.9440787891</v>
      </c>
      <c r="E574" s="196">
        <f>AVERAGE(D563:D574)</f>
        <v>3960796.5479905815</v>
      </c>
      <c r="F574" s="197">
        <f>D574/E$574*100</f>
        <v>113.66410492260141</v>
      </c>
      <c r="G574" s="198">
        <f t="shared" si="70"/>
        <v>115.09306726143247</v>
      </c>
      <c r="H574" s="196">
        <f t="shared" si="71"/>
        <v>0</v>
      </c>
      <c r="I574" s="202">
        <f t="shared" si="72"/>
        <v>120.46463904050087</v>
      </c>
      <c r="J574" s="203">
        <v>1</v>
      </c>
      <c r="K574" s="203">
        <f t="shared" si="67"/>
        <v>24</v>
      </c>
      <c r="L574" s="201">
        <v>101.630586266222</v>
      </c>
      <c r="M574" s="193">
        <v>100.7</v>
      </c>
      <c r="N574" s="192">
        <f t="shared" ref="N574:N634" si="74" xml:space="preserve"> 33.5990641207+ 1.13740226713*L574 - 0.287672497956*M574</f>
        <v>120.22530280548273</v>
      </c>
      <c r="O574" s="171">
        <f t="shared" si="73"/>
        <v>0.84533441708734258</v>
      </c>
      <c r="P574" s="90">
        <v>-2</v>
      </c>
      <c r="Q574" s="204">
        <v>0.83229976130000005</v>
      </c>
      <c r="R574" s="123"/>
    </row>
    <row r="575" spans="1:18" ht="12.65" customHeight="1">
      <c r="A575" s="112">
        <v>42370</v>
      </c>
      <c r="B575" s="90">
        <v>4422087.5935723232</v>
      </c>
      <c r="C575" s="195">
        <v>100.00204735875928</v>
      </c>
      <c r="D575" s="196">
        <f t="shared" si="68"/>
        <v>4421997.0594281917</v>
      </c>
      <c r="F575" s="197">
        <f t="shared" si="69"/>
        <v>111.64413536139818</v>
      </c>
      <c r="G575" s="198">
        <f t="shared" si="70"/>
        <v>115.09306726143247</v>
      </c>
      <c r="H575" s="196">
        <f t="shared" si="71"/>
        <v>0</v>
      </c>
      <c r="I575" s="202">
        <f t="shared" si="72"/>
        <v>120.37225093887906</v>
      </c>
      <c r="J575" s="203">
        <v>1</v>
      </c>
      <c r="K575" s="203">
        <f t="shared" ref="K575:K633" si="75">K574+J575</f>
        <v>25</v>
      </c>
      <c r="L575" s="201">
        <v>102.280571595941</v>
      </c>
      <c r="M575" s="193">
        <v>101.4</v>
      </c>
      <c r="N575" s="192">
        <f t="shared" si="74"/>
        <v>120.76322684453716</v>
      </c>
      <c r="O575" s="171">
        <f t="shared" si="73"/>
        <v>0.84695129691764903</v>
      </c>
      <c r="P575" s="90">
        <v>-1</v>
      </c>
      <c r="Q575" s="204">
        <v>0.83229976130000005</v>
      </c>
      <c r="R575" s="123"/>
    </row>
    <row r="576" spans="1:18" ht="12.65" customHeight="1">
      <c r="A576" s="112">
        <v>42401</v>
      </c>
      <c r="B576" s="90">
        <v>4323833.6412617685</v>
      </c>
      <c r="C576" s="195">
        <v>99.801441446304395</v>
      </c>
      <c r="D576" s="196">
        <f t="shared" si="68"/>
        <v>4332436.063649538</v>
      </c>
      <c r="F576" s="197">
        <f t="shared" si="69"/>
        <v>109.38294888808413</v>
      </c>
      <c r="G576" s="198">
        <f t="shared" si="70"/>
        <v>115.09306726143247</v>
      </c>
      <c r="H576" s="196">
        <f t="shared" si="71"/>
        <v>0</v>
      </c>
      <c r="I576" s="202">
        <f t="shared" si="72"/>
        <v>120.27986283725726</v>
      </c>
      <c r="J576" s="203">
        <v>1</v>
      </c>
      <c r="K576" s="203">
        <f t="shared" si="75"/>
        <v>26</v>
      </c>
      <c r="L576" s="201">
        <v>103.008088583966</v>
      </c>
      <c r="M576" s="193">
        <v>103.5</v>
      </c>
      <c r="N576" s="192">
        <f t="shared" si="74"/>
        <v>120.98659407038478</v>
      </c>
      <c r="O576" s="171">
        <f t="shared" si="73"/>
        <v>0.85140084631228097</v>
      </c>
      <c r="P576" s="90">
        <v>-1</v>
      </c>
      <c r="Q576" s="204">
        <v>0.83229976130000005</v>
      </c>
      <c r="R576" s="123"/>
    </row>
    <row r="577" spans="1:18" ht="12.65" customHeight="1">
      <c r="A577" s="112">
        <v>42430</v>
      </c>
      <c r="B577" s="90">
        <v>4283900.6968635693</v>
      </c>
      <c r="C577" s="195">
        <v>99.701138490076971</v>
      </c>
      <c r="D577" s="196">
        <f t="shared" si="68"/>
        <v>4296742.0048969015</v>
      </c>
      <c r="F577" s="197">
        <f t="shared" si="69"/>
        <v>108.48176503983156</v>
      </c>
      <c r="G577" s="198">
        <f t="shared" si="70"/>
        <v>115.09306726143247</v>
      </c>
      <c r="H577" s="196">
        <f t="shared" si="71"/>
        <v>0</v>
      </c>
      <c r="I577" s="202">
        <f t="shared" si="72"/>
        <v>120.18747473563545</v>
      </c>
      <c r="J577" s="203">
        <v>1</v>
      </c>
      <c r="K577" s="203">
        <f t="shared" si="75"/>
        <v>27</v>
      </c>
      <c r="L577" s="201">
        <v>103.943961448564</v>
      </c>
      <c r="M577" s="193">
        <v>101.7</v>
      </c>
      <c r="N577" s="192">
        <f t="shared" si="74"/>
        <v>122.5688684846448</v>
      </c>
      <c r="O577" s="171">
        <f t="shared" si="73"/>
        <v>0.84804537019598825</v>
      </c>
      <c r="P577" s="90">
        <v>-1</v>
      </c>
      <c r="Q577" s="204">
        <v>0.83229976130000005</v>
      </c>
      <c r="R577" s="123"/>
    </row>
    <row r="578" spans="1:18" ht="12.65" customHeight="1">
      <c r="A578" s="112">
        <v>42461</v>
      </c>
      <c r="B578" s="90">
        <v>3511620.7929190723</v>
      </c>
      <c r="C578" s="195">
        <v>100.33802308715633</v>
      </c>
      <c r="D578" s="196">
        <f t="shared" si="68"/>
        <v>3499790.6923766909</v>
      </c>
      <c r="F578" s="197">
        <f t="shared" si="69"/>
        <v>88.360779201149043</v>
      </c>
      <c r="G578" s="198">
        <f t="shared" si="70"/>
        <v>115.09306726143247</v>
      </c>
      <c r="H578" s="196">
        <f t="shared" si="71"/>
        <v>0</v>
      </c>
      <c r="I578" s="202">
        <f t="shared" si="72"/>
        <v>120.09508663401364</v>
      </c>
      <c r="J578" s="203">
        <v>1</v>
      </c>
      <c r="K578" s="203">
        <f t="shared" si="75"/>
        <v>28</v>
      </c>
      <c r="L578" s="201">
        <v>102.405673246747</v>
      </c>
      <c r="M578" s="193">
        <v>100</v>
      </c>
      <c r="N578" s="192">
        <f t="shared" si="74"/>
        <v>121.30825924292402</v>
      </c>
      <c r="O578" s="171">
        <f t="shared" si="73"/>
        <v>0.84417725458969839</v>
      </c>
      <c r="P578" s="90">
        <v>0</v>
      </c>
      <c r="Q578" s="204">
        <v>0.83229976130000005</v>
      </c>
      <c r="R578" s="123"/>
    </row>
    <row r="579" spans="1:18" ht="12.65" customHeight="1">
      <c r="A579" s="112">
        <v>42491</v>
      </c>
      <c r="B579" s="90">
        <v>3375876.3443074976</v>
      </c>
      <c r="C579" s="195">
        <v>99.735392317864097</v>
      </c>
      <c r="D579" s="196">
        <f t="shared" ref="D579:D642" si="76">B579/C579*100</f>
        <v>3384832.8721145741</v>
      </c>
      <c r="F579" s="197">
        <f t="shared" si="69"/>
        <v>85.458387753639869</v>
      </c>
      <c r="G579" s="198">
        <f t="shared" si="70"/>
        <v>115.09306726143247</v>
      </c>
      <c r="H579" s="196">
        <f t="shared" si="71"/>
        <v>0</v>
      </c>
      <c r="I579" s="202">
        <f t="shared" si="72"/>
        <v>120.00269853239183</v>
      </c>
      <c r="J579" s="203">
        <v>1</v>
      </c>
      <c r="K579" s="203">
        <f t="shared" si="75"/>
        <v>29</v>
      </c>
      <c r="L579" s="201">
        <v>102.49974863726</v>
      </c>
      <c r="M579" s="193">
        <v>97.8</v>
      </c>
      <c r="N579" s="192">
        <f t="shared" si="74"/>
        <v>122.04814030087783</v>
      </c>
      <c r="O579" s="171">
        <f t="shared" si="73"/>
        <v>0.83983048315667586</v>
      </c>
      <c r="P579" s="90">
        <v>0</v>
      </c>
      <c r="Q579" s="204">
        <v>0.83229976130000005</v>
      </c>
      <c r="R579" s="123"/>
    </row>
    <row r="580" spans="1:18" ht="12.65" customHeight="1">
      <c r="A580" s="112">
        <v>42522</v>
      </c>
      <c r="B580" s="90">
        <v>3589149.164045691</v>
      </c>
      <c r="C580" s="195">
        <v>100.23758462560761</v>
      </c>
      <c r="D580" s="196">
        <f t="shared" si="76"/>
        <v>3580642.1088969195</v>
      </c>
      <c r="F580" s="197">
        <f t="shared" si="69"/>
        <v>90.40207103577373</v>
      </c>
      <c r="G580" s="198">
        <f t="shared" si="70"/>
        <v>115.09306726143247</v>
      </c>
      <c r="H580" s="196">
        <f t="shared" si="71"/>
        <v>0</v>
      </c>
      <c r="I580" s="202">
        <f t="shared" si="72"/>
        <v>119.91031043077002</v>
      </c>
      <c r="J580" s="203">
        <v>1</v>
      </c>
      <c r="K580" s="203">
        <f t="shared" si="75"/>
        <v>30</v>
      </c>
      <c r="L580" s="201">
        <v>102.12906275705301</v>
      </c>
      <c r="M580" s="193">
        <v>99.3</v>
      </c>
      <c r="N580" s="192">
        <f t="shared" si="74"/>
        <v>121.19501259340333</v>
      </c>
      <c r="O580" s="171">
        <f t="shared" si="73"/>
        <v>0.84268370926851088</v>
      </c>
      <c r="P580" s="90">
        <v>0</v>
      </c>
      <c r="Q580" s="204">
        <v>0.83229976130000005</v>
      </c>
      <c r="R580" s="123"/>
    </row>
    <row r="581" spans="1:18" ht="12.65" customHeight="1">
      <c r="A581" s="112">
        <v>42552</v>
      </c>
      <c r="B581" s="90">
        <v>3756534.9499564795</v>
      </c>
      <c r="C581" s="195">
        <v>100.93346884672498</v>
      </c>
      <c r="D581" s="196">
        <f t="shared" si="76"/>
        <v>3721793.1701733731</v>
      </c>
      <c r="F581" s="197">
        <f t="shared" si="69"/>
        <v>93.965774941445517</v>
      </c>
      <c r="G581" s="198">
        <f t="shared" si="70"/>
        <v>115.09306726143247</v>
      </c>
      <c r="H581" s="196">
        <f t="shared" si="71"/>
        <v>0</v>
      </c>
      <c r="I581" s="202">
        <f t="shared" si="72"/>
        <v>119.81792232914822</v>
      </c>
      <c r="J581" s="203">
        <v>1</v>
      </c>
      <c r="K581" s="203">
        <f t="shared" si="75"/>
        <v>31</v>
      </c>
      <c r="L581" s="201">
        <v>102.532257291017</v>
      </c>
      <c r="M581" s="193">
        <v>99.1</v>
      </c>
      <c r="N581" s="192">
        <f t="shared" si="74"/>
        <v>121.71114147001963</v>
      </c>
      <c r="O581" s="171">
        <f t="shared" si="73"/>
        <v>0.84242293723186512</v>
      </c>
      <c r="P581" s="90">
        <v>0</v>
      </c>
      <c r="Q581" s="204">
        <v>0.83229976130000005</v>
      </c>
      <c r="R581" s="123"/>
    </row>
    <row r="582" spans="1:18" ht="12.65" customHeight="1">
      <c r="A582" s="112">
        <v>42583</v>
      </c>
      <c r="B582" s="90">
        <v>3996521.0196574628</v>
      </c>
      <c r="C582" s="195">
        <v>100.33028078588796</v>
      </c>
      <c r="D582" s="196">
        <f t="shared" si="76"/>
        <v>3983364.7313180817</v>
      </c>
      <c r="F582" s="197">
        <f t="shared" si="69"/>
        <v>100.56978900718721</v>
      </c>
      <c r="G582" s="198">
        <f t="shared" si="70"/>
        <v>115.09306726143247</v>
      </c>
      <c r="H582" s="196">
        <f t="shared" si="71"/>
        <v>0</v>
      </c>
      <c r="I582" s="202">
        <f t="shared" si="72"/>
        <v>119.72553422752641</v>
      </c>
      <c r="J582" s="203">
        <v>1</v>
      </c>
      <c r="K582" s="203">
        <f t="shared" si="75"/>
        <v>32</v>
      </c>
      <c r="L582" s="201">
        <v>102.836509786603</v>
      </c>
      <c r="M582" s="193">
        <v>98.7</v>
      </c>
      <c r="N582" s="192">
        <f t="shared" si="74"/>
        <v>122.17226794746149</v>
      </c>
      <c r="O582" s="171">
        <f t="shared" si="73"/>
        <v>0.84173365620769547</v>
      </c>
      <c r="P582" s="90">
        <v>0</v>
      </c>
      <c r="Q582" s="204">
        <v>0.83229976130000005</v>
      </c>
      <c r="R582" s="123"/>
    </row>
    <row r="583" spans="1:18" ht="12.65" customHeight="1">
      <c r="A583" s="112">
        <v>42614</v>
      </c>
      <c r="B583" s="90">
        <v>4301116.1740794713</v>
      </c>
      <c r="C583" s="195">
        <v>100.02868675546948</v>
      </c>
      <c r="D583" s="196">
        <f t="shared" si="76"/>
        <v>4299882.6772503741</v>
      </c>
      <c r="F583" s="197">
        <f t="shared" si="69"/>
        <v>108.5610589978882</v>
      </c>
      <c r="G583" s="198">
        <f t="shared" si="70"/>
        <v>115.09306726143247</v>
      </c>
      <c r="H583" s="196">
        <f t="shared" si="71"/>
        <v>0</v>
      </c>
      <c r="I583" s="202">
        <f t="shared" si="72"/>
        <v>119.6331461259046</v>
      </c>
      <c r="J583" s="203">
        <v>1</v>
      </c>
      <c r="K583" s="203">
        <f t="shared" si="75"/>
        <v>33</v>
      </c>
      <c r="L583" s="201">
        <v>104.642367461489</v>
      </c>
      <c r="M583" s="193">
        <v>100.3</v>
      </c>
      <c r="N583" s="192">
        <f t="shared" si="74"/>
        <v>123.76597856426133</v>
      </c>
      <c r="O583" s="171">
        <f t="shared" si="73"/>
        <v>0.8454857197057345</v>
      </c>
      <c r="P583" s="90">
        <v>0</v>
      </c>
      <c r="Q583" s="204">
        <v>0.83229976130000005</v>
      </c>
      <c r="R583" s="123"/>
    </row>
    <row r="584" spans="1:18" ht="12.65" customHeight="1">
      <c r="A584" s="112">
        <v>42644</v>
      </c>
      <c r="B584" s="90">
        <v>4489050.5426690355</v>
      </c>
      <c r="C584" s="195">
        <v>100.7818838627756</v>
      </c>
      <c r="D584" s="196">
        <f t="shared" si="76"/>
        <v>4454223.6864527334</v>
      </c>
      <c r="F584" s="197">
        <f t="shared" si="69"/>
        <v>112.45777541167776</v>
      </c>
      <c r="G584" s="198">
        <f t="shared" si="70"/>
        <v>115.09306726143247</v>
      </c>
      <c r="H584" s="196">
        <f t="shared" si="71"/>
        <v>0</v>
      </c>
      <c r="I584" s="202">
        <f t="shared" si="72"/>
        <v>119.54075802428279</v>
      </c>
      <c r="J584" s="203">
        <v>1</v>
      </c>
      <c r="K584" s="203">
        <f t="shared" si="75"/>
        <v>34</v>
      </c>
      <c r="L584" s="201">
        <v>103.92488881817199</v>
      </c>
      <c r="M584" s="193">
        <v>103.4</v>
      </c>
      <c r="N584" s="192">
        <f t="shared" si="74"/>
        <v>122.05813198507158</v>
      </c>
      <c r="O584" s="171">
        <f t="shared" si="73"/>
        <v>0.85143764801252741</v>
      </c>
      <c r="P584" s="90">
        <v>-3</v>
      </c>
      <c r="Q584" s="204">
        <v>0.83229976130000005</v>
      </c>
      <c r="R584" s="123"/>
    </row>
    <row r="585" spans="1:18" ht="12.65" customHeight="1">
      <c r="A585" s="112">
        <v>42675</v>
      </c>
      <c r="B585" s="90">
        <v>4542504.2355576186</v>
      </c>
      <c r="C585" s="195">
        <v>101.98885253179088</v>
      </c>
      <c r="D585" s="196">
        <f t="shared" si="76"/>
        <v>4453922.2893420411</v>
      </c>
      <c r="F585" s="197">
        <f t="shared" si="69"/>
        <v>112.45016590416985</v>
      </c>
      <c r="G585" s="198">
        <f t="shared" si="70"/>
        <v>115.25694056612492</v>
      </c>
      <c r="H585" s="196">
        <f t="shared" si="71"/>
        <v>0</v>
      </c>
      <c r="I585" s="202">
        <f t="shared" si="72"/>
        <v>119.44836992266099</v>
      </c>
      <c r="J585" s="203">
        <v>1</v>
      </c>
      <c r="K585" s="203">
        <f t="shared" si="75"/>
        <v>35</v>
      </c>
      <c r="L585" s="201">
        <v>103.262504663996</v>
      </c>
      <c r="M585" s="193">
        <v>104.6</v>
      </c>
      <c r="N585" s="192">
        <f t="shared" si="74"/>
        <v>120.95952774885365</v>
      </c>
      <c r="O585" s="171">
        <f t="shared" si="73"/>
        <v>0.85369467445671832</v>
      </c>
      <c r="P585" s="90">
        <v>-3</v>
      </c>
      <c r="Q585" s="204">
        <v>0.83229976130000005</v>
      </c>
      <c r="R585" s="123"/>
    </row>
    <row r="586" spans="1:18" ht="12.65" customHeight="1">
      <c r="A586" s="112">
        <v>42705</v>
      </c>
      <c r="B586" s="90">
        <v>4589660.1352512222</v>
      </c>
      <c r="C586" s="195">
        <v>100.68130314035766</v>
      </c>
      <c r="D586" s="196">
        <f t="shared" si="76"/>
        <v>4558602.2350672949</v>
      </c>
      <c r="F586" s="197">
        <f t="shared" si="69"/>
        <v>115.09306726143247</v>
      </c>
      <c r="G586" s="198">
        <f t="shared" si="70"/>
        <v>118.2473246015778</v>
      </c>
      <c r="H586" s="196">
        <f t="shared" si="71"/>
        <v>0</v>
      </c>
      <c r="I586" s="202">
        <f t="shared" si="72"/>
        <v>119.35598182103918</v>
      </c>
      <c r="J586" s="203">
        <v>1</v>
      </c>
      <c r="K586" s="203">
        <f t="shared" si="75"/>
        <v>36</v>
      </c>
      <c r="L586" s="201">
        <v>103.65102997054601</v>
      </c>
      <c r="M586" s="193">
        <v>102.4</v>
      </c>
      <c r="N586" s="192">
        <f t="shared" si="74"/>
        <v>122.03431680886419</v>
      </c>
      <c r="O586" s="171">
        <f t="shared" si="73"/>
        <v>0.84935969390388</v>
      </c>
      <c r="P586" s="90">
        <v>-3</v>
      </c>
      <c r="Q586" s="204">
        <v>0.83229976130000005</v>
      </c>
      <c r="R586" s="123"/>
    </row>
    <row r="587" spans="1:18" ht="12.65" customHeight="1">
      <c r="A587" s="112">
        <v>42736</v>
      </c>
      <c r="B587" s="90">
        <v>4520274.4256926766</v>
      </c>
      <c r="C587" s="195">
        <v>100.88749112040611</v>
      </c>
      <c r="D587" s="196">
        <f t="shared" si="76"/>
        <v>4480510.2946785232</v>
      </c>
      <c r="F587" s="197">
        <f t="shared" si="69"/>
        <v>113.12144515354132</v>
      </c>
      <c r="G587" s="198">
        <f t="shared" si="70"/>
        <v>118.2473246015778</v>
      </c>
      <c r="H587" s="196">
        <f t="shared" si="71"/>
        <v>0</v>
      </c>
      <c r="I587" s="202">
        <f t="shared" si="72"/>
        <v>119.26359371941737</v>
      </c>
      <c r="J587" s="203">
        <v>1</v>
      </c>
      <c r="K587" s="203">
        <f t="shared" si="75"/>
        <v>37</v>
      </c>
      <c r="L587" s="201">
        <v>104.105026160241</v>
      </c>
      <c r="M587" s="193">
        <v>101.6</v>
      </c>
      <c r="N587" s="192">
        <f t="shared" si="74"/>
        <v>122.78083110265646</v>
      </c>
      <c r="O587" s="171">
        <f t="shared" si="73"/>
        <v>0.84789315421068689</v>
      </c>
      <c r="P587" s="90">
        <v>-3</v>
      </c>
      <c r="Q587" s="204">
        <v>0.83229976130000005</v>
      </c>
      <c r="R587" s="123"/>
    </row>
    <row r="588" spans="1:18" ht="12.65" customHeight="1">
      <c r="A588" s="112">
        <v>42767</v>
      </c>
      <c r="B588" s="90">
        <v>4443959.1996013876</v>
      </c>
      <c r="C588" s="195">
        <v>101.59159125783668</v>
      </c>
      <c r="D588" s="196">
        <f t="shared" si="76"/>
        <v>4374337.6243834402</v>
      </c>
      <c r="F588" s="197">
        <f t="shared" si="69"/>
        <v>110.44085631216427</v>
      </c>
      <c r="G588" s="198">
        <f t="shared" si="70"/>
        <v>118.2473246015778</v>
      </c>
      <c r="H588" s="196">
        <f t="shared" si="71"/>
        <v>0</v>
      </c>
      <c r="I588" s="202">
        <f t="shared" si="72"/>
        <v>119.17120561779556</v>
      </c>
      <c r="J588" s="203">
        <v>1</v>
      </c>
      <c r="K588" s="203">
        <f t="shared" si="75"/>
        <v>38</v>
      </c>
      <c r="L588" s="201">
        <v>104.53316215816</v>
      </c>
      <c r="M588" s="193">
        <v>98</v>
      </c>
      <c r="N588" s="192">
        <f t="shared" si="74"/>
        <v>124.30341494997111</v>
      </c>
      <c r="O588" s="171">
        <f t="shared" si="73"/>
        <v>0.84095165205422451</v>
      </c>
      <c r="P588" s="90">
        <v>-3</v>
      </c>
      <c r="Q588" s="204">
        <v>0.83229976130000005</v>
      </c>
      <c r="R588" s="123"/>
    </row>
    <row r="589" spans="1:18" ht="12.65" customHeight="1">
      <c r="A589" s="112">
        <v>42795</v>
      </c>
      <c r="B589" s="90">
        <v>4458227.3486403814</v>
      </c>
      <c r="C589" s="195">
        <v>101.89334845959262</v>
      </c>
      <c r="D589" s="196">
        <f t="shared" si="76"/>
        <v>4375386.0443681078</v>
      </c>
      <c r="F589" s="197">
        <f t="shared" si="69"/>
        <v>110.46732623991653</v>
      </c>
      <c r="G589" s="198">
        <f t="shared" si="70"/>
        <v>118.2473246015778</v>
      </c>
      <c r="H589" s="196">
        <f t="shared" si="71"/>
        <v>0</v>
      </c>
      <c r="I589" s="202">
        <f t="shared" si="72"/>
        <v>119.07881751617376</v>
      </c>
      <c r="J589" s="203">
        <v>1</v>
      </c>
      <c r="K589" s="203">
        <f t="shared" si="75"/>
        <v>39</v>
      </c>
      <c r="L589" s="201">
        <v>105.58058501556199</v>
      </c>
      <c r="M589" s="193">
        <v>99.3</v>
      </c>
      <c r="N589" s="192">
        <f t="shared" si="74"/>
        <v>125.12078183528112</v>
      </c>
      <c r="O589" s="171">
        <f t="shared" si="73"/>
        <v>0.84382932608714523</v>
      </c>
      <c r="P589" s="90">
        <v>-3</v>
      </c>
      <c r="Q589" s="204">
        <v>0.83229976130000005</v>
      </c>
      <c r="R589" s="123"/>
    </row>
    <row r="590" spans="1:18" ht="12.65" customHeight="1">
      <c r="A590" s="112">
        <v>42826</v>
      </c>
      <c r="B590" s="90">
        <v>3784080.7106907922</v>
      </c>
      <c r="C590" s="195">
        <v>102.05526623572369</v>
      </c>
      <c r="D590" s="196">
        <f t="shared" si="76"/>
        <v>3707874.0277355746</v>
      </c>
      <c r="F590" s="197">
        <f t="shared" si="69"/>
        <v>93.614352133706006</v>
      </c>
      <c r="G590" s="198">
        <f t="shared" si="70"/>
        <v>118.2473246015778</v>
      </c>
      <c r="H590" s="196">
        <f t="shared" si="71"/>
        <v>0</v>
      </c>
      <c r="I590" s="202">
        <f t="shared" si="72"/>
        <v>118.98642941455195</v>
      </c>
      <c r="J590" s="203">
        <v>1</v>
      </c>
      <c r="K590" s="203">
        <f t="shared" si="75"/>
        <v>40</v>
      </c>
      <c r="L590" s="201">
        <v>107.309650886341</v>
      </c>
      <c r="M590" s="193">
        <v>98.2</v>
      </c>
      <c r="N590" s="192">
        <f t="shared" si="74"/>
        <v>127.40386502447387</v>
      </c>
      <c r="O590" s="171">
        <f t="shared" si="73"/>
        <v>0.84227939918249073</v>
      </c>
      <c r="P590" s="90">
        <v>-3</v>
      </c>
      <c r="Q590" s="204">
        <v>0.83229976130000005</v>
      </c>
      <c r="R590" s="123"/>
    </row>
    <row r="591" spans="1:18" ht="12.65" customHeight="1">
      <c r="A591" s="112">
        <v>42856</v>
      </c>
      <c r="B591" s="90">
        <v>3689944.2713577724</v>
      </c>
      <c r="C591" s="195">
        <v>102.05526623572369</v>
      </c>
      <c r="D591" s="196">
        <f t="shared" si="76"/>
        <v>3615633.3793053543</v>
      </c>
      <c r="F591" s="197">
        <f t="shared" si="69"/>
        <v>91.28551127271767</v>
      </c>
      <c r="G591" s="198">
        <f t="shared" si="70"/>
        <v>118.2473246015778</v>
      </c>
      <c r="H591" s="196">
        <f t="shared" si="71"/>
        <v>0</v>
      </c>
      <c r="I591" s="202">
        <f t="shared" si="72"/>
        <v>118.89404131293014</v>
      </c>
      <c r="J591" s="203">
        <v>1</v>
      </c>
      <c r="K591" s="203">
        <f t="shared" si="75"/>
        <v>41</v>
      </c>
      <c r="L591" s="201">
        <v>108.275191398535</v>
      </c>
      <c r="M591" s="193">
        <v>99.2</v>
      </c>
      <c r="N591" s="192">
        <f t="shared" si="74"/>
        <v>128.21440049409318</v>
      </c>
      <c r="O591" s="171">
        <f t="shared" si="73"/>
        <v>0.84448541646866893</v>
      </c>
      <c r="P591" s="90">
        <v>-3</v>
      </c>
      <c r="Q591" s="204">
        <v>0.83229976130000005</v>
      </c>
      <c r="R591" s="123"/>
    </row>
    <row r="592" spans="1:18" ht="12.65" customHeight="1">
      <c r="A592" s="112">
        <v>42887</v>
      </c>
      <c r="B592" s="90">
        <v>3871127.3561520479</v>
      </c>
      <c r="C592" s="195">
        <v>101.85417211506216</v>
      </c>
      <c r="D592" s="196">
        <f t="shared" si="76"/>
        <v>3800656.6405340084</v>
      </c>
      <c r="F592" s="197">
        <f t="shared" si="69"/>
        <v>95.95687621123038</v>
      </c>
      <c r="G592" s="198">
        <f t="shared" si="70"/>
        <v>118.2473246015778</v>
      </c>
      <c r="H592" s="196">
        <f t="shared" si="71"/>
        <v>0</v>
      </c>
      <c r="I592" s="202">
        <f t="shared" si="72"/>
        <v>118.80165321130833</v>
      </c>
      <c r="J592" s="203">
        <v>1</v>
      </c>
      <c r="K592" s="203">
        <f t="shared" si="75"/>
        <v>42</v>
      </c>
      <c r="L592" s="201">
        <v>107.85841592817999</v>
      </c>
      <c r="M592" s="193">
        <v>97.7</v>
      </c>
      <c r="N592" s="192">
        <f t="shared" si="74"/>
        <v>128.17186787616123</v>
      </c>
      <c r="O592" s="171">
        <f t="shared" si="73"/>
        <v>0.84151395868235335</v>
      </c>
      <c r="P592" s="90">
        <v>-3</v>
      </c>
      <c r="Q592" s="204">
        <v>0.83229976130000005</v>
      </c>
      <c r="R592" s="123"/>
    </row>
    <row r="593" spans="1:18" ht="12.65" customHeight="1">
      <c r="A593" s="112">
        <v>42917</v>
      </c>
      <c r="B593" s="90">
        <v>4020170.9991311245</v>
      </c>
      <c r="C593" s="195">
        <v>101.47371478900567</v>
      </c>
      <c r="D593" s="196">
        <f t="shared" si="76"/>
        <v>3961785.5791426059</v>
      </c>
      <c r="F593" s="197">
        <f t="shared" si="69"/>
        <v>100.02497051136157</v>
      </c>
      <c r="G593" s="198">
        <f t="shared" si="70"/>
        <v>118.2473246015778</v>
      </c>
      <c r="H593" s="196">
        <f t="shared" si="71"/>
        <v>0</v>
      </c>
      <c r="I593" s="202">
        <f t="shared" si="72"/>
        <v>118.70926510968653</v>
      </c>
      <c r="J593" s="203">
        <v>1</v>
      </c>
      <c r="K593" s="203">
        <f t="shared" si="75"/>
        <v>43</v>
      </c>
      <c r="L593" s="201">
        <v>108.488368487298</v>
      </c>
      <c r="M593" s="193">
        <v>96</v>
      </c>
      <c r="N593" s="192">
        <f t="shared" si="74"/>
        <v>129.37742059161158</v>
      </c>
      <c r="O593" s="171">
        <f t="shared" si="73"/>
        <v>0.83854174856174279</v>
      </c>
      <c r="P593" s="90">
        <v>-2</v>
      </c>
      <c r="Q593" s="204">
        <v>0.83229976130000005</v>
      </c>
      <c r="R593" s="123"/>
    </row>
    <row r="594" spans="1:18" ht="12.65" customHeight="1">
      <c r="A594" s="112">
        <v>42948</v>
      </c>
      <c r="B594" s="90">
        <v>4241097.320636183</v>
      </c>
      <c r="C594" s="195">
        <v>102.37793600989779</v>
      </c>
      <c r="D594" s="196">
        <f t="shared" si="76"/>
        <v>4142589.20030011</v>
      </c>
      <c r="F594" s="197">
        <f t="shared" si="69"/>
        <v>104.58980031180236</v>
      </c>
      <c r="G594" s="198">
        <f t="shared" si="70"/>
        <v>118.2473246015778</v>
      </c>
      <c r="H594" s="196">
        <f t="shared" si="71"/>
        <v>0</v>
      </c>
      <c r="I594" s="202">
        <f t="shared" si="72"/>
        <v>118.61687700806472</v>
      </c>
      <c r="J594" s="203">
        <v>1</v>
      </c>
      <c r="K594" s="203">
        <f t="shared" si="75"/>
        <v>44</v>
      </c>
      <c r="L594" s="201">
        <v>106.773126440174</v>
      </c>
      <c r="M594" s="193">
        <v>99</v>
      </c>
      <c r="N594" s="192">
        <f t="shared" si="74"/>
        <v>126.56348290466804</v>
      </c>
      <c r="O594" s="171">
        <f t="shared" si="73"/>
        <v>0.84363296576311186</v>
      </c>
      <c r="P594" s="90">
        <v>-2</v>
      </c>
      <c r="Q594" s="204">
        <v>0.83229976130000005</v>
      </c>
      <c r="R594" s="123"/>
    </row>
    <row r="595" spans="1:18" ht="12.65" customHeight="1">
      <c r="A595" s="112">
        <v>42979</v>
      </c>
      <c r="B595" s="90">
        <v>4449384.855873554</v>
      </c>
      <c r="C595" s="195">
        <v>102.47840503444137</v>
      </c>
      <c r="D595" s="196">
        <f t="shared" si="76"/>
        <v>4341778.011063098</v>
      </c>
      <c r="F595" s="197">
        <f t="shared" si="69"/>
        <v>109.61880920810736</v>
      </c>
      <c r="G595" s="198">
        <f t="shared" si="70"/>
        <v>118.2473246015778</v>
      </c>
      <c r="H595" s="196">
        <f t="shared" si="71"/>
        <v>0</v>
      </c>
      <c r="I595" s="202">
        <f t="shared" si="72"/>
        <v>118.52448890644291</v>
      </c>
      <c r="J595" s="203">
        <v>1</v>
      </c>
      <c r="K595" s="203">
        <f t="shared" si="75"/>
        <v>45</v>
      </c>
      <c r="L595" s="201">
        <v>105.995446376483</v>
      </c>
      <c r="M595" s="193">
        <v>97.9</v>
      </c>
      <c r="N595" s="192">
        <f t="shared" si="74"/>
        <v>125.9953875848757</v>
      </c>
      <c r="O595" s="171">
        <f t="shared" si="73"/>
        <v>0.84126449712359586</v>
      </c>
      <c r="P595" s="90">
        <v>-2</v>
      </c>
      <c r="Q595" s="204">
        <v>0.83229976130000005</v>
      </c>
      <c r="R595" s="123"/>
    </row>
    <row r="596" spans="1:18" ht="12.65" customHeight="1">
      <c r="A596" s="112">
        <v>43009</v>
      </c>
      <c r="B596" s="90">
        <v>4642523.7428260809</v>
      </c>
      <c r="C596" s="195">
        <v>102.96640655643938</v>
      </c>
      <c r="D596" s="196">
        <f t="shared" si="76"/>
        <v>4508775.1414160077</v>
      </c>
      <c r="F596" s="197">
        <f t="shared" si="69"/>
        <v>113.83506036692114</v>
      </c>
      <c r="G596" s="198">
        <f t="shared" si="70"/>
        <v>118.2473246015778</v>
      </c>
      <c r="H596" s="196">
        <f t="shared" si="71"/>
        <v>0</v>
      </c>
      <c r="I596" s="202">
        <f t="shared" si="72"/>
        <v>118.4321008048211</v>
      </c>
      <c r="J596" s="203">
        <v>1</v>
      </c>
      <c r="K596" s="203">
        <f t="shared" si="75"/>
        <v>46</v>
      </c>
      <c r="L596" s="201">
        <v>105.943448543831</v>
      </c>
      <c r="M596" s="193">
        <v>96.5</v>
      </c>
      <c r="N596" s="192">
        <f t="shared" si="74"/>
        <v>126.33898662926987</v>
      </c>
      <c r="O596" s="171">
        <f t="shared" si="73"/>
        <v>0.83856497008886333</v>
      </c>
      <c r="P596" s="90">
        <v>-5</v>
      </c>
      <c r="Q596" s="204">
        <v>0.83229976130000005</v>
      </c>
      <c r="R596" s="123"/>
    </row>
    <row r="597" spans="1:18" ht="12.65" customHeight="1">
      <c r="A597" s="112">
        <v>43040</v>
      </c>
      <c r="B597" s="90">
        <v>4728000.5141279846</v>
      </c>
      <c r="C597" s="195">
        <v>103.56854928483961</v>
      </c>
      <c r="D597" s="196">
        <f t="shared" si="76"/>
        <v>4565092.9232626325</v>
      </c>
      <c r="F597" s="197">
        <f t="shared" si="69"/>
        <v>115.25694056612492</v>
      </c>
      <c r="G597" s="198">
        <f t="shared" si="70"/>
        <v>118.2473246015778</v>
      </c>
      <c r="H597" s="196">
        <f t="shared" si="71"/>
        <v>0</v>
      </c>
      <c r="I597" s="202">
        <f t="shared" si="72"/>
        <v>118.3397127031993</v>
      </c>
      <c r="J597" s="203">
        <v>1</v>
      </c>
      <c r="K597" s="203">
        <f t="shared" si="75"/>
        <v>47</v>
      </c>
      <c r="L597" s="201">
        <v>106.344039461986</v>
      </c>
      <c r="M597" s="193">
        <v>96.7</v>
      </c>
      <c r="N597" s="192">
        <f t="shared" si="74"/>
        <v>126.73708514817984</v>
      </c>
      <c r="O597" s="171">
        <f t="shared" si="73"/>
        <v>0.83909172550125732</v>
      </c>
      <c r="P597" s="90">
        <v>-5</v>
      </c>
      <c r="Q597" s="204">
        <v>0.83229976130000005</v>
      </c>
      <c r="R597" s="123"/>
    </row>
    <row r="598" spans="1:18" ht="12.65" customHeight="1">
      <c r="A598" s="112">
        <v>43070</v>
      </c>
      <c r="B598" s="90">
        <v>4836569.4540117262</v>
      </c>
      <c r="C598" s="195">
        <v>103.26747792063951</v>
      </c>
      <c r="D598" s="196">
        <f t="shared" si="76"/>
        <v>4683535.9509105114</v>
      </c>
      <c r="F598" s="197">
        <f>D598/E$574*100</f>
        <v>118.2473246015778</v>
      </c>
      <c r="G598" s="198">
        <f t="shared" si="70"/>
        <v>118.2473246015778</v>
      </c>
      <c r="H598" s="199">
        <f>IF(F598=G598,1,0)</f>
        <v>1</v>
      </c>
      <c r="I598" s="200">
        <f>G598</f>
        <v>118.2473246015778</v>
      </c>
      <c r="L598" s="201">
        <v>107.239851672253</v>
      </c>
      <c r="M598" s="193">
        <v>94.9</v>
      </c>
      <c r="N598" s="192">
        <f t="shared" si="74"/>
        <v>128.2737944833811</v>
      </c>
      <c r="O598" s="171">
        <f t="shared" si="73"/>
        <v>0.8360230716192526</v>
      </c>
      <c r="P598" s="90">
        <v>-5</v>
      </c>
      <c r="Q598" s="204">
        <v>0.83229976130000005</v>
      </c>
      <c r="R598" s="123"/>
    </row>
    <row r="599" spans="1:18" ht="12.65" customHeight="1">
      <c r="A599" s="112">
        <v>43101</v>
      </c>
      <c r="B599" s="90">
        <v>4714182.8759563006</v>
      </c>
      <c r="C599" s="195">
        <v>102.42236867995244</v>
      </c>
      <c r="D599" s="196">
        <f t="shared" si="76"/>
        <v>4602688.7844071379</v>
      </c>
      <c r="F599" s="197">
        <f t="shared" ref="F599:F633" si="77">D599/E$574*100</f>
        <v>116.20614006902741</v>
      </c>
      <c r="G599" s="198">
        <f t="shared" ref="G599:G661" si="78">MAX(F587:F611)</f>
        <v>118.2473246015778</v>
      </c>
      <c r="H599" s="196">
        <f>IF(F599=G599,1,0)</f>
        <v>0</v>
      </c>
      <c r="I599" s="202">
        <f>(I$634-I$598)/(K$633+1)+I598</f>
        <v>118.11809072589949</v>
      </c>
      <c r="J599" s="203">
        <v>1</v>
      </c>
      <c r="K599" s="203">
        <f>K598+J599</f>
        <v>1</v>
      </c>
      <c r="L599" s="201">
        <v>107.25383798925201</v>
      </c>
      <c r="M599" s="193">
        <v>95.4</v>
      </c>
      <c r="N599" s="192">
        <f t="shared" si="74"/>
        <v>128.14586630306655</v>
      </c>
      <c r="O599" s="171">
        <f t="shared" si="73"/>
        <v>0.83696681823193075</v>
      </c>
      <c r="P599" s="90">
        <v>-4</v>
      </c>
      <c r="Q599" s="204">
        <v>0.83229976130000005</v>
      </c>
      <c r="R599" s="123"/>
    </row>
    <row r="600" spans="1:18" ht="12.65" customHeight="1">
      <c r="A600" s="112">
        <v>43132</v>
      </c>
      <c r="B600" s="90">
        <v>4623111.4727053847</v>
      </c>
      <c r="C600" s="195">
        <v>103.42454449873868</v>
      </c>
      <c r="D600" s="196">
        <f t="shared" si="76"/>
        <v>4470033.1967734853</v>
      </c>
      <c r="F600" s="197">
        <f t="shared" si="77"/>
        <v>112.85692518191203</v>
      </c>
      <c r="G600" s="198">
        <f t="shared" si="78"/>
        <v>118.2473246015778</v>
      </c>
      <c r="H600" s="196">
        <f t="shared" ref="H600:H633" si="79">IF(F600=G600,1,0)</f>
        <v>0</v>
      </c>
      <c r="I600" s="202">
        <f t="shared" ref="I600:I633" si="80">(I$634-I$598)/(K$633+1)+I599</f>
        <v>117.98885685022118</v>
      </c>
      <c r="J600" s="203">
        <v>1</v>
      </c>
      <c r="K600" s="203">
        <f t="shared" si="75"/>
        <v>2</v>
      </c>
      <c r="L600" s="201">
        <v>107.03562416783301</v>
      </c>
      <c r="M600" s="193">
        <v>88.7</v>
      </c>
      <c r="N600" s="192">
        <f t="shared" si="74"/>
        <v>129.82507514417068</v>
      </c>
      <c r="O600" s="171">
        <f t="shared" si="73"/>
        <v>0.82446032901556188</v>
      </c>
      <c r="P600" s="90">
        <v>-4</v>
      </c>
      <c r="Q600" s="204">
        <v>0.83229976130000005</v>
      </c>
      <c r="R600" s="123"/>
    </row>
    <row r="601" spans="1:18" ht="12.65" customHeight="1">
      <c r="A601" s="112">
        <v>43160</v>
      </c>
      <c r="B601" s="90">
        <v>4576589.4685348775</v>
      </c>
      <c r="C601" s="195">
        <v>103.82541482625317</v>
      </c>
      <c r="D601" s="196">
        <f t="shared" si="76"/>
        <v>4407966.4658153113</v>
      </c>
      <c r="F601" s="197">
        <f t="shared" si="77"/>
        <v>111.28989869604868</v>
      </c>
      <c r="G601" s="198">
        <f t="shared" si="78"/>
        <v>118.2473246015778</v>
      </c>
      <c r="H601" s="196">
        <f t="shared" si="79"/>
        <v>0</v>
      </c>
      <c r="I601" s="202">
        <f t="shared" si="80"/>
        <v>117.85962297454287</v>
      </c>
      <c r="J601" s="203">
        <v>1</v>
      </c>
      <c r="K601" s="203">
        <f t="shared" si="75"/>
        <v>3</v>
      </c>
      <c r="L601" s="201">
        <v>105.97576866489599</v>
      </c>
      <c r="M601" s="193">
        <v>90.6</v>
      </c>
      <c r="N601" s="192">
        <f t="shared" si="74"/>
        <v>128.07301534618352</v>
      </c>
      <c r="O601" s="171">
        <f t="shared" si="73"/>
        <v>0.82746368060782904</v>
      </c>
      <c r="P601" s="90">
        <v>-4</v>
      </c>
      <c r="Q601" s="204">
        <v>0.83229976130000005</v>
      </c>
      <c r="R601" s="123"/>
    </row>
    <row r="602" spans="1:18" ht="12.65" customHeight="1">
      <c r="A602" s="112">
        <v>43191</v>
      </c>
      <c r="B602" s="90">
        <v>3822061.9283430222</v>
      </c>
      <c r="C602" s="195">
        <v>103.65762384538189</v>
      </c>
      <c r="D602" s="196">
        <f t="shared" si="76"/>
        <v>3687198.0917140236</v>
      </c>
      <c r="F602" s="197">
        <f t="shared" si="77"/>
        <v>93.092337539645612</v>
      </c>
      <c r="G602" s="198">
        <f t="shared" si="78"/>
        <v>118.2473246015778</v>
      </c>
      <c r="H602" s="196">
        <f t="shared" si="79"/>
        <v>0</v>
      </c>
      <c r="I602" s="202">
        <f t="shared" si="80"/>
        <v>117.73038909886456</v>
      </c>
      <c r="J602" s="203">
        <v>1</v>
      </c>
      <c r="K602" s="203">
        <f t="shared" si="75"/>
        <v>4</v>
      </c>
      <c r="L602" s="201">
        <v>105.768792477166</v>
      </c>
      <c r="M602" s="193">
        <v>96.5</v>
      </c>
      <c r="N602" s="192">
        <f t="shared" si="74"/>
        <v>126.1403324230771</v>
      </c>
      <c r="O602" s="171">
        <f t="shared" si="73"/>
        <v>0.83850098097423309</v>
      </c>
      <c r="P602" s="90">
        <v>-4</v>
      </c>
      <c r="Q602" s="204">
        <v>0.83229976130000005</v>
      </c>
      <c r="R602" s="123"/>
    </row>
    <row r="603" spans="1:18" ht="12.65" customHeight="1">
      <c r="A603" s="112">
        <v>43221</v>
      </c>
      <c r="B603" s="90">
        <v>3680217.7026652489</v>
      </c>
      <c r="C603" s="195">
        <v>104.75823568157804</v>
      </c>
      <c r="D603" s="196">
        <f t="shared" si="76"/>
        <v>3513058.1177899912</v>
      </c>
      <c r="F603" s="197">
        <f t="shared" si="77"/>
        <v>88.695747818005444</v>
      </c>
      <c r="G603" s="198">
        <f t="shared" si="78"/>
        <v>118.2473246015778</v>
      </c>
      <c r="H603" s="196">
        <f t="shared" si="79"/>
        <v>0</v>
      </c>
      <c r="I603" s="202">
        <f t="shared" si="80"/>
        <v>117.60115522318625</v>
      </c>
      <c r="J603" s="203">
        <v>1</v>
      </c>
      <c r="K603" s="203">
        <f t="shared" si="75"/>
        <v>5</v>
      </c>
      <c r="L603" s="201">
        <v>104.517691253518</v>
      </c>
      <c r="M603" s="193">
        <v>106.9</v>
      </c>
      <c r="N603" s="192">
        <f t="shared" si="74"/>
        <v>121.72553307614832</v>
      </c>
      <c r="O603" s="171">
        <f t="shared" si="73"/>
        <v>0.85863408121724516</v>
      </c>
      <c r="P603" s="90">
        <v>-4</v>
      </c>
      <c r="Q603" s="204">
        <v>0.83229976130000005</v>
      </c>
      <c r="R603" s="123"/>
    </row>
    <row r="604" spans="1:18" ht="12.65" customHeight="1">
      <c r="A604" s="112">
        <v>43252</v>
      </c>
      <c r="B604" s="90">
        <v>3900188.0781908142</v>
      </c>
      <c r="C604" s="195">
        <v>106.45918124660845</v>
      </c>
      <c r="D604" s="196">
        <f t="shared" si="76"/>
        <v>3663552.5771668144</v>
      </c>
      <c r="F604" s="197">
        <f t="shared" si="77"/>
        <v>92.495348669838478</v>
      </c>
      <c r="G604" s="198">
        <f t="shared" si="78"/>
        <v>118.2473246015778</v>
      </c>
      <c r="H604" s="196">
        <f t="shared" si="79"/>
        <v>0</v>
      </c>
      <c r="I604" s="202">
        <f t="shared" si="80"/>
        <v>117.47192134750794</v>
      </c>
      <c r="J604" s="203">
        <v>1</v>
      </c>
      <c r="K604" s="203">
        <f t="shared" si="75"/>
        <v>6</v>
      </c>
      <c r="L604" s="201">
        <v>103.644691045743</v>
      </c>
      <c r="M604" s="193">
        <v>105.1</v>
      </c>
      <c r="N604" s="192">
        <f t="shared" si="74"/>
        <v>121.25039115694089</v>
      </c>
      <c r="O604" s="171">
        <f t="shared" si="73"/>
        <v>0.85479881802269908</v>
      </c>
      <c r="P604" s="90">
        <v>-4</v>
      </c>
      <c r="Q604" s="204">
        <v>0.83229976130000005</v>
      </c>
      <c r="R604" s="123"/>
    </row>
    <row r="605" spans="1:18" ht="12.65" customHeight="1">
      <c r="A605" s="112">
        <v>43282</v>
      </c>
      <c r="B605" s="90">
        <v>4064468.5098408875</v>
      </c>
      <c r="C605" s="195">
        <v>107.86848108511504</v>
      </c>
      <c r="D605" s="196">
        <f t="shared" si="76"/>
        <v>3767985.2992773354</v>
      </c>
      <c r="F605" s="197">
        <f t="shared" si="77"/>
        <v>95.1320082620486</v>
      </c>
      <c r="G605" s="198">
        <f t="shared" si="78"/>
        <v>118.2473246015778</v>
      </c>
      <c r="H605" s="196">
        <f t="shared" si="79"/>
        <v>0</v>
      </c>
      <c r="I605" s="202">
        <f t="shared" si="80"/>
        <v>117.34268747182963</v>
      </c>
      <c r="J605" s="203">
        <v>1</v>
      </c>
      <c r="K605" s="203">
        <f t="shared" si="75"/>
        <v>7</v>
      </c>
      <c r="L605" s="201">
        <v>102.899697633644</v>
      </c>
      <c r="M605" s="193">
        <v>100.1</v>
      </c>
      <c r="N605" s="192">
        <f t="shared" si="74"/>
        <v>121.84139645080259</v>
      </c>
      <c r="O605" s="171">
        <f t="shared" si="73"/>
        <v>0.84453806859635827</v>
      </c>
      <c r="P605" s="90">
        <v>-5</v>
      </c>
      <c r="Q605" s="204">
        <v>0.83229976130000005</v>
      </c>
      <c r="R605" s="123"/>
    </row>
    <row r="606" spans="1:18" ht="12.65" customHeight="1">
      <c r="A606" s="112">
        <v>43313</v>
      </c>
      <c r="B606" s="90">
        <v>4243591.65015327</v>
      </c>
      <c r="C606" s="195">
        <v>103.47383926312888</v>
      </c>
      <c r="D606" s="196">
        <f t="shared" si="76"/>
        <v>4101125.154312701</v>
      </c>
      <c r="F606" s="197">
        <f t="shared" si="77"/>
        <v>103.54293901799406</v>
      </c>
      <c r="G606" s="198">
        <f t="shared" si="78"/>
        <v>118.2473246015778</v>
      </c>
      <c r="H606" s="196">
        <f t="shared" si="79"/>
        <v>0</v>
      </c>
      <c r="I606" s="202">
        <f t="shared" si="80"/>
        <v>117.21345359615133</v>
      </c>
      <c r="J606" s="203">
        <v>1</v>
      </c>
      <c r="K606" s="203">
        <f t="shared" si="75"/>
        <v>8</v>
      </c>
      <c r="L606" s="201">
        <v>105.618295844331</v>
      </c>
      <c r="M606" s="193">
        <v>100.9</v>
      </c>
      <c r="N606" s="192">
        <f t="shared" si="74"/>
        <v>124.70339822068873</v>
      </c>
      <c r="O606" s="171">
        <f t="shared" si="73"/>
        <v>0.84695603609307701</v>
      </c>
      <c r="P606" s="90">
        <v>-5</v>
      </c>
      <c r="Q606" s="204">
        <v>0.83229976130000005</v>
      </c>
      <c r="R606" s="123"/>
    </row>
    <row r="607" spans="1:18" ht="12.65" customHeight="1">
      <c r="A607" s="112">
        <v>43344</v>
      </c>
      <c r="B607" s="90">
        <v>4494579.5059903245</v>
      </c>
      <c r="C607" s="195">
        <v>104.87213438830629</v>
      </c>
      <c r="D607" s="196">
        <f t="shared" si="76"/>
        <v>4285770.984071332</v>
      </c>
      <c r="F607" s="197">
        <f t="shared" si="77"/>
        <v>108.20477477555919</v>
      </c>
      <c r="G607" s="198">
        <f t="shared" si="78"/>
        <v>118.2473246015778</v>
      </c>
      <c r="H607" s="196">
        <f t="shared" si="79"/>
        <v>0</v>
      </c>
      <c r="I607" s="202">
        <f t="shared" si="80"/>
        <v>117.08421972047302</v>
      </c>
      <c r="J607" s="203">
        <v>1</v>
      </c>
      <c r="K607" s="203">
        <f t="shared" si="75"/>
        <v>9</v>
      </c>
      <c r="L607" s="201">
        <v>104.72946510055399</v>
      </c>
      <c r="M607" s="193">
        <v>100.4</v>
      </c>
      <c r="N607" s="192">
        <f t="shared" si="74"/>
        <v>123.83627636659992</v>
      </c>
      <c r="O607" s="171">
        <f t="shared" si="73"/>
        <v>0.8457090940825539</v>
      </c>
      <c r="P607" s="90">
        <v>-5</v>
      </c>
      <c r="Q607" s="204">
        <v>0.83229976130000005</v>
      </c>
      <c r="R607" s="123"/>
    </row>
    <row r="608" spans="1:18" ht="12.65" customHeight="1">
      <c r="A608" s="112">
        <v>43374</v>
      </c>
      <c r="B608" s="90">
        <v>4639252.2732257703</v>
      </c>
      <c r="C608" s="195">
        <v>105.07465294113571</v>
      </c>
      <c r="D608" s="196">
        <f t="shared" si="76"/>
        <v>4415196.3802580861</v>
      </c>
      <c r="F608" s="197">
        <f t="shared" si="77"/>
        <v>111.47243557607204</v>
      </c>
      <c r="G608" s="198">
        <f t="shared" si="78"/>
        <v>118.2473246015778</v>
      </c>
      <c r="H608" s="196">
        <f t="shared" si="79"/>
        <v>0</v>
      </c>
      <c r="I608" s="202">
        <f t="shared" si="80"/>
        <v>116.95498584479471</v>
      </c>
      <c r="J608" s="203">
        <v>1</v>
      </c>
      <c r="K608" s="203">
        <f t="shared" si="75"/>
        <v>10</v>
      </c>
      <c r="L608" s="201">
        <v>104.169559309874</v>
      </c>
      <c r="M608" s="193">
        <v>103.6</v>
      </c>
      <c r="N608" s="192">
        <f t="shared" si="74"/>
        <v>122.27888625744208</v>
      </c>
      <c r="O608" s="171">
        <f t="shared" si="73"/>
        <v>0.8519014402090539</v>
      </c>
      <c r="P608" s="90">
        <v>-6</v>
      </c>
      <c r="Q608" s="204">
        <v>0.83229976130000005</v>
      </c>
      <c r="R608" s="123"/>
    </row>
    <row r="609" spans="1:18" ht="12.65" customHeight="1">
      <c r="A609" s="112">
        <v>43405</v>
      </c>
      <c r="B609" s="90">
        <v>4689090.7068031821</v>
      </c>
      <c r="C609" s="195">
        <v>104.3768136901035</v>
      </c>
      <c r="D609" s="196">
        <f t="shared" si="76"/>
        <v>4492463.9304713495</v>
      </c>
      <c r="F609" s="197">
        <f t="shared" si="77"/>
        <v>113.42324393689186</v>
      </c>
      <c r="G609" s="198">
        <f t="shared" si="78"/>
        <v>118.2473246015778</v>
      </c>
      <c r="H609" s="196">
        <f t="shared" si="79"/>
        <v>0</v>
      </c>
      <c r="I609" s="202">
        <f t="shared" si="80"/>
        <v>116.8257519691164</v>
      </c>
      <c r="J609" s="203">
        <v>1</v>
      </c>
      <c r="K609" s="203">
        <f t="shared" si="75"/>
        <v>11</v>
      </c>
      <c r="L609" s="201">
        <v>104.74824258631899</v>
      </c>
      <c r="M609" s="193">
        <v>103.3</v>
      </c>
      <c r="N609" s="192">
        <f t="shared" si="74"/>
        <v>123.02338367740762</v>
      </c>
      <c r="O609" s="171">
        <f t="shared" si="73"/>
        <v>0.85144985819110808</v>
      </c>
      <c r="P609" s="90">
        <v>-6</v>
      </c>
      <c r="Q609" s="204">
        <v>0.83229976130000005</v>
      </c>
      <c r="R609" s="123"/>
    </row>
    <row r="610" spans="1:18" ht="12.65" customHeight="1">
      <c r="A610" s="112">
        <v>43435</v>
      </c>
      <c r="B610" s="90">
        <v>4751434.7322314568</v>
      </c>
      <c r="C610" s="195">
        <v>106.9687880510803</v>
      </c>
      <c r="D610" s="196">
        <f t="shared" si="76"/>
        <v>4441888.9087184258</v>
      </c>
      <c r="F610" s="197">
        <f t="shared" si="77"/>
        <v>112.14635376744901</v>
      </c>
      <c r="G610" s="198">
        <f t="shared" si="78"/>
        <v>118.2473246015778</v>
      </c>
      <c r="H610" s="196">
        <f t="shared" si="79"/>
        <v>0</v>
      </c>
      <c r="I610" s="202">
        <f t="shared" si="80"/>
        <v>116.69651809343809</v>
      </c>
      <c r="J610" s="203">
        <v>1</v>
      </c>
      <c r="K610" s="203">
        <f t="shared" si="75"/>
        <v>12</v>
      </c>
      <c r="L610" s="201">
        <v>102.362112659574</v>
      </c>
      <c r="M610" s="193">
        <v>102.6</v>
      </c>
      <c r="N610" s="192">
        <f t="shared" si="74"/>
        <v>120.51076483763033</v>
      </c>
      <c r="O610" s="171">
        <f t="shared" si="73"/>
        <v>0.84940223221959588</v>
      </c>
      <c r="P610" s="90">
        <v>-6</v>
      </c>
      <c r="Q610" s="204">
        <v>0.83229976130000005</v>
      </c>
      <c r="R610" s="123"/>
    </row>
    <row r="611" spans="1:18" ht="12.65" customHeight="1">
      <c r="A611" s="112">
        <v>43466</v>
      </c>
      <c r="B611" s="90">
        <v>4724272.1161307795</v>
      </c>
      <c r="C611" s="195">
        <v>105.56887662160008</v>
      </c>
      <c r="D611" s="196">
        <f t="shared" si="76"/>
        <v>4475061.4644355914</v>
      </c>
      <c r="F611" s="197">
        <f t="shared" si="77"/>
        <v>112.98387610204091</v>
      </c>
      <c r="G611" s="198">
        <f t="shared" si="78"/>
        <v>116.20614006902741</v>
      </c>
      <c r="H611" s="196">
        <f t="shared" si="79"/>
        <v>0</v>
      </c>
      <c r="I611" s="202">
        <f t="shared" si="80"/>
        <v>116.56728421775978</v>
      </c>
      <c r="J611" s="203">
        <v>1</v>
      </c>
      <c r="K611" s="203">
        <f t="shared" si="75"/>
        <v>13</v>
      </c>
      <c r="L611" s="201">
        <v>104.661570263708</v>
      </c>
      <c r="M611" s="193">
        <v>106.2</v>
      </c>
      <c r="N611" s="192">
        <f t="shared" si="74"/>
        <v>122.09055213710008</v>
      </c>
      <c r="O611" s="171">
        <f t="shared" si="73"/>
        <v>0.85724544964117766</v>
      </c>
      <c r="P611" s="90">
        <v>-7</v>
      </c>
      <c r="Q611" s="204">
        <v>0.83229976130000005</v>
      </c>
      <c r="R611" s="123"/>
    </row>
    <row r="612" spans="1:18" ht="12.65" customHeight="1">
      <c r="A612" s="112">
        <v>43497</v>
      </c>
      <c r="B612" s="90">
        <v>4667090.5156352278</v>
      </c>
      <c r="C612" s="195">
        <v>105.17087897175428</v>
      </c>
      <c r="D612" s="196">
        <f t="shared" si="76"/>
        <v>4437626.233863337</v>
      </c>
      <c r="F612" s="197">
        <f t="shared" si="77"/>
        <v>112.03873211096045</v>
      </c>
      <c r="G612" s="198">
        <f t="shared" si="78"/>
        <v>113.42324393689186</v>
      </c>
      <c r="H612" s="196">
        <f t="shared" si="79"/>
        <v>0</v>
      </c>
      <c r="I612" s="202">
        <f t="shared" si="80"/>
        <v>116.43805034208147</v>
      </c>
      <c r="J612" s="203">
        <v>1</v>
      </c>
      <c r="K612" s="203">
        <f t="shared" si="75"/>
        <v>14</v>
      </c>
      <c r="L612" s="201">
        <v>106.703633095843</v>
      </c>
      <c r="M612" s="193">
        <v>108.9</v>
      </c>
      <c r="N612" s="192">
        <f t="shared" si="74"/>
        <v>123.63648328751111</v>
      </c>
      <c r="O612" s="171">
        <f t="shared" si="73"/>
        <v>0.86304325599191034</v>
      </c>
      <c r="P612" s="90">
        <v>-7</v>
      </c>
      <c r="Q612" s="204">
        <v>0.83229976130000005</v>
      </c>
      <c r="R612" s="123"/>
    </row>
    <row r="613" spans="1:18" ht="12.65" customHeight="1">
      <c r="A613" s="112">
        <v>43525</v>
      </c>
      <c r="B613" s="90">
        <v>4625849.8724517412</v>
      </c>
      <c r="C613" s="195">
        <v>105.46937720913863</v>
      </c>
      <c r="D613" s="196">
        <f t="shared" si="76"/>
        <v>4385964.9074052973</v>
      </c>
      <c r="F613" s="197">
        <f t="shared" si="77"/>
        <v>110.73441552130252</v>
      </c>
      <c r="G613" s="198">
        <f t="shared" si="78"/>
        <v>113.42324393689186</v>
      </c>
      <c r="H613" s="196">
        <f t="shared" si="79"/>
        <v>0</v>
      </c>
      <c r="I613" s="202">
        <f t="shared" si="80"/>
        <v>116.30881646640316</v>
      </c>
      <c r="J613" s="203">
        <v>1</v>
      </c>
      <c r="K613" s="203">
        <f t="shared" si="75"/>
        <v>15</v>
      </c>
      <c r="L613" s="201">
        <v>105.066714108805</v>
      </c>
      <c r="M613" s="193">
        <v>106.9</v>
      </c>
      <c r="N613" s="192">
        <f t="shared" si="74"/>
        <v>122.34999291645796</v>
      </c>
      <c r="O613" s="171">
        <f t="shared" si="73"/>
        <v>0.85873902894743781</v>
      </c>
      <c r="P613" s="90">
        <v>-7</v>
      </c>
      <c r="Q613" s="204">
        <v>0.83229976130000005</v>
      </c>
      <c r="R613" s="123"/>
    </row>
    <row r="614" spans="1:18" ht="12.65" customHeight="1">
      <c r="A614" s="112">
        <v>43556</v>
      </c>
      <c r="B614" s="90">
        <v>3894828.9779226338</v>
      </c>
      <c r="C614" s="195">
        <v>105.8594580212836</v>
      </c>
      <c r="D614" s="196">
        <f t="shared" si="76"/>
        <v>3679245.1527000614</v>
      </c>
      <c r="F614" s="197">
        <f t="shared" si="77"/>
        <v>92.891546135250024</v>
      </c>
      <c r="G614" s="198">
        <f t="shared" si="78"/>
        <v>113.42324393689186</v>
      </c>
      <c r="H614" s="196">
        <f t="shared" si="79"/>
        <v>0</v>
      </c>
      <c r="I614" s="202">
        <f t="shared" si="80"/>
        <v>116.17958259072485</v>
      </c>
      <c r="J614" s="203">
        <v>1</v>
      </c>
      <c r="K614" s="203">
        <f t="shared" si="75"/>
        <v>16</v>
      </c>
      <c r="L614" s="201">
        <v>104.981200995047</v>
      </c>
      <c r="M614" s="193">
        <v>110.8</v>
      </c>
      <c r="N614" s="192">
        <f t="shared" si="74"/>
        <v>121.13080736497186</v>
      </c>
      <c r="O614" s="171">
        <f t="shared" si="73"/>
        <v>0.86667630868449952</v>
      </c>
      <c r="P614" s="90">
        <v>-4</v>
      </c>
      <c r="Q614" s="204">
        <v>0.83229976130000005</v>
      </c>
      <c r="R614" s="123"/>
    </row>
    <row r="615" spans="1:18" ht="12.65" customHeight="1">
      <c r="A615" s="112">
        <v>43586</v>
      </c>
      <c r="B615" s="90">
        <v>3783905.8228958435</v>
      </c>
      <c r="C615" s="195">
        <v>105.8594580212836</v>
      </c>
      <c r="D615" s="196">
        <f t="shared" si="76"/>
        <v>3574461.7378780358</v>
      </c>
      <c r="F615" s="197">
        <f t="shared" si="77"/>
        <v>90.246032447474647</v>
      </c>
      <c r="G615" s="198">
        <f t="shared" si="78"/>
        <v>113.42324393689186</v>
      </c>
      <c r="H615" s="196">
        <f t="shared" si="79"/>
        <v>0</v>
      </c>
      <c r="I615" s="202">
        <f t="shared" si="80"/>
        <v>116.05034871504654</v>
      </c>
      <c r="J615" s="203">
        <v>1</v>
      </c>
      <c r="K615" s="203">
        <f t="shared" si="75"/>
        <v>17</v>
      </c>
      <c r="L615" s="201">
        <v>105.877864431221</v>
      </c>
      <c r="M615" s="193">
        <v>109.7</v>
      </c>
      <c r="N615" s="192">
        <f t="shared" si="74"/>
        <v>122.46711413788034</v>
      </c>
      <c r="O615" s="171">
        <f t="shared" si="73"/>
        <v>0.86454118868203067</v>
      </c>
      <c r="P615" s="90">
        <v>-4</v>
      </c>
      <c r="Q615" s="204">
        <v>0.83229976130000005</v>
      </c>
      <c r="R615" s="123"/>
    </row>
    <row r="616" spans="1:18" ht="12.65" customHeight="1">
      <c r="A616" s="112">
        <v>43617</v>
      </c>
      <c r="B616" s="90">
        <v>3996538.5937903374</v>
      </c>
      <c r="C616" s="195">
        <v>106.25667925213268</v>
      </c>
      <c r="D616" s="196">
        <f t="shared" si="76"/>
        <v>3761211.6451588832</v>
      </c>
      <c r="F616" s="197">
        <f t="shared" si="77"/>
        <v>94.960990790275417</v>
      </c>
      <c r="G616" s="198">
        <f t="shared" si="78"/>
        <v>113.42324393689186</v>
      </c>
      <c r="H616" s="196">
        <f t="shared" si="79"/>
        <v>0</v>
      </c>
      <c r="I616" s="202">
        <f t="shared" si="80"/>
        <v>115.92111483936823</v>
      </c>
      <c r="J616" s="203">
        <v>1</v>
      </c>
      <c r="K616" s="203">
        <f t="shared" si="75"/>
        <v>18</v>
      </c>
      <c r="L616" s="201">
        <v>105.72736838044</v>
      </c>
      <c r="M616" s="193">
        <v>109.6</v>
      </c>
      <c r="N616" s="192">
        <f t="shared" si="74"/>
        <v>122.32470683832352</v>
      </c>
      <c r="O616" s="171">
        <f t="shared" si="73"/>
        <v>0.86431736574835849</v>
      </c>
      <c r="P616" s="90">
        <v>-4</v>
      </c>
      <c r="Q616" s="204">
        <v>0.83229976130000005</v>
      </c>
      <c r="R616" s="123"/>
    </row>
    <row r="617" spans="1:18" ht="12.65" customHeight="1">
      <c r="A617" s="112">
        <v>43647</v>
      </c>
      <c r="B617" s="90">
        <v>4121756.0974587994</v>
      </c>
      <c r="C617" s="195">
        <v>106.54449221003959</v>
      </c>
      <c r="D617" s="196">
        <f t="shared" si="76"/>
        <v>3868577.3538938598</v>
      </c>
      <c r="F617" s="197">
        <f t="shared" si="77"/>
        <v>97.671700806154576</v>
      </c>
      <c r="G617" s="198">
        <f t="shared" si="78"/>
        <v>113.42324393689186</v>
      </c>
      <c r="H617" s="196">
        <f t="shared" si="79"/>
        <v>0</v>
      </c>
      <c r="I617" s="202">
        <f t="shared" si="80"/>
        <v>115.79188096368992</v>
      </c>
      <c r="J617" s="203">
        <v>1</v>
      </c>
      <c r="K617" s="203">
        <f t="shared" si="75"/>
        <v>19</v>
      </c>
      <c r="L617" s="201">
        <v>105.161044962578</v>
      </c>
      <c r="M617" s="193">
        <v>109.9</v>
      </c>
      <c r="N617" s="192">
        <f t="shared" si="74"/>
        <v>121.59426754953169</v>
      </c>
      <c r="O617" s="171">
        <f t="shared" si="73"/>
        <v>0.86485199575498428</v>
      </c>
      <c r="P617" s="90">
        <v>-5</v>
      </c>
      <c r="Q617" s="204">
        <v>0.83229976130000005</v>
      </c>
      <c r="R617" s="123"/>
    </row>
    <row r="618" spans="1:18" ht="12.65" customHeight="1">
      <c r="A618" s="112">
        <v>43678</v>
      </c>
      <c r="B618" s="90">
        <v>4339132.603781308</v>
      </c>
      <c r="C618" s="195">
        <v>105.94982527677426</v>
      </c>
      <c r="D618" s="196">
        <f t="shared" si="76"/>
        <v>4095459.8957064147</v>
      </c>
      <c r="F618" s="197">
        <f t="shared" si="77"/>
        <v>103.39990570291097</v>
      </c>
      <c r="G618" s="198">
        <f t="shared" si="78"/>
        <v>113.42324393689186</v>
      </c>
      <c r="H618" s="196">
        <f t="shared" si="79"/>
        <v>0</v>
      </c>
      <c r="I618" s="202">
        <f t="shared" si="80"/>
        <v>115.66264708801161</v>
      </c>
      <c r="J618" s="203">
        <v>1</v>
      </c>
      <c r="K618" s="203">
        <f t="shared" si="75"/>
        <v>20</v>
      </c>
      <c r="L618" s="201">
        <v>105.58661332965301</v>
      </c>
      <c r="M618" s="193">
        <v>106.2</v>
      </c>
      <c r="N618" s="192">
        <f t="shared" si="74"/>
        <v>123.1426982174988</v>
      </c>
      <c r="O618" s="171">
        <f t="shared" si="73"/>
        <v>0.85743300137180978</v>
      </c>
      <c r="P618" s="90">
        <v>-5</v>
      </c>
      <c r="Q618" s="204">
        <v>0.83229976130000005</v>
      </c>
      <c r="R618" s="123"/>
    </row>
    <row r="619" spans="1:18" ht="12.65" customHeight="1">
      <c r="A619" s="112">
        <v>43709</v>
      </c>
      <c r="B619" s="90">
        <v>4547472.0960009443</v>
      </c>
      <c r="C619" s="195">
        <v>107.33738145439338</v>
      </c>
      <c r="D619" s="196">
        <f t="shared" si="76"/>
        <v>4236615.4590170635</v>
      </c>
      <c r="F619" s="197">
        <f t="shared" si="77"/>
        <v>106.96372327345145</v>
      </c>
      <c r="G619" s="198">
        <f t="shared" si="78"/>
        <v>113.42324393689186</v>
      </c>
      <c r="H619" s="196">
        <f t="shared" si="79"/>
        <v>0</v>
      </c>
      <c r="I619" s="202">
        <f t="shared" si="80"/>
        <v>115.5334132123333</v>
      </c>
      <c r="J619" s="203">
        <v>1</v>
      </c>
      <c r="K619" s="203">
        <f t="shared" si="75"/>
        <v>21</v>
      </c>
      <c r="L619" s="201">
        <v>103.79233201951099</v>
      </c>
      <c r="M619" s="193">
        <v>107.1</v>
      </c>
      <c r="N619" s="192">
        <f t="shared" si="74"/>
        <v>120.84297333931389</v>
      </c>
      <c r="O619" s="171">
        <f t="shared" si="73"/>
        <v>0.85890250091805875</v>
      </c>
      <c r="P619" s="90">
        <v>-5</v>
      </c>
      <c r="Q619" s="204">
        <v>0.83229976130000005</v>
      </c>
      <c r="R619" s="123"/>
    </row>
    <row r="620" spans="1:18" ht="12.65" customHeight="1">
      <c r="A620" s="112">
        <v>43739</v>
      </c>
      <c r="B620" s="90">
        <v>4705316.4734903546</v>
      </c>
      <c r="C620" s="195">
        <v>107.22690348710351</v>
      </c>
      <c r="D620" s="196">
        <f t="shared" si="76"/>
        <v>4388186.4723028922</v>
      </c>
      <c r="F620" s="197">
        <f t="shared" si="77"/>
        <v>110.79050436279383</v>
      </c>
      <c r="G620" s="198">
        <f t="shared" si="78"/>
        <v>113.42324393689186</v>
      </c>
      <c r="H620" s="196">
        <f t="shared" si="79"/>
        <v>0</v>
      </c>
      <c r="I620" s="202">
        <f t="shared" si="80"/>
        <v>115.40417933665499</v>
      </c>
      <c r="J620" s="203">
        <v>1</v>
      </c>
      <c r="K620" s="203">
        <f t="shared" si="75"/>
        <v>22</v>
      </c>
      <c r="L620" s="201">
        <v>103.74675401495401</v>
      </c>
      <c r="M620" s="193">
        <v>104.7</v>
      </c>
      <c r="N620" s="192">
        <f t="shared" si="74"/>
        <v>121.48154680869392</v>
      </c>
      <c r="O620" s="171">
        <f t="shared" si="73"/>
        <v>0.8540124548984529</v>
      </c>
      <c r="P620" s="90">
        <v>-4</v>
      </c>
      <c r="Q620" s="204">
        <v>0.83229976130000005</v>
      </c>
      <c r="R620" s="123"/>
    </row>
    <row r="621" spans="1:18" ht="12.65" customHeight="1">
      <c r="A621" s="112">
        <v>43770</v>
      </c>
      <c r="B621" s="90">
        <v>4748175.6901296768</v>
      </c>
      <c r="C621" s="195">
        <v>107.22690348710351</v>
      </c>
      <c r="D621" s="196">
        <f t="shared" si="76"/>
        <v>4428157.0536080562</v>
      </c>
      <c r="F621" s="197">
        <f t="shared" si="77"/>
        <v>111.79965948653887</v>
      </c>
      <c r="G621" s="198">
        <f t="shared" si="78"/>
        <v>113.42324393689186</v>
      </c>
      <c r="H621" s="196">
        <f t="shared" si="79"/>
        <v>0</v>
      </c>
      <c r="I621" s="202">
        <f t="shared" si="80"/>
        <v>115.27494546097668</v>
      </c>
      <c r="J621" s="203">
        <v>1</v>
      </c>
      <c r="K621" s="203">
        <f t="shared" si="75"/>
        <v>23</v>
      </c>
      <c r="L621" s="201">
        <v>103.454178235756</v>
      </c>
      <c r="M621" s="193">
        <v>105.2</v>
      </c>
      <c r="N621" s="192">
        <f t="shared" si="74"/>
        <v>121.00493420514879</v>
      </c>
      <c r="O621" s="171">
        <f t="shared" si="73"/>
        <v>0.85495834459413311</v>
      </c>
      <c r="P621" s="90">
        <v>-4</v>
      </c>
      <c r="Q621" s="204">
        <v>0.83229976130000005</v>
      </c>
      <c r="R621" s="123"/>
    </row>
    <row r="622" spans="1:18" ht="12.65" customHeight="1">
      <c r="A622" s="112">
        <v>43800</v>
      </c>
      <c r="B622" s="90">
        <v>4796760.9388224687</v>
      </c>
      <c r="C622" s="195">
        <v>108.9085062170673</v>
      </c>
      <c r="D622" s="196">
        <f t="shared" si="76"/>
        <v>4404395.1252641072</v>
      </c>
      <c r="F622" s="197">
        <f t="shared" si="77"/>
        <v>111.1997314655956</v>
      </c>
      <c r="G622" s="198">
        <f>MAX(F610:F634)</f>
        <v>113.59490507715886</v>
      </c>
      <c r="H622" s="196">
        <f t="shared" si="79"/>
        <v>0</v>
      </c>
      <c r="I622" s="202">
        <f t="shared" si="80"/>
        <v>115.14571158529837</v>
      </c>
      <c r="J622" s="203">
        <v>1</v>
      </c>
      <c r="K622" s="203">
        <f t="shared" si="75"/>
        <v>24</v>
      </c>
      <c r="L622" s="201">
        <v>102.076568558227</v>
      </c>
      <c r="M622" s="193">
        <v>106</v>
      </c>
      <c r="N622" s="192">
        <f t="shared" si="74"/>
        <v>119.20789983634226</v>
      </c>
      <c r="O622" s="171">
        <f t="shared" si="73"/>
        <v>0.85629030205519541</v>
      </c>
      <c r="P622" s="90">
        <v>-4</v>
      </c>
      <c r="Q622" s="204">
        <v>0.83229976130000005</v>
      </c>
      <c r="R622" s="123"/>
    </row>
    <row r="623" spans="1:18" ht="12.65" customHeight="1">
      <c r="A623" s="112">
        <v>43831</v>
      </c>
      <c r="B623" s="90">
        <v>4715174.1768343588</v>
      </c>
      <c r="C623" s="195">
        <v>107.70965597490036</v>
      </c>
      <c r="D623" s="196">
        <f t="shared" si="76"/>
        <v>4377670.8171207411</v>
      </c>
      <c r="F623" s="197">
        <f t="shared" si="77"/>
        <v>110.52501091836315</v>
      </c>
      <c r="G623" s="198">
        <f t="shared" si="78"/>
        <v>113.59490507715886</v>
      </c>
      <c r="H623" s="196">
        <f t="shared" si="79"/>
        <v>0</v>
      </c>
      <c r="I623" s="202">
        <f t="shared" si="80"/>
        <v>115.01647770962006</v>
      </c>
      <c r="J623" s="203">
        <v>1</v>
      </c>
      <c r="K623" s="203">
        <f t="shared" si="75"/>
        <v>25</v>
      </c>
      <c r="L623" s="201">
        <v>102.64759202614501</v>
      </c>
      <c r="M623" s="193">
        <v>104.2</v>
      </c>
      <c r="N623" s="192">
        <f t="shared" si="74"/>
        <v>120.37519371965743</v>
      </c>
      <c r="O623" s="171">
        <f t="shared" si="73"/>
        <v>0.85273044100100592</v>
      </c>
      <c r="P623" s="90">
        <v>-5</v>
      </c>
      <c r="Q623" s="204">
        <v>0.83229976130000005</v>
      </c>
      <c r="R623" s="123"/>
    </row>
    <row r="624" spans="1:18" ht="12.65" customHeight="1">
      <c r="A624" s="112">
        <v>43862</v>
      </c>
      <c r="B624" s="90">
        <v>4561915.901520065</v>
      </c>
      <c r="C624" s="195">
        <v>107.01857660567553</v>
      </c>
      <c r="D624" s="196">
        <f t="shared" si="76"/>
        <v>4262732.7387553127</v>
      </c>
      <c r="F624" s="197">
        <f t="shared" si="77"/>
        <v>107.62311790333972</v>
      </c>
      <c r="G624" s="198">
        <f t="shared" si="78"/>
        <v>113.59490507715886</v>
      </c>
      <c r="H624" s="196">
        <f t="shared" si="79"/>
        <v>0</v>
      </c>
      <c r="I624" s="202">
        <f t="shared" si="80"/>
        <v>114.88724383394175</v>
      </c>
      <c r="J624" s="203">
        <v>1</v>
      </c>
      <c r="K624" s="203">
        <f t="shared" si="75"/>
        <v>26</v>
      </c>
      <c r="L624" s="201">
        <v>102.82599847956099</v>
      </c>
      <c r="M624" s="193">
        <v>105.1</v>
      </c>
      <c r="N624" s="192">
        <f t="shared" si="74"/>
        <v>120.31920837608301</v>
      </c>
      <c r="O624" s="171">
        <f t="shared" si="73"/>
        <v>0.85460999841485574</v>
      </c>
      <c r="P624" s="90">
        <v>-5</v>
      </c>
      <c r="Q624" s="204">
        <v>0.83229976130000005</v>
      </c>
      <c r="R624" s="123"/>
    </row>
    <row r="625" spans="1:18" ht="12.65" customHeight="1">
      <c r="A625" s="112">
        <v>43891</v>
      </c>
      <c r="B625" s="90">
        <v>4632308.8224338014</v>
      </c>
      <c r="C625" s="195">
        <v>107.51220472655041</v>
      </c>
      <c r="D625" s="196">
        <f t="shared" si="76"/>
        <v>4308635.3165352223</v>
      </c>
      <c r="F625" s="197">
        <f t="shared" si="77"/>
        <v>108.78204079230247</v>
      </c>
      <c r="G625" s="198">
        <f t="shared" si="78"/>
        <v>113.59490507715886</v>
      </c>
      <c r="H625" s="196">
        <f t="shared" si="79"/>
        <v>0</v>
      </c>
      <c r="I625" s="202">
        <f t="shared" si="80"/>
        <v>114.75800995826344</v>
      </c>
      <c r="J625" s="203">
        <v>1</v>
      </c>
      <c r="K625" s="203">
        <f t="shared" si="75"/>
        <v>27</v>
      </c>
      <c r="L625" s="201">
        <v>102.725981174442</v>
      </c>
      <c r="M625" s="193">
        <v>105.3</v>
      </c>
      <c r="N625" s="192">
        <f t="shared" si="74"/>
        <v>120.14791396689722</v>
      </c>
      <c r="O625" s="171">
        <f t="shared" si="73"/>
        <v>0.8549959610846406</v>
      </c>
      <c r="P625" s="90">
        <v>-5</v>
      </c>
      <c r="Q625" s="204">
        <v>0.83229976130000005</v>
      </c>
      <c r="R625" s="123"/>
    </row>
    <row r="626" spans="1:18" ht="12.65" customHeight="1">
      <c r="A626" s="112">
        <v>43922</v>
      </c>
      <c r="B626" s="90">
        <v>3859430.6058692173</v>
      </c>
      <c r="C626" s="195">
        <v>106.02180220997768</v>
      </c>
      <c r="D626" s="196">
        <f t="shared" si="76"/>
        <v>3640223.5440457431</v>
      </c>
      <c r="F626" s="197">
        <f t="shared" si="77"/>
        <v>91.906350147990466</v>
      </c>
      <c r="G626" s="198">
        <f t="shared" si="78"/>
        <v>113.59490507715886</v>
      </c>
      <c r="H626" s="196">
        <f t="shared" si="79"/>
        <v>0</v>
      </c>
      <c r="I626" s="202">
        <f t="shared" si="80"/>
        <v>114.62877608258513</v>
      </c>
      <c r="J626" s="203">
        <v>1</v>
      </c>
      <c r="K626" s="203">
        <f t="shared" si="75"/>
        <v>28</v>
      </c>
      <c r="L626" s="201">
        <v>103.46202170710301</v>
      </c>
      <c r="M626" s="193">
        <v>101.3</v>
      </c>
      <c r="N626" s="192">
        <f t="shared" si="74"/>
        <v>122.13577812926944</v>
      </c>
      <c r="O626" s="171">
        <f t="shared" si="73"/>
        <v>0.84710658327814481</v>
      </c>
      <c r="P626" s="90">
        <v>-3</v>
      </c>
      <c r="Q626" s="204">
        <v>0.83229976130000005</v>
      </c>
      <c r="R626" s="123"/>
    </row>
    <row r="627" spans="1:18" ht="12.65" customHeight="1">
      <c r="A627" s="112">
        <v>43952</v>
      </c>
      <c r="B627" s="90">
        <v>3684131.3982743328</v>
      </c>
      <c r="C627" s="195">
        <v>104.64233638196683</v>
      </c>
      <c r="D627" s="196">
        <f t="shared" si="76"/>
        <v>3520689.1643038895</v>
      </c>
      <c r="F627" s="197">
        <f t="shared" si="77"/>
        <v>88.888412258640997</v>
      </c>
      <c r="G627" s="198">
        <f t="shared" si="78"/>
        <v>113.59490507715886</v>
      </c>
      <c r="H627" s="196">
        <f t="shared" si="79"/>
        <v>0</v>
      </c>
      <c r="I627" s="202">
        <f t="shared" si="80"/>
        <v>114.49954220690682</v>
      </c>
      <c r="J627" s="203">
        <v>1</v>
      </c>
      <c r="K627" s="203">
        <f t="shared" si="75"/>
        <v>29</v>
      </c>
      <c r="L627" s="201">
        <v>104.082133661087</v>
      </c>
      <c r="M627" s="193">
        <v>90.2</v>
      </c>
      <c r="N627" s="192">
        <f t="shared" si="74"/>
        <v>126.03425959891685</v>
      </c>
      <c r="O627" s="171">
        <f t="shared" si="73"/>
        <v>0.82582413696332369</v>
      </c>
      <c r="P627" s="90">
        <v>-3</v>
      </c>
      <c r="Q627" s="204">
        <v>0.83229976130000005</v>
      </c>
      <c r="R627" s="123"/>
    </row>
    <row r="628" spans="1:18" ht="12.65" customHeight="1">
      <c r="A628" s="112">
        <v>43983</v>
      </c>
      <c r="B628" s="90">
        <v>3891537.7833741195</v>
      </c>
      <c r="C628" s="195">
        <v>108.28806749885267</v>
      </c>
      <c r="D628" s="196">
        <f t="shared" si="76"/>
        <v>3593690.3051809948</v>
      </c>
      <c r="F628" s="197">
        <f t="shared" si="77"/>
        <v>90.731504676860268</v>
      </c>
      <c r="G628" s="198">
        <f t="shared" si="78"/>
        <v>113.59490507715886</v>
      </c>
      <c r="H628" s="196">
        <f t="shared" si="79"/>
        <v>0</v>
      </c>
      <c r="I628" s="202">
        <f t="shared" si="80"/>
        <v>114.37030833122851</v>
      </c>
      <c r="J628" s="203">
        <v>1</v>
      </c>
      <c r="K628" s="203">
        <f t="shared" si="75"/>
        <v>30</v>
      </c>
      <c r="L628" s="201">
        <v>100.49438219120999</v>
      </c>
      <c r="M628" s="193">
        <v>93.6</v>
      </c>
      <c r="N628" s="192">
        <f t="shared" si="74"/>
        <v>120.97545645012933</v>
      </c>
      <c r="O628" s="171">
        <f t="shared" si="73"/>
        <v>0.83070058291234961</v>
      </c>
      <c r="P628" s="90">
        <v>-3</v>
      </c>
      <c r="Q628" s="204">
        <v>0.83229976130000005</v>
      </c>
      <c r="R628" s="123"/>
    </row>
    <row r="629" spans="1:18" ht="12.65" customHeight="1">
      <c r="A629" s="112">
        <v>44013</v>
      </c>
      <c r="B629" s="90">
        <v>3984228.0607491974</v>
      </c>
      <c r="C629" s="195">
        <v>105.71567923828459</v>
      </c>
      <c r="D629" s="196">
        <f t="shared" si="76"/>
        <v>3768814.7013355438</v>
      </c>
      <c r="F629" s="197">
        <f t="shared" si="77"/>
        <v>95.152948546361586</v>
      </c>
      <c r="G629" s="198">
        <f t="shared" si="78"/>
        <v>113.59490507715886</v>
      </c>
      <c r="H629" s="196">
        <f t="shared" si="79"/>
        <v>0</v>
      </c>
      <c r="I629" s="202">
        <f t="shared" si="80"/>
        <v>114.2410744555502</v>
      </c>
      <c r="J629" s="203">
        <v>1</v>
      </c>
      <c r="K629" s="203">
        <f t="shared" si="75"/>
        <v>31</v>
      </c>
      <c r="L629" s="201">
        <v>101.96212695599</v>
      </c>
      <c r="M629" s="193">
        <v>102.4</v>
      </c>
      <c r="N629" s="192">
        <f t="shared" si="74"/>
        <v>120.1133546911455</v>
      </c>
      <c r="O629" s="171">
        <f t="shared" si="73"/>
        <v>0.84888251783634872</v>
      </c>
      <c r="P629" s="90">
        <v>-4</v>
      </c>
      <c r="Q629" s="204">
        <v>0.83229976130000005</v>
      </c>
      <c r="R629" s="123"/>
    </row>
    <row r="630" spans="1:18" ht="12.65" customHeight="1">
      <c r="A630" s="112">
        <v>44044</v>
      </c>
      <c r="B630" s="90">
        <v>4150546.011215019</v>
      </c>
      <c r="C630" s="195">
        <v>105.71567923828459</v>
      </c>
      <c r="D630" s="196">
        <f t="shared" si="76"/>
        <v>3926140.4184516766</v>
      </c>
      <c r="F630" s="197">
        <f t="shared" si="77"/>
        <v>99.125021214318949</v>
      </c>
      <c r="G630" s="198">
        <f t="shared" si="78"/>
        <v>113.59490507715886</v>
      </c>
      <c r="H630" s="196">
        <f t="shared" si="79"/>
        <v>0</v>
      </c>
      <c r="I630" s="202">
        <f t="shared" si="80"/>
        <v>114.1118405798719</v>
      </c>
      <c r="J630" s="203">
        <v>1</v>
      </c>
      <c r="K630" s="203">
        <f t="shared" si="75"/>
        <v>32</v>
      </c>
      <c r="L630" s="201">
        <v>101.582460631706</v>
      </c>
      <c r="M630" s="193">
        <v>102.5</v>
      </c>
      <c r="N630" s="192">
        <f t="shared" si="74"/>
        <v>119.65275410335636</v>
      </c>
      <c r="O630" s="171">
        <f t="shared" si="73"/>
        <v>0.84897720401787669</v>
      </c>
      <c r="P630" s="90">
        <v>-4</v>
      </c>
      <c r="Q630" s="204">
        <v>0.83229976130000005</v>
      </c>
      <c r="R630" s="123"/>
    </row>
    <row r="631" spans="1:18" ht="12.65" customHeight="1">
      <c r="A631" s="112">
        <v>44075</v>
      </c>
      <c r="B631" s="90">
        <v>4434088.7706411183</v>
      </c>
      <c r="C631" s="195">
        <v>105.51899890481802</v>
      </c>
      <c r="D631" s="196">
        <f t="shared" si="76"/>
        <v>4202170.9992158171</v>
      </c>
      <c r="F631" s="197">
        <f t="shared" si="77"/>
        <v>106.0940886082041</v>
      </c>
      <c r="G631" s="198">
        <f t="shared" si="78"/>
        <v>113.59490507715886</v>
      </c>
      <c r="H631" s="196">
        <f t="shared" si="79"/>
        <v>0</v>
      </c>
      <c r="I631" s="202">
        <f t="shared" si="80"/>
        <v>113.98260670419359</v>
      </c>
      <c r="J631" s="203">
        <v>1</v>
      </c>
      <c r="K631" s="203">
        <f t="shared" si="75"/>
        <v>33</v>
      </c>
      <c r="L631" s="201">
        <v>102.960871458524</v>
      </c>
      <c r="M631" s="193">
        <v>99.5</v>
      </c>
      <c r="N631" s="192">
        <f t="shared" si="74"/>
        <v>122.0835791966837</v>
      </c>
      <c r="O631" s="171">
        <f t="shared" si="73"/>
        <v>0.84336380155309898</v>
      </c>
      <c r="P631" s="90">
        <v>-4</v>
      </c>
      <c r="Q631" s="204">
        <v>0.83229976130000005</v>
      </c>
      <c r="R631" s="123"/>
    </row>
    <row r="632" spans="1:18" ht="12.65" customHeight="1">
      <c r="A632" s="112">
        <v>44105</v>
      </c>
      <c r="B632" s="90">
        <v>4622712.7274345132</v>
      </c>
      <c r="C632" s="195">
        <v>105.60522622329248</v>
      </c>
      <c r="D632" s="196">
        <f t="shared" si="76"/>
        <v>4377352.2322278023</v>
      </c>
      <c r="F632" s="197">
        <f t="shared" si="77"/>
        <v>110.51696746323793</v>
      </c>
      <c r="G632" s="198">
        <f t="shared" si="78"/>
        <v>113.59490507715886</v>
      </c>
      <c r="H632" s="196">
        <f t="shared" si="79"/>
        <v>0</v>
      </c>
      <c r="I632" s="202">
        <f t="shared" si="80"/>
        <v>113.85337282851528</v>
      </c>
      <c r="J632" s="203">
        <v>1</v>
      </c>
      <c r="K632" s="203">
        <f t="shared" si="75"/>
        <v>34</v>
      </c>
      <c r="L632" s="201">
        <v>103.525137151336</v>
      </c>
      <c r="M632" s="193">
        <v>100</v>
      </c>
      <c r="N632" s="192">
        <f t="shared" si="74"/>
        <v>122.58154002597375</v>
      </c>
      <c r="O632" s="171">
        <f t="shared" si="73"/>
        <v>0.84454100616944527</v>
      </c>
      <c r="P632" s="90">
        <v>-4</v>
      </c>
      <c r="Q632" s="204">
        <v>0.83229976130000005</v>
      </c>
      <c r="R632" s="123"/>
    </row>
    <row r="633" spans="1:18" ht="12.65" customHeight="1">
      <c r="A633" s="112">
        <v>44136</v>
      </c>
      <c r="B633" s="90">
        <v>4693488.3633797904</v>
      </c>
      <c r="C633" s="195">
        <v>105.50708010226711</v>
      </c>
      <c r="D633" s="196">
        <f t="shared" si="76"/>
        <v>4448505.596809647</v>
      </c>
      <c r="F633" s="197">
        <f t="shared" si="77"/>
        <v>112.31340824780544</v>
      </c>
      <c r="G633" s="198">
        <f t="shared" si="78"/>
        <v>113.59490507715886</v>
      </c>
      <c r="H633" s="196">
        <f t="shared" si="79"/>
        <v>0</v>
      </c>
      <c r="I633" s="202">
        <f t="shared" si="80"/>
        <v>113.72413895283697</v>
      </c>
      <c r="J633" s="203">
        <v>1</v>
      </c>
      <c r="K633" s="203">
        <f t="shared" si="75"/>
        <v>35</v>
      </c>
      <c r="L633" s="201">
        <v>104.29473536664899</v>
      </c>
      <c r="M633" s="193">
        <v>94.9</v>
      </c>
      <c r="N633" s="192">
        <f t="shared" si="74"/>
        <v>124.92401252042556</v>
      </c>
      <c r="O633" s="171">
        <f t="shared" si="73"/>
        <v>0.83486539747189437</v>
      </c>
      <c r="P633" s="90">
        <v>-4</v>
      </c>
      <c r="Q633" s="204">
        <v>0.83229976130000005</v>
      </c>
      <c r="R633" s="123"/>
    </row>
    <row r="634" spans="1:18" ht="12.65" customHeight="1">
      <c r="A634" s="112">
        <v>44166</v>
      </c>
      <c r="B634" s="90">
        <v>4782367.9182549901</v>
      </c>
      <c r="C634" s="195">
        <v>106.29224907047001</v>
      </c>
      <c r="D634" s="196">
        <f t="shared" si="76"/>
        <v>4499263.078989286</v>
      </c>
      <c r="F634" s="197">
        <f>D634/E$574*100</f>
        <v>113.59490507715886</v>
      </c>
      <c r="G634" s="198">
        <f t="shared" si="78"/>
        <v>113.59490507715886</v>
      </c>
      <c r="H634" s="199">
        <f>IF(F634=G634,1,0)</f>
        <v>1</v>
      </c>
      <c r="I634" s="200">
        <f>G634</f>
        <v>113.59490507715886</v>
      </c>
      <c r="L634" s="201">
        <v>104.599100375769</v>
      </c>
      <c r="M634" s="193">
        <v>100.2</v>
      </c>
      <c r="N634" s="192">
        <f t="shared" si="74"/>
        <v>123.7455337326669</v>
      </c>
      <c r="O634" s="171">
        <f t="shared" si="73"/>
        <v>0.845275762450863</v>
      </c>
      <c r="P634" s="90">
        <v>-4</v>
      </c>
      <c r="Q634" s="204">
        <v>0.83229976130000005</v>
      </c>
      <c r="R634" s="123"/>
    </row>
    <row r="635" spans="1:18" ht="12.65" customHeight="1">
      <c r="A635" s="112">
        <v>44197</v>
      </c>
      <c r="B635" s="90">
        <v>4679663.047161838</v>
      </c>
      <c r="C635" s="195">
        <v>105.68927301754036</v>
      </c>
      <c r="D635" s="196">
        <f t="shared" si="76"/>
        <v>4427755.924090039</v>
      </c>
      <c r="F635" s="197">
        <f t="shared" ref="F635:F645" si="81">D635/E$574*100</f>
        <v>111.78953199038608</v>
      </c>
      <c r="G635" s="198">
        <f t="shared" si="78"/>
        <v>113.59490507715886</v>
      </c>
      <c r="H635" s="196">
        <f t="shared" ref="H635:H660" si="82">IF(F635=G635,1,0)</f>
        <v>0</v>
      </c>
      <c r="I635" s="202">
        <f>(I$658-I$634)/(K$657+1)+I634</f>
        <v>113.32553478227808</v>
      </c>
      <c r="J635" s="203">
        <v>1</v>
      </c>
      <c r="K635" s="203">
        <f t="shared" ref="K635:K657" si="83">K634+J635</f>
        <v>1</v>
      </c>
      <c r="L635" s="192">
        <v>104.06653544109101</v>
      </c>
      <c r="M635" s="193">
        <v>98.4</v>
      </c>
      <c r="N635" s="192">
        <f xml:space="preserve"> 33.5990641207+ 1.13740226713*L635 - 0.287672497956*M635</f>
        <v>123.657603664891</v>
      </c>
      <c r="O635" s="171">
        <f t="shared" si="73"/>
        <v>0.84157004791317724</v>
      </c>
      <c r="P635" s="90">
        <v>-4</v>
      </c>
      <c r="Q635" s="204">
        <v>0.83229976130000005</v>
      </c>
      <c r="R635" s="123"/>
    </row>
    <row r="636" spans="1:18" ht="12.65" customHeight="1">
      <c r="A636" s="112">
        <v>44228</v>
      </c>
      <c r="B636" s="90">
        <v>4546100.1169435186</v>
      </c>
      <c r="C636" s="195">
        <v>106.57083321879878</v>
      </c>
      <c r="D636" s="196">
        <f t="shared" si="76"/>
        <v>4265801.4201784432</v>
      </c>
      <c r="F636" s="197">
        <f t="shared" si="81"/>
        <v>107.70059427421484</v>
      </c>
      <c r="G636" s="198">
        <f t="shared" si="78"/>
        <v>113.59490507715886</v>
      </c>
      <c r="H636" s="196">
        <f t="shared" si="82"/>
        <v>0</v>
      </c>
      <c r="I636" s="202">
        <f t="shared" ref="I636:I657" si="84">(I$658-I$634)/(K$657+1)+I635</f>
        <v>113.05616448739731</v>
      </c>
      <c r="J636" s="203">
        <v>1</v>
      </c>
      <c r="K636" s="203">
        <f t="shared" si="83"/>
        <v>2</v>
      </c>
      <c r="L636" s="192">
        <v>103.306242671437</v>
      </c>
      <c r="M636" s="193">
        <v>97.1</v>
      </c>
      <c r="N636" s="192">
        <f t="shared" ref="N636:N656" si="85" xml:space="preserve"> 33.5990641207+ 1.13740226713*L636 - 0.287672497956*M636</f>
        <v>123.16681919234678</v>
      </c>
      <c r="O636" s="171">
        <f t="shared" si="73"/>
        <v>0.8387505932917374</v>
      </c>
      <c r="P636" s="90">
        <v>-4</v>
      </c>
      <c r="Q636" s="204">
        <v>0.83229976130000005</v>
      </c>
      <c r="R636" s="123"/>
    </row>
    <row r="637" spans="1:18" ht="12.65" customHeight="1">
      <c r="A637" s="112">
        <v>44256</v>
      </c>
      <c r="B637" s="90">
        <v>4656233.2090619523</v>
      </c>
      <c r="C637" s="195">
        <v>106.86468661921829</v>
      </c>
      <c r="D637" s="196">
        <f t="shared" si="76"/>
        <v>4357129.8961022608</v>
      </c>
      <c r="F637" s="197">
        <f t="shared" si="81"/>
        <v>110.00640510840553</v>
      </c>
      <c r="G637" s="198">
        <f t="shared" si="78"/>
        <v>113.59490507715886</v>
      </c>
      <c r="H637" s="196">
        <f t="shared" si="82"/>
        <v>0</v>
      </c>
      <c r="I637" s="202">
        <f t="shared" si="84"/>
        <v>112.78679419251654</v>
      </c>
      <c r="J637" s="203">
        <v>1</v>
      </c>
      <c r="K637" s="203">
        <f t="shared" si="83"/>
        <v>3</v>
      </c>
      <c r="L637" s="192">
        <v>103.577664353062</v>
      </c>
      <c r="M637" s="193">
        <v>99.1</v>
      </c>
      <c r="N637" s="192">
        <f t="shared" si="85"/>
        <v>122.90018983246331</v>
      </c>
      <c r="O637" s="171">
        <f t="shared" ref="O637:O653" si="86">L637/N637</f>
        <v>0.84277871738244148</v>
      </c>
      <c r="P637" s="90">
        <v>-4</v>
      </c>
      <c r="Q637" s="204">
        <v>0.83229976130000005</v>
      </c>
      <c r="R637" s="123"/>
    </row>
    <row r="638" spans="1:18" ht="12.65" customHeight="1">
      <c r="A638" s="112">
        <v>44287</v>
      </c>
      <c r="B638" s="90">
        <v>3862690.5247427812</v>
      </c>
      <c r="C638" s="195">
        <v>106.94384601797171</v>
      </c>
      <c r="D638" s="196">
        <f t="shared" si="76"/>
        <v>3611886.6756425267</v>
      </c>
      <c r="F638" s="197">
        <f t="shared" si="81"/>
        <v>91.19091657143899</v>
      </c>
      <c r="G638" s="198">
        <f t="shared" si="78"/>
        <v>113.59490507715886</v>
      </c>
      <c r="H638" s="196">
        <f t="shared" si="82"/>
        <v>0</v>
      </c>
      <c r="I638" s="202">
        <f t="shared" si="84"/>
        <v>112.51742389763577</v>
      </c>
      <c r="J638" s="203">
        <v>1</v>
      </c>
      <c r="K638" s="203">
        <f t="shared" si="83"/>
        <v>4</v>
      </c>
      <c r="L638" s="192">
        <v>102.42860169580899</v>
      </c>
      <c r="M638" s="193">
        <v>100.1</v>
      </c>
      <c r="N638" s="192">
        <f t="shared" si="85"/>
        <v>121.30557086307331</v>
      </c>
      <c r="O638" s="171">
        <f t="shared" si="86"/>
        <v>0.84438497726891559</v>
      </c>
      <c r="P638" s="90">
        <v>-2</v>
      </c>
      <c r="Q638" s="204">
        <v>0.83229976130000005</v>
      </c>
      <c r="R638" s="123"/>
    </row>
    <row r="639" spans="1:18" ht="12.65" customHeight="1">
      <c r="A639" s="112">
        <v>44317</v>
      </c>
      <c r="B639" s="90">
        <v>3699572.5666857115</v>
      </c>
      <c r="C639" s="195">
        <v>107.13935579131353</v>
      </c>
      <c r="D639" s="196">
        <f t="shared" si="76"/>
        <v>3453047.2386746043</v>
      </c>
      <c r="F639" s="197">
        <f t="shared" si="81"/>
        <v>87.180626342103523</v>
      </c>
      <c r="G639" s="198">
        <f t="shared" si="78"/>
        <v>113.59490507715886</v>
      </c>
      <c r="H639" s="196">
        <f t="shared" si="82"/>
        <v>0</v>
      </c>
      <c r="I639" s="202">
        <f t="shared" si="84"/>
        <v>112.24805360275499</v>
      </c>
      <c r="J639" s="203">
        <v>1</v>
      </c>
      <c r="K639" s="203">
        <f t="shared" si="83"/>
        <v>5</v>
      </c>
      <c r="L639" s="192">
        <v>101.825269070654</v>
      </c>
      <c r="M639" s="193">
        <v>101.2</v>
      </c>
      <c r="N639" s="192">
        <f t="shared" si="85"/>
        <v>120.30289921963691</v>
      </c>
      <c r="O639" s="171">
        <f t="shared" si="86"/>
        <v>0.84640744097739229</v>
      </c>
      <c r="P639" s="90">
        <v>-2</v>
      </c>
      <c r="Q639" s="204">
        <v>0.83229976130000005</v>
      </c>
      <c r="R639" s="123"/>
    </row>
    <row r="640" spans="1:18" ht="12.65" customHeight="1">
      <c r="A640" s="112">
        <v>44348</v>
      </c>
      <c r="B640" s="90">
        <v>3951268.0091101881</v>
      </c>
      <c r="C640" s="195">
        <v>107.62813022466806</v>
      </c>
      <c r="D640" s="196">
        <f t="shared" si="76"/>
        <v>3671222.3847632804</v>
      </c>
      <c r="F640" s="197">
        <f t="shared" si="81"/>
        <v>92.68899172884278</v>
      </c>
      <c r="G640" s="198">
        <f t="shared" si="78"/>
        <v>113.59490507715886</v>
      </c>
      <c r="H640" s="196">
        <f t="shared" si="82"/>
        <v>0</v>
      </c>
      <c r="I640" s="202">
        <f t="shared" si="84"/>
        <v>111.97868330787422</v>
      </c>
      <c r="J640" s="203">
        <v>1</v>
      </c>
      <c r="K640" s="203">
        <f t="shared" si="83"/>
        <v>6</v>
      </c>
      <c r="L640" s="192">
        <v>102.09680164150301</v>
      </c>
      <c r="M640" s="193">
        <v>104</v>
      </c>
      <c r="N640" s="192">
        <f t="shared" si="85"/>
        <v>119.80625798704344</v>
      </c>
      <c r="O640" s="171">
        <f t="shared" si="86"/>
        <v>0.85218254335716226</v>
      </c>
      <c r="P640" s="90">
        <v>-2</v>
      </c>
      <c r="Q640" s="204">
        <v>0.83229976130000005</v>
      </c>
      <c r="R640" s="123"/>
    </row>
    <row r="641" spans="1:18" ht="12.65" customHeight="1">
      <c r="A641" s="112">
        <v>44378</v>
      </c>
      <c r="B641" s="90">
        <v>4095101.8722561179</v>
      </c>
      <c r="C641" s="195">
        <v>108.28902265316212</v>
      </c>
      <c r="D641" s="196">
        <f t="shared" si="76"/>
        <v>3781640.8089417159</v>
      </c>
      <c r="F641" s="197">
        <f t="shared" si="81"/>
        <v>95.476775015375225</v>
      </c>
      <c r="G641" s="198">
        <f t="shared" si="78"/>
        <v>113.59490507715886</v>
      </c>
      <c r="H641" s="196">
        <f t="shared" si="82"/>
        <v>0</v>
      </c>
      <c r="I641" s="202">
        <f t="shared" si="84"/>
        <v>111.70931301299345</v>
      </c>
      <c r="J641" s="203">
        <v>1</v>
      </c>
      <c r="K641" s="203">
        <f t="shared" si="83"/>
        <v>7</v>
      </c>
      <c r="L641" s="192">
        <v>101.672577145359</v>
      </c>
      <c r="M641" s="193">
        <v>106.6</v>
      </c>
      <c r="N641" s="192">
        <f t="shared" si="85"/>
        <v>118.57579558867155</v>
      </c>
      <c r="O641" s="171">
        <f t="shared" si="86"/>
        <v>0.85744798624882723</v>
      </c>
      <c r="P641" s="90">
        <v>-3</v>
      </c>
      <c r="Q641" s="204">
        <v>0.83229976130000005</v>
      </c>
      <c r="R641" s="123"/>
    </row>
    <row r="642" spans="1:18" ht="12.65" customHeight="1">
      <c r="A642" s="112">
        <v>44409</v>
      </c>
      <c r="B642" s="90">
        <v>4246155.3513571005</v>
      </c>
      <c r="C642" s="195">
        <v>109.45971478995304</v>
      </c>
      <c r="D642" s="196">
        <f t="shared" si="76"/>
        <v>3879194.6055270024</v>
      </c>
      <c r="F642" s="197">
        <f t="shared" si="81"/>
        <v>97.939759301573375</v>
      </c>
      <c r="G642" s="198">
        <f t="shared" si="78"/>
        <v>113.59490507715886</v>
      </c>
      <c r="H642" s="196">
        <f t="shared" si="82"/>
        <v>0</v>
      </c>
      <c r="I642" s="202">
        <f t="shared" si="84"/>
        <v>111.43994271811268</v>
      </c>
      <c r="J642" s="203">
        <v>1</v>
      </c>
      <c r="K642" s="203">
        <f t="shared" si="83"/>
        <v>8</v>
      </c>
      <c r="L642" s="192">
        <v>100.56424104657999</v>
      </c>
      <c r="M642" s="193">
        <v>104.5</v>
      </c>
      <c r="N642" s="192">
        <f t="shared" si="85"/>
        <v>117.91928384288587</v>
      </c>
      <c r="O642" s="171">
        <f t="shared" si="86"/>
        <v>0.85282269166907831</v>
      </c>
      <c r="P642" s="90">
        <v>-3</v>
      </c>
      <c r="Q642" s="204">
        <v>0.83229976130000005</v>
      </c>
      <c r="R642" s="123"/>
    </row>
    <row r="643" spans="1:18" ht="12.65" customHeight="1">
      <c r="A643" s="112">
        <v>44440</v>
      </c>
      <c r="B643" s="90">
        <v>4497630.9785023406</v>
      </c>
      <c r="C643" s="195">
        <v>110.14261853641445</v>
      </c>
      <c r="D643" s="196">
        <f t="shared" ref="D643:D646" si="87">B643/C643*100</f>
        <v>4083461.0964105334</v>
      </c>
      <c r="F643" s="197">
        <f t="shared" si="81"/>
        <v>103.09696665642124</v>
      </c>
      <c r="G643" s="198">
        <f t="shared" si="78"/>
        <v>113.59490507715886</v>
      </c>
      <c r="H643" s="196">
        <f t="shared" si="82"/>
        <v>0</v>
      </c>
      <c r="I643" s="202">
        <f t="shared" si="84"/>
        <v>111.1705724232319</v>
      </c>
      <c r="J643" s="203">
        <v>1</v>
      </c>
      <c r="K643" s="203">
        <f t="shared" si="83"/>
        <v>9</v>
      </c>
      <c r="L643" s="192">
        <v>100.147011472773</v>
      </c>
      <c r="M643" s="193">
        <v>105.2</v>
      </c>
      <c r="N643" s="192">
        <f t="shared" si="85"/>
        <v>117.24335523115492</v>
      </c>
      <c r="O643" s="171">
        <f t="shared" si="86"/>
        <v>0.85418070197091278</v>
      </c>
      <c r="P643" s="90">
        <v>-3</v>
      </c>
      <c r="Q643" s="204">
        <v>0.83229976130000005</v>
      </c>
      <c r="R643" s="123"/>
    </row>
    <row r="644" spans="1:18" ht="12.65" customHeight="1">
      <c r="A644" s="112">
        <v>44470</v>
      </c>
      <c r="B644" s="90">
        <v>4670254.8864058834</v>
      </c>
      <c r="C644" s="195">
        <v>110.99066142610081</v>
      </c>
      <c r="D644" s="196">
        <f t="shared" si="87"/>
        <v>4207790.8414983237</v>
      </c>
      <c r="F644" s="197">
        <f t="shared" si="81"/>
        <v>106.23597527707018</v>
      </c>
      <c r="G644" s="198">
        <f t="shared" si="78"/>
        <v>113.59490507715886</v>
      </c>
      <c r="H644" s="196">
        <f t="shared" si="82"/>
        <v>0</v>
      </c>
      <c r="I644" s="202">
        <f t="shared" si="84"/>
        <v>110.90120212835113</v>
      </c>
      <c r="J644" s="203">
        <v>1</v>
      </c>
      <c r="K644" s="203">
        <f t="shared" si="83"/>
        <v>10</v>
      </c>
      <c r="L644" s="192">
        <v>99.622235790062803</v>
      </c>
      <c r="M644" s="193">
        <v>103.5</v>
      </c>
      <c r="N644" s="192">
        <f t="shared" si="85"/>
        <v>117.13551742643084</v>
      </c>
      <c r="O644" s="171">
        <f t="shared" si="86"/>
        <v>0.85048700837158486</v>
      </c>
      <c r="P644" s="90">
        <v>-3</v>
      </c>
      <c r="Q644" s="204">
        <v>0.83229976130000005</v>
      </c>
      <c r="R644" s="123"/>
    </row>
    <row r="645" spans="1:18" ht="12.65" customHeight="1">
      <c r="A645" s="112">
        <v>44501</v>
      </c>
      <c r="B645" s="90">
        <v>4702354.1364223482</v>
      </c>
      <c r="C645" s="195">
        <v>112.25634440727563</v>
      </c>
      <c r="D645" s="196">
        <f t="shared" si="87"/>
        <v>4188942.8711145311</v>
      </c>
      <c r="F645" s="197">
        <f t="shared" si="81"/>
        <v>105.76011214814088</v>
      </c>
      <c r="G645" s="198">
        <f t="shared" si="78"/>
        <v>113.59490507715886</v>
      </c>
      <c r="H645" s="196">
        <f t="shared" si="82"/>
        <v>0</v>
      </c>
      <c r="I645" s="202">
        <f t="shared" si="84"/>
        <v>110.63183183347036</v>
      </c>
      <c r="J645" s="203">
        <v>1</v>
      </c>
      <c r="K645" s="203">
        <f t="shared" si="83"/>
        <v>11</v>
      </c>
      <c r="L645" s="192">
        <v>98.741648914055105</v>
      </c>
      <c r="M645" s="193">
        <v>103.4</v>
      </c>
      <c r="N645" s="192">
        <f t="shared" si="85"/>
        <v>116.16270316705035</v>
      </c>
      <c r="O645" s="171">
        <f t="shared" si="86"/>
        <v>0.85002884938083345</v>
      </c>
      <c r="P645" s="90">
        <v>-3</v>
      </c>
      <c r="Q645" s="204">
        <v>0.83229976130000005</v>
      </c>
      <c r="R645" s="123"/>
    </row>
    <row r="646" spans="1:18" ht="12.65" customHeight="1">
      <c r="A646" s="112">
        <v>44531</v>
      </c>
      <c r="B646" s="90">
        <v>4730213.9825312253</v>
      </c>
      <c r="C646" s="195">
        <v>111.47746257270651</v>
      </c>
      <c r="D646" s="196">
        <f t="shared" si="87"/>
        <v>4243202.054806496</v>
      </c>
      <c r="F646" s="197">
        <f>D646/E$574*100</f>
        <v>107.13001800002037</v>
      </c>
      <c r="G646" s="198">
        <f t="shared" si="78"/>
        <v>113.59490507715886</v>
      </c>
      <c r="H646" s="196">
        <f t="shared" si="82"/>
        <v>0</v>
      </c>
      <c r="I646" s="202">
        <f t="shared" si="84"/>
        <v>110.36246153858959</v>
      </c>
      <c r="J646" s="203">
        <v>1</v>
      </c>
      <c r="K646" s="203">
        <f t="shared" si="83"/>
        <v>12</v>
      </c>
      <c r="L646" s="192">
        <v>98.917603221792007</v>
      </c>
      <c r="M646" s="193">
        <v>102.5</v>
      </c>
      <c r="N646" s="192">
        <f t="shared" si="85"/>
        <v>116.62173924374201</v>
      </c>
      <c r="O646" s="171">
        <f t="shared" si="86"/>
        <v>0.84819180251678483</v>
      </c>
      <c r="P646" s="90">
        <v>-3</v>
      </c>
      <c r="Q646" s="204">
        <v>0.83229976130000005</v>
      </c>
      <c r="R646" s="123"/>
    </row>
    <row r="647" spans="1:18" ht="12.65" customHeight="1">
      <c r="A647" s="112">
        <v>44562</v>
      </c>
      <c r="B647" s="90">
        <v>4563859.5994839929</v>
      </c>
      <c r="C647" s="176"/>
      <c r="F647" s="205">
        <v>106.241111660255</v>
      </c>
      <c r="G647" s="198">
        <f t="shared" si="78"/>
        <v>111.78953199038608</v>
      </c>
      <c r="H647" s="196">
        <f t="shared" si="82"/>
        <v>0</v>
      </c>
      <c r="I647" s="202">
        <f t="shared" si="84"/>
        <v>110.09309124370881</v>
      </c>
      <c r="J647" s="203">
        <v>1</v>
      </c>
      <c r="K647" s="203">
        <f t="shared" si="83"/>
        <v>13</v>
      </c>
      <c r="L647" s="192">
        <v>99.018017162514596</v>
      </c>
      <c r="M647" s="193">
        <v>95.8</v>
      </c>
      <c r="N647" s="192">
        <f t="shared" si="85"/>
        <v>118.66335602387655</v>
      </c>
      <c r="O647" s="171">
        <f t="shared" si="86"/>
        <v>0.83444477284622676</v>
      </c>
      <c r="P647" s="90">
        <v>-4</v>
      </c>
      <c r="Q647" s="204">
        <v>0.83229976130000005</v>
      </c>
      <c r="R647" s="123"/>
    </row>
    <row r="648" spans="1:18" ht="12.65" customHeight="1">
      <c r="A648" s="112">
        <v>44593</v>
      </c>
      <c r="B648" s="90">
        <v>4428014.9514815789</v>
      </c>
      <c r="C648" s="176"/>
      <c r="F648" s="205">
        <v>103.20219449692</v>
      </c>
      <c r="G648" s="198">
        <f t="shared" si="78"/>
        <v>110.00640510840553</v>
      </c>
      <c r="H648" s="196">
        <f t="shared" si="82"/>
        <v>0</v>
      </c>
      <c r="I648" s="202">
        <f t="shared" si="84"/>
        <v>109.82372094882804</v>
      </c>
      <c r="J648" s="203">
        <v>1</v>
      </c>
      <c r="K648" s="203">
        <f t="shared" si="83"/>
        <v>14</v>
      </c>
      <c r="L648" s="192">
        <v>99.098153066779105</v>
      </c>
      <c r="M648" s="193">
        <v>96.5</v>
      </c>
      <c r="N648" s="192">
        <f t="shared" si="85"/>
        <v>118.55313203449631</v>
      </c>
      <c r="O648" s="171">
        <f t="shared" si="86"/>
        <v>0.83589654162779736</v>
      </c>
      <c r="P648" s="90">
        <v>-4</v>
      </c>
      <c r="Q648" s="204">
        <v>0.83229976130000005</v>
      </c>
      <c r="R648" s="123"/>
    </row>
    <row r="649" spans="1:18" ht="12.65" customHeight="1">
      <c r="A649" s="112">
        <v>44621</v>
      </c>
      <c r="B649" s="90">
        <v>4490831.2702713842</v>
      </c>
      <c r="C649" s="176"/>
      <c r="F649" s="205">
        <v>105.503843964927</v>
      </c>
      <c r="G649" s="198">
        <f t="shared" si="78"/>
        <v>110.00640510840553</v>
      </c>
      <c r="H649" s="196">
        <f t="shared" si="82"/>
        <v>0</v>
      </c>
      <c r="I649" s="202">
        <f t="shared" si="84"/>
        <v>109.55435065394727</v>
      </c>
      <c r="J649" s="203">
        <v>1</v>
      </c>
      <c r="K649" s="203">
        <f t="shared" si="83"/>
        <v>15</v>
      </c>
      <c r="L649" s="192">
        <v>99.203569888310298</v>
      </c>
      <c r="M649" s="193">
        <v>101.2</v>
      </c>
      <c r="N649" s="192">
        <f t="shared" si="85"/>
        <v>117.32097262590634</v>
      </c>
      <c r="O649" s="171">
        <f t="shared" si="86"/>
        <v>0.84557404927620394</v>
      </c>
      <c r="P649" s="90">
        <v>-4</v>
      </c>
      <c r="Q649" s="204">
        <v>0.83229976130000005</v>
      </c>
      <c r="R649" s="123"/>
    </row>
    <row r="650" spans="1:18" ht="12.65" customHeight="1">
      <c r="A650" s="112">
        <v>44652</v>
      </c>
      <c r="B650" s="90">
        <v>3840522.2970312061</v>
      </c>
      <c r="C650" s="176"/>
      <c r="F650" s="205">
        <v>88.610725135331904</v>
      </c>
      <c r="G650" s="198">
        <f t="shared" si="78"/>
        <v>107.13001800002037</v>
      </c>
      <c r="H650" s="196">
        <f t="shared" si="82"/>
        <v>0</v>
      </c>
      <c r="I650" s="202">
        <f t="shared" si="84"/>
        <v>109.28498035906649</v>
      </c>
      <c r="J650" s="203">
        <v>1</v>
      </c>
      <c r="K650" s="203">
        <f t="shared" si="83"/>
        <v>16</v>
      </c>
      <c r="L650" s="192">
        <v>99.277197902822394</v>
      </c>
      <c r="M650" s="193">
        <v>102.2</v>
      </c>
      <c r="N650" s="192">
        <f t="shared" si="85"/>
        <v>117.11704479858066</v>
      </c>
      <c r="O650" s="171">
        <f t="shared" si="86"/>
        <v>0.8476750593695439</v>
      </c>
      <c r="P650" s="90">
        <v>-3</v>
      </c>
      <c r="Q650" s="204">
        <v>0.83229976130000005</v>
      </c>
      <c r="R650" s="123"/>
    </row>
    <row r="651" spans="1:18" ht="12.65" customHeight="1">
      <c r="A651" s="112">
        <v>44682</v>
      </c>
      <c r="B651" s="90">
        <v>3726616.3671449642</v>
      </c>
      <c r="C651" s="176"/>
      <c r="F651" s="205">
        <v>85.287083330467595</v>
      </c>
      <c r="G651" s="198">
        <f t="shared" si="78"/>
        <v>107.13001800002037</v>
      </c>
      <c r="H651" s="196">
        <f t="shared" si="82"/>
        <v>0</v>
      </c>
      <c r="I651" s="202">
        <f t="shared" si="84"/>
        <v>109.01561006418572</v>
      </c>
      <c r="J651" s="203">
        <v>1</v>
      </c>
      <c r="K651" s="203">
        <f t="shared" si="83"/>
        <v>17</v>
      </c>
      <c r="L651" s="192">
        <v>99.344835575804893</v>
      </c>
      <c r="M651" s="193">
        <v>96.3</v>
      </c>
      <c r="N651" s="192">
        <f t="shared" si="85"/>
        <v>118.89124377911477</v>
      </c>
      <c r="O651" s="171">
        <f t="shared" si="86"/>
        <v>0.83559421550316448</v>
      </c>
      <c r="P651" s="90">
        <v>-3</v>
      </c>
      <c r="Q651" s="204">
        <v>0.83229976130000005</v>
      </c>
    </row>
    <row r="652" spans="1:18" ht="12.65" customHeight="1">
      <c r="A652" s="112">
        <v>44713</v>
      </c>
      <c r="B652" s="90">
        <v>3997939.3564942018</v>
      </c>
      <c r="C652" s="176"/>
      <c r="F652" s="205">
        <v>90.178308155109704</v>
      </c>
      <c r="G652" s="198">
        <f t="shared" si="78"/>
        <v>107.13001800002037</v>
      </c>
      <c r="H652" s="196">
        <f t="shared" si="82"/>
        <v>0</v>
      </c>
      <c r="I652" s="202">
        <f t="shared" si="84"/>
        <v>108.74623976930495</v>
      </c>
      <c r="J652" s="203">
        <v>1</v>
      </c>
      <c r="K652" s="203">
        <f t="shared" si="83"/>
        <v>18</v>
      </c>
      <c r="L652" s="192">
        <v>99.071132730494597</v>
      </c>
      <c r="M652" s="193">
        <v>94.8</v>
      </c>
      <c r="N652" s="192">
        <f t="shared" si="85"/>
        <v>119.01144228927288</v>
      </c>
      <c r="O652" s="171">
        <f t="shared" si="86"/>
        <v>0.83245048396009902</v>
      </c>
      <c r="P652" s="90">
        <v>-3</v>
      </c>
      <c r="Q652" s="204">
        <v>0.83229976130000005</v>
      </c>
    </row>
    <row r="653" spans="1:18" ht="12.65" customHeight="1">
      <c r="A653" s="112">
        <v>44743</v>
      </c>
      <c r="B653" s="90">
        <v>4128144.9270830932</v>
      </c>
      <c r="C653" s="176"/>
      <c r="F653" s="205">
        <v>93.253632319668696</v>
      </c>
      <c r="G653" s="198">
        <f t="shared" si="78"/>
        <v>107.13001800002037</v>
      </c>
      <c r="H653" s="196">
        <f t="shared" si="82"/>
        <v>0</v>
      </c>
      <c r="I653" s="202">
        <f t="shared" si="84"/>
        <v>108.47686947442418</v>
      </c>
      <c r="J653" s="203">
        <v>1</v>
      </c>
      <c r="K653" s="203">
        <f t="shared" si="83"/>
        <v>19</v>
      </c>
      <c r="L653" s="192">
        <v>98.976972788091501</v>
      </c>
      <c r="M653" s="193">
        <v>94.1</v>
      </c>
      <c r="N653" s="192">
        <f t="shared" si="85"/>
        <v>119.10571530587997</v>
      </c>
      <c r="O653" s="171">
        <f t="shared" si="86"/>
        <v>0.83100103579332807</v>
      </c>
      <c r="P653" s="90">
        <v>-3</v>
      </c>
      <c r="Q653" s="204">
        <v>0.83229976130000005</v>
      </c>
    </row>
    <row r="654" spans="1:18" ht="12.65" customHeight="1">
      <c r="A654" s="112">
        <v>44774</v>
      </c>
      <c r="B654" s="90">
        <v>4364366.6780576305</v>
      </c>
      <c r="C654" s="176"/>
      <c r="F654" s="205">
        <v>96.092039338803701</v>
      </c>
      <c r="G654" s="198">
        <f t="shared" si="78"/>
        <v>107.13001800002037</v>
      </c>
      <c r="H654" s="196">
        <f t="shared" si="82"/>
        <v>0</v>
      </c>
      <c r="I654" s="202">
        <f t="shared" si="84"/>
        <v>108.2074991795434</v>
      </c>
      <c r="J654" s="203">
        <v>1</v>
      </c>
      <c r="K654" s="203">
        <f t="shared" si="83"/>
        <v>20</v>
      </c>
      <c r="L654" s="192">
        <v>98.7452709276767</v>
      </c>
      <c r="M654" s="193">
        <v>91.8</v>
      </c>
      <c r="N654" s="192">
        <f t="shared" si="85"/>
        <v>119.50382382984475</v>
      </c>
      <c r="O654" s="171">
        <f>L654/N654</f>
        <v>0.82629381858336959</v>
      </c>
      <c r="P654" s="90">
        <v>-3</v>
      </c>
      <c r="Q654" s="204">
        <v>0.83229976130000005</v>
      </c>
    </row>
    <row r="655" spans="1:18" ht="12.65" customHeight="1">
      <c r="A655" s="112">
        <v>44805</v>
      </c>
      <c r="B655" s="90">
        <v>4612483.1639800351</v>
      </c>
      <c r="C655" s="176"/>
      <c r="F655" s="205">
        <v>101.35070439158299</v>
      </c>
      <c r="G655" s="198">
        <f t="shared" si="78"/>
        <v>107.13001800002037</v>
      </c>
      <c r="H655" s="196">
        <f t="shared" si="82"/>
        <v>0</v>
      </c>
      <c r="I655" s="202">
        <f t="shared" si="84"/>
        <v>107.93812888466263</v>
      </c>
      <c r="J655" s="203">
        <v>1</v>
      </c>
      <c r="K655" s="203">
        <f t="shared" si="83"/>
        <v>21</v>
      </c>
      <c r="L655" s="192">
        <v>98.460481612754194</v>
      </c>
      <c r="M655" s="193">
        <v>96.4</v>
      </c>
      <c r="N655" s="192">
        <f t="shared" si="85"/>
        <v>117.85661032679988</v>
      </c>
      <c r="O655" s="171">
        <f t="shared" ref="O655:O656" si="88">L655/N655</f>
        <v>0.83542604305127277</v>
      </c>
      <c r="P655" s="90">
        <v>-3</v>
      </c>
      <c r="Q655" s="204">
        <v>0.83229976130000005</v>
      </c>
    </row>
    <row r="656" spans="1:18" ht="12.65" customHeight="1">
      <c r="A656" s="112">
        <v>44835</v>
      </c>
      <c r="B656" s="90">
        <v>4764806.9610710852</v>
      </c>
      <c r="C656" s="176"/>
      <c r="F656" s="205">
        <v>104.672757733626</v>
      </c>
      <c r="G656" s="198">
        <f t="shared" si="78"/>
        <v>107.13001800002037</v>
      </c>
      <c r="H656" s="196">
        <f t="shared" si="82"/>
        <v>0</v>
      </c>
      <c r="I656" s="202">
        <f t="shared" si="84"/>
        <v>107.66875858978186</v>
      </c>
      <c r="J656" s="203">
        <v>1</v>
      </c>
      <c r="K656" s="203">
        <f t="shared" si="83"/>
        <v>22</v>
      </c>
      <c r="L656" s="192">
        <v>98.269660765929103</v>
      </c>
      <c r="M656" s="193">
        <v>101.2</v>
      </c>
      <c r="N656" s="192">
        <f t="shared" si="85"/>
        <v>116.25874227281656</v>
      </c>
      <c r="O656" s="171">
        <f t="shared" si="88"/>
        <v>0.84526684914005268</v>
      </c>
    </row>
    <row r="657" spans="1:14" ht="12.65" customHeight="1">
      <c r="A657" s="112">
        <v>44866</v>
      </c>
      <c r="B657" s="90">
        <v>4819145.7295220736</v>
      </c>
      <c r="C657" s="176"/>
      <c r="F657" s="205">
        <v>104.721017366792</v>
      </c>
      <c r="G657" s="198">
        <f t="shared" si="78"/>
        <v>107.13001800002037</v>
      </c>
      <c r="H657" s="196">
        <f t="shared" si="82"/>
        <v>0</v>
      </c>
      <c r="I657" s="202">
        <f t="shared" si="84"/>
        <v>107.39938829490109</v>
      </c>
      <c r="J657" s="203">
        <v>1</v>
      </c>
      <c r="K657" s="203">
        <f t="shared" si="83"/>
        <v>23</v>
      </c>
      <c r="L657" s="192">
        <v>98.108583417511397</v>
      </c>
      <c r="M657" s="193">
        <v>97.2</v>
      </c>
      <c r="N657" s="123"/>
    </row>
    <row r="658" spans="1:14" ht="12.65" customHeight="1">
      <c r="A658" s="112">
        <v>44896</v>
      </c>
      <c r="F658" s="205">
        <v>106.078992059852</v>
      </c>
      <c r="G658" s="198">
        <f t="shared" si="78"/>
        <v>107.13001800002037</v>
      </c>
      <c r="H658" s="206">
        <v>1</v>
      </c>
      <c r="I658" s="207">
        <f>G658</f>
        <v>107.13001800002037</v>
      </c>
      <c r="L658" s="192">
        <v>98.080913886951194</v>
      </c>
      <c r="N658" s="123"/>
    </row>
    <row r="659" spans="1:14" ht="12.65" customHeight="1">
      <c r="A659" s="112">
        <v>44927</v>
      </c>
      <c r="F659" s="205">
        <v>105.240516724709</v>
      </c>
      <c r="G659" s="198">
        <f t="shared" si="78"/>
        <v>106.241111660255</v>
      </c>
      <c r="H659" s="196">
        <f t="shared" si="82"/>
        <v>0</v>
      </c>
      <c r="N659" s="123"/>
    </row>
    <row r="660" spans="1:14" ht="12.65" customHeight="1">
      <c r="A660" s="112">
        <v>44958</v>
      </c>
      <c r="F660" s="205">
        <v>102.325452860426</v>
      </c>
      <c r="G660" s="198">
        <f t="shared" si="78"/>
        <v>106.078992059852</v>
      </c>
      <c r="H660" s="196">
        <f t="shared" si="82"/>
        <v>0</v>
      </c>
      <c r="N660" s="123"/>
    </row>
    <row r="661" spans="1:14" ht="12.65" customHeight="1">
      <c r="A661" s="112">
        <v>44986</v>
      </c>
      <c r="F661" s="205">
        <v>104.552825317333</v>
      </c>
      <c r="G661" s="198">
        <f t="shared" si="78"/>
        <v>106.078992059852</v>
      </c>
      <c r="H661" s="196">
        <f>IF(F661=G661,1,0)</f>
        <v>0</v>
      </c>
      <c r="N661" s="123"/>
    </row>
    <row r="662" spans="1:14" ht="12.65" customHeight="1">
      <c r="A662" s="112">
        <v>45017</v>
      </c>
      <c r="F662" s="205">
        <v>88.252364707107802</v>
      </c>
      <c r="G662" s="191"/>
      <c r="H662" s="191"/>
      <c r="N662" s="123"/>
    </row>
    <row r="663" spans="1:14" ht="12.65" customHeight="1">
      <c r="A663" s="112">
        <v>45047</v>
      </c>
      <c r="F663" s="205">
        <v>85.040594375029698</v>
      </c>
      <c r="G663" s="191"/>
      <c r="H663" s="191"/>
      <c r="N663" s="123"/>
    </row>
    <row r="664" spans="1:14" ht="12.65" customHeight="1">
      <c r="A664" s="112">
        <v>45078</v>
      </c>
      <c r="F664" s="205">
        <v>89.783364477474194</v>
      </c>
      <c r="G664" s="191"/>
      <c r="H664" s="191"/>
      <c r="N664" s="123"/>
    </row>
    <row r="665" spans="1:14" ht="12.65" customHeight="1">
      <c r="A665" s="112">
        <v>45108</v>
      </c>
      <c r="F665" s="205">
        <v>92.764098116479403</v>
      </c>
      <c r="G665" s="191"/>
      <c r="H665" s="191"/>
      <c r="N665" s="123"/>
    </row>
    <row r="666" spans="1:14" ht="12.65" customHeight="1">
      <c r="A666" s="112">
        <v>45139</v>
      </c>
      <c r="F666" s="205">
        <v>95.513198825833797</v>
      </c>
      <c r="G666" s="191"/>
      <c r="H666" s="191"/>
      <c r="N666" s="123"/>
    </row>
    <row r="667" spans="1:14" ht="12.65" customHeight="1">
      <c r="A667" s="112">
        <v>45170</v>
      </c>
      <c r="F667" s="205">
        <v>100.595349975887</v>
      </c>
      <c r="G667" s="191"/>
      <c r="H667" s="191"/>
      <c r="N667" s="123"/>
    </row>
    <row r="668" spans="1:14" ht="12.65" customHeight="1">
      <c r="A668" s="112">
        <v>45200</v>
      </c>
      <c r="F668" s="205">
        <v>103.804364809315</v>
      </c>
      <c r="G668" s="191"/>
      <c r="H668" s="191"/>
      <c r="N668" s="123"/>
    </row>
    <row r="669" spans="1:14" ht="12.65" customHeight="1">
      <c r="A669" s="112">
        <v>45231</v>
      </c>
      <c r="F669" s="205">
        <v>103.856599329087</v>
      </c>
      <c r="G669" s="191"/>
      <c r="H669" s="191"/>
      <c r="N669" s="123"/>
    </row>
    <row r="670" spans="1:14" ht="12.65" customHeight="1">
      <c r="A670" s="112">
        <v>45261</v>
      </c>
      <c r="F670" s="205">
        <v>105.170717758628</v>
      </c>
      <c r="G670" s="191"/>
      <c r="H670" s="191"/>
      <c r="N670" s="123"/>
    </row>
    <row r="671" spans="1:14" ht="12.65" customHeight="1">
      <c r="A671" s="112">
        <v>45292</v>
      </c>
      <c r="F671" s="205">
        <v>104.367973962357</v>
      </c>
      <c r="G671" s="191"/>
      <c r="H671" s="191"/>
      <c r="N671" s="123"/>
    </row>
    <row r="672" spans="1:14" ht="12.65" customHeight="1">
      <c r="A672" s="112">
        <v>45323</v>
      </c>
      <c r="F672" s="205">
        <v>101.562268317548</v>
      </c>
      <c r="G672" s="191"/>
      <c r="H672" s="191"/>
      <c r="N672" s="123"/>
    </row>
    <row r="673" spans="1:14" ht="12.65" customHeight="1">
      <c r="A673" s="112">
        <v>45352</v>
      </c>
      <c r="F673" s="205">
        <v>103.714926210028</v>
      </c>
      <c r="G673" s="191"/>
      <c r="H673" s="191"/>
      <c r="N673" s="123"/>
    </row>
    <row r="674" spans="1:14" ht="12.65" customHeight="1">
      <c r="F674" s="205" t="s">
        <v>340</v>
      </c>
      <c r="H674" s="176"/>
    </row>
  </sheetData>
  <phoneticPr fontId="4"/>
  <hyperlinks>
    <hyperlink ref="A640:B640" r:id="rId1" display="※2020年度より2011年度以降の公表値について遡及改定している。2021年度以降、毎月4月分の公表時には、前年度から3カ年分を遡及" xr:uid="{56AA43FA-636B-4C41-AF6A-9550C96483EC}"/>
    <hyperlink ref="A641:B641" r:id="rId2" display="　改定する。これまでの公表値と異なるため、利用に当たっては、最新版を利用されたい。（「使用上の注意及び過去資料」を参照）" xr:uid="{9D86E4C3-4786-4296-9773-CAF552A94D8A}"/>
    <hyperlink ref="A646" r:id="rId3" display="※2020年度より2011年度以降の公表値について遡及改定している。2021年度以降、毎月4月分の公表時には、前年度から3カ年分を遡及" xr:uid="{25909468-17B5-41AB-9AE9-19F3F10565D7}"/>
    <hyperlink ref="A647" r:id="rId4" display="　改定する。これまでの公表値と異なるため、利用に当たっては、最新版を利用されたい。（「使用上の注意及び過去資料」を参照）" xr:uid="{212495DE-E3CF-4AA4-B04A-CBAABA1B0117}"/>
    <hyperlink ref="A652" r:id="rId5" display="※2020年度より2011年度以降の公表値について遡及改定している。2021年度以降、毎月4月分の公表時には、前年度から3カ年分を遡及" xr:uid="{BE7C9FB7-5B6A-443F-A0AE-328EC954DB09}"/>
    <hyperlink ref="A653" r:id="rId6" display="　改定する。これまでの公表値と異なるため、利用に当たっては、最新版を利用されたい。（「使用上の注意及び過去資料」を参照）" xr:uid="{E2EBA157-30B6-4702-A338-3D4F2CE7017D}"/>
  </hyperlinks>
  <printOptions horizontalCentered="1"/>
  <pageMargins left="0.39370078740157483" right="0.39370078740157483" top="0.39370078740157483" bottom="0.19685039370078741" header="0" footer="0"/>
  <pageSetup paperSize="9" scale="41" orientation="portrait" r:id="rId7"/>
  <drawing r:id="rId8"/>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B4EF6-B122-4653-B599-AC0D38A9A9B6}">
  <dimension ref="A1:I814"/>
  <sheetViews>
    <sheetView zoomScaleNormal="100" workbookViewId="0"/>
  </sheetViews>
  <sheetFormatPr defaultRowHeight="18.45"/>
  <cols>
    <col min="1" max="1" width="9.64453125" style="110" bestFit="1" customWidth="1"/>
    <col min="2" max="2" width="16.9375" style="35" customWidth="1"/>
    <col min="3" max="3" width="11.05859375" style="35" bestFit="1" customWidth="1"/>
    <col min="4" max="4" width="14.05859375" style="148" bestFit="1" customWidth="1"/>
    <col min="5" max="5" width="11.8203125" style="190" bestFit="1" customWidth="1"/>
    <col min="6" max="6" width="8.9375" style="35"/>
    <col min="7" max="7" width="8" style="110" bestFit="1" customWidth="1"/>
    <col min="8" max="9" width="14.05859375" style="188" bestFit="1" customWidth="1"/>
    <col min="10" max="16384" width="8.9375" style="35"/>
  </cols>
  <sheetData>
    <row r="1" spans="1:9" ht="36.9">
      <c r="B1" s="36" t="s">
        <v>354</v>
      </c>
      <c r="C1" s="36" t="s">
        <v>355</v>
      </c>
      <c r="D1" s="76" t="s">
        <v>356</v>
      </c>
      <c r="E1" s="77" t="s">
        <v>357</v>
      </c>
      <c r="G1" s="114" t="s">
        <v>358</v>
      </c>
      <c r="H1" s="128" t="s">
        <v>359</v>
      </c>
      <c r="I1" s="128" t="s">
        <v>360</v>
      </c>
    </row>
    <row r="2" spans="1:9">
      <c r="A2" s="113">
        <v>20090</v>
      </c>
      <c r="B2" s="184">
        <v>116.8</v>
      </c>
      <c r="E2" s="185">
        <f t="shared" ref="E2:E65" si="0">B2/100*$D$733</f>
        <v>202.37546666666668</v>
      </c>
      <c r="G2" s="114" t="s">
        <v>52</v>
      </c>
      <c r="H2" s="147">
        <v>602.27493333329903</v>
      </c>
      <c r="I2" s="186">
        <v>608.61009161556206</v>
      </c>
    </row>
    <row r="3" spans="1:9">
      <c r="A3" s="113">
        <v>20121</v>
      </c>
      <c r="B3" s="184">
        <v>115.1</v>
      </c>
      <c r="E3" s="185">
        <f t="shared" si="0"/>
        <v>199.42993333333337</v>
      </c>
      <c r="G3" s="114" t="s">
        <v>40</v>
      </c>
      <c r="H3" s="147">
        <v>606.43333333340001</v>
      </c>
      <c r="I3" s="186">
        <v>610.91892392956004</v>
      </c>
    </row>
    <row r="4" spans="1:9">
      <c r="A4" s="113">
        <v>20149</v>
      </c>
      <c r="B4" s="184">
        <v>115.7</v>
      </c>
      <c r="E4" s="185">
        <f t="shared" si="0"/>
        <v>200.46953333333335</v>
      </c>
      <c r="G4" s="114" t="s">
        <v>53</v>
      </c>
      <c r="H4" s="147">
        <v>607.64620000000002</v>
      </c>
      <c r="I4" s="186">
        <v>613.22379676963101</v>
      </c>
    </row>
    <row r="5" spans="1:9">
      <c r="A5" s="113">
        <v>20180</v>
      </c>
      <c r="B5" s="184">
        <v>117</v>
      </c>
      <c r="E5" s="185">
        <f t="shared" si="0"/>
        <v>202.72200000000001</v>
      </c>
      <c r="G5" s="114" t="s">
        <v>54</v>
      </c>
      <c r="H5" s="147">
        <v>612.49766666669905</v>
      </c>
      <c r="I5" s="186">
        <v>615.51794716772497</v>
      </c>
    </row>
    <row r="6" spans="1:9">
      <c r="A6" s="113">
        <v>20210</v>
      </c>
      <c r="B6" s="184">
        <v>116.5</v>
      </c>
      <c r="E6" s="185">
        <f t="shared" si="0"/>
        <v>201.85566666666668</v>
      </c>
      <c r="G6" s="114" t="s">
        <v>55</v>
      </c>
      <c r="H6" s="147">
        <v>628.09166666669898</v>
      </c>
      <c r="I6" s="186">
        <v>617.79112615781105</v>
      </c>
    </row>
    <row r="7" spans="1:9">
      <c r="A7" s="113">
        <v>20241</v>
      </c>
      <c r="B7" s="184">
        <v>116.5</v>
      </c>
      <c r="E7" s="185">
        <f t="shared" si="0"/>
        <v>201.85566666666668</v>
      </c>
      <c r="G7" s="114" t="s">
        <v>41</v>
      </c>
      <c r="H7" s="147">
        <v>619.60159999999996</v>
      </c>
      <c r="I7" s="186">
        <v>620.03119709854502</v>
      </c>
    </row>
    <row r="8" spans="1:9">
      <c r="A8" s="113">
        <v>20271</v>
      </c>
      <c r="B8" s="184">
        <v>114.7</v>
      </c>
      <c r="E8" s="185">
        <f t="shared" si="0"/>
        <v>198.73686666666669</v>
      </c>
      <c r="G8" s="114" t="s">
        <v>56</v>
      </c>
      <c r="H8" s="147">
        <v>624.79959999999903</v>
      </c>
      <c r="I8" s="186">
        <v>622.23246118640304</v>
      </c>
    </row>
    <row r="9" spans="1:9">
      <c r="A9" s="113">
        <v>20302</v>
      </c>
      <c r="B9" s="184">
        <v>118.7</v>
      </c>
      <c r="E9" s="185">
        <f t="shared" si="0"/>
        <v>205.66753333333335</v>
      </c>
      <c r="G9" s="114" t="s">
        <v>57</v>
      </c>
      <c r="H9" s="147">
        <v>628.43819999999903</v>
      </c>
      <c r="I9" s="186">
        <v>624.38895111966997</v>
      </c>
    </row>
    <row r="10" spans="1:9">
      <c r="A10" s="113">
        <v>20333</v>
      </c>
      <c r="B10" s="184">
        <v>117.3</v>
      </c>
      <c r="E10" s="185">
        <f t="shared" si="0"/>
        <v>203.24180000000001</v>
      </c>
      <c r="G10" s="114" t="s">
        <v>58</v>
      </c>
      <c r="H10" s="147">
        <v>626.87879999999905</v>
      </c>
      <c r="I10" s="186">
        <v>626.49630405839196</v>
      </c>
    </row>
    <row r="11" spans="1:9">
      <c r="A11" s="113">
        <v>20363</v>
      </c>
      <c r="B11" s="184">
        <v>115</v>
      </c>
      <c r="E11" s="185">
        <f t="shared" si="0"/>
        <v>199.25666666666666</v>
      </c>
      <c r="G11" s="114" t="s">
        <v>42</v>
      </c>
      <c r="H11" s="147">
        <v>631.55700000000002</v>
      </c>
      <c r="I11" s="186">
        <v>628.55268794316601</v>
      </c>
    </row>
    <row r="12" spans="1:9">
      <c r="A12" s="113">
        <v>20394</v>
      </c>
      <c r="B12" s="184">
        <v>118.5</v>
      </c>
      <c r="E12" s="185">
        <f t="shared" si="0"/>
        <v>205.32100000000003</v>
      </c>
      <c r="G12" s="114" t="s">
        <v>59</v>
      </c>
      <c r="H12" s="147">
        <v>628.26493333329904</v>
      </c>
      <c r="I12" s="186">
        <v>630.55650977455002</v>
      </c>
    </row>
    <row r="13" spans="1:9">
      <c r="A13" s="113">
        <v>20424</v>
      </c>
      <c r="B13" s="184">
        <v>120</v>
      </c>
      <c r="E13" s="185">
        <f t="shared" si="0"/>
        <v>207.92000000000002</v>
      </c>
      <c r="G13" s="114" t="s">
        <v>60</v>
      </c>
      <c r="H13" s="147">
        <v>628.95799999989902</v>
      </c>
      <c r="I13" s="186">
        <v>632.50805424813996</v>
      </c>
    </row>
    <row r="14" spans="1:9">
      <c r="A14" s="113">
        <v>20455</v>
      </c>
      <c r="B14" s="184">
        <v>120.2</v>
      </c>
      <c r="E14" s="185">
        <f t="shared" si="0"/>
        <v>208.26653333333334</v>
      </c>
      <c r="G14" s="114" t="s">
        <v>61</v>
      </c>
      <c r="H14" s="147">
        <v>626.53226666659998</v>
      </c>
      <c r="I14" s="186">
        <v>634.40617382425501</v>
      </c>
    </row>
    <row r="15" spans="1:9">
      <c r="A15" s="113">
        <v>20486</v>
      </c>
      <c r="B15" s="184">
        <v>121.3</v>
      </c>
      <c r="E15" s="185">
        <f t="shared" si="0"/>
        <v>210.17246666666671</v>
      </c>
      <c r="G15" s="114" t="s">
        <v>43</v>
      </c>
      <c r="H15" s="147">
        <v>629.13126666660003</v>
      </c>
      <c r="I15" s="186">
        <v>636.24750217931205</v>
      </c>
    </row>
    <row r="16" spans="1:9">
      <c r="A16" s="113">
        <v>20515</v>
      </c>
      <c r="B16" s="184">
        <v>121</v>
      </c>
      <c r="E16" s="185">
        <f t="shared" si="0"/>
        <v>209.65266666666668</v>
      </c>
      <c r="G16" s="114" t="s">
        <v>62</v>
      </c>
      <c r="H16" s="147">
        <v>632.59660000010001</v>
      </c>
      <c r="I16" s="186">
        <v>638.02375179775004</v>
      </c>
    </row>
    <row r="17" spans="1:9">
      <c r="A17" s="113">
        <v>20546</v>
      </c>
      <c r="B17" s="184">
        <v>119.3</v>
      </c>
      <c r="E17" s="185">
        <f t="shared" si="0"/>
        <v>206.70713333333336</v>
      </c>
      <c r="G17" s="114" t="s">
        <v>63</v>
      </c>
      <c r="H17" s="147">
        <v>633.98273333329996</v>
      </c>
      <c r="I17" s="186">
        <v>639.72218751681498</v>
      </c>
    </row>
    <row r="18" spans="1:9">
      <c r="A18" s="113">
        <v>20576</v>
      </c>
      <c r="B18" s="184">
        <v>118.8</v>
      </c>
      <c r="E18" s="185">
        <f t="shared" si="0"/>
        <v>205.8408</v>
      </c>
      <c r="G18" s="114" t="s">
        <v>64</v>
      </c>
      <c r="H18" s="147">
        <v>637.6213333334</v>
      </c>
      <c r="I18" s="186">
        <v>641.32668220388098</v>
      </c>
    </row>
    <row r="19" spans="1:9">
      <c r="A19" s="113">
        <v>20607</v>
      </c>
      <c r="B19" s="184">
        <v>119.5</v>
      </c>
      <c r="E19" s="185">
        <f t="shared" si="0"/>
        <v>207.05366666666669</v>
      </c>
      <c r="G19" s="114" t="s">
        <v>44</v>
      </c>
      <c r="H19" s="147">
        <v>643.8589333333</v>
      </c>
      <c r="I19" s="186">
        <v>642.81752156745597</v>
      </c>
    </row>
    <row r="20" spans="1:9">
      <c r="A20" s="113">
        <v>20637</v>
      </c>
      <c r="B20" s="184">
        <v>119.5</v>
      </c>
      <c r="E20" s="185">
        <f t="shared" si="0"/>
        <v>207.05366666666669</v>
      </c>
      <c r="G20" s="114" t="s">
        <v>65</v>
      </c>
      <c r="H20" s="147">
        <v>646.97773333329997</v>
      </c>
      <c r="I20" s="186">
        <v>644.17267547300503</v>
      </c>
    </row>
    <row r="21" spans="1:9">
      <c r="A21" s="113">
        <v>20668</v>
      </c>
      <c r="B21" s="184">
        <v>119.9</v>
      </c>
      <c r="E21" s="185">
        <f t="shared" si="0"/>
        <v>207.74673333333337</v>
      </c>
      <c r="G21" s="114" t="s">
        <v>66</v>
      </c>
      <c r="H21" s="147">
        <v>649.75</v>
      </c>
      <c r="I21" s="186">
        <v>645.37076466834606</v>
      </c>
    </row>
    <row r="22" spans="1:9">
      <c r="A22" s="113">
        <v>20699</v>
      </c>
      <c r="B22" s="184">
        <v>121.2</v>
      </c>
      <c r="E22" s="185">
        <f t="shared" si="0"/>
        <v>209.9992</v>
      </c>
      <c r="G22" s="114" t="s">
        <v>67</v>
      </c>
      <c r="H22" s="147">
        <v>663.09153333330005</v>
      </c>
      <c r="I22" s="186">
        <v>646.39216306245805</v>
      </c>
    </row>
    <row r="23" spans="1:9">
      <c r="A23" s="113">
        <v>20729</v>
      </c>
      <c r="B23" s="184">
        <v>121.1</v>
      </c>
      <c r="E23" s="185">
        <f t="shared" si="0"/>
        <v>209.82593333333332</v>
      </c>
      <c r="G23" s="114" t="s">
        <v>45</v>
      </c>
      <c r="H23" s="147">
        <v>651.82919999999899</v>
      </c>
      <c r="I23" s="186">
        <v>647.21998158640304</v>
      </c>
    </row>
    <row r="24" spans="1:9">
      <c r="A24" s="113">
        <v>20760</v>
      </c>
      <c r="B24" s="184">
        <v>120.3</v>
      </c>
      <c r="E24" s="185">
        <f t="shared" si="0"/>
        <v>208.43980000000002</v>
      </c>
      <c r="G24" s="114" t="s">
        <v>68</v>
      </c>
      <c r="H24" s="147">
        <v>655.29453333339904</v>
      </c>
      <c r="I24" s="186">
        <v>647.84776827766302</v>
      </c>
    </row>
    <row r="25" spans="1:9">
      <c r="A25" s="113">
        <v>20790</v>
      </c>
      <c r="B25" s="184">
        <v>121.3</v>
      </c>
      <c r="E25" s="185">
        <f t="shared" si="0"/>
        <v>210.17246666666671</v>
      </c>
      <c r="G25" s="114" t="s">
        <v>69</v>
      </c>
      <c r="H25" s="147">
        <v>651.30939999999998</v>
      </c>
      <c r="I25" s="186">
        <v>648.27195193522596</v>
      </c>
    </row>
    <row r="26" spans="1:9">
      <c r="A26" s="113">
        <v>20821</v>
      </c>
      <c r="B26" s="184">
        <v>120.5</v>
      </c>
      <c r="E26" s="185">
        <f t="shared" si="0"/>
        <v>208.78633333333337</v>
      </c>
      <c r="G26" s="114" t="s">
        <v>70</v>
      </c>
      <c r="H26" s="147">
        <v>656.50739999999996</v>
      </c>
      <c r="I26" s="186">
        <v>648.49361558624196</v>
      </c>
    </row>
    <row r="27" spans="1:9">
      <c r="A27" s="113">
        <v>20852</v>
      </c>
      <c r="B27" s="184">
        <v>120.6</v>
      </c>
      <c r="E27" s="185">
        <f t="shared" si="0"/>
        <v>208.95960000000002</v>
      </c>
      <c r="G27" s="114" t="s">
        <v>46</v>
      </c>
      <c r="H27" s="147">
        <v>654.77473333340004</v>
      </c>
      <c r="I27" s="186">
        <v>648.51574066290095</v>
      </c>
    </row>
    <row r="28" spans="1:9">
      <c r="A28" s="113">
        <v>20880</v>
      </c>
      <c r="B28" s="184">
        <v>120.7</v>
      </c>
      <c r="E28" s="185">
        <f t="shared" si="0"/>
        <v>209.1328666666667</v>
      </c>
      <c r="G28" s="114" t="s">
        <v>71</v>
      </c>
      <c r="H28" s="147">
        <v>653.73513333339997</v>
      </c>
      <c r="I28" s="186">
        <v>648.346317212651</v>
      </c>
    </row>
    <row r="29" spans="1:9">
      <c r="A29" s="113">
        <v>20911</v>
      </c>
      <c r="B29" s="184">
        <v>121.6</v>
      </c>
      <c r="E29" s="185">
        <f t="shared" si="0"/>
        <v>210.69226666666668</v>
      </c>
      <c r="G29" s="114" t="s">
        <v>72</v>
      </c>
      <c r="H29" s="147">
        <v>657.20046666669998</v>
      </c>
      <c r="I29" s="186">
        <v>647.99724715336095</v>
      </c>
    </row>
    <row r="30" spans="1:9">
      <c r="A30" s="113">
        <v>20941</v>
      </c>
      <c r="B30" s="184">
        <v>123.6</v>
      </c>
      <c r="E30" s="185">
        <f t="shared" si="0"/>
        <v>214.1576</v>
      </c>
      <c r="G30" s="114" t="s">
        <v>73</v>
      </c>
      <c r="H30" s="147">
        <v>646.63120000000004</v>
      </c>
      <c r="I30" s="186">
        <v>647.48380041297196</v>
      </c>
    </row>
    <row r="31" spans="1:9">
      <c r="A31" s="113">
        <v>20972</v>
      </c>
      <c r="B31" s="184">
        <v>119.3</v>
      </c>
      <c r="E31" s="185">
        <f t="shared" si="0"/>
        <v>206.70713333333336</v>
      </c>
      <c r="G31" s="114" t="s">
        <v>47</v>
      </c>
      <c r="H31" s="147">
        <v>648.88366666659999</v>
      </c>
      <c r="I31" s="186">
        <v>646.82699893162498</v>
      </c>
    </row>
    <row r="32" spans="1:9">
      <c r="A32" s="113">
        <v>21002</v>
      </c>
      <c r="B32" s="184">
        <v>120.8</v>
      </c>
      <c r="E32" s="185">
        <f t="shared" si="0"/>
        <v>209.30613333333335</v>
      </c>
      <c r="G32" s="114" t="s">
        <v>74</v>
      </c>
      <c r="H32" s="147">
        <v>647.4975333333</v>
      </c>
      <c r="I32" s="186">
        <v>646.04733177419996</v>
      </c>
    </row>
    <row r="33" spans="1:9">
      <c r="A33" s="113">
        <v>21033</v>
      </c>
      <c r="B33" s="184">
        <v>121.6</v>
      </c>
      <c r="E33" s="185">
        <f t="shared" si="0"/>
        <v>210.69226666666668</v>
      </c>
      <c r="G33" s="114" t="s">
        <v>75</v>
      </c>
      <c r="H33" s="147">
        <v>646.28466666669999</v>
      </c>
      <c r="I33" s="186">
        <v>645.16657342291103</v>
      </c>
    </row>
    <row r="34" spans="1:9">
      <c r="A34" s="113">
        <v>21064</v>
      </c>
      <c r="B34" s="184">
        <v>120.2</v>
      </c>
      <c r="E34" s="185">
        <f t="shared" si="0"/>
        <v>208.26653333333334</v>
      </c>
      <c r="G34" s="114" t="s">
        <v>76</v>
      </c>
      <c r="H34" s="147">
        <v>634.67580000010003</v>
      </c>
      <c r="I34" s="186">
        <v>644.20740473595094</v>
      </c>
    </row>
    <row r="35" spans="1:9">
      <c r="A35" s="113">
        <v>21094</v>
      </c>
      <c r="B35" s="184">
        <v>121.7</v>
      </c>
      <c r="E35" s="185">
        <f t="shared" si="0"/>
        <v>210.86553333333336</v>
      </c>
      <c r="G35" s="114" t="s">
        <v>48</v>
      </c>
      <c r="H35" s="147">
        <v>637.44806666659997</v>
      </c>
      <c r="I35" s="186">
        <v>643.19320537978297</v>
      </c>
    </row>
    <row r="36" spans="1:9">
      <c r="A36" s="113">
        <v>21125</v>
      </c>
      <c r="B36" s="184">
        <v>121.4</v>
      </c>
      <c r="E36" s="185">
        <f t="shared" si="0"/>
        <v>210.34573333333336</v>
      </c>
      <c r="G36" s="114" t="s">
        <v>77</v>
      </c>
      <c r="H36" s="147">
        <v>638.31439999999998</v>
      </c>
      <c r="I36" s="186">
        <v>642.14139776791797</v>
      </c>
    </row>
    <row r="37" spans="1:9">
      <c r="A37" s="113">
        <v>21155</v>
      </c>
      <c r="B37" s="184">
        <v>119.9</v>
      </c>
      <c r="E37" s="185">
        <f t="shared" si="0"/>
        <v>207.74673333333337</v>
      </c>
      <c r="G37" s="114" t="s">
        <v>78</v>
      </c>
      <c r="H37" s="147">
        <v>637.79459999999904</v>
      </c>
      <c r="I37" s="186">
        <v>641.06581360216501</v>
      </c>
    </row>
    <row r="38" spans="1:9">
      <c r="A38" s="113">
        <v>21186</v>
      </c>
      <c r="B38" s="184">
        <v>120.5</v>
      </c>
      <c r="E38" s="185">
        <f t="shared" si="0"/>
        <v>208.78633333333337</v>
      </c>
      <c r="G38" s="114" t="s">
        <v>79</v>
      </c>
      <c r="H38" s="147">
        <v>639.52726666669901</v>
      </c>
      <c r="I38" s="186">
        <v>639.97789271072998</v>
      </c>
    </row>
    <row r="39" spans="1:9">
      <c r="A39" s="113">
        <v>21217</v>
      </c>
      <c r="B39" s="184">
        <v>120.3</v>
      </c>
      <c r="E39" s="185">
        <f t="shared" si="0"/>
        <v>208.43980000000002</v>
      </c>
      <c r="G39" s="114" t="s">
        <v>49</v>
      </c>
      <c r="H39" s="147">
        <v>634.15599999990002</v>
      </c>
      <c r="I39" s="186">
        <v>638.88703041331996</v>
      </c>
    </row>
    <row r="40" spans="1:9">
      <c r="A40" s="113">
        <v>21245</v>
      </c>
      <c r="B40" s="184">
        <v>120.8</v>
      </c>
      <c r="E40" s="185">
        <f t="shared" si="0"/>
        <v>209.30613333333335</v>
      </c>
      <c r="G40" s="114" t="s">
        <v>80</v>
      </c>
      <c r="H40" s="147">
        <v>635.71540000000005</v>
      </c>
      <c r="I40" s="186">
        <v>637.80234038835999</v>
      </c>
    </row>
    <row r="41" spans="1:9">
      <c r="A41" s="113">
        <v>21276</v>
      </c>
      <c r="B41" s="184">
        <v>120.2</v>
      </c>
      <c r="E41" s="185">
        <f t="shared" si="0"/>
        <v>208.26653333333334</v>
      </c>
      <c r="G41" s="114" t="s">
        <v>81</v>
      </c>
      <c r="H41" s="147">
        <v>635.7153999999</v>
      </c>
      <c r="I41" s="186">
        <v>636.72997942026996</v>
      </c>
    </row>
    <row r="42" spans="1:9">
      <c r="A42" s="113">
        <v>21306</v>
      </c>
      <c r="B42" s="184">
        <v>121.4</v>
      </c>
      <c r="E42" s="185">
        <f t="shared" si="0"/>
        <v>210.34573333333336</v>
      </c>
      <c r="G42" s="114" t="s">
        <v>82</v>
      </c>
      <c r="H42" s="147">
        <v>635.02233333330003</v>
      </c>
      <c r="I42" s="186">
        <v>635.67479995572603</v>
      </c>
    </row>
    <row r="43" spans="1:9">
      <c r="A43" s="113">
        <v>21337</v>
      </c>
      <c r="B43" s="184">
        <v>121.5</v>
      </c>
      <c r="E43" s="185">
        <f t="shared" si="0"/>
        <v>210.51900000000003</v>
      </c>
      <c r="G43" s="114" t="s">
        <v>83</v>
      </c>
      <c r="H43" s="147">
        <v>631.21046666669997</v>
      </c>
      <c r="I43" s="186">
        <v>634.64102032926496</v>
      </c>
    </row>
    <row r="44" spans="1:9">
      <c r="A44" s="113">
        <v>21367</v>
      </c>
      <c r="B44" s="184">
        <v>122.2</v>
      </c>
      <c r="E44" s="185">
        <f t="shared" si="0"/>
        <v>211.73186666666669</v>
      </c>
      <c r="G44" s="114" t="s">
        <v>84</v>
      </c>
      <c r="H44" s="147">
        <v>634.84906666669997</v>
      </c>
      <c r="I44" s="186">
        <v>633.63245108378806</v>
      </c>
    </row>
    <row r="45" spans="1:9">
      <c r="A45" s="113">
        <v>21398</v>
      </c>
      <c r="B45" s="184">
        <v>121.3</v>
      </c>
      <c r="E45" s="185">
        <f t="shared" si="0"/>
        <v>210.17246666666671</v>
      </c>
      <c r="G45" s="114" t="s">
        <v>85</v>
      </c>
      <c r="H45" s="147">
        <v>634.50253333329999</v>
      </c>
      <c r="I45" s="186">
        <v>632.65075866615302</v>
      </c>
    </row>
    <row r="46" spans="1:9">
      <c r="A46" s="113">
        <v>21429</v>
      </c>
      <c r="B46" s="184">
        <v>121.6</v>
      </c>
      <c r="E46" s="185">
        <f t="shared" si="0"/>
        <v>210.69226666666668</v>
      </c>
      <c r="G46" s="114" t="s">
        <v>86</v>
      </c>
      <c r="H46" s="147">
        <v>631.7302666667</v>
      </c>
      <c r="I46" s="186">
        <v>631.69836990796205</v>
      </c>
    </row>
    <row r="47" spans="1:9">
      <c r="A47" s="113">
        <v>21459</v>
      </c>
      <c r="B47" s="184">
        <v>121.4</v>
      </c>
      <c r="E47" s="185">
        <f t="shared" si="0"/>
        <v>210.34573333333336</v>
      </c>
      <c r="G47" s="114" t="s">
        <v>87</v>
      </c>
      <c r="H47" s="147">
        <v>622.20060000000001</v>
      </c>
      <c r="I47" s="186">
        <v>630.77886899997895</v>
      </c>
    </row>
    <row r="48" spans="1:9">
      <c r="A48" s="113">
        <v>21490</v>
      </c>
      <c r="B48" s="184">
        <v>121.9</v>
      </c>
      <c r="E48" s="185">
        <f t="shared" si="0"/>
        <v>211.21206666666669</v>
      </c>
      <c r="G48" s="114" t="s">
        <v>88</v>
      </c>
      <c r="H48" s="147">
        <v>628.43819999999903</v>
      </c>
      <c r="I48" s="186">
        <v>629.89586006844695</v>
      </c>
    </row>
    <row r="49" spans="1:9">
      <c r="A49" s="113">
        <v>21520</v>
      </c>
      <c r="B49" s="184">
        <v>122.6</v>
      </c>
      <c r="E49" s="185">
        <f t="shared" si="0"/>
        <v>212.42493333333334</v>
      </c>
      <c r="G49" s="114" t="s">
        <v>89</v>
      </c>
      <c r="H49" s="147">
        <v>627.39859999999999</v>
      </c>
      <c r="I49" s="186">
        <v>629.04758582147997</v>
      </c>
    </row>
    <row r="50" spans="1:9">
      <c r="A50" s="113">
        <v>21551</v>
      </c>
      <c r="B50" s="184">
        <v>122.4</v>
      </c>
      <c r="E50" s="185">
        <f t="shared" si="0"/>
        <v>212.07840000000002</v>
      </c>
      <c r="G50" s="114" t="s">
        <v>90</v>
      </c>
      <c r="H50" s="147">
        <v>629.99759999999901</v>
      </c>
      <c r="I50" s="186">
        <v>628.23137792965099</v>
      </c>
    </row>
    <row r="51" spans="1:9">
      <c r="A51" s="113">
        <v>21582</v>
      </c>
      <c r="B51" s="184">
        <v>122.5</v>
      </c>
      <c r="E51" s="185">
        <f t="shared" si="0"/>
        <v>212.25166666666669</v>
      </c>
      <c r="G51" s="114" t="s">
        <v>91</v>
      </c>
      <c r="H51" s="147">
        <v>625.83920000009903</v>
      </c>
      <c r="I51" s="186">
        <v>627.44353744739499</v>
      </c>
    </row>
    <row r="52" spans="1:9">
      <c r="A52" s="113">
        <v>21610</v>
      </c>
      <c r="B52" s="184">
        <v>123.1</v>
      </c>
      <c r="E52" s="185">
        <f t="shared" si="0"/>
        <v>213.29126666666667</v>
      </c>
      <c r="G52" s="114" t="s">
        <v>92</v>
      </c>
      <c r="H52" s="147">
        <v>624.45306666670001</v>
      </c>
      <c r="I52" s="186">
        <v>626.68146931794001</v>
      </c>
    </row>
    <row r="53" spans="1:9">
      <c r="A53" s="113">
        <v>21641</v>
      </c>
      <c r="B53" s="184">
        <v>122.9</v>
      </c>
      <c r="E53" s="185">
        <f t="shared" si="0"/>
        <v>212.94473333333337</v>
      </c>
      <c r="G53" s="114" t="s">
        <v>93</v>
      </c>
      <c r="H53" s="147">
        <v>622.3738666667</v>
      </c>
      <c r="I53" s="186">
        <v>625.94157577360897</v>
      </c>
    </row>
    <row r="54" spans="1:9">
      <c r="A54" s="113">
        <v>21671</v>
      </c>
      <c r="B54" s="184">
        <v>123.1</v>
      </c>
      <c r="E54" s="185">
        <f t="shared" si="0"/>
        <v>213.29126666666667</v>
      </c>
      <c r="G54" s="114" t="s">
        <v>94</v>
      </c>
      <c r="H54" s="147">
        <v>632.76986666669904</v>
      </c>
      <c r="I54" s="186">
        <v>625.21886629506798</v>
      </c>
    </row>
    <row r="55" spans="1:9">
      <c r="A55" s="113">
        <v>21702</v>
      </c>
      <c r="B55" s="184">
        <v>125.6</v>
      </c>
      <c r="E55" s="185">
        <f t="shared" si="0"/>
        <v>217.62293333333335</v>
      </c>
      <c r="G55" s="114" t="s">
        <v>95</v>
      </c>
      <c r="H55" s="147">
        <v>630.5174000001</v>
      </c>
      <c r="I55" s="186">
        <v>624.50612054479097</v>
      </c>
    </row>
    <row r="56" spans="1:9">
      <c r="A56" s="113">
        <v>21732</v>
      </c>
      <c r="B56" s="184">
        <v>124.8</v>
      </c>
      <c r="E56" s="185">
        <f t="shared" si="0"/>
        <v>216.23680000000002</v>
      </c>
      <c r="G56" s="114" t="s">
        <v>96</v>
      </c>
      <c r="H56" s="147">
        <v>622.20059999989996</v>
      </c>
      <c r="I56" s="186">
        <v>623.800837560486</v>
      </c>
    </row>
    <row r="57" spans="1:9">
      <c r="A57" s="113">
        <v>21763</v>
      </c>
      <c r="B57" s="184">
        <v>123.8</v>
      </c>
      <c r="E57" s="185">
        <f t="shared" si="0"/>
        <v>214.50413333333336</v>
      </c>
      <c r="G57" s="114" t="s">
        <v>97</v>
      </c>
      <c r="H57" s="147">
        <v>624.45306666669899</v>
      </c>
      <c r="I57" s="186">
        <v>623.10427342951903</v>
      </c>
    </row>
    <row r="58" spans="1:9">
      <c r="A58" s="113">
        <v>21794</v>
      </c>
      <c r="B58" s="184">
        <v>124.8</v>
      </c>
      <c r="E58" s="185">
        <f t="shared" si="0"/>
        <v>216.23680000000002</v>
      </c>
      <c r="G58" s="114" t="s">
        <v>98</v>
      </c>
      <c r="H58" s="147">
        <v>614.40359999999998</v>
      </c>
      <c r="I58" s="186">
        <v>622.41668409078204</v>
      </c>
    </row>
    <row r="59" spans="1:9">
      <c r="A59" s="113">
        <v>21824</v>
      </c>
      <c r="B59" s="184">
        <v>124.6</v>
      </c>
      <c r="E59" s="185">
        <f t="shared" si="0"/>
        <v>215.89026666666669</v>
      </c>
      <c r="G59" s="114" t="s">
        <v>99</v>
      </c>
      <c r="H59" s="147">
        <v>615.96299999999997</v>
      </c>
      <c r="I59" s="186">
        <v>621.73916847893895</v>
      </c>
    </row>
    <row r="60" spans="1:9">
      <c r="A60" s="113">
        <v>21855</v>
      </c>
      <c r="B60" s="184">
        <v>125</v>
      </c>
      <c r="E60" s="185">
        <f t="shared" si="0"/>
        <v>216.58333333333334</v>
      </c>
      <c r="G60" s="114" t="s">
        <v>100</v>
      </c>
      <c r="H60" s="147">
        <v>616.4828</v>
      </c>
      <c r="I60" s="186">
        <v>621.06781735109803</v>
      </c>
    </row>
    <row r="61" spans="1:9">
      <c r="A61" s="113">
        <v>21885</v>
      </c>
      <c r="B61" s="184">
        <v>125.4</v>
      </c>
      <c r="E61" s="185">
        <f t="shared" si="0"/>
        <v>217.27640000000002</v>
      </c>
      <c r="G61" s="114" t="s">
        <v>101</v>
      </c>
      <c r="H61" s="147">
        <v>618.04219999999998</v>
      </c>
      <c r="I61" s="186">
        <v>620.39511135906901</v>
      </c>
    </row>
    <row r="62" spans="1:9">
      <c r="A62" s="113">
        <v>21916</v>
      </c>
      <c r="B62" s="184">
        <v>125.3</v>
      </c>
      <c r="C62" s="146">
        <v>192.1</v>
      </c>
      <c r="E62" s="185">
        <f t="shared" si="0"/>
        <v>217.10313333333332</v>
      </c>
      <c r="G62" s="114" t="s">
        <v>102</v>
      </c>
      <c r="H62" s="147">
        <v>611.80460000000005</v>
      </c>
      <c r="I62" s="186">
        <v>619.71066551881495</v>
      </c>
    </row>
    <row r="63" spans="1:9">
      <c r="A63" s="113">
        <v>21947</v>
      </c>
      <c r="B63" s="184">
        <v>129</v>
      </c>
      <c r="C63" s="146">
        <v>212.2</v>
      </c>
      <c r="E63" s="185">
        <f t="shared" si="0"/>
        <v>223.51400000000001</v>
      </c>
      <c r="G63" s="114" t="s">
        <v>103</v>
      </c>
      <c r="H63" s="147">
        <v>614.57686666660004</v>
      </c>
      <c r="I63" s="186">
        <v>619.00262427670202</v>
      </c>
    </row>
    <row r="64" spans="1:9">
      <c r="A64" s="113">
        <v>21976</v>
      </c>
      <c r="B64" s="184">
        <v>128.4</v>
      </c>
      <c r="C64" s="146">
        <v>214.2</v>
      </c>
      <c r="E64" s="185">
        <f t="shared" si="0"/>
        <v>222.47440000000003</v>
      </c>
      <c r="G64" s="114" t="s">
        <v>104</v>
      </c>
      <c r="H64" s="147">
        <v>624.45306666659997</v>
      </c>
      <c r="I64" s="186">
        <v>618.254190788144</v>
      </c>
    </row>
    <row r="65" spans="1:9">
      <c r="A65" s="113">
        <v>22007</v>
      </c>
      <c r="B65" s="184">
        <v>126.2</v>
      </c>
      <c r="C65" s="146">
        <v>208.6</v>
      </c>
      <c r="E65" s="185">
        <f t="shared" si="0"/>
        <v>218.66253333333336</v>
      </c>
      <c r="G65" s="114" t="s">
        <v>105</v>
      </c>
      <c r="H65" s="147">
        <v>620.98773333329905</v>
      </c>
      <c r="I65" s="186">
        <v>617.44580211004904</v>
      </c>
    </row>
    <row r="66" spans="1:9">
      <c r="A66" s="113">
        <v>22037</v>
      </c>
      <c r="B66" s="184">
        <v>123.6</v>
      </c>
      <c r="C66" s="146">
        <v>205.3</v>
      </c>
      <c r="E66" s="185">
        <f t="shared" ref="E66:E129" si="1">B66/100*$D$733</f>
        <v>214.1576</v>
      </c>
      <c r="G66" s="114" t="s">
        <v>106</v>
      </c>
      <c r="H66" s="147">
        <v>625.14613333340003</v>
      </c>
      <c r="I66" s="186">
        <v>616.56176959675201</v>
      </c>
    </row>
    <row r="67" spans="1:9">
      <c r="A67" s="113">
        <v>22068</v>
      </c>
      <c r="B67" s="184">
        <v>126.4</v>
      </c>
      <c r="C67" s="146">
        <v>215.4</v>
      </c>
      <c r="E67" s="185">
        <f t="shared" si="1"/>
        <v>219.00906666666668</v>
      </c>
      <c r="G67" s="114" t="s">
        <v>107</v>
      </c>
      <c r="H67" s="147">
        <v>617.00260000000003</v>
      </c>
      <c r="I67" s="186">
        <v>615.58861830959802</v>
      </c>
    </row>
    <row r="68" spans="1:9">
      <c r="A68" s="113">
        <v>22098</v>
      </c>
      <c r="B68" s="184">
        <v>125.8</v>
      </c>
      <c r="C68" s="146">
        <v>217.9</v>
      </c>
      <c r="E68" s="185">
        <f t="shared" si="1"/>
        <v>217.96946666666668</v>
      </c>
      <c r="G68" s="110" t="s">
        <v>108</v>
      </c>
      <c r="H68" s="147">
        <v>619.60159999999996</v>
      </c>
      <c r="I68" s="186">
        <v>614.51823853727001</v>
      </c>
    </row>
    <row r="69" spans="1:9">
      <c r="A69" s="113">
        <v>22129</v>
      </c>
      <c r="B69" s="184">
        <v>126.4</v>
      </c>
      <c r="C69" s="146">
        <v>216</v>
      </c>
      <c r="E69" s="185">
        <f t="shared" si="1"/>
        <v>219.00906666666668</v>
      </c>
      <c r="G69" s="110" t="s">
        <v>109</v>
      </c>
      <c r="H69" s="147">
        <v>614.75013333339996</v>
      </c>
      <c r="I69" s="186">
        <v>613.34340430700604</v>
      </c>
    </row>
    <row r="70" spans="1:9">
      <c r="A70" s="113">
        <v>22160</v>
      </c>
      <c r="B70" s="184">
        <v>126</v>
      </c>
      <c r="C70" s="146">
        <v>214</v>
      </c>
      <c r="E70" s="185">
        <f t="shared" si="1"/>
        <v>218.31600000000003</v>
      </c>
      <c r="G70" s="110" t="s">
        <v>110</v>
      </c>
      <c r="H70" s="147">
        <v>621.50753333329999</v>
      </c>
      <c r="I70" s="186">
        <v>612.06006674696005</v>
      </c>
    </row>
    <row r="71" spans="1:9">
      <c r="A71" s="113">
        <v>22190</v>
      </c>
      <c r="B71" s="184">
        <v>125.7</v>
      </c>
      <c r="C71" s="146">
        <v>212.5</v>
      </c>
      <c r="E71" s="185">
        <f t="shared" si="1"/>
        <v>217.79620000000003</v>
      </c>
      <c r="G71" s="110" t="s">
        <v>111</v>
      </c>
      <c r="H71" s="147">
        <v>613.53726666670002</v>
      </c>
      <c r="I71" s="186">
        <v>610.66505619092595</v>
      </c>
    </row>
    <row r="72" spans="1:9">
      <c r="A72" s="113">
        <v>22221</v>
      </c>
      <c r="B72" s="184">
        <v>124.6</v>
      </c>
      <c r="C72" s="146">
        <v>208.7</v>
      </c>
      <c r="E72" s="185">
        <f t="shared" si="1"/>
        <v>215.89026666666669</v>
      </c>
      <c r="G72" s="110" t="s">
        <v>112</v>
      </c>
      <c r="H72" s="147">
        <v>612.32439999999997</v>
      </c>
      <c r="I72" s="186">
        <v>609.16110763931601</v>
      </c>
    </row>
    <row r="73" spans="1:9">
      <c r="A73" s="113">
        <v>22251</v>
      </c>
      <c r="B73" s="184">
        <v>125.6</v>
      </c>
      <c r="C73" s="146">
        <v>214.1</v>
      </c>
      <c r="E73" s="185">
        <f t="shared" si="1"/>
        <v>217.62293333333335</v>
      </c>
      <c r="G73" s="110" t="s">
        <v>113</v>
      </c>
      <c r="H73" s="147">
        <v>617.00260000000003</v>
      </c>
      <c r="I73" s="186">
        <v>607.55275122408898</v>
      </c>
    </row>
    <row r="74" spans="1:9">
      <c r="A74" s="113">
        <v>22282</v>
      </c>
      <c r="B74" s="184">
        <v>127</v>
      </c>
      <c r="C74" s="146">
        <v>193.7</v>
      </c>
      <c r="E74" s="185">
        <f t="shared" si="1"/>
        <v>220.04866666666669</v>
      </c>
      <c r="G74" s="110" t="s">
        <v>114</v>
      </c>
      <c r="H74" s="147">
        <v>615.78973333329998</v>
      </c>
      <c r="I74" s="186">
        <v>605.84649413492798</v>
      </c>
    </row>
    <row r="75" spans="1:9">
      <c r="A75" s="113">
        <v>22313</v>
      </c>
      <c r="B75" s="184">
        <v>126</v>
      </c>
      <c r="C75" s="146">
        <v>207.4</v>
      </c>
      <c r="E75" s="185">
        <f t="shared" si="1"/>
        <v>218.31600000000003</v>
      </c>
      <c r="G75" s="110" t="s">
        <v>115</v>
      </c>
      <c r="H75" s="147">
        <v>612.67093333339903</v>
      </c>
      <c r="I75" s="186">
        <v>604.05474971700005</v>
      </c>
    </row>
    <row r="76" spans="1:9">
      <c r="A76" s="113">
        <v>22341</v>
      </c>
      <c r="B76" s="184">
        <v>125.9</v>
      </c>
      <c r="C76" s="146">
        <v>209</v>
      </c>
      <c r="E76" s="185">
        <f t="shared" si="1"/>
        <v>218.14273333333338</v>
      </c>
      <c r="G76" s="110" t="s">
        <v>116</v>
      </c>
      <c r="H76" s="147">
        <v>602.62146666670003</v>
      </c>
      <c r="I76" s="186">
        <v>602.19614583997395</v>
      </c>
    </row>
    <row r="77" spans="1:9">
      <c r="A77" s="113">
        <v>22372</v>
      </c>
      <c r="B77" s="184">
        <v>125.7</v>
      </c>
      <c r="C77" s="146">
        <v>208.7</v>
      </c>
      <c r="E77" s="185">
        <f t="shared" si="1"/>
        <v>217.79620000000003</v>
      </c>
      <c r="G77" s="110" t="s">
        <v>117</v>
      </c>
      <c r="H77" s="147">
        <v>608.16599999999903</v>
      </c>
      <c r="I77" s="186">
        <v>600.29469548827399</v>
      </c>
    </row>
    <row r="78" spans="1:9">
      <c r="A78" s="113">
        <v>22402</v>
      </c>
      <c r="B78" s="184">
        <v>126.4</v>
      </c>
      <c r="C78" s="146">
        <v>210.5</v>
      </c>
      <c r="E78" s="185">
        <f t="shared" si="1"/>
        <v>219.00906666666668</v>
      </c>
      <c r="G78" s="110" t="s">
        <v>118</v>
      </c>
      <c r="H78" s="147">
        <v>596.55713333330004</v>
      </c>
      <c r="I78" s="186">
        <v>598.37467747184303</v>
      </c>
    </row>
    <row r="79" spans="1:9">
      <c r="A79" s="113">
        <v>22433</v>
      </c>
      <c r="B79" s="184">
        <v>125.8</v>
      </c>
      <c r="C79" s="146">
        <v>214.6</v>
      </c>
      <c r="E79" s="185">
        <f t="shared" si="1"/>
        <v>217.96946666666668</v>
      </c>
      <c r="G79" s="110" t="s">
        <v>119</v>
      </c>
      <c r="H79" s="147">
        <v>604.70066666670004</v>
      </c>
      <c r="I79" s="186">
        <v>596.46529016594695</v>
      </c>
    </row>
    <row r="80" spans="1:9">
      <c r="A80" s="113">
        <v>22463</v>
      </c>
      <c r="B80" s="184">
        <v>125.2</v>
      </c>
      <c r="C80" s="146">
        <v>216.8</v>
      </c>
      <c r="E80" s="185">
        <f t="shared" si="1"/>
        <v>216.9298666666667</v>
      </c>
      <c r="G80" s="110" t="s">
        <v>120</v>
      </c>
      <c r="H80" s="147">
        <v>591.01259999989998</v>
      </c>
      <c r="I80" s="186">
        <v>594.59459598076</v>
      </c>
    </row>
    <row r="81" spans="1:9">
      <c r="A81" s="113">
        <v>22494</v>
      </c>
      <c r="B81" s="184">
        <v>126.3</v>
      </c>
      <c r="C81" s="146">
        <v>215.8</v>
      </c>
      <c r="E81" s="185">
        <f t="shared" si="1"/>
        <v>218.83580000000001</v>
      </c>
      <c r="G81" s="110" t="s">
        <v>121</v>
      </c>
      <c r="H81" s="147">
        <v>585.8145999999</v>
      </c>
      <c r="I81" s="186">
        <v>592.79580443677196</v>
      </c>
    </row>
    <row r="82" spans="1:9">
      <c r="A82" s="113">
        <v>22525</v>
      </c>
      <c r="B82" s="184">
        <v>125.8</v>
      </c>
      <c r="C82" s="146">
        <v>214.6</v>
      </c>
      <c r="E82" s="185">
        <f t="shared" si="1"/>
        <v>217.96946666666668</v>
      </c>
      <c r="G82" s="110" t="s">
        <v>122</v>
      </c>
      <c r="H82" s="147">
        <v>578.88393333329998</v>
      </c>
      <c r="I82" s="186">
        <v>591.09988630698399</v>
      </c>
    </row>
    <row r="83" spans="1:9">
      <c r="A83" s="113">
        <v>22555</v>
      </c>
      <c r="B83" s="184">
        <v>124.8</v>
      </c>
      <c r="C83" s="146">
        <v>211.8</v>
      </c>
      <c r="E83" s="185">
        <f t="shared" si="1"/>
        <v>216.23680000000002</v>
      </c>
      <c r="G83" s="110" t="s">
        <v>123</v>
      </c>
      <c r="H83" s="147">
        <v>577.67106666669997</v>
      </c>
      <c r="I83" s="186">
        <v>589.53344911162401</v>
      </c>
    </row>
    <row r="84" spans="1:9">
      <c r="A84" s="113">
        <v>22586</v>
      </c>
      <c r="B84" s="184">
        <v>126</v>
      </c>
      <c r="C84" s="146">
        <v>212.5</v>
      </c>
      <c r="E84" s="185">
        <f t="shared" si="1"/>
        <v>218.31600000000003</v>
      </c>
      <c r="G84" s="110" t="s">
        <v>124</v>
      </c>
      <c r="H84" s="147">
        <v>580.96313333340004</v>
      </c>
      <c r="I84" s="186">
        <v>588.11546540031304</v>
      </c>
    </row>
    <row r="85" spans="1:9">
      <c r="A85" s="113">
        <v>22616</v>
      </c>
      <c r="B85" s="184">
        <v>128.5</v>
      </c>
      <c r="C85" s="146">
        <v>219.6</v>
      </c>
      <c r="E85" s="185">
        <f t="shared" si="1"/>
        <v>222.64766666666668</v>
      </c>
      <c r="G85" s="110" t="s">
        <v>125</v>
      </c>
      <c r="H85" s="147">
        <v>578.71066666670004</v>
      </c>
      <c r="I85" s="186">
        <v>586.85749373364195</v>
      </c>
    </row>
    <row r="86" spans="1:9">
      <c r="A86" s="113">
        <v>22647</v>
      </c>
      <c r="B86" s="184">
        <v>125.7</v>
      </c>
      <c r="C86" s="146">
        <v>192.4</v>
      </c>
      <c r="E86" s="185">
        <f t="shared" si="1"/>
        <v>217.79620000000003</v>
      </c>
      <c r="G86" s="110" t="s">
        <v>126</v>
      </c>
      <c r="H86" s="147">
        <v>585.4680666667</v>
      </c>
      <c r="I86" s="186">
        <v>585.76662246466003</v>
      </c>
    </row>
    <row r="87" spans="1:9">
      <c r="A87" s="113">
        <v>22678</v>
      </c>
      <c r="B87" s="184">
        <v>123.7</v>
      </c>
      <c r="C87" s="146">
        <v>205.5</v>
      </c>
      <c r="E87" s="185">
        <f t="shared" si="1"/>
        <v>214.33086666666671</v>
      </c>
      <c r="G87" s="110" t="s">
        <v>127</v>
      </c>
      <c r="H87" s="147">
        <v>575.76513333339994</v>
      </c>
      <c r="I87" s="186">
        <v>584.84484817950101</v>
      </c>
    </row>
    <row r="88" spans="1:9">
      <c r="A88" s="113">
        <v>22706</v>
      </c>
      <c r="B88" s="184">
        <v>123.8</v>
      </c>
      <c r="C88" s="146">
        <v>206.8</v>
      </c>
      <c r="E88" s="185">
        <f t="shared" si="1"/>
        <v>214.50413333333336</v>
      </c>
      <c r="G88" s="110" t="s">
        <v>128</v>
      </c>
      <c r="H88" s="147">
        <v>577.67106666669997</v>
      </c>
      <c r="I88" s="186">
        <v>584.09398086692295</v>
      </c>
    </row>
    <row r="89" spans="1:9">
      <c r="A89" s="113">
        <v>22737</v>
      </c>
      <c r="B89" s="184">
        <v>125.3</v>
      </c>
      <c r="C89" s="146">
        <v>209.9</v>
      </c>
      <c r="E89" s="185">
        <f t="shared" si="1"/>
        <v>217.10313333333332</v>
      </c>
      <c r="G89" s="110" t="s">
        <v>129</v>
      </c>
      <c r="H89" s="147">
        <v>574.20573333330003</v>
      </c>
      <c r="I89" s="186">
        <v>583.51015569390904</v>
      </c>
    </row>
    <row r="90" spans="1:9">
      <c r="A90" s="113">
        <v>22767</v>
      </c>
      <c r="B90" s="184">
        <v>125</v>
      </c>
      <c r="C90" s="146">
        <v>209.5</v>
      </c>
      <c r="E90" s="185">
        <f t="shared" si="1"/>
        <v>216.58333333333334</v>
      </c>
      <c r="G90" s="110" t="s">
        <v>130</v>
      </c>
      <c r="H90" s="147">
        <v>578.53740000000005</v>
      </c>
      <c r="I90" s="186">
        <v>583.08549350606199</v>
      </c>
    </row>
    <row r="91" spans="1:9">
      <c r="A91" s="113">
        <v>22798</v>
      </c>
      <c r="B91" s="184">
        <v>124.2</v>
      </c>
      <c r="C91" s="146">
        <v>213.5</v>
      </c>
      <c r="E91" s="185">
        <f t="shared" si="1"/>
        <v>215.19720000000001</v>
      </c>
      <c r="G91" s="110" t="s">
        <v>131</v>
      </c>
      <c r="H91" s="147">
        <v>575.76513333330001</v>
      </c>
      <c r="I91" s="186">
        <v>582.80629988501505</v>
      </c>
    </row>
    <row r="92" spans="1:9">
      <c r="A92" s="113">
        <v>22828</v>
      </c>
      <c r="B92" s="184">
        <v>124.7</v>
      </c>
      <c r="C92" s="146">
        <v>217</v>
      </c>
      <c r="E92" s="185">
        <f t="shared" si="1"/>
        <v>216.06353333333337</v>
      </c>
      <c r="G92" s="110" t="s">
        <v>132</v>
      </c>
      <c r="H92" s="147">
        <v>582.86906666669904</v>
      </c>
      <c r="I92" s="186">
        <v>582.65603785395604</v>
      </c>
    </row>
    <row r="93" spans="1:9">
      <c r="A93" s="113">
        <v>22859</v>
      </c>
      <c r="B93" s="184">
        <v>124.4</v>
      </c>
      <c r="C93" s="146">
        <v>213.7</v>
      </c>
      <c r="E93" s="185">
        <f t="shared" si="1"/>
        <v>215.54373333333334</v>
      </c>
      <c r="G93" s="110" t="s">
        <v>133</v>
      </c>
      <c r="H93" s="147">
        <v>582.34926666659999</v>
      </c>
      <c r="I93" s="186">
        <v>582.61376970698097</v>
      </c>
    </row>
    <row r="94" spans="1:9">
      <c r="A94" s="113">
        <v>22890</v>
      </c>
      <c r="B94" s="184">
        <v>124.6</v>
      </c>
      <c r="C94" s="146">
        <v>213.9</v>
      </c>
      <c r="E94" s="185">
        <f t="shared" si="1"/>
        <v>215.89026666666669</v>
      </c>
      <c r="G94" s="110" t="s">
        <v>134</v>
      </c>
      <c r="H94" s="147">
        <v>585.81460000000004</v>
      </c>
      <c r="I94" s="186">
        <v>582.65869088119098</v>
      </c>
    </row>
    <row r="95" spans="1:9">
      <c r="A95" s="113">
        <v>22920</v>
      </c>
      <c r="B95" s="184">
        <v>124.5</v>
      </c>
      <c r="C95" s="146">
        <v>212.5</v>
      </c>
      <c r="E95" s="185">
        <f t="shared" si="1"/>
        <v>215.71700000000004</v>
      </c>
      <c r="G95" s="110" t="s">
        <v>135</v>
      </c>
      <c r="H95" s="147">
        <v>585.12153333330002</v>
      </c>
      <c r="I95" s="186">
        <v>582.76983149929094</v>
      </c>
    </row>
    <row r="96" spans="1:9">
      <c r="A96" s="113">
        <v>22951</v>
      </c>
      <c r="B96" s="184">
        <v>124.5</v>
      </c>
      <c r="C96" s="146">
        <v>210.8</v>
      </c>
      <c r="E96" s="185">
        <f t="shared" si="1"/>
        <v>215.71700000000004</v>
      </c>
      <c r="G96" s="110" t="s">
        <v>136</v>
      </c>
      <c r="H96" s="147">
        <v>587.89380000000006</v>
      </c>
      <c r="I96" s="186">
        <v>582.928194127182</v>
      </c>
    </row>
    <row r="97" spans="1:9">
      <c r="A97" s="113">
        <v>22981</v>
      </c>
      <c r="B97" s="184">
        <v>124</v>
      </c>
      <c r="C97" s="146">
        <v>213.2</v>
      </c>
      <c r="E97" s="185">
        <f t="shared" si="1"/>
        <v>214.85066666666668</v>
      </c>
      <c r="G97" s="110" t="s">
        <v>137</v>
      </c>
      <c r="H97" s="147">
        <v>588.41359999999997</v>
      </c>
      <c r="I97" s="186">
        <v>583.11625114441199</v>
      </c>
    </row>
    <row r="98" spans="1:9">
      <c r="A98" s="113">
        <v>23012</v>
      </c>
      <c r="B98" s="184">
        <v>121</v>
      </c>
      <c r="C98" s="146">
        <v>185.8</v>
      </c>
      <c r="E98" s="185">
        <f t="shared" si="1"/>
        <v>209.65266666666668</v>
      </c>
      <c r="G98" s="110" t="s">
        <v>138</v>
      </c>
      <c r="H98" s="147">
        <v>585.81459999999902</v>
      </c>
      <c r="I98" s="186">
        <v>583.31957843420105</v>
      </c>
    </row>
    <row r="99" spans="1:9">
      <c r="A99" s="113">
        <v>23043</v>
      </c>
      <c r="B99" s="184">
        <v>123.1</v>
      </c>
      <c r="C99" s="146">
        <v>206</v>
      </c>
      <c r="E99" s="185">
        <f t="shared" si="1"/>
        <v>213.29126666666667</v>
      </c>
      <c r="G99" s="110" t="s">
        <v>139</v>
      </c>
      <c r="H99" s="147">
        <v>585.4680666667</v>
      </c>
      <c r="I99" s="186">
        <v>583.52706272280204</v>
      </c>
    </row>
    <row r="100" spans="1:9">
      <c r="A100" s="113">
        <v>23071</v>
      </c>
      <c r="B100" s="184">
        <v>122.2</v>
      </c>
      <c r="C100" s="146">
        <v>205.4</v>
      </c>
      <c r="E100" s="185">
        <f t="shared" si="1"/>
        <v>211.73186666666669</v>
      </c>
      <c r="G100" s="110" t="s">
        <v>140</v>
      </c>
      <c r="H100" s="147">
        <v>582.86906666660002</v>
      </c>
      <c r="I100" s="186">
        <v>583.72915012494695</v>
      </c>
    </row>
    <row r="101" spans="1:9">
      <c r="A101" s="113">
        <v>23102</v>
      </c>
      <c r="B101" s="184">
        <v>123.3</v>
      </c>
      <c r="C101" s="146">
        <v>208.6</v>
      </c>
      <c r="E101" s="185">
        <f t="shared" si="1"/>
        <v>213.6378</v>
      </c>
      <c r="G101" s="110" t="s">
        <v>141</v>
      </c>
      <c r="H101" s="147">
        <v>587.89380000000006</v>
      </c>
      <c r="I101" s="186">
        <v>583.917499882833</v>
      </c>
    </row>
    <row r="102" spans="1:9">
      <c r="A102" s="113">
        <v>23132</v>
      </c>
      <c r="B102" s="184">
        <v>122.3</v>
      </c>
      <c r="C102" s="146">
        <v>206.7</v>
      </c>
      <c r="E102" s="185">
        <f t="shared" si="1"/>
        <v>211.90513333333334</v>
      </c>
      <c r="G102" s="110" t="s">
        <v>142</v>
      </c>
      <c r="H102" s="147">
        <v>586.3344000001</v>
      </c>
      <c r="I102" s="186">
        <v>584.08323368649701</v>
      </c>
    </row>
    <row r="103" spans="1:9">
      <c r="A103" s="113">
        <v>23163</v>
      </c>
      <c r="B103" s="184">
        <v>122.3</v>
      </c>
      <c r="C103" s="146">
        <v>211.3</v>
      </c>
      <c r="E103" s="185">
        <f t="shared" si="1"/>
        <v>211.90513333333334</v>
      </c>
      <c r="G103" s="110" t="s">
        <v>143</v>
      </c>
      <c r="H103" s="147">
        <v>588.24033333339901</v>
      </c>
      <c r="I103" s="186">
        <v>584.21995841354703</v>
      </c>
    </row>
    <row r="104" spans="1:9">
      <c r="A104" s="113">
        <v>23193</v>
      </c>
      <c r="B104" s="184">
        <v>122.9</v>
      </c>
      <c r="C104" s="146">
        <v>215</v>
      </c>
      <c r="E104" s="185">
        <f t="shared" si="1"/>
        <v>212.94473333333337</v>
      </c>
      <c r="G104" s="110" t="s">
        <v>144</v>
      </c>
      <c r="H104" s="147">
        <v>584.42846666669902</v>
      </c>
      <c r="I104" s="186">
        <v>584.32268792053799</v>
      </c>
    </row>
    <row r="105" spans="1:9">
      <c r="A105" s="113">
        <v>23224</v>
      </c>
      <c r="B105" s="184">
        <v>122.5</v>
      </c>
      <c r="C105" s="146">
        <v>211</v>
      </c>
      <c r="E105" s="185">
        <f t="shared" si="1"/>
        <v>212.25166666666669</v>
      </c>
      <c r="G105" s="110" t="s">
        <v>145</v>
      </c>
      <c r="H105" s="147">
        <v>584.08193333329905</v>
      </c>
      <c r="I105" s="186">
        <v>584.38894879835095</v>
      </c>
    </row>
    <row r="106" spans="1:9">
      <c r="A106" s="113">
        <v>23255</v>
      </c>
      <c r="B106" s="184">
        <v>123</v>
      </c>
      <c r="C106" s="146">
        <v>211.4</v>
      </c>
      <c r="E106" s="185">
        <f t="shared" si="1"/>
        <v>213.11800000000002</v>
      </c>
      <c r="G106" s="110" t="s">
        <v>146</v>
      </c>
      <c r="H106" s="147">
        <v>586.68093333340005</v>
      </c>
      <c r="I106" s="186">
        <v>584.41633374958099</v>
      </c>
    </row>
    <row r="107" spans="1:9">
      <c r="A107" s="113">
        <v>23285</v>
      </c>
      <c r="B107" s="184">
        <v>122.7</v>
      </c>
      <c r="C107" s="146">
        <v>210.3</v>
      </c>
      <c r="E107" s="185">
        <f t="shared" si="1"/>
        <v>212.59820000000002</v>
      </c>
      <c r="G107" s="110" t="s">
        <v>147</v>
      </c>
      <c r="H107" s="147">
        <v>588.58686666669996</v>
      </c>
      <c r="I107" s="186">
        <v>584.40224359215995</v>
      </c>
    </row>
    <row r="108" spans="1:9">
      <c r="A108" s="113">
        <v>23316</v>
      </c>
      <c r="B108" s="184">
        <v>122.9</v>
      </c>
      <c r="C108" s="146">
        <v>210</v>
      </c>
      <c r="E108" s="185">
        <f t="shared" si="1"/>
        <v>212.94473333333337</v>
      </c>
      <c r="G108" s="110" t="s">
        <v>148</v>
      </c>
      <c r="H108" s="147">
        <v>590.83933333330003</v>
      </c>
      <c r="I108" s="186">
        <v>584.34549451875796</v>
      </c>
    </row>
    <row r="109" spans="1:9">
      <c r="A109" s="113">
        <v>23346</v>
      </c>
      <c r="B109" s="184">
        <v>122.5</v>
      </c>
      <c r="C109" s="146">
        <v>211.6</v>
      </c>
      <c r="E109" s="185">
        <f t="shared" si="1"/>
        <v>212.25166666666669</v>
      </c>
      <c r="G109" s="110" t="s">
        <v>149</v>
      </c>
      <c r="H109" s="147">
        <v>588.24033333340003</v>
      </c>
      <c r="I109" s="186">
        <v>584.24751811146598</v>
      </c>
    </row>
    <row r="110" spans="1:9">
      <c r="A110" s="113">
        <v>23377</v>
      </c>
      <c r="B110" s="184">
        <v>122.2</v>
      </c>
      <c r="C110" s="146">
        <v>185</v>
      </c>
      <c r="E110" s="185">
        <f t="shared" si="1"/>
        <v>211.73186666666669</v>
      </c>
      <c r="G110" s="110" t="s">
        <v>150</v>
      </c>
      <c r="H110" s="147">
        <v>588.24033333329999</v>
      </c>
      <c r="I110" s="186">
        <v>584.11380460163798</v>
      </c>
    </row>
    <row r="111" spans="1:9">
      <c r="A111" s="113">
        <v>23408</v>
      </c>
      <c r="B111" s="184">
        <v>124</v>
      </c>
      <c r="C111" s="146">
        <v>204.7</v>
      </c>
      <c r="E111" s="185">
        <f t="shared" si="1"/>
        <v>214.85066666666668</v>
      </c>
      <c r="G111" s="110" t="s">
        <v>151</v>
      </c>
      <c r="H111" s="147">
        <v>585.4680666667</v>
      </c>
      <c r="I111" s="186">
        <v>583.95233973013706</v>
      </c>
    </row>
    <row r="112" spans="1:9">
      <c r="A112" s="113">
        <v>23437</v>
      </c>
      <c r="B112" s="184">
        <v>122.9</v>
      </c>
      <c r="C112" s="146">
        <v>204.4</v>
      </c>
      <c r="E112" s="185">
        <f t="shared" si="1"/>
        <v>212.94473333333337</v>
      </c>
      <c r="G112" s="110" t="s">
        <v>152</v>
      </c>
      <c r="H112" s="147">
        <v>584.60173333329999</v>
      </c>
      <c r="I112" s="186">
        <v>583.77368831828596</v>
      </c>
    </row>
    <row r="113" spans="1:9">
      <c r="A113" s="113">
        <v>23468</v>
      </c>
      <c r="B113" s="184">
        <v>120.5</v>
      </c>
      <c r="C113" s="146">
        <v>202.1</v>
      </c>
      <c r="E113" s="185">
        <f t="shared" si="1"/>
        <v>208.78633333333337</v>
      </c>
      <c r="G113" s="110" t="s">
        <v>153</v>
      </c>
      <c r="H113" s="147">
        <v>579.05720000010001</v>
      </c>
      <c r="I113" s="186">
        <v>583.58936251674504</v>
      </c>
    </row>
    <row r="114" spans="1:9">
      <c r="A114" s="113">
        <v>23498</v>
      </c>
      <c r="B114" s="184">
        <v>122.9</v>
      </c>
      <c r="C114" s="146">
        <v>205</v>
      </c>
      <c r="E114" s="185">
        <f t="shared" si="1"/>
        <v>212.94473333333337</v>
      </c>
      <c r="G114" s="110" t="s">
        <v>154</v>
      </c>
      <c r="H114" s="147">
        <v>577.67106666660004</v>
      </c>
      <c r="I114" s="186">
        <v>583.41139200430598</v>
      </c>
    </row>
    <row r="115" spans="1:9">
      <c r="A115" s="113">
        <v>23529</v>
      </c>
      <c r="B115" s="184">
        <v>122.6</v>
      </c>
      <c r="C115" s="146">
        <v>209.8</v>
      </c>
      <c r="E115" s="185">
        <f t="shared" si="1"/>
        <v>212.42493333333334</v>
      </c>
      <c r="G115" s="110" t="s">
        <v>155</v>
      </c>
      <c r="H115" s="147">
        <v>576.80473333340001</v>
      </c>
      <c r="I115" s="186">
        <v>583.24897385818997</v>
      </c>
    </row>
    <row r="116" spans="1:9">
      <c r="A116" s="113">
        <v>23559</v>
      </c>
      <c r="B116" s="184">
        <v>122.1</v>
      </c>
      <c r="C116" s="146">
        <v>210.9</v>
      </c>
      <c r="E116" s="185">
        <f t="shared" si="1"/>
        <v>211.55859999999998</v>
      </c>
      <c r="G116" s="110" t="s">
        <v>156</v>
      </c>
      <c r="H116" s="147">
        <v>581.8294666667</v>
      </c>
      <c r="I116" s="186">
        <v>583.10771745227999</v>
      </c>
    </row>
    <row r="117" spans="1:9">
      <c r="A117" s="113">
        <v>23590</v>
      </c>
      <c r="B117" s="184">
        <v>121.9</v>
      </c>
      <c r="C117" s="146">
        <v>206.6</v>
      </c>
      <c r="E117" s="185">
        <f t="shared" si="1"/>
        <v>211.21206666666669</v>
      </c>
      <c r="G117" s="110" t="s">
        <v>157</v>
      </c>
      <c r="H117" s="147">
        <v>578.01760000000002</v>
      </c>
      <c r="I117" s="186">
        <v>582.98920451013305</v>
      </c>
    </row>
    <row r="118" spans="1:9">
      <c r="A118" s="113">
        <v>23621</v>
      </c>
      <c r="B118" s="184">
        <v>122.9</v>
      </c>
      <c r="C118" s="146">
        <v>207.9</v>
      </c>
      <c r="E118" s="185">
        <f t="shared" si="1"/>
        <v>212.94473333333337</v>
      </c>
      <c r="G118" s="110" t="s">
        <v>158</v>
      </c>
      <c r="H118" s="147">
        <v>585.46806666659904</v>
      </c>
      <c r="I118" s="186">
        <v>582.89421784856302</v>
      </c>
    </row>
    <row r="119" spans="1:9">
      <c r="A119" s="113">
        <v>23651</v>
      </c>
      <c r="B119" s="184">
        <v>122.6</v>
      </c>
      <c r="C119" s="146">
        <v>206.9</v>
      </c>
      <c r="E119" s="185">
        <f t="shared" si="1"/>
        <v>212.42493333333334</v>
      </c>
      <c r="G119" s="110" t="s">
        <v>159</v>
      </c>
      <c r="H119" s="147">
        <v>582.34926666659999</v>
      </c>
      <c r="I119" s="186">
        <v>582.82043303156695</v>
      </c>
    </row>
    <row r="120" spans="1:9">
      <c r="A120" s="113">
        <v>23682</v>
      </c>
      <c r="B120" s="184">
        <v>122</v>
      </c>
      <c r="C120" s="146">
        <v>205.3</v>
      </c>
      <c r="E120" s="185">
        <f t="shared" si="1"/>
        <v>211.38533333333334</v>
      </c>
      <c r="G120" s="110" t="s">
        <v>160</v>
      </c>
      <c r="H120" s="147">
        <v>580.27006666670002</v>
      </c>
      <c r="I120" s="186">
        <v>582.76713427865104</v>
      </c>
    </row>
    <row r="121" spans="1:9">
      <c r="A121" s="113">
        <v>23712</v>
      </c>
      <c r="B121" s="184">
        <v>122.3</v>
      </c>
      <c r="C121" s="146">
        <v>208</v>
      </c>
      <c r="E121" s="185">
        <f t="shared" si="1"/>
        <v>211.90513333333334</v>
      </c>
      <c r="G121" s="110" t="s">
        <v>161</v>
      </c>
      <c r="H121" s="147">
        <v>584.94826666669996</v>
      </c>
      <c r="I121" s="186">
        <v>582.73331133034503</v>
      </c>
    </row>
    <row r="122" spans="1:9">
      <c r="A122" s="113">
        <v>23743</v>
      </c>
      <c r="B122" s="184">
        <v>121.8</v>
      </c>
      <c r="C122" s="146">
        <v>184.7</v>
      </c>
      <c r="E122" s="185">
        <f t="shared" si="1"/>
        <v>211.03880000000001</v>
      </c>
      <c r="G122" s="110" t="s">
        <v>162</v>
      </c>
      <c r="H122" s="147">
        <v>572.2998</v>
      </c>
      <c r="I122" s="186">
        <v>582.71639325992101</v>
      </c>
    </row>
    <row r="123" spans="1:9">
      <c r="A123" s="113">
        <v>23774</v>
      </c>
      <c r="B123" s="184">
        <v>122.4</v>
      </c>
      <c r="C123" s="146">
        <v>203.1</v>
      </c>
      <c r="E123" s="185">
        <f t="shared" si="1"/>
        <v>212.07840000000002</v>
      </c>
      <c r="G123" s="110" t="s">
        <v>163</v>
      </c>
      <c r="H123" s="147">
        <v>578.71066666659999</v>
      </c>
      <c r="I123" s="186">
        <v>582.71519348773495</v>
      </c>
    </row>
    <row r="124" spans="1:9">
      <c r="A124" s="113">
        <v>23802</v>
      </c>
      <c r="B124" s="184">
        <v>122.3</v>
      </c>
      <c r="C124" s="146">
        <v>204.4</v>
      </c>
      <c r="E124" s="185">
        <f t="shared" si="1"/>
        <v>211.90513333333334</v>
      </c>
      <c r="G124" s="110" t="s">
        <v>164</v>
      </c>
      <c r="H124" s="147">
        <v>580.96313333329999</v>
      </c>
      <c r="I124" s="186">
        <v>582.72201506335603</v>
      </c>
    </row>
    <row r="125" spans="1:9">
      <c r="A125" s="113">
        <v>23833</v>
      </c>
      <c r="B125" s="184">
        <v>121.9</v>
      </c>
      <c r="C125" s="146">
        <v>205.3</v>
      </c>
      <c r="E125" s="185">
        <f t="shared" si="1"/>
        <v>211.21206666666669</v>
      </c>
      <c r="G125" s="110" t="s">
        <v>165</v>
      </c>
      <c r="H125" s="147">
        <v>581.48293333330002</v>
      </c>
      <c r="I125" s="186">
        <v>582.72665820709199</v>
      </c>
    </row>
    <row r="126" spans="1:9">
      <c r="A126" s="113">
        <v>23863</v>
      </c>
      <c r="B126" s="184">
        <v>120</v>
      </c>
      <c r="C126" s="146">
        <v>201</v>
      </c>
      <c r="E126" s="185">
        <f t="shared" si="1"/>
        <v>207.92000000000002</v>
      </c>
      <c r="G126" s="110" t="s">
        <v>166</v>
      </c>
      <c r="H126" s="147">
        <v>579.23046666669904</v>
      </c>
      <c r="I126" s="186">
        <v>582.71782383816605</v>
      </c>
    </row>
    <row r="127" spans="1:9">
      <c r="A127" s="113">
        <v>23894</v>
      </c>
      <c r="B127" s="184">
        <v>122.4</v>
      </c>
      <c r="C127" s="146">
        <v>211.3</v>
      </c>
      <c r="E127" s="185">
        <f t="shared" si="1"/>
        <v>212.07840000000002</v>
      </c>
      <c r="G127" s="110" t="s">
        <v>167</v>
      </c>
      <c r="H127" s="147">
        <v>583.90866666670001</v>
      </c>
      <c r="I127" s="186">
        <v>582.68343554775697</v>
      </c>
    </row>
    <row r="128" spans="1:9">
      <c r="A128" s="113">
        <v>23924</v>
      </c>
      <c r="B128" s="184">
        <v>122.2</v>
      </c>
      <c r="C128" s="146">
        <v>211.7</v>
      </c>
      <c r="E128" s="185">
        <f t="shared" si="1"/>
        <v>211.73186666666669</v>
      </c>
      <c r="G128" s="110" t="s">
        <v>168</v>
      </c>
      <c r="H128" s="147">
        <v>578.88393333329998</v>
      </c>
      <c r="I128" s="186">
        <v>582.60923732881099</v>
      </c>
    </row>
    <row r="129" spans="1:9">
      <c r="A129" s="113">
        <v>23955</v>
      </c>
      <c r="B129" s="184">
        <v>122.7</v>
      </c>
      <c r="C129" s="146">
        <v>207.7</v>
      </c>
      <c r="E129" s="185">
        <f t="shared" si="1"/>
        <v>212.59820000000002</v>
      </c>
      <c r="G129" s="110" t="s">
        <v>169</v>
      </c>
      <c r="H129" s="147">
        <v>580.44333333329996</v>
      </c>
      <c r="I129" s="186">
        <v>582.48173894372599</v>
      </c>
    </row>
    <row r="130" spans="1:9">
      <c r="A130" s="113">
        <v>23986</v>
      </c>
      <c r="B130" s="184">
        <v>121.5</v>
      </c>
      <c r="C130" s="146">
        <v>205.6</v>
      </c>
      <c r="E130" s="185">
        <f t="shared" ref="E130:E193" si="2">B130/100*$D$733</f>
        <v>210.51900000000003</v>
      </c>
      <c r="G130" s="110" t="s">
        <v>170</v>
      </c>
      <c r="H130" s="147">
        <v>579.05719999999997</v>
      </c>
      <c r="I130" s="186">
        <v>582.28512183989903</v>
      </c>
    </row>
    <row r="131" spans="1:9">
      <c r="A131" s="113">
        <v>24016</v>
      </c>
      <c r="B131" s="184">
        <v>122.6</v>
      </c>
      <c r="C131" s="146">
        <v>207.4</v>
      </c>
      <c r="E131" s="185">
        <f t="shared" si="2"/>
        <v>212.42493333333334</v>
      </c>
      <c r="G131" s="110" t="s">
        <v>171</v>
      </c>
      <c r="H131" s="147">
        <v>584.0819333334</v>
      </c>
      <c r="I131" s="186">
        <v>582.00229346122296</v>
      </c>
    </row>
    <row r="132" spans="1:9">
      <c r="A132" s="113">
        <v>24047</v>
      </c>
      <c r="B132" s="184">
        <v>122.4</v>
      </c>
      <c r="C132" s="146">
        <v>206</v>
      </c>
      <c r="E132" s="185">
        <f t="shared" si="2"/>
        <v>212.07840000000002</v>
      </c>
      <c r="G132" s="110" t="s">
        <v>172</v>
      </c>
      <c r="H132" s="147">
        <v>583.73540000009905</v>
      </c>
      <c r="I132" s="186">
        <v>581.61414380044096</v>
      </c>
    </row>
    <row r="133" spans="1:9">
      <c r="A133" s="113">
        <v>24077</v>
      </c>
      <c r="B133" s="184">
        <v>121.2</v>
      </c>
      <c r="C133" s="146">
        <v>206.4</v>
      </c>
      <c r="E133" s="185">
        <f t="shared" si="2"/>
        <v>209.9992</v>
      </c>
      <c r="G133" s="110" t="s">
        <v>173</v>
      </c>
      <c r="H133" s="147">
        <v>584.77500000010002</v>
      </c>
      <c r="I133" s="186">
        <v>581.10286262521402</v>
      </c>
    </row>
    <row r="134" spans="1:9">
      <c r="A134" s="113">
        <v>24108</v>
      </c>
      <c r="B134" s="184">
        <v>122.3</v>
      </c>
      <c r="C134" s="146">
        <v>185.9</v>
      </c>
      <c r="E134" s="185">
        <f t="shared" si="2"/>
        <v>211.90513333333334</v>
      </c>
      <c r="G134" s="110" t="s">
        <v>174</v>
      </c>
      <c r="H134" s="147">
        <v>598.98286666670003</v>
      </c>
      <c r="I134" s="186">
        <v>580.45196548832905</v>
      </c>
    </row>
    <row r="135" spans="1:9">
      <c r="A135" s="113">
        <v>24139</v>
      </c>
      <c r="B135" s="184">
        <v>121</v>
      </c>
      <c r="C135" s="146">
        <v>201.4</v>
      </c>
      <c r="E135" s="185">
        <f t="shared" si="2"/>
        <v>209.65266666666668</v>
      </c>
      <c r="G135" s="110" t="s">
        <v>175</v>
      </c>
      <c r="H135" s="147">
        <v>581.30966666669997</v>
      </c>
      <c r="I135" s="186">
        <v>579.64726302843405</v>
      </c>
    </row>
    <row r="136" spans="1:9">
      <c r="A136" s="113">
        <v>24167</v>
      </c>
      <c r="B136" s="184">
        <v>121.3</v>
      </c>
      <c r="C136" s="146">
        <v>203.8</v>
      </c>
      <c r="E136" s="185">
        <f t="shared" si="2"/>
        <v>210.17246666666671</v>
      </c>
      <c r="G136" s="110" t="s">
        <v>176</v>
      </c>
      <c r="H136" s="147">
        <v>587.72053333329904</v>
      </c>
      <c r="I136" s="186">
        <v>578.68614769740998</v>
      </c>
    </row>
    <row r="137" spans="1:9">
      <c r="A137" s="113">
        <v>24198</v>
      </c>
      <c r="B137" s="184">
        <v>120.5</v>
      </c>
      <c r="C137" s="146">
        <v>204.3</v>
      </c>
      <c r="E137" s="185">
        <f t="shared" si="2"/>
        <v>208.78633333333337</v>
      </c>
      <c r="G137" s="110" t="s">
        <v>177</v>
      </c>
      <c r="H137" s="147">
        <v>583.04233333330001</v>
      </c>
      <c r="I137" s="186">
        <v>577.56705094941503</v>
      </c>
    </row>
    <row r="138" spans="1:9">
      <c r="A138" s="113">
        <v>24228</v>
      </c>
      <c r="B138" s="184">
        <v>117.9</v>
      </c>
      <c r="C138" s="146">
        <v>198.2</v>
      </c>
      <c r="E138" s="185">
        <f t="shared" si="2"/>
        <v>204.28140000000002</v>
      </c>
      <c r="G138" s="110" t="s">
        <v>178</v>
      </c>
      <c r="H138" s="147">
        <v>581.65620000000001</v>
      </c>
      <c r="I138" s="186">
        <v>576.29405072962595</v>
      </c>
    </row>
    <row r="139" spans="1:9">
      <c r="A139" s="113">
        <v>24259</v>
      </c>
      <c r="B139" s="184">
        <v>120.7</v>
      </c>
      <c r="C139" s="146">
        <v>209</v>
      </c>
      <c r="E139" s="185">
        <f t="shared" si="2"/>
        <v>209.1328666666667</v>
      </c>
      <c r="G139" s="110" t="s">
        <v>179</v>
      </c>
      <c r="H139" s="147">
        <v>572.99286666670002</v>
      </c>
      <c r="I139" s="186">
        <v>574.87464703471301</v>
      </c>
    </row>
    <row r="140" spans="1:9">
      <c r="A140" s="113">
        <v>24289</v>
      </c>
      <c r="B140" s="184">
        <v>120.5</v>
      </c>
      <c r="C140" s="146">
        <v>209</v>
      </c>
      <c r="E140" s="185">
        <f t="shared" si="2"/>
        <v>208.78633333333337</v>
      </c>
      <c r="G140" s="110" t="s">
        <v>180</v>
      </c>
      <c r="H140" s="147">
        <v>577.49779999990005</v>
      </c>
      <c r="I140" s="186">
        <v>573.31969120463702</v>
      </c>
    </row>
    <row r="141" spans="1:9">
      <c r="A141" s="113">
        <v>24320</v>
      </c>
      <c r="B141" s="184">
        <v>122.2</v>
      </c>
      <c r="C141" s="146">
        <v>207</v>
      </c>
      <c r="E141" s="185">
        <f t="shared" si="2"/>
        <v>211.73186666666669</v>
      </c>
      <c r="G141" s="110" t="s">
        <v>181</v>
      </c>
      <c r="H141" s="147">
        <v>575.24533333340003</v>
      </c>
      <c r="I141" s="186">
        <v>571.63885846663004</v>
      </c>
    </row>
    <row r="142" spans="1:9">
      <c r="A142" s="113">
        <v>24351</v>
      </c>
      <c r="B142" s="184">
        <v>120</v>
      </c>
      <c r="C142" s="146">
        <v>203</v>
      </c>
      <c r="E142" s="185">
        <f t="shared" si="2"/>
        <v>207.92000000000002</v>
      </c>
      <c r="G142" s="110" t="s">
        <v>182</v>
      </c>
      <c r="H142" s="147">
        <v>570.39386666659902</v>
      </c>
      <c r="I142" s="186">
        <v>569.84443536592096</v>
      </c>
    </row>
    <row r="143" spans="1:9">
      <c r="A143" s="113">
        <v>24381</v>
      </c>
      <c r="B143" s="184">
        <v>120.2</v>
      </c>
      <c r="C143" s="146">
        <v>203.4</v>
      </c>
      <c r="E143" s="185">
        <f t="shared" si="2"/>
        <v>208.26653333333334</v>
      </c>
      <c r="G143" s="110" t="s">
        <v>183</v>
      </c>
      <c r="H143" s="147">
        <v>569.70079999999905</v>
      </c>
      <c r="I143" s="186">
        <v>567.95096249453104</v>
      </c>
    </row>
    <row r="144" spans="1:9">
      <c r="A144" s="113">
        <v>24412</v>
      </c>
      <c r="B144" s="184">
        <v>120.4</v>
      </c>
      <c r="C144" s="146">
        <v>203.7</v>
      </c>
      <c r="E144" s="185">
        <f t="shared" si="2"/>
        <v>208.61306666666667</v>
      </c>
      <c r="G144" s="110" t="s">
        <v>184</v>
      </c>
      <c r="H144" s="147">
        <v>564.67606666669997</v>
      </c>
      <c r="I144" s="186">
        <v>565.97332383904302</v>
      </c>
    </row>
    <row r="145" spans="1:9">
      <c r="A145" s="113">
        <v>24442</v>
      </c>
      <c r="B145" s="184">
        <v>121.5</v>
      </c>
      <c r="C145" s="146">
        <v>207.8</v>
      </c>
      <c r="E145" s="185">
        <f t="shared" si="2"/>
        <v>210.51900000000003</v>
      </c>
      <c r="G145" s="110" t="s">
        <v>185</v>
      </c>
      <c r="H145" s="147">
        <v>565.36913333339999</v>
      </c>
      <c r="I145" s="186">
        <v>563.92749703447998</v>
      </c>
    </row>
    <row r="146" spans="1:9">
      <c r="A146" s="113">
        <v>24473</v>
      </c>
      <c r="B146" s="184">
        <v>122.8</v>
      </c>
      <c r="C146" s="146">
        <v>185.5</v>
      </c>
      <c r="E146" s="185">
        <f t="shared" si="2"/>
        <v>212.77146666666667</v>
      </c>
      <c r="G146" s="110" t="s">
        <v>186</v>
      </c>
      <c r="H146" s="147">
        <v>563.8097333334</v>
      </c>
      <c r="I146" s="186">
        <v>561.82864893013402</v>
      </c>
    </row>
    <row r="147" spans="1:9">
      <c r="A147" s="113">
        <v>24504</v>
      </c>
      <c r="B147" s="184">
        <v>120</v>
      </c>
      <c r="C147" s="146">
        <v>198.7</v>
      </c>
      <c r="E147" s="185">
        <f t="shared" si="2"/>
        <v>207.92000000000002</v>
      </c>
      <c r="G147" s="110" t="s">
        <v>187</v>
      </c>
      <c r="H147" s="147">
        <v>561.38400000000001</v>
      </c>
      <c r="I147" s="186">
        <v>559.69284739798297</v>
      </c>
    </row>
    <row r="148" spans="1:9">
      <c r="A148" s="113">
        <v>24532</v>
      </c>
      <c r="B148" s="184">
        <v>120.8</v>
      </c>
      <c r="C148" s="146">
        <v>202.2</v>
      </c>
      <c r="E148" s="185">
        <f t="shared" si="2"/>
        <v>209.30613333333335</v>
      </c>
      <c r="G148" s="110" t="s">
        <v>188</v>
      </c>
      <c r="H148" s="147">
        <v>556.01273333330005</v>
      </c>
      <c r="I148" s="186">
        <v>557.53739848775604</v>
      </c>
    </row>
    <row r="149" spans="1:9">
      <c r="A149" s="113">
        <v>24563</v>
      </c>
      <c r="B149" s="184">
        <v>118.6</v>
      </c>
      <c r="C149" s="146">
        <v>200.2</v>
      </c>
      <c r="E149" s="185">
        <f t="shared" si="2"/>
        <v>205.49426666666668</v>
      </c>
      <c r="G149" s="110" t="s">
        <v>189</v>
      </c>
      <c r="H149" s="147">
        <v>556.18600000000004</v>
      </c>
      <c r="I149" s="186">
        <v>555.38066521956102</v>
      </c>
    </row>
    <row r="150" spans="1:9">
      <c r="A150" s="113">
        <v>24593</v>
      </c>
      <c r="B150" s="184">
        <v>121</v>
      </c>
      <c r="C150" s="146">
        <v>201.9</v>
      </c>
      <c r="E150" s="185">
        <f t="shared" si="2"/>
        <v>209.65266666666668</v>
      </c>
      <c r="G150" s="110" t="s">
        <v>190</v>
      </c>
      <c r="H150" s="147">
        <v>549.4286000001</v>
      </c>
      <c r="I150" s="186">
        <v>553.24005769778296</v>
      </c>
    </row>
    <row r="151" spans="1:9">
      <c r="A151" s="113">
        <v>24624</v>
      </c>
      <c r="B151" s="184">
        <v>121.6</v>
      </c>
      <c r="C151" s="146">
        <v>209.4</v>
      </c>
      <c r="E151" s="185">
        <f t="shared" si="2"/>
        <v>210.69226666666668</v>
      </c>
      <c r="G151" s="110" t="s">
        <v>191</v>
      </c>
      <c r="H151" s="147">
        <v>553.41373333339902</v>
      </c>
      <c r="I151" s="186">
        <v>551.13348936104603</v>
      </c>
    </row>
    <row r="152" spans="1:9">
      <c r="A152" s="113">
        <v>24654</v>
      </c>
      <c r="B152" s="184">
        <v>120</v>
      </c>
      <c r="C152" s="146">
        <v>207.2</v>
      </c>
      <c r="E152" s="185">
        <f t="shared" si="2"/>
        <v>207.92000000000002</v>
      </c>
      <c r="G152" s="110" t="s">
        <v>192</v>
      </c>
      <c r="H152" s="147">
        <v>548.04246666669997</v>
      </c>
      <c r="I152" s="186">
        <v>549.07649148691098</v>
      </c>
    </row>
    <row r="153" spans="1:9">
      <c r="A153" s="113">
        <v>24685</v>
      </c>
      <c r="B153" s="184">
        <v>120.1</v>
      </c>
      <c r="C153" s="146">
        <v>202.4</v>
      </c>
      <c r="E153" s="185">
        <f t="shared" si="2"/>
        <v>208.09326666666666</v>
      </c>
      <c r="G153" s="110" t="s">
        <v>193</v>
      </c>
      <c r="H153" s="147">
        <v>547.17613333329905</v>
      </c>
      <c r="I153" s="186">
        <v>547.08602050542504</v>
      </c>
    </row>
    <row r="154" spans="1:9">
      <c r="A154" s="113">
        <v>24716</v>
      </c>
      <c r="B154" s="184">
        <v>120.3</v>
      </c>
      <c r="C154" s="146">
        <v>202.5</v>
      </c>
      <c r="E154" s="185">
        <f t="shared" si="2"/>
        <v>208.43980000000002</v>
      </c>
      <c r="G154" s="110" t="s">
        <v>194</v>
      </c>
      <c r="H154" s="147">
        <v>539.89893333329996</v>
      </c>
      <c r="I154" s="186">
        <v>545.17838658111998</v>
      </c>
    </row>
    <row r="155" spans="1:9">
      <c r="A155" s="113">
        <v>24746</v>
      </c>
      <c r="B155" s="184">
        <v>119.9</v>
      </c>
      <c r="C155" s="146">
        <v>201.4</v>
      </c>
      <c r="E155" s="185">
        <f t="shared" si="2"/>
        <v>207.74673333333337</v>
      </c>
      <c r="G155" s="110" t="s">
        <v>195</v>
      </c>
      <c r="H155" s="147">
        <v>535.56726666669999</v>
      </c>
      <c r="I155" s="186">
        <v>543.36995619904599</v>
      </c>
    </row>
    <row r="156" spans="1:9">
      <c r="A156" s="113">
        <v>24777</v>
      </c>
      <c r="B156" s="184">
        <v>119.5</v>
      </c>
      <c r="C156" s="146">
        <v>201</v>
      </c>
      <c r="E156" s="185">
        <f t="shared" si="2"/>
        <v>207.05366666666669</v>
      </c>
      <c r="G156" s="110" t="s">
        <v>196</v>
      </c>
      <c r="H156" s="147">
        <v>538.33953333329998</v>
      </c>
      <c r="I156" s="186">
        <v>541.67379618597397</v>
      </c>
    </row>
    <row r="157" spans="1:9">
      <c r="A157" s="113">
        <v>24807</v>
      </c>
      <c r="B157" s="184">
        <v>119.8</v>
      </c>
      <c r="C157" s="146">
        <v>204.1</v>
      </c>
      <c r="E157" s="185">
        <f t="shared" si="2"/>
        <v>207.57346666666666</v>
      </c>
      <c r="G157" s="110" t="s">
        <v>197</v>
      </c>
      <c r="H157" s="147">
        <v>535.22073333330002</v>
      </c>
      <c r="I157" s="186">
        <v>540.09809668771595</v>
      </c>
    </row>
    <row r="158" spans="1:9">
      <c r="A158" s="113">
        <v>24838</v>
      </c>
      <c r="B158" s="184">
        <v>121.3</v>
      </c>
      <c r="C158" s="146">
        <v>183.7</v>
      </c>
      <c r="E158" s="185">
        <f t="shared" si="2"/>
        <v>210.17246666666671</v>
      </c>
      <c r="G158" s="110" t="s">
        <v>198</v>
      </c>
      <c r="H158" s="147">
        <v>534.87419999999997</v>
      </c>
      <c r="I158" s="186">
        <v>538.64896393580295</v>
      </c>
    </row>
    <row r="159" spans="1:9">
      <c r="A159" s="113">
        <v>24869</v>
      </c>
      <c r="B159" s="184">
        <v>122.6</v>
      </c>
      <c r="C159" s="146">
        <v>204</v>
      </c>
      <c r="E159" s="185">
        <f t="shared" si="2"/>
        <v>212.42493333333334</v>
      </c>
      <c r="G159" s="110" t="s">
        <v>199</v>
      </c>
      <c r="H159" s="147">
        <v>526.21086666669999</v>
      </c>
      <c r="I159" s="186">
        <v>537.329455809666</v>
      </c>
    </row>
    <row r="160" spans="1:9">
      <c r="A160" s="113">
        <v>24898</v>
      </c>
      <c r="B160" s="184">
        <v>121.3</v>
      </c>
      <c r="C160" s="146">
        <v>203.8</v>
      </c>
      <c r="E160" s="185">
        <f t="shared" si="2"/>
        <v>210.17246666666671</v>
      </c>
      <c r="G160" s="110" t="s">
        <v>200</v>
      </c>
      <c r="H160" s="147">
        <v>530.36926666659997</v>
      </c>
      <c r="I160" s="186">
        <v>536.14027096127904</v>
      </c>
    </row>
    <row r="161" spans="1:9">
      <c r="A161" s="113">
        <v>24929</v>
      </c>
      <c r="B161" s="184">
        <v>121.6</v>
      </c>
      <c r="C161" s="146">
        <v>206.2</v>
      </c>
      <c r="E161" s="185">
        <f t="shared" si="2"/>
        <v>210.69226666666668</v>
      </c>
      <c r="G161" s="110" t="s">
        <v>201</v>
      </c>
      <c r="H161" s="147">
        <v>528.11680000000001</v>
      </c>
      <c r="I161" s="186">
        <v>535.07515892440097</v>
      </c>
    </row>
    <row r="162" spans="1:9">
      <c r="A162" s="113">
        <v>24959</v>
      </c>
      <c r="B162" s="184">
        <v>121.3</v>
      </c>
      <c r="C162" s="146">
        <v>203.2</v>
      </c>
      <c r="E162" s="185">
        <f t="shared" si="2"/>
        <v>210.17246666666671</v>
      </c>
      <c r="G162" s="110" t="s">
        <v>202</v>
      </c>
      <c r="H162" s="147">
        <v>529.50293333339903</v>
      </c>
      <c r="I162" s="186">
        <v>534.12426235510702</v>
      </c>
    </row>
    <row r="163" spans="1:9">
      <c r="A163" s="113">
        <v>24990</v>
      </c>
      <c r="B163" s="184">
        <v>121</v>
      </c>
      <c r="C163" s="146">
        <v>208.8</v>
      </c>
      <c r="E163" s="185">
        <f t="shared" si="2"/>
        <v>209.65266666666668</v>
      </c>
      <c r="G163" s="110" t="s">
        <v>203</v>
      </c>
      <c r="H163" s="147">
        <v>527.59699999989903</v>
      </c>
      <c r="I163" s="186">
        <v>533.27337493514301</v>
      </c>
    </row>
    <row r="164" spans="1:9">
      <c r="A164" s="113">
        <v>25020</v>
      </c>
      <c r="B164" s="184">
        <v>119.9</v>
      </c>
      <c r="C164" s="146">
        <v>208.2</v>
      </c>
      <c r="E164" s="185">
        <f t="shared" si="2"/>
        <v>207.74673333333337</v>
      </c>
      <c r="G164" s="110" t="s">
        <v>204</v>
      </c>
      <c r="H164" s="147">
        <v>530.71579999999994</v>
      </c>
      <c r="I164" s="186">
        <v>532.50540201561796</v>
      </c>
    </row>
    <row r="165" spans="1:9">
      <c r="A165" s="113">
        <v>25051</v>
      </c>
      <c r="B165" s="184">
        <v>119.6</v>
      </c>
      <c r="C165" s="146">
        <v>201.7</v>
      </c>
      <c r="E165" s="185">
        <f t="shared" si="2"/>
        <v>207.22693333333333</v>
      </c>
      <c r="G165" s="110" t="s">
        <v>205</v>
      </c>
      <c r="H165" s="147">
        <v>534.18113333329904</v>
      </c>
      <c r="I165" s="186">
        <v>531.79970121330496</v>
      </c>
    </row>
    <row r="166" spans="1:9">
      <c r="A166" s="113">
        <v>25082</v>
      </c>
      <c r="B166" s="184">
        <v>119.6</v>
      </c>
      <c r="C166" s="146">
        <v>202</v>
      </c>
      <c r="E166" s="185">
        <f t="shared" si="2"/>
        <v>207.22693333333333</v>
      </c>
      <c r="G166" s="110" t="s">
        <v>206</v>
      </c>
      <c r="H166" s="147">
        <v>534.00786666670001</v>
      </c>
      <c r="I166" s="186">
        <v>531.13451164371702</v>
      </c>
    </row>
    <row r="167" spans="1:9">
      <c r="A167" s="113">
        <v>25112</v>
      </c>
      <c r="B167" s="184">
        <v>119.6</v>
      </c>
      <c r="C167" s="146">
        <v>201.2</v>
      </c>
      <c r="E167" s="185">
        <f t="shared" si="2"/>
        <v>207.22693333333333</v>
      </c>
      <c r="G167" s="110" t="s">
        <v>207</v>
      </c>
      <c r="H167" s="147">
        <v>538.68606666669905</v>
      </c>
      <c r="I167" s="186">
        <v>530.48956081744495</v>
      </c>
    </row>
    <row r="168" spans="1:9">
      <c r="A168" s="113">
        <v>25143</v>
      </c>
      <c r="B168" s="184">
        <v>121.9</v>
      </c>
      <c r="C168" s="146">
        <v>205.9</v>
      </c>
      <c r="E168" s="185">
        <f t="shared" si="2"/>
        <v>211.21206666666669</v>
      </c>
      <c r="G168" s="110" t="s">
        <v>208</v>
      </c>
      <c r="H168" s="147">
        <v>534.70093333329999</v>
      </c>
      <c r="I168" s="186">
        <v>529.84637209196501</v>
      </c>
    </row>
    <row r="169" spans="1:9">
      <c r="A169" s="113">
        <v>25173</v>
      </c>
      <c r="B169" s="184">
        <v>118.9</v>
      </c>
      <c r="C169" s="146">
        <v>203.4</v>
      </c>
      <c r="E169" s="185">
        <f t="shared" si="2"/>
        <v>206.01406666666668</v>
      </c>
      <c r="G169" s="110" t="s">
        <v>209</v>
      </c>
      <c r="H169" s="147">
        <v>538.1662666666</v>
      </c>
      <c r="I169" s="186">
        <v>529.19159164091195</v>
      </c>
    </row>
    <row r="170" spans="1:9">
      <c r="A170" s="113">
        <v>25204</v>
      </c>
      <c r="B170" s="184">
        <v>118.2</v>
      </c>
      <c r="C170" s="146">
        <v>179.8</v>
      </c>
      <c r="E170" s="185">
        <f t="shared" si="2"/>
        <v>204.80119999999999</v>
      </c>
      <c r="G170" s="110" t="s">
        <v>210</v>
      </c>
      <c r="H170" s="147">
        <v>532.10193333329903</v>
      </c>
      <c r="I170" s="186">
        <v>528.51489973869502</v>
      </c>
    </row>
    <row r="171" spans="1:9">
      <c r="A171" s="113">
        <v>25235</v>
      </c>
      <c r="B171" s="184">
        <v>118.3</v>
      </c>
      <c r="C171" s="146">
        <v>197.8</v>
      </c>
      <c r="E171" s="185">
        <f t="shared" si="2"/>
        <v>204.9744666666667</v>
      </c>
      <c r="G171" s="110" t="s">
        <v>211</v>
      </c>
      <c r="H171" s="147">
        <v>539.20586666659995</v>
      </c>
      <c r="I171" s="186">
        <v>527.81158583161698</v>
      </c>
    </row>
    <row r="172" spans="1:9">
      <c r="A172" s="113">
        <v>25263</v>
      </c>
      <c r="B172" s="184">
        <v>118.1</v>
      </c>
      <c r="C172" s="146">
        <v>199.6</v>
      </c>
      <c r="E172" s="185">
        <f t="shared" si="2"/>
        <v>204.62793333333335</v>
      </c>
      <c r="G172" s="110" t="s">
        <v>212</v>
      </c>
      <c r="H172" s="147">
        <v>527.59699999999998</v>
      </c>
      <c r="I172" s="186">
        <v>527.07918126197501</v>
      </c>
    </row>
    <row r="173" spans="1:9">
      <c r="A173" s="113">
        <v>25294</v>
      </c>
      <c r="B173" s="184">
        <v>118.9</v>
      </c>
      <c r="C173" s="146">
        <v>202.7</v>
      </c>
      <c r="E173" s="185">
        <f t="shared" si="2"/>
        <v>206.01406666666668</v>
      </c>
      <c r="G173" s="110" t="s">
        <v>213</v>
      </c>
      <c r="H173" s="147">
        <v>528.63660000000004</v>
      </c>
      <c r="I173" s="186">
        <v>526.32233879758905</v>
      </c>
    </row>
    <row r="174" spans="1:9">
      <c r="A174" s="113">
        <v>25324</v>
      </c>
      <c r="B174" s="184">
        <v>118.7</v>
      </c>
      <c r="C174" s="146">
        <v>198.7</v>
      </c>
      <c r="E174" s="185">
        <f t="shared" si="2"/>
        <v>205.66753333333335</v>
      </c>
      <c r="G174" s="110" t="s">
        <v>214</v>
      </c>
      <c r="H174" s="147">
        <v>525.69106666660002</v>
      </c>
      <c r="I174" s="186">
        <v>525.54603484299105</v>
      </c>
    </row>
    <row r="175" spans="1:9">
      <c r="A175" s="113">
        <v>25355</v>
      </c>
      <c r="B175" s="184">
        <v>117.9</v>
      </c>
      <c r="C175" s="146">
        <v>204.2</v>
      </c>
      <c r="E175" s="185">
        <f t="shared" si="2"/>
        <v>204.28140000000002</v>
      </c>
      <c r="G175" s="110" t="s">
        <v>215</v>
      </c>
      <c r="H175" s="147">
        <v>527.77026666669997</v>
      </c>
      <c r="I175" s="186">
        <v>524.75669221596297</v>
      </c>
    </row>
    <row r="176" spans="1:9">
      <c r="A176" s="113">
        <v>25385</v>
      </c>
      <c r="B176" s="184">
        <v>119</v>
      </c>
      <c r="C176" s="146">
        <v>207.7</v>
      </c>
      <c r="E176" s="185">
        <f t="shared" si="2"/>
        <v>206.18733333333333</v>
      </c>
      <c r="G176" s="110" t="s">
        <v>216</v>
      </c>
      <c r="H176" s="147">
        <v>525.34453333329998</v>
      </c>
      <c r="I176" s="186">
        <v>523.96082437917801</v>
      </c>
    </row>
    <row r="177" spans="1:9">
      <c r="A177" s="113">
        <v>25416</v>
      </c>
      <c r="B177" s="184">
        <v>118.5</v>
      </c>
      <c r="C177" s="146">
        <v>200.2</v>
      </c>
      <c r="E177" s="185">
        <f t="shared" si="2"/>
        <v>205.32100000000003</v>
      </c>
      <c r="G177" s="110" t="s">
        <v>217</v>
      </c>
      <c r="H177" s="147">
        <v>528.11680000009903</v>
      </c>
      <c r="I177" s="186">
        <v>523.16682827934096</v>
      </c>
    </row>
    <row r="178" spans="1:9">
      <c r="A178" s="113">
        <v>25447</v>
      </c>
      <c r="B178" s="184">
        <v>118.3</v>
      </c>
      <c r="C178" s="146">
        <v>200.9</v>
      </c>
      <c r="E178" s="185">
        <f t="shared" si="2"/>
        <v>204.9744666666667</v>
      </c>
      <c r="G178" s="110" t="s">
        <v>218</v>
      </c>
      <c r="H178" s="147">
        <v>521.18613333339999</v>
      </c>
      <c r="I178" s="186">
        <v>522.38396568124995</v>
      </c>
    </row>
    <row r="179" spans="1:9">
      <c r="A179" s="113">
        <v>25477</v>
      </c>
      <c r="B179" s="184">
        <v>118.4</v>
      </c>
      <c r="C179" s="146">
        <v>199.8</v>
      </c>
      <c r="E179" s="185">
        <f t="shared" si="2"/>
        <v>205.14773333333338</v>
      </c>
      <c r="G179" s="110" t="s">
        <v>219</v>
      </c>
      <c r="H179" s="147">
        <v>517.20100000009995</v>
      </c>
      <c r="I179" s="186">
        <v>521.624592082032</v>
      </c>
    </row>
    <row r="180" spans="1:9">
      <c r="A180" s="113">
        <v>25508</v>
      </c>
      <c r="B180" s="184">
        <v>119.1</v>
      </c>
      <c r="C180" s="146">
        <v>202.3</v>
      </c>
      <c r="E180" s="185">
        <f t="shared" si="2"/>
        <v>206.36059999999998</v>
      </c>
      <c r="G180" s="110" t="s">
        <v>220</v>
      </c>
      <c r="H180" s="147">
        <v>523.26533333340001</v>
      </c>
      <c r="I180" s="186">
        <v>520.900314333594</v>
      </c>
    </row>
    <row r="181" spans="1:9">
      <c r="A181" s="113">
        <v>25538</v>
      </c>
      <c r="B181" s="184">
        <v>119.2</v>
      </c>
      <c r="C181" s="146">
        <v>204.7</v>
      </c>
      <c r="E181" s="185">
        <f t="shared" si="2"/>
        <v>206.53386666666668</v>
      </c>
      <c r="G181" s="110" t="s">
        <v>221</v>
      </c>
      <c r="H181" s="147">
        <v>520.1465333333</v>
      </c>
      <c r="I181" s="186">
        <v>520.21997454279494</v>
      </c>
    </row>
    <row r="182" spans="1:9">
      <c r="A182" s="113">
        <v>25569</v>
      </c>
      <c r="B182" s="184">
        <v>117.2</v>
      </c>
      <c r="C182" s="146">
        <v>177.4</v>
      </c>
      <c r="E182" s="185">
        <f t="shared" si="2"/>
        <v>203.06853333333333</v>
      </c>
      <c r="G182" s="110" t="s">
        <v>222</v>
      </c>
      <c r="H182" s="147">
        <v>522.399</v>
      </c>
      <c r="I182" s="186">
        <v>519.59389295336598</v>
      </c>
    </row>
    <row r="183" spans="1:9">
      <c r="A183" s="113">
        <v>25600</v>
      </c>
      <c r="B183" s="184">
        <v>118.2</v>
      </c>
      <c r="C183" s="146">
        <v>196.5</v>
      </c>
      <c r="E183" s="185">
        <f t="shared" si="2"/>
        <v>204.80119999999999</v>
      </c>
      <c r="G183" s="110" t="s">
        <v>223</v>
      </c>
      <c r="H183" s="147">
        <v>518.24059999990004</v>
      </c>
      <c r="I183" s="186">
        <v>519.032343908283</v>
      </c>
    </row>
    <row r="184" spans="1:9">
      <c r="A184" s="113">
        <v>25628</v>
      </c>
      <c r="B184" s="184">
        <v>117.7</v>
      </c>
      <c r="C184" s="146">
        <v>197.6</v>
      </c>
      <c r="E184" s="185">
        <f t="shared" si="2"/>
        <v>203.93486666666669</v>
      </c>
      <c r="G184" s="110" t="s">
        <v>224</v>
      </c>
      <c r="H184" s="147">
        <v>516.33466666669904</v>
      </c>
      <c r="I184" s="186">
        <v>518.54735494242698</v>
      </c>
    </row>
    <row r="185" spans="1:9">
      <c r="A185" s="113">
        <v>25659</v>
      </c>
      <c r="B185" s="184">
        <v>117.8</v>
      </c>
      <c r="C185" s="146">
        <v>199.4</v>
      </c>
      <c r="E185" s="185">
        <f t="shared" si="2"/>
        <v>204.10813333333334</v>
      </c>
      <c r="G185" s="110" t="s">
        <v>225</v>
      </c>
      <c r="H185" s="147">
        <v>514.77526666659901</v>
      </c>
      <c r="I185" s="186">
        <v>518.15045875073497</v>
      </c>
    </row>
    <row r="186" spans="1:9">
      <c r="A186" s="113">
        <v>25689</v>
      </c>
      <c r="B186" s="184">
        <v>118.8</v>
      </c>
      <c r="C186" s="146">
        <v>196.7</v>
      </c>
      <c r="E186" s="185">
        <f t="shared" si="2"/>
        <v>205.8408</v>
      </c>
      <c r="G186" s="110" t="s">
        <v>226</v>
      </c>
      <c r="H186" s="147">
        <v>512.52279999999996</v>
      </c>
      <c r="I186" s="186">
        <v>517.85180509797101</v>
      </c>
    </row>
    <row r="187" spans="1:9">
      <c r="A187" s="113">
        <v>25720</v>
      </c>
      <c r="B187" s="184">
        <v>118.1</v>
      </c>
      <c r="C187" s="146">
        <v>202.8</v>
      </c>
      <c r="E187" s="185">
        <f t="shared" si="2"/>
        <v>204.62793333333335</v>
      </c>
      <c r="G187" s="110" t="s">
        <v>227</v>
      </c>
      <c r="H187" s="147">
        <v>514.60199999999998</v>
      </c>
      <c r="I187" s="186">
        <v>517.65943425384899</v>
      </c>
    </row>
    <row r="188" spans="1:9">
      <c r="A188" s="113">
        <v>25750</v>
      </c>
      <c r="B188" s="184">
        <v>120.5</v>
      </c>
      <c r="C188" s="146">
        <v>208.7</v>
      </c>
      <c r="E188" s="185">
        <f t="shared" si="2"/>
        <v>208.78633333333337</v>
      </c>
      <c r="G188" s="110" t="s">
        <v>228</v>
      </c>
      <c r="H188" s="147">
        <v>510.44360000009999</v>
      </c>
      <c r="I188" s="186">
        <v>517.57805585989502</v>
      </c>
    </row>
    <row r="189" spans="1:9">
      <c r="A189" s="113">
        <v>25781</v>
      </c>
      <c r="B189" s="184">
        <v>120.2</v>
      </c>
      <c r="C189" s="146">
        <v>200.8</v>
      </c>
      <c r="E189" s="185">
        <f t="shared" si="2"/>
        <v>208.26653333333334</v>
      </c>
      <c r="G189" s="110" t="s">
        <v>229</v>
      </c>
      <c r="H189" s="147">
        <v>516.33466666669904</v>
      </c>
      <c r="I189" s="186">
        <v>517.61046866122695</v>
      </c>
    </row>
    <row r="190" spans="1:9">
      <c r="A190" s="113">
        <v>25812</v>
      </c>
      <c r="B190" s="184">
        <v>119.7</v>
      </c>
      <c r="C190" s="146">
        <v>201.5</v>
      </c>
      <c r="E190" s="185">
        <f t="shared" si="2"/>
        <v>207.40020000000004</v>
      </c>
      <c r="G190" s="110" t="s">
        <v>230</v>
      </c>
      <c r="H190" s="147">
        <v>515.46833333339998</v>
      </c>
      <c r="I190" s="186">
        <v>517.75501236804996</v>
      </c>
    </row>
    <row r="191" spans="1:9">
      <c r="A191" s="113">
        <v>25842</v>
      </c>
      <c r="B191" s="184">
        <v>119.9</v>
      </c>
      <c r="C191" s="146">
        <v>200.6</v>
      </c>
      <c r="E191" s="185">
        <f t="shared" si="2"/>
        <v>207.74673333333337</v>
      </c>
      <c r="G191" s="110" t="s">
        <v>231</v>
      </c>
      <c r="H191" s="147">
        <v>514.25546666669902</v>
      </c>
      <c r="I191" s="186">
        <v>518.00922931432399</v>
      </c>
    </row>
    <row r="192" spans="1:9">
      <c r="A192" s="113">
        <v>25873</v>
      </c>
      <c r="B192" s="184">
        <v>119.1</v>
      </c>
      <c r="C192" s="146">
        <v>201</v>
      </c>
      <c r="E192" s="185">
        <f t="shared" si="2"/>
        <v>206.36059999999998</v>
      </c>
      <c r="G192" s="110" t="s">
        <v>232</v>
      </c>
      <c r="H192" s="147">
        <v>516.33466666660001</v>
      </c>
      <c r="I192" s="186">
        <v>518.36923265961298</v>
      </c>
    </row>
    <row r="193" spans="1:9">
      <c r="A193" s="113">
        <v>25903</v>
      </c>
      <c r="B193" s="184">
        <v>119.4</v>
      </c>
      <c r="C193" s="146">
        <v>203.6</v>
      </c>
      <c r="E193" s="185">
        <f t="shared" si="2"/>
        <v>206.88040000000001</v>
      </c>
      <c r="G193" s="110" t="s">
        <v>233</v>
      </c>
      <c r="H193" s="147">
        <v>518.41386666669996</v>
      </c>
      <c r="I193" s="186">
        <v>518.828789461822</v>
      </c>
    </row>
    <row r="194" spans="1:9">
      <c r="A194" s="113">
        <v>25934</v>
      </c>
      <c r="B194" s="184">
        <v>121.2</v>
      </c>
      <c r="C194" s="146">
        <v>183.2</v>
      </c>
      <c r="E194" s="185">
        <f t="shared" ref="E194:E257" si="3">B194/100*$D$733</f>
        <v>209.9992</v>
      </c>
      <c r="G194" s="110" t="s">
        <v>234</v>
      </c>
      <c r="H194" s="147">
        <v>515.98813333329997</v>
      </c>
      <c r="I194" s="186">
        <v>519.38039517511697</v>
      </c>
    </row>
    <row r="195" spans="1:9">
      <c r="A195" s="113">
        <v>25965</v>
      </c>
      <c r="B195" s="184">
        <v>119.5</v>
      </c>
      <c r="C195" s="146">
        <v>199.1</v>
      </c>
      <c r="E195" s="185">
        <f t="shared" si="3"/>
        <v>207.05366666666669</v>
      </c>
      <c r="G195" s="110" t="s">
        <v>235</v>
      </c>
      <c r="H195" s="147">
        <v>519.28020000000004</v>
      </c>
      <c r="I195" s="186">
        <v>520.01628592690997</v>
      </c>
    </row>
    <row r="196" spans="1:9">
      <c r="A196" s="113">
        <v>25993</v>
      </c>
      <c r="B196" s="184">
        <v>120.1</v>
      </c>
      <c r="C196" s="146">
        <v>201.9</v>
      </c>
      <c r="E196" s="185">
        <f t="shared" si="3"/>
        <v>208.09326666666666</v>
      </c>
      <c r="G196" s="110" t="s">
        <v>236</v>
      </c>
      <c r="H196" s="147">
        <v>519.28019999989999</v>
      </c>
      <c r="I196" s="186">
        <v>520.72657768096803</v>
      </c>
    </row>
    <row r="197" spans="1:9">
      <c r="A197" s="113">
        <v>26024</v>
      </c>
      <c r="B197" s="184">
        <v>119.8</v>
      </c>
      <c r="C197" s="146">
        <v>203</v>
      </c>
      <c r="E197" s="185">
        <f t="shared" si="3"/>
        <v>207.57346666666666</v>
      </c>
      <c r="G197" s="110" t="s">
        <v>237</v>
      </c>
      <c r="H197" s="147">
        <v>519.97326666670006</v>
      </c>
      <c r="I197" s="186">
        <v>521.50092634734995</v>
      </c>
    </row>
    <row r="198" spans="1:9">
      <c r="A198" s="113">
        <v>26054</v>
      </c>
      <c r="B198" s="184">
        <v>117</v>
      </c>
      <c r="C198" s="146">
        <v>193.4</v>
      </c>
      <c r="E198" s="185">
        <f t="shared" si="3"/>
        <v>202.72200000000001</v>
      </c>
      <c r="G198" s="110" t="s">
        <v>238</v>
      </c>
      <c r="H198" s="147">
        <v>530.02273333330004</v>
      </c>
      <c r="I198" s="186">
        <v>522.32808385006695</v>
      </c>
    </row>
    <row r="199" spans="1:9">
      <c r="A199" s="113">
        <v>26085</v>
      </c>
      <c r="B199" s="184">
        <v>119.3</v>
      </c>
      <c r="C199" s="146">
        <v>205</v>
      </c>
      <c r="E199" s="185">
        <f t="shared" si="3"/>
        <v>206.70713333333336</v>
      </c>
      <c r="G199" s="110" t="s">
        <v>239</v>
      </c>
      <c r="H199" s="147">
        <v>523.26533333329996</v>
      </c>
      <c r="I199" s="186">
        <v>523.195847325827</v>
      </c>
    </row>
    <row r="200" spans="1:9">
      <c r="A200" s="113">
        <v>26115</v>
      </c>
      <c r="B200" s="184">
        <v>119.1</v>
      </c>
      <c r="C200" s="146">
        <v>206.9</v>
      </c>
      <c r="E200" s="185">
        <f t="shared" si="3"/>
        <v>206.36059999999998</v>
      </c>
      <c r="G200" s="110" t="s">
        <v>240</v>
      </c>
      <c r="H200" s="147">
        <v>522.05246666669905</v>
      </c>
      <c r="I200" s="186">
        <v>524.096823067267</v>
      </c>
    </row>
    <row r="201" spans="1:9">
      <c r="A201" s="113">
        <v>26146</v>
      </c>
      <c r="B201" s="184">
        <v>118.7</v>
      </c>
      <c r="C201" s="146">
        <v>198.2</v>
      </c>
      <c r="E201" s="185">
        <f t="shared" si="3"/>
        <v>205.66753333333335</v>
      </c>
      <c r="G201" s="110" t="s">
        <v>241</v>
      </c>
      <c r="H201" s="147">
        <v>522.57226666659903</v>
      </c>
      <c r="I201" s="186">
        <v>525.023660795777</v>
      </c>
    </row>
    <row r="202" spans="1:9">
      <c r="A202" s="113">
        <v>26177</v>
      </c>
      <c r="B202" s="184">
        <v>119.8</v>
      </c>
      <c r="C202" s="146">
        <v>201.7</v>
      </c>
      <c r="E202" s="185">
        <f t="shared" si="3"/>
        <v>207.57346666666666</v>
      </c>
      <c r="G202" s="110" t="s">
        <v>242</v>
      </c>
      <c r="H202" s="147">
        <v>520.49306666660004</v>
      </c>
      <c r="I202" s="186">
        <v>525.96773250999797</v>
      </c>
    </row>
    <row r="203" spans="1:9">
      <c r="A203" s="113">
        <v>26207</v>
      </c>
      <c r="B203" s="184">
        <v>118.3</v>
      </c>
      <c r="C203" s="146">
        <v>198.6</v>
      </c>
      <c r="E203" s="185">
        <f t="shared" si="3"/>
        <v>204.9744666666667</v>
      </c>
      <c r="G203" s="110" t="s">
        <v>243</v>
      </c>
      <c r="H203" s="147">
        <v>525.51779999999997</v>
      </c>
      <c r="I203" s="186">
        <v>526.91887808723902</v>
      </c>
    </row>
    <row r="204" spans="1:9">
      <c r="A204" s="113">
        <v>26238</v>
      </c>
      <c r="B204" s="184">
        <v>118.8</v>
      </c>
      <c r="C204" s="146">
        <v>201.4</v>
      </c>
      <c r="E204" s="185">
        <f t="shared" si="3"/>
        <v>205.8408</v>
      </c>
      <c r="G204" s="110" t="s">
        <v>244</v>
      </c>
      <c r="H204" s="147">
        <v>529.67619999999999</v>
      </c>
      <c r="I204" s="186">
        <v>527.86351573865795</v>
      </c>
    </row>
    <row r="205" spans="1:9">
      <c r="A205" s="113">
        <v>26268</v>
      </c>
      <c r="B205" s="184">
        <v>117.7</v>
      </c>
      <c r="C205" s="146">
        <v>201</v>
      </c>
      <c r="E205" s="185">
        <f t="shared" si="3"/>
        <v>203.93486666666669</v>
      </c>
      <c r="G205" s="110" t="s">
        <v>245</v>
      </c>
      <c r="H205" s="147">
        <v>527.59699999999998</v>
      </c>
      <c r="I205" s="186">
        <v>528.78718800160698</v>
      </c>
    </row>
    <row r="206" spans="1:9">
      <c r="A206" s="113">
        <v>26299</v>
      </c>
      <c r="B206" s="184">
        <v>120.1</v>
      </c>
      <c r="C206" s="146">
        <v>181.8</v>
      </c>
      <c r="E206" s="185">
        <f t="shared" si="3"/>
        <v>208.09326666666666</v>
      </c>
      <c r="G206" s="110" t="s">
        <v>246</v>
      </c>
      <c r="H206" s="147">
        <v>533.83460000000002</v>
      </c>
      <c r="I206" s="186">
        <v>529.67657034110198</v>
      </c>
    </row>
    <row r="207" spans="1:9">
      <c r="A207" s="113">
        <v>26330</v>
      </c>
      <c r="B207" s="184">
        <v>119</v>
      </c>
      <c r="C207" s="146">
        <v>199.7</v>
      </c>
      <c r="E207" s="185">
        <f t="shared" si="3"/>
        <v>206.18733333333333</v>
      </c>
      <c r="G207" s="110" t="s">
        <v>247</v>
      </c>
      <c r="H207" s="147">
        <v>532.96826666669995</v>
      </c>
      <c r="I207" s="186">
        <v>530.51759435465999</v>
      </c>
    </row>
    <row r="208" spans="1:9">
      <c r="A208" s="113">
        <v>26359</v>
      </c>
      <c r="B208" s="184">
        <v>119.6</v>
      </c>
      <c r="C208" s="146">
        <v>202.1</v>
      </c>
      <c r="E208" s="185">
        <f t="shared" si="3"/>
        <v>207.22693333333333</v>
      </c>
      <c r="G208" s="110" t="s">
        <v>248</v>
      </c>
      <c r="H208" s="147">
        <v>536.26033333340001</v>
      </c>
      <c r="I208" s="186">
        <v>531.29879040832998</v>
      </c>
    </row>
    <row r="209" spans="1:9">
      <c r="A209" s="113">
        <v>26390</v>
      </c>
      <c r="B209" s="184">
        <v>118.9</v>
      </c>
      <c r="C209" s="146">
        <v>202.1</v>
      </c>
      <c r="E209" s="185">
        <f t="shared" si="3"/>
        <v>206.01406666666668</v>
      </c>
      <c r="G209" s="110" t="s">
        <v>249</v>
      </c>
      <c r="H209" s="147">
        <v>539.0326</v>
      </c>
      <c r="I209" s="186">
        <v>532.01022053836095</v>
      </c>
    </row>
    <row r="210" spans="1:9">
      <c r="A210" s="113">
        <v>26420</v>
      </c>
      <c r="B210" s="184">
        <v>117.4</v>
      </c>
      <c r="C210" s="146">
        <v>194.4</v>
      </c>
      <c r="E210" s="185">
        <f t="shared" si="3"/>
        <v>203.41506666666672</v>
      </c>
      <c r="G210" s="110" t="s">
        <v>250</v>
      </c>
      <c r="H210" s="147">
        <v>536.7801333333</v>
      </c>
      <c r="I210" s="186">
        <v>532.64504774532702</v>
      </c>
    </row>
    <row r="211" spans="1:9">
      <c r="A211" s="113">
        <v>26451</v>
      </c>
      <c r="B211" s="184">
        <v>117.8</v>
      </c>
      <c r="C211" s="146">
        <v>204.3</v>
      </c>
      <c r="E211" s="185">
        <f t="shared" si="3"/>
        <v>204.10813333333334</v>
      </c>
      <c r="G211" s="110" t="s">
        <v>251</v>
      </c>
      <c r="H211" s="147">
        <v>537.81973333329995</v>
      </c>
      <c r="I211" s="186">
        <v>533.20082401696504</v>
      </c>
    </row>
    <row r="212" spans="1:9">
      <c r="A212" s="113">
        <v>26481</v>
      </c>
      <c r="B212" s="184">
        <v>116.7</v>
      </c>
      <c r="C212" s="146">
        <v>204.6</v>
      </c>
      <c r="E212" s="185">
        <f t="shared" si="3"/>
        <v>202.20220000000003</v>
      </c>
      <c r="G212" s="110" t="s">
        <v>252</v>
      </c>
      <c r="H212" s="147">
        <v>532.27519999999902</v>
      </c>
      <c r="I212" s="186">
        <v>533.677685769508</v>
      </c>
    </row>
    <row r="213" spans="1:9">
      <c r="A213" s="113">
        <v>26512</v>
      </c>
      <c r="B213" s="184">
        <v>118.5</v>
      </c>
      <c r="C213" s="146">
        <v>198.4</v>
      </c>
      <c r="E213" s="185">
        <f t="shared" si="3"/>
        <v>205.32100000000003</v>
      </c>
      <c r="G213" s="110" t="s">
        <v>253</v>
      </c>
      <c r="H213" s="147">
        <v>540.76526666669997</v>
      </c>
      <c r="I213" s="186">
        <v>534.07865623750797</v>
      </c>
    </row>
    <row r="214" spans="1:9">
      <c r="A214" s="113">
        <v>26543</v>
      </c>
      <c r="B214" s="184">
        <v>118.2</v>
      </c>
      <c r="C214" s="146">
        <v>200.2</v>
      </c>
      <c r="E214" s="185">
        <f t="shared" si="3"/>
        <v>204.80119999999999</v>
      </c>
      <c r="G214" s="110" t="s">
        <v>254</v>
      </c>
      <c r="H214" s="147">
        <v>535.91380000000004</v>
      </c>
      <c r="I214" s="186">
        <v>534.40588210191197</v>
      </c>
    </row>
    <row r="215" spans="1:9">
      <c r="A215" s="113">
        <v>26573</v>
      </c>
      <c r="B215" s="184">
        <v>118</v>
      </c>
      <c r="C215" s="146">
        <v>199</v>
      </c>
      <c r="E215" s="185">
        <f t="shared" si="3"/>
        <v>204.45466666666667</v>
      </c>
      <c r="G215" s="110" t="s">
        <v>255</v>
      </c>
      <c r="H215" s="147">
        <v>541.80486666670004</v>
      </c>
      <c r="I215" s="186">
        <v>534.66568917518805</v>
      </c>
    </row>
    <row r="216" spans="1:9">
      <c r="A216" s="113">
        <v>26604</v>
      </c>
      <c r="B216" s="184">
        <v>118.4</v>
      </c>
      <c r="C216" s="146">
        <v>202.3</v>
      </c>
      <c r="E216" s="185">
        <f t="shared" si="3"/>
        <v>205.14773333333338</v>
      </c>
      <c r="G216" s="110" t="s">
        <v>256</v>
      </c>
      <c r="H216" s="147">
        <v>535.56726666659904</v>
      </c>
      <c r="I216" s="186">
        <v>534.86534571848597</v>
      </c>
    </row>
    <row r="217" spans="1:9">
      <c r="A217" s="113">
        <v>26634</v>
      </c>
      <c r="B217" s="184">
        <v>119.7</v>
      </c>
      <c r="C217" s="146">
        <v>205.4</v>
      </c>
      <c r="E217" s="185">
        <f t="shared" si="3"/>
        <v>207.40020000000004</v>
      </c>
      <c r="G217" s="110" t="s">
        <v>257</v>
      </c>
      <c r="H217" s="147">
        <v>537.64646666670001</v>
      </c>
      <c r="I217" s="186">
        <v>535.01658197889196</v>
      </c>
    </row>
    <row r="218" spans="1:9">
      <c r="A218" s="113">
        <v>26665</v>
      </c>
      <c r="B218" s="184">
        <v>118.8</v>
      </c>
      <c r="C218" s="146">
        <v>179.6</v>
      </c>
      <c r="E218" s="185">
        <f t="shared" si="3"/>
        <v>205.8408</v>
      </c>
      <c r="G218" s="110" t="s">
        <v>258</v>
      </c>
      <c r="H218" s="147">
        <v>524.99800000000005</v>
      </c>
      <c r="I218" s="186">
        <v>535.13156690408096</v>
      </c>
    </row>
    <row r="219" spans="1:9">
      <c r="A219" s="113">
        <v>26696</v>
      </c>
      <c r="B219" s="184">
        <v>118.8</v>
      </c>
      <c r="C219" s="146">
        <v>199.7</v>
      </c>
      <c r="E219" s="185">
        <f t="shared" si="3"/>
        <v>205.8408</v>
      </c>
      <c r="G219" s="110" t="s">
        <v>259</v>
      </c>
      <c r="H219" s="147">
        <v>524.6514666667</v>
      </c>
      <c r="I219" s="186">
        <v>535.22411311965902</v>
      </c>
    </row>
    <row r="220" spans="1:9">
      <c r="A220" s="113">
        <v>26724</v>
      </c>
      <c r="B220" s="184">
        <v>117.8</v>
      </c>
      <c r="C220" s="146">
        <v>199.5</v>
      </c>
      <c r="E220" s="185">
        <f t="shared" si="3"/>
        <v>204.10813333333334</v>
      </c>
      <c r="G220" s="110" t="s">
        <v>260</v>
      </c>
      <c r="H220" s="147">
        <v>531.40886666669996</v>
      </c>
      <c r="I220" s="186">
        <v>535.30169977191997</v>
      </c>
    </row>
    <row r="221" spans="1:9">
      <c r="A221" s="113">
        <v>26755</v>
      </c>
      <c r="B221" s="184">
        <v>116.8</v>
      </c>
      <c r="C221" s="146">
        <v>198.6</v>
      </c>
      <c r="E221" s="185">
        <f t="shared" si="3"/>
        <v>202.37546666666668</v>
      </c>
      <c r="G221" s="110" t="s">
        <v>261</v>
      </c>
      <c r="H221" s="147">
        <v>531.40886666660003</v>
      </c>
      <c r="I221" s="186">
        <v>535.36519810312097</v>
      </c>
    </row>
    <row r="222" spans="1:9">
      <c r="A222" s="113">
        <v>26785</v>
      </c>
      <c r="B222" s="184">
        <v>118</v>
      </c>
      <c r="C222" s="146">
        <v>194.2</v>
      </c>
      <c r="E222" s="185">
        <f t="shared" si="3"/>
        <v>204.45466666666667</v>
      </c>
      <c r="G222" s="110" t="s">
        <v>262</v>
      </c>
      <c r="H222" s="147">
        <v>538.85933333339904</v>
      </c>
      <c r="I222" s="186">
        <v>535.41304633483105</v>
      </c>
    </row>
    <row r="223" spans="1:9">
      <c r="A223" s="113">
        <v>26816</v>
      </c>
      <c r="B223" s="184">
        <v>118.8</v>
      </c>
      <c r="C223" s="146">
        <v>205.6</v>
      </c>
      <c r="E223" s="185">
        <f t="shared" si="3"/>
        <v>205.8408</v>
      </c>
      <c r="G223" s="110" t="s">
        <v>263</v>
      </c>
      <c r="H223" s="147">
        <v>532.27520000009997</v>
      </c>
      <c r="I223" s="186">
        <v>535.441209981469</v>
      </c>
    </row>
    <row r="224" spans="1:9">
      <c r="A224" s="113">
        <v>26846</v>
      </c>
      <c r="B224" s="184">
        <v>116.8</v>
      </c>
      <c r="C224" s="146">
        <v>204.4</v>
      </c>
      <c r="E224" s="185">
        <f t="shared" si="3"/>
        <v>202.37546666666668</v>
      </c>
      <c r="G224" s="110" t="s">
        <v>264</v>
      </c>
      <c r="H224" s="147">
        <v>540.76526666659902</v>
      </c>
      <c r="I224" s="186">
        <v>535.44780848683104</v>
      </c>
    </row>
    <row r="225" spans="1:9">
      <c r="A225" s="113">
        <v>26877</v>
      </c>
      <c r="B225" s="184">
        <v>116.2</v>
      </c>
      <c r="C225" s="146">
        <v>193.6</v>
      </c>
      <c r="E225" s="185">
        <f t="shared" si="3"/>
        <v>201.33586666666667</v>
      </c>
      <c r="G225" s="110" t="s">
        <v>265</v>
      </c>
      <c r="H225" s="147">
        <v>535.22073333330002</v>
      </c>
      <c r="I225" s="186">
        <v>535.42898253847295</v>
      </c>
    </row>
    <row r="226" spans="1:9">
      <c r="A226" s="113">
        <v>26908</v>
      </c>
      <c r="B226" s="184">
        <v>114.8</v>
      </c>
      <c r="C226" s="146">
        <v>193.7</v>
      </c>
      <c r="E226" s="185">
        <f t="shared" si="3"/>
        <v>198.91013333333333</v>
      </c>
      <c r="G226" s="110" t="s">
        <v>266</v>
      </c>
      <c r="H226" s="147">
        <v>533.48806666669998</v>
      </c>
      <c r="I226" s="186">
        <v>535.38419623531195</v>
      </c>
    </row>
    <row r="227" spans="1:9">
      <c r="A227" s="113">
        <v>26938</v>
      </c>
      <c r="B227" s="184">
        <v>117.2</v>
      </c>
      <c r="C227" s="146">
        <v>197.4</v>
      </c>
      <c r="E227" s="185">
        <f t="shared" si="3"/>
        <v>203.06853333333333</v>
      </c>
      <c r="G227" s="110" t="s">
        <v>267</v>
      </c>
      <c r="H227" s="147">
        <v>536.26033333340001</v>
      </c>
      <c r="I227" s="186">
        <v>535.31278352051402</v>
      </c>
    </row>
    <row r="228" spans="1:9">
      <c r="A228" s="113">
        <v>26969</v>
      </c>
      <c r="B228" s="184">
        <v>116.5</v>
      </c>
      <c r="C228" s="146">
        <v>199.1</v>
      </c>
      <c r="E228" s="185">
        <f t="shared" si="3"/>
        <v>201.85566666666668</v>
      </c>
      <c r="G228" s="110" t="s">
        <v>268</v>
      </c>
      <c r="H228" s="147">
        <v>540.07219999999995</v>
      </c>
      <c r="I228" s="186">
        <v>535.21289325626606</v>
      </c>
    </row>
    <row r="229" spans="1:9">
      <c r="A229" s="113">
        <v>26999</v>
      </c>
      <c r="B229" s="184">
        <v>117.3</v>
      </c>
      <c r="C229" s="146">
        <v>200.3</v>
      </c>
      <c r="E229" s="185">
        <f t="shared" si="3"/>
        <v>203.24180000000001</v>
      </c>
      <c r="G229" s="110" t="s">
        <v>269</v>
      </c>
      <c r="H229" s="147">
        <v>538.85933333339904</v>
      </c>
      <c r="I229" s="186">
        <v>535.08326652338496</v>
      </c>
    </row>
    <row r="230" spans="1:9">
      <c r="A230" s="113">
        <v>27030</v>
      </c>
      <c r="B230" s="184">
        <v>114.8</v>
      </c>
      <c r="C230" s="146">
        <v>172.5</v>
      </c>
      <c r="E230" s="185">
        <f t="shared" si="3"/>
        <v>198.91013333333333</v>
      </c>
      <c r="G230" s="110" t="s">
        <v>270</v>
      </c>
      <c r="H230" s="147">
        <v>541.2850666667</v>
      </c>
      <c r="I230" s="186">
        <v>534.92568146940505</v>
      </c>
    </row>
    <row r="231" spans="1:9">
      <c r="A231" s="113">
        <v>27061</v>
      </c>
      <c r="B231" s="184">
        <v>115.1</v>
      </c>
      <c r="C231" s="146">
        <v>192.3</v>
      </c>
      <c r="E231" s="185">
        <f t="shared" si="3"/>
        <v>199.42993333333337</v>
      </c>
      <c r="G231" s="110" t="s">
        <v>271</v>
      </c>
      <c r="H231" s="147">
        <v>538.16626666670004</v>
      </c>
      <c r="I231" s="186">
        <v>534.74427628361695</v>
      </c>
    </row>
    <row r="232" spans="1:9">
      <c r="A232" s="113">
        <v>27089</v>
      </c>
      <c r="B232" s="184">
        <v>114.4</v>
      </c>
      <c r="C232" s="146">
        <v>193</v>
      </c>
      <c r="E232" s="185">
        <f t="shared" si="3"/>
        <v>198.21706666666671</v>
      </c>
      <c r="G232" s="110" t="s">
        <v>272</v>
      </c>
      <c r="H232" s="147">
        <v>533.48806666669998</v>
      </c>
      <c r="I232" s="186">
        <v>534.54716377105694</v>
      </c>
    </row>
    <row r="233" spans="1:9">
      <c r="A233" s="113">
        <v>27120</v>
      </c>
      <c r="B233" s="184">
        <v>115.6</v>
      </c>
      <c r="C233" s="146">
        <v>196.4</v>
      </c>
      <c r="E233" s="185">
        <f t="shared" si="3"/>
        <v>200.29626666666667</v>
      </c>
      <c r="G233" s="110" t="s">
        <v>273</v>
      </c>
      <c r="H233" s="147">
        <v>537.81973333329995</v>
      </c>
      <c r="I233" s="186">
        <v>534.34459548075301</v>
      </c>
    </row>
    <row r="234" spans="1:9">
      <c r="A234" s="113">
        <v>27150</v>
      </c>
      <c r="B234" s="184">
        <v>117.9</v>
      </c>
      <c r="C234" s="146">
        <v>193.1</v>
      </c>
      <c r="E234" s="185">
        <f t="shared" si="3"/>
        <v>204.28140000000002</v>
      </c>
      <c r="G234" s="110" t="s">
        <v>274</v>
      </c>
      <c r="H234" s="147">
        <v>526.21086666669999</v>
      </c>
      <c r="I234" s="186">
        <v>534.146161026041</v>
      </c>
    </row>
    <row r="235" spans="1:9">
      <c r="A235" s="113">
        <v>27181</v>
      </c>
      <c r="B235" s="184">
        <v>115.5</v>
      </c>
      <c r="C235" s="146">
        <v>199.9</v>
      </c>
      <c r="E235" s="185">
        <f t="shared" si="3"/>
        <v>200.12300000000002</v>
      </c>
      <c r="G235" s="110" t="s">
        <v>275</v>
      </c>
      <c r="H235" s="147">
        <v>534.35439999999903</v>
      </c>
      <c r="I235" s="186">
        <v>533.96362198141799</v>
      </c>
    </row>
    <row r="236" spans="1:9">
      <c r="A236" s="113">
        <v>27211</v>
      </c>
      <c r="B236" s="184">
        <v>114.5</v>
      </c>
      <c r="C236" s="146">
        <v>200.6</v>
      </c>
      <c r="E236" s="185">
        <f t="shared" si="3"/>
        <v>198.39033333333336</v>
      </c>
      <c r="G236" s="110" t="s">
        <v>276</v>
      </c>
      <c r="H236" s="147">
        <v>529.84946666669998</v>
      </c>
      <c r="I236" s="186">
        <v>533.80378036240302</v>
      </c>
    </row>
    <row r="237" spans="1:9">
      <c r="A237" s="113">
        <v>27242</v>
      </c>
      <c r="B237" s="184">
        <v>113.6</v>
      </c>
      <c r="C237" s="146">
        <v>189</v>
      </c>
      <c r="E237" s="185">
        <f t="shared" si="3"/>
        <v>196.83093333333332</v>
      </c>
      <c r="G237" s="110" t="s">
        <v>277</v>
      </c>
      <c r="H237" s="147">
        <v>534.18113333329904</v>
      </c>
      <c r="I237" s="186">
        <v>533.67368242077896</v>
      </c>
    </row>
    <row r="238" spans="1:9">
      <c r="A238" s="113">
        <v>27273</v>
      </c>
      <c r="B238" s="184">
        <v>113</v>
      </c>
      <c r="C238" s="146">
        <v>190</v>
      </c>
      <c r="E238" s="185">
        <f t="shared" si="3"/>
        <v>195.79133333333334</v>
      </c>
      <c r="G238" s="110" t="s">
        <v>278</v>
      </c>
      <c r="H238" s="147">
        <v>523.61186666670005</v>
      </c>
      <c r="I238" s="186">
        <v>533.57790296226904</v>
      </c>
    </row>
    <row r="239" spans="1:9">
      <c r="A239" s="113">
        <v>27303</v>
      </c>
      <c r="B239" s="184">
        <v>113</v>
      </c>
      <c r="C239" s="146">
        <v>189.9</v>
      </c>
      <c r="E239" s="185">
        <f t="shared" si="3"/>
        <v>195.79133333333334</v>
      </c>
      <c r="G239" s="110" t="s">
        <v>279</v>
      </c>
      <c r="H239" s="147">
        <v>530.36926666670001</v>
      </c>
      <c r="I239" s="186">
        <v>533.52133394941598</v>
      </c>
    </row>
    <row r="240" spans="1:9">
      <c r="A240" s="113">
        <v>27334</v>
      </c>
      <c r="B240" s="184">
        <v>113.6</v>
      </c>
      <c r="C240" s="146">
        <v>193.8</v>
      </c>
      <c r="E240" s="185">
        <f t="shared" si="3"/>
        <v>196.83093333333332</v>
      </c>
      <c r="G240" s="110" t="s">
        <v>280</v>
      </c>
      <c r="H240" s="147">
        <v>527.07719999999904</v>
      </c>
      <c r="I240" s="186">
        <v>533.50263857207904</v>
      </c>
    </row>
    <row r="241" spans="1:9">
      <c r="A241" s="113">
        <v>27364</v>
      </c>
      <c r="B241" s="184">
        <v>111.5</v>
      </c>
      <c r="C241" s="146">
        <v>189.9</v>
      </c>
      <c r="E241" s="185">
        <f t="shared" si="3"/>
        <v>193.19233333333335</v>
      </c>
      <c r="G241" s="110" t="s">
        <v>281</v>
      </c>
      <c r="H241" s="147">
        <v>521.01286666670001</v>
      </c>
      <c r="I241" s="186">
        <v>533.518509978064</v>
      </c>
    </row>
    <row r="242" spans="1:9">
      <c r="A242" s="113">
        <v>27395</v>
      </c>
      <c r="B242" s="184">
        <v>110.9</v>
      </c>
      <c r="C242" s="146">
        <v>165.9</v>
      </c>
      <c r="E242" s="185">
        <f t="shared" si="3"/>
        <v>192.15273333333334</v>
      </c>
      <c r="G242" s="110" t="s">
        <v>282</v>
      </c>
      <c r="H242" s="147">
        <v>532.96826666669904</v>
      </c>
      <c r="I242" s="186">
        <v>533.56162541607102</v>
      </c>
    </row>
    <row r="243" spans="1:9">
      <c r="A243" s="113">
        <v>27426</v>
      </c>
      <c r="B243" s="184">
        <v>112.1</v>
      </c>
      <c r="C243" s="146">
        <v>186.2</v>
      </c>
      <c r="E243" s="185">
        <f t="shared" si="3"/>
        <v>194.23193333333336</v>
      </c>
      <c r="G243" s="110" t="s">
        <v>283</v>
      </c>
      <c r="H243" s="147">
        <v>534.18113333329904</v>
      </c>
      <c r="I243" s="186">
        <v>533.61684610772897</v>
      </c>
    </row>
    <row r="244" spans="1:9">
      <c r="A244" s="113">
        <v>27454</v>
      </c>
      <c r="B244" s="184">
        <v>111.1</v>
      </c>
      <c r="C244" s="146">
        <v>187.5</v>
      </c>
      <c r="E244" s="185">
        <f t="shared" si="3"/>
        <v>192.49926666666667</v>
      </c>
      <c r="G244" s="110" t="s">
        <v>284</v>
      </c>
      <c r="H244" s="147">
        <v>537.47320000000002</v>
      </c>
      <c r="I244" s="186">
        <v>533.66866242544904</v>
      </c>
    </row>
    <row r="245" spans="1:9">
      <c r="A245" s="113">
        <v>27485</v>
      </c>
      <c r="B245" s="184">
        <v>110.8</v>
      </c>
      <c r="C245" s="146">
        <v>188.2</v>
      </c>
      <c r="E245" s="185">
        <f t="shared" si="3"/>
        <v>191.97946666666667</v>
      </c>
      <c r="G245" s="110" t="s">
        <v>285</v>
      </c>
      <c r="H245" s="147">
        <v>531.40886666669996</v>
      </c>
      <c r="I245" s="186">
        <v>533.70191742115799</v>
      </c>
    </row>
    <row r="246" spans="1:9">
      <c r="A246" s="113">
        <v>27515</v>
      </c>
      <c r="B246" s="184">
        <v>111.6</v>
      </c>
      <c r="C246" s="146">
        <v>181.7</v>
      </c>
      <c r="E246" s="185">
        <f t="shared" si="3"/>
        <v>193.3656</v>
      </c>
      <c r="G246" s="110" t="s">
        <v>286</v>
      </c>
      <c r="H246" s="147">
        <v>545.09693333329903</v>
      </c>
      <c r="I246" s="186">
        <v>533.70383198276704</v>
      </c>
    </row>
    <row r="247" spans="1:9">
      <c r="A247" s="113">
        <v>27546</v>
      </c>
      <c r="B247" s="184">
        <v>111</v>
      </c>
      <c r="C247" s="146">
        <v>192</v>
      </c>
      <c r="E247" s="185">
        <f t="shared" si="3"/>
        <v>192.32600000000002</v>
      </c>
      <c r="G247" s="110" t="s">
        <v>287</v>
      </c>
      <c r="H247" s="147">
        <v>535.74053333330005</v>
      </c>
      <c r="I247" s="186">
        <v>533.66019384146705</v>
      </c>
    </row>
    <row r="248" spans="1:9">
      <c r="A248" s="113">
        <v>27576</v>
      </c>
      <c r="B248" s="184">
        <v>112</v>
      </c>
      <c r="C248" s="146">
        <v>196.6</v>
      </c>
      <c r="E248" s="185">
        <f t="shared" si="3"/>
        <v>194.05866666666671</v>
      </c>
      <c r="G248" s="110" t="s">
        <v>288</v>
      </c>
      <c r="H248" s="147">
        <v>537.81973333329995</v>
      </c>
      <c r="I248" s="186">
        <v>533.56391141678898</v>
      </c>
    </row>
    <row r="249" spans="1:9">
      <c r="A249" s="113">
        <v>27607</v>
      </c>
      <c r="B249" s="184">
        <v>111.1</v>
      </c>
      <c r="C249" s="146">
        <v>184.2</v>
      </c>
      <c r="E249" s="185">
        <f t="shared" si="3"/>
        <v>192.49926666666667</v>
      </c>
      <c r="G249" s="110" t="s">
        <v>289</v>
      </c>
      <c r="H249" s="147">
        <v>540.4187333333</v>
      </c>
      <c r="I249" s="186">
        <v>533.40919334044997</v>
      </c>
    </row>
    <row r="250" spans="1:9">
      <c r="A250" s="113">
        <v>27638</v>
      </c>
      <c r="B250" s="184">
        <v>112.2</v>
      </c>
      <c r="C250" s="146">
        <v>188.3</v>
      </c>
      <c r="E250" s="185">
        <f t="shared" si="3"/>
        <v>194.40520000000004</v>
      </c>
      <c r="G250" s="110" t="s">
        <v>290</v>
      </c>
      <c r="H250" s="147">
        <v>540.59199999999998</v>
      </c>
      <c r="I250" s="186">
        <v>533.19290813286398</v>
      </c>
    </row>
    <row r="251" spans="1:9">
      <c r="A251" s="113">
        <v>27668</v>
      </c>
      <c r="B251" s="184">
        <v>111.9</v>
      </c>
      <c r="C251" s="146">
        <v>187.7</v>
      </c>
      <c r="E251" s="185">
        <f t="shared" si="3"/>
        <v>193.8854</v>
      </c>
      <c r="G251" s="110" t="s">
        <v>291</v>
      </c>
      <c r="H251" s="147">
        <v>538.68606666660003</v>
      </c>
      <c r="I251" s="186">
        <v>532.91630527694099</v>
      </c>
    </row>
    <row r="252" spans="1:9">
      <c r="A252" s="113">
        <v>27699</v>
      </c>
      <c r="B252" s="184">
        <v>111.1</v>
      </c>
      <c r="C252" s="146">
        <v>189.2</v>
      </c>
      <c r="E252" s="185">
        <f t="shared" si="3"/>
        <v>192.49926666666667</v>
      </c>
      <c r="G252" s="110" t="s">
        <v>292</v>
      </c>
      <c r="H252" s="147">
        <v>529.67619999999999</v>
      </c>
      <c r="I252" s="186">
        <v>532.58525868800496</v>
      </c>
    </row>
    <row r="253" spans="1:9">
      <c r="A253" s="113">
        <v>27729</v>
      </c>
      <c r="B253" s="184">
        <v>111</v>
      </c>
      <c r="C253" s="146">
        <v>188.7</v>
      </c>
      <c r="E253" s="185">
        <f t="shared" si="3"/>
        <v>192.32600000000002</v>
      </c>
      <c r="G253" s="110" t="s">
        <v>293</v>
      </c>
      <c r="H253" s="147">
        <v>528.11680000000001</v>
      </c>
      <c r="I253" s="186">
        <v>532.20924838225301</v>
      </c>
    </row>
    <row r="254" spans="1:9">
      <c r="A254" s="113">
        <v>27760</v>
      </c>
      <c r="B254" s="184">
        <v>111</v>
      </c>
      <c r="C254" s="146">
        <v>166.3</v>
      </c>
      <c r="E254" s="185">
        <f t="shared" si="3"/>
        <v>192.32600000000002</v>
      </c>
      <c r="G254" s="110" t="s">
        <v>294</v>
      </c>
      <c r="H254" s="147">
        <v>522.05246666669905</v>
      </c>
      <c r="I254" s="186">
        <v>531.79593621419895</v>
      </c>
    </row>
    <row r="255" spans="1:9">
      <c r="A255" s="113">
        <v>27791</v>
      </c>
      <c r="B255" s="184">
        <v>112.8</v>
      </c>
      <c r="C255" s="146">
        <v>186.6</v>
      </c>
      <c r="E255" s="185">
        <f t="shared" si="3"/>
        <v>195.44479999999999</v>
      </c>
      <c r="G255" s="110" t="s">
        <v>295</v>
      </c>
      <c r="H255" s="147">
        <v>538.68606666660003</v>
      </c>
      <c r="I255" s="186">
        <v>531.35042625811798</v>
      </c>
    </row>
    <row r="256" spans="1:9">
      <c r="A256" s="113">
        <v>27820</v>
      </c>
      <c r="B256" s="184">
        <v>114.1</v>
      </c>
      <c r="C256" s="146">
        <v>192.6</v>
      </c>
      <c r="E256" s="185">
        <f t="shared" si="3"/>
        <v>197.69726666666668</v>
      </c>
      <c r="G256" s="110" t="s">
        <v>296</v>
      </c>
      <c r="H256" s="147">
        <v>532.27520000000004</v>
      </c>
      <c r="I256" s="186">
        <v>530.87173291982106</v>
      </c>
    </row>
    <row r="257" spans="1:9">
      <c r="A257" s="113">
        <v>27851</v>
      </c>
      <c r="B257" s="184">
        <v>112.6</v>
      </c>
      <c r="C257" s="146">
        <v>191.9</v>
      </c>
      <c r="E257" s="185">
        <f t="shared" si="3"/>
        <v>195.09826666666666</v>
      </c>
      <c r="G257" s="110" t="s">
        <v>297</v>
      </c>
      <c r="H257" s="147">
        <v>539.37913333329902</v>
      </c>
      <c r="I257" s="186">
        <v>530.36345538037199</v>
      </c>
    </row>
    <row r="258" spans="1:9">
      <c r="A258" s="113">
        <v>27881</v>
      </c>
      <c r="B258" s="184">
        <v>108.7</v>
      </c>
      <c r="C258" s="146">
        <v>177.9</v>
      </c>
      <c r="E258" s="185">
        <f t="shared" ref="E258:E321" si="4">B258/100*$D$733</f>
        <v>188.34086666666667</v>
      </c>
      <c r="G258" s="110" t="s">
        <v>298</v>
      </c>
      <c r="H258" s="147">
        <v>523.61186666670005</v>
      </c>
      <c r="I258" s="186">
        <v>529.83006998776204</v>
      </c>
    </row>
    <row r="259" spans="1:9">
      <c r="A259" s="113">
        <v>27912</v>
      </c>
      <c r="B259" s="184">
        <v>111</v>
      </c>
      <c r="C259" s="146">
        <v>192.6</v>
      </c>
      <c r="E259" s="185">
        <f t="shared" si="4"/>
        <v>192.32600000000002</v>
      </c>
      <c r="G259" s="110" t="s">
        <v>299</v>
      </c>
      <c r="H259" s="147">
        <v>523.78513333339902</v>
      </c>
      <c r="I259" s="186">
        <v>529.28168788870096</v>
      </c>
    </row>
    <row r="260" spans="1:9">
      <c r="A260" s="113">
        <v>27942</v>
      </c>
      <c r="B260" s="184">
        <v>112</v>
      </c>
      <c r="C260" s="146">
        <v>197.2</v>
      </c>
      <c r="E260" s="185">
        <f t="shared" si="4"/>
        <v>194.05866666666671</v>
      </c>
      <c r="G260" s="110" t="s">
        <v>300</v>
      </c>
      <c r="H260" s="147">
        <v>530.02273333330004</v>
      </c>
      <c r="I260" s="186">
        <v>528.72453385282404</v>
      </c>
    </row>
    <row r="261" spans="1:9">
      <c r="A261" s="113">
        <v>27973</v>
      </c>
      <c r="B261" s="184">
        <v>111</v>
      </c>
      <c r="C261" s="146">
        <v>184.7</v>
      </c>
      <c r="E261" s="185">
        <f t="shared" si="4"/>
        <v>192.32600000000002</v>
      </c>
      <c r="G261" s="110" t="s">
        <v>301</v>
      </c>
      <c r="H261" s="147">
        <v>526.21086666669999</v>
      </c>
      <c r="I261" s="186">
        <v>528.161397303169</v>
      </c>
    </row>
    <row r="262" spans="1:9">
      <c r="A262" s="113">
        <v>28004</v>
      </c>
      <c r="B262" s="184">
        <v>110.4</v>
      </c>
      <c r="C262" s="146">
        <v>185.4</v>
      </c>
      <c r="E262" s="185">
        <f t="shared" si="4"/>
        <v>191.28640000000004</v>
      </c>
      <c r="G262" s="110" t="s">
        <v>302</v>
      </c>
      <c r="H262" s="147">
        <v>523.7851333333</v>
      </c>
      <c r="I262" s="186">
        <v>527.59587903744796</v>
      </c>
    </row>
    <row r="263" spans="1:9">
      <c r="A263" s="113">
        <v>28034</v>
      </c>
      <c r="B263" s="184">
        <v>110.2</v>
      </c>
      <c r="C263" s="146">
        <v>185.4</v>
      </c>
      <c r="E263" s="185">
        <f t="shared" si="4"/>
        <v>190.93986666666669</v>
      </c>
      <c r="G263" s="110" t="s">
        <v>303</v>
      </c>
      <c r="H263" s="147">
        <v>511.13666666670002</v>
      </c>
      <c r="I263" s="187">
        <f t="shared" ref="I263:I272" si="5">I262</f>
        <v>527.59587903744796</v>
      </c>
    </row>
    <row r="264" spans="1:9">
      <c r="A264" s="113">
        <v>28065</v>
      </c>
      <c r="B264" s="184">
        <v>110.6</v>
      </c>
      <c r="C264" s="146">
        <v>189.1</v>
      </c>
      <c r="E264" s="185">
        <f t="shared" si="4"/>
        <v>191.63293333333331</v>
      </c>
      <c r="G264" s="110" t="s">
        <v>304</v>
      </c>
      <c r="H264" s="147">
        <v>519.97326666660001</v>
      </c>
      <c r="I264" s="187">
        <f t="shared" si="5"/>
        <v>527.59587903744796</v>
      </c>
    </row>
    <row r="265" spans="1:9">
      <c r="A265" s="113">
        <v>28095</v>
      </c>
      <c r="B265" s="184">
        <v>110.6</v>
      </c>
      <c r="C265" s="146">
        <v>188.7</v>
      </c>
      <c r="E265" s="185">
        <f t="shared" si="4"/>
        <v>191.63293333333331</v>
      </c>
      <c r="G265" s="110" t="s">
        <v>305</v>
      </c>
      <c r="H265" s="147">
        <v>524.30493333339905</v>
      </c>
      <c r="I265" s="187">
        <f t="shared" si="5"/>
        <v>527.59587903744796</v>
      </c>
    </row>
    <row r="266" spans="1:9">
      <c r="A266" s="113">
        <v>28126</v>
      </c>
      <c r="B266" s="184">
        <v>112.5</v>
      </c>
      <c r="C266" s="146">
        <v>169.6</v>
      </c>
      <c r="E266" s="185">
        <f t="shared" si="4"/>
        <v>194.92500000000001</v>
      </c>
      <c r="G266" s="110" t="s">
        <v>306</v>
      </c>
      <c r="H266" s="147">
        <v>520.83960000000002</v>
      </c>
      <c r="I266" s="187">
        <f t="shared" si="5"/>
        <v>527.59587903744796</v>
      </c>
    </row>
    <row r="267" spans="1:9">
      <c r="A267" s="113">
        <v>28157</v>
      </c>
      <c r="B267" s="184">
        <v>110</v>
      </c>
      <c r="C267" s="146">
        <v>181.8</v>
      </c>
      <c r="E267" s="185">
        <f t="shared" si="4"/>
        <v>190.59333333333336</v>
      </c>
      <c r="G267" s="110" t="s">
        <v>307</v>
      </c>
      <c r="H267" s="147">
        <v>524.82473333329904</v>
      </c>
      <c r="I267" s="187">
        <f t="shared" si="5"/>
        <v>527.59587903744796</v>
      </c>
    </row>
    <row r="268" spans="1:9">
      <c r="A268" s="113">
        <v>28185</v>
      </c>
      <c r="B268" s="184">
        <v>111.4</v>
      </c>
      <c r="C268" s="146">
        <v>189.2</v>
      </c>
      <c r="E268" s="185">
        <f t="shared" si="4"/>
        <v>193.0190666666667</v>
      </c>
      <c r="G268" s="110" t="s">
        <v>308</v>
      </c>
      <c r="H268" s="147">
        <v>517.37426666670001</v>
      </c>
      <c r="I268" s="187">
        <f t="shared" si="5"/>
        <v>527.59587903744796</v>
      </c>
    </row>
    <row r="269" spans="1:9">
      <c r="A269" s="113">
        <v>28216</v>
      </c>
      <c r="B269" s="184">
        <v>111.2</v>
      </c>
      <c r="C269" s="146">
        <v>189.4</v>
      </c>
      <c r="E269" s="185">
        <f t="shared" si="4"/>
        <v>192.67253333333338</v>
      </c>
      <c r="G269" s="110" t="s">
        <v>309</v>
      </c>
      <c r="H269" s="147">
        <v>523.78513333340004</v>
      </c>
      <c r="I269" s="187">
        <f t="shared" si="5"/>
        <v>527.59587903744796</v>
      </c>
    </row>
    <row r="270" spans="1:9">
      <c r="A270" s="113">
        <v>28246</v>
      </c>
      <c r="B270" s="184">
        <v>109.9</v>
      </c>
      <c r="C270" s="146">
        <v>179.1</v>
      </c>
      <c r="E270" s="185">
        <f t="shared" si="4"/>
        <v>190.42006666666668</v>
      </c>
      <c r="G270" s="110" t="s">
        <v>310</v>
      </c>
      <c r="H270" s="147">
        <v>511.8297333333</v>
      </c>
      <c r="I270" s="187">
        <f t="shared" si="5"/>
        <v>527.59587903744796</v>
      </c>
    </row>
    <row r="271" spans="1:9">
      <c r="A271" s="113">
        <v>28277</v>
      </c>
      <c r="B271" s="184">
        <v>111.2</v>
      </c>
      <c r="C271" s="146">
        <v>192.2</v>
      </c>
      <c r="E271" s="185">
        <f t="shared" si="4"/>
        <v>192.67253333333338</v>
      </c>
      <c r="G271" s="110" t="s">
        <v>311</v>
      </c>
      <c r="H271" s="147">
        <v>512.52279999999996</v>
      </c>
      <c r="I271" s="187">
        <f t="shared" si="5"/>
        <v>527.59587903744796</v>
      </c>
    </row>
    <row r="272" spans="1:9">
      <c r="A272" s="113">
        <v>28307</v>
      </c>
      <c r="B272" s="184">
        <v>111.7</v>
      </c>
      <c r="C272" s="146">
        <v>196.1</v>
      </c>
      <c r="E272" s="185">
        <f t="shared" si="4"/>
        <v>193.53886666666668</v>
      </c>
      <c r="G272" s="110" t="s">
        <v>339</v>
      </c>
      <c r="H272" s="147">
        <v>508.1911333333</v>
      </c>
      <c r="I272" s="187">
        <f t="shared" si="5"/>
        <v>527.59587903744796</v>
      </c>
    </row>
    <row r="273" spans="1:5">
      <c r="A273" s="113">
        <v>28338</v>
      </c>
      <c r="B273" s="184">
        <v>112.7</v>
      </c>
      <c r="C273" s="146">
        <v>187.3</v>
      </c>
      <c r="E273" s="185">
        <f t="shared" si="4"/>
        <v>195.27153333333334</v>
      </c>
    </row>
    <row r="274" spans="1:5">
      <c r="A274" s="113">
        <v>28369</v>
      </c>
      <c r="B274" s="184">
        <v>112</v>
      </c>
      <c r="C274" s="146">
        <v>187.6</v>
      </c>
      <c r="E274" s="185">
        <f t="shared" si="4"/>
        <v>194.05866666666671</v>
      </c>
    </row>
    <row r="275" spans="1:5">
      <c r="A275" s="113">
        <v>28399</v>
      </c>
      <c r="B275" s="184">
        <v>111.6</v>
      </c>
      <c r="C275" s="146">
        <v>187.6</v>
      </c>
      <c r="E275" s="185">
        <f t="shared" si="4"/>
        <v>193.3656</v>
      </c>
    </row>
    <row r="276" spans="1:5">
      <c r="A276" s="113">
        <v>28430</v>
      </c>
      <c r="B276" s="184">
        <v>111.8</v>
      </c>
      <c r="C276" s="146">
        <v>190.4</v>
      </c>
      <c r="E276" s="185">
        <f t="shared" si="4"/>
        <v>193.71213333333333</v>
      </c>
    </row>
    <row r="277" spans="1:5">
      <c r="A277" s="113">
        <v>28460</v>
      </c>
      <c r="B277" s="184">
        <v>112.7</v>
      </c>
      <c r="C277" s="146">
        <v>191.9</v>
      </c>
      <c r="E277" s="185">
        <f t="shared" si="4"/>
        <v>195.27153333333334</v>
      </c>
    </row>
    <row r="278" spans="1:5">
      <c r="A278" s="113">
        <v>28491</v>
      </c>
      <c r="B278" s="184">
        <v>113.5</v>
      </c>
      <c r="C278" s="146">
        <v>171.3</v>
      </c>
      <c r="E278" s="185">
        <f t="shared" si="4"/>
        <v>196.65766666666667</v>
      </c>
    </row>
    <row r="279" spans="1:5">
      <c r="A279" s="113">
        <v>28522</v>
      </c>
      <c r="B279" s="184">
        <v>111.6</v>
      </c>
      <c r="C279" s="146">
        <v>183.9</v>
      </c>
      <c r="E279" s="185">
        <f t="shared" si="4"/>
        <v>193.3656</v>
      </c>
    </row>
    <row r="280" spans="1:5">
      <c r="A280" s="113">
        <v>28550</v>
      </c>
      <c r="B280" s="184">
        <v>113</v>
      </c>
      <c r="C280" s="146">
        <v>191.8</v>
      </c>
      <c r="E280" s="185">
        <f t="shared" si="4"/>
        <v>195.79133333333334</v>
      </c>
    </row>
    <row r="281" spans="1:5">
      <c r="A281" s="113">
        <v>28581</v>
      </c>
      <c r="B281" s="184">
        <v>112.2</v>
      </c>
      <c r="C281" s="146">
        <v>190.7</v>
      </c>
      <c r="E281" s="185">
        <f t="shared" si="4"/>
        <v>194.40520000000004</v>
      </c>
    </row>
    <row r="282" spans="1:5">
      <c r="A282" s="113">
        <v>28611</v>
      </c>
      <c r="B282" s="184">
        <v>112.5</v>
      </c>
      <c r="C282" s="146">
        <v>182.7</v>
      </c>
      <c r="E282" s="185">
        <f t="shared" si="4"/>
        <v>194.92500000000001</v>
      </c>
    </row>
    <row r="283" spans="1:5">
      <c r="A283" s="113">
        <v>28642</v>
      </c>
      <c r="B283" s="184">
        <v>113</v>
      </c>
      <c r="C283" s="146">
        <v>194.8</v>
      </c>
      <c r="E283" s="185">
        <f t="shared" si="4"/>
        <v>195.79133333333334</v>
      </c>
    </row>
    <row r="284" spans="1:5">
      <c r="A284" s="113">
        <v>28672</v>
      </c>
      <c r="B284" s="184">
        <v>112.1</v>
      </c>
      <c r="C284" s="146">
        <v>196.2</v>
      </c>
      <c r="E284" s="185">
        <f t="shared" si="4"/>
        <v>194.23193333333336</v>
      </c>
    </row>
    <row r="285" spans="1:5">
      <c r="A285" s="113">
        <v>28703</v>
      </c>
      <c r="B285" s="184">
        <v>113.4</v>
      </c>
      <c r="C285" s="146">
        <v>188.2</v>
      </c>
      <c r="E285" s="185">
        <f t="shared" si="4"/>
        <v>196.48440000000002</v>
      </c>
    </row>
    <row r="286" spans="1:5">
      <c r="A286" s="113">
        <v>28734</v>
      </c>
      <c r="B286" s="184">
        <v>113.8</v>
      </c>
      <c r="C286" s="146">
        <v>190.4</v>
      </c>
      <c r="E286" s="185">
        <f t="shared" si="4"/>
        <v>197.17746666666667</v>
      </c>
    </row>
    <row r="287" spans="1:5">
      <c r="A287" s="113">
        <v>28764</v>
      </c>
      <c r="B287" s="184">
        <v>112.9</v>
      </c>
      <c r="C287" s="146">
        <v>190.2</v>
      </c>
      <c r="E287" s="185">
        <f t="shared" si="4"/>
        <v>195.61806666666669</v>
      </c>
    </row>
    <row r="288" spans="1:5">
      <c r="A288" s="113">
        <v>28795</v>
      </c>
      <c r="B288" s="184">
        <v>113.3</v>
      </c>
      <c r="C288" s="146">
        <v>192.3</v>
      </c>
      <c r="E288" s="185">
        <f t="shared" si="4"/>
        <v>196.31113333333334</v>
      </c>
    </row>
    <row r="289" spans="1:5">
      <c r="A289" s="113">
        <v>28825</v>
      </c>
      <c r="B289" s="184">
        <v>113.4</v>
      </c>
      <c r="C289" s="146">
        <v>192.8</v>
      </c>
      <c r="E289" s="185">
        <f t="shared" si="4"/>
        <v>196.48440000000002</v>
      </c>
    </row>
    <row r="290" spans="1:5">
      <c r="A290" s="113">
        <v>28856</v>
      </c>
      <c r="B290" s="184">
        <v>113.2</v>
      </c>
      <c r="C290" s="146">
        <v>171.1</v>
      </c>
      <c r="E290" s="185">
        <f t="shared" si="4"/>
        <v>196.1378666666667</v>
      </c>
    </row>
    <row r="291" spans="1:5">
      <c r="A291" s="113">
        <v>28887</v>
      </c>
      <c r="B291" s="184">
        <v>112.4</v>
      </c>
      <c r="C291" s="146">
        <v>184.6</v>
      </c>
      <c r="E291" s="185">
        <f t="shared" si="4"/>
        <v>194.75173333333336</v>
      </c>
    </row>
    <row r="292" spans="1:5">
      <c r="A292" s="113">
        <v>28915</v>
      </c>
      <c r="B292" s="184">
        <v>112.5</v>
      </c>
      <c r="C292" s="146">
        <v>190.7</v>
      </c>
      <c r="E292" s="185">
        <f t="shared" si="4"/>
        <v>194.92500000000001</v>
      </c>
    </row>
    <row r="293" spans="1:5">
      <c r="A293" s="113">
        <v>28946</v>
      </c>
      <c r="B293" s="184">
        <v>111.6</v>
      </c>
      <c r="C293" s="146">
        <v>190.4</v>
      </c>
      <c r="E293" s="185">
        <f t="shared" si="4"/>
        <v>193.3656</v>
      </c>
    </row>
    <row r="294" spans="1:5">
      <c r="A294" s="113">
        <v>28976</v>
      </c>
      <c r="B294" s="184">
        <v>113.5</v>
      </c>
      <c r="C294" s="146">
        <v>184.6</v>
      </c>
      <c r="E294" s="185">
        <f t="shared" si="4"/>
        <v>196.65766666666667</v>
      </c>
    </row>
    <row r="295" spans="1:5">
      <c r="A295" s="113">
        <v>29007</v>
      </c>
      <c r="B295" s="184">
        <v>112.8</v>
      </c>
      <c r="C295" s="146">
        <v>194.7</v>
      </c>
      <c r="E295" s="185">
        <f t="shared" si="4"/>
        <v>195.44479999999999</v>
      </c>
    </row>
    <row r="296" spans="1:5">
      <c r="A296" s="113">
        <v>29037</v>
      </c>
      <c r="B296" s="184">
        <v>111.8</v>
      </c>
      <c r="C296" s="146">
        <v>196.4</v>
      </c>
      <c r="E296" s="185">
        <f t="shared" si="4"/>
        <v>193.71213333333333</v>
      </c>
    </row>
    <row r="297" spans="1:5">
      <c r="A297" s="113">
        <v>29068</v>
      </c>
      <c r="B297" s="184">
        <v>113</v>
      </c>
      <c r="C297" s="146">
        <v>187.2</v>
      </c>
      <c r="E297" s="185">
        <f t="shared" si="4"/>
        <v>195.79133333333334</v>
      </c>
    </row>
    <row r="298" spans="1:5">
      <c r="A298" s="113">
        <v>29099</v>
      </c>
      <c r="B298" s="184">
        <v>111.6</v>
      </c>
      <c r="C298" s="146">
        <v>187</v>
      </c>
      <c r="E298" s="185">
        <f t="shared" si="4"/>
        <v>193.3656</v>
      </c>
    </row>
    <row r="299" spans="1:5">
      <c r="A299" s="113">
        <v>29129</v>
      </c>
      <c r="B299" s="184">
        <v>112.5</v>
      </c>
      <c r="C299" s="146">
        <v>191</v>
      </c>
      <c r="E299" s="185">
        <f t="shared" si="4"/>
        <v>194.92500000000001</v>
      </c>
    </row>
    <row r="300" spans="1:5">
      <c r="A300" s="113">
        <v>29160</v>
      </c>
      <c r="B300" s="184">
        <v>113.5</v>
      </c>
      <c r="C300" s="146">
        <v>193.7</v>
      </c>
      <c r="E300" s="185">
        <f t="shared" si="4"/>
        <v>196.65766666666667</v>
      </c>
    </row>
    <row r="301" spans="1:5">
      <c r="A301" s="113">
        <v>29190</v>
      </c>
      <c r="B301" s="184">
        <v>113.3</v>
      </c>
      <c r="C301" s="146">
        <v>192.9</v>
      </c>
      <c r="E301" s="185">
        <f t="shared" si="4"/>
        <v>196.31113333333334</v>
      </c>
    </row>
    <row r="302" spans="1:5">
      <c r="A302" s="113">
        <v>29221</v>
      </c>
      <c r="B302" s="184">
        <v>110.8</v>
      </c>
      <c r="C302" s="146">
        <v>168.3</v>
      </c>
      <c r="E302" s="185">
        <f t="shared" si="4"/>
        <v>191.97946666666667</v>
      </c>
    </row>
    <row r="303" spans="1:5">
      <c r="A303" s="113">
        <v>29252</v>
      </c>
      <c r="B303" s="184">
        <v>114.7</v>
      </c>
      <c r="C303" s="146">
        <v>189.1</v>
      </c>
      <c r="E303" s="185">
        <f t="shared" si="4"/>
        <v>198.73686666666669</v>
      </c>
    </row>
    <row r="304" spans="1:5">
      <c r="A304" s="113">
        <v>29281</v>
      </c>
      <c r="B304" s="184">
        <v>112.9</v>
      </c>
      <c r="C304" s="146">
        <v>191.8</v>
      </c>
      <c r="E304" s="185">
        <f t="shared" si="4"/>
        <v>195.61806666666669</v>
      </c>
    </row>
    <row r="305" spans="1:5">
      <c r="A305" s="113">
        <v>29312</v>
      </c>
      <c r="B305" s="184">
        <v>114.1</v>
      </c>
      <c r="C305" s="146">
        <v>194</v>
      </c>
      <c r="E305" s="185">
        <f t="shared" si="4"/>
        <v>197.69726666666668</v>
      </c>
    </row>
    <row r="306" spans="1:5">
      <c r="A306" s="113">
        <v>29342</v>
      </c>
      <c r="B306" s="184">
        <v>113.7</v>
      </c>
      <c r="C306" s="146">
        <v>184.1</v>
      </c>
      <c r="E306" s="185">
        <f t="shared" si="4"/>
        <v>197.00420000000003</v>
      </c>
    </row>
    <row r="307" spans="1:5">
      <c r="A307" s="113">
        <v>29373</v>
      </c>
      <c r="B307" s="184">
        <v>111.7</v>
      </c>
      <c r="C307" s="146">
        <v>192.7</v>
      </c>
      <c r="E307" s="185">
        <f t="shared" si="4"/>
        <v>193.53886666666668</v>
      </c>
    </row>
    <row r="308" spans="1:5">
      <c r="A308" s="113">
        <v>29403</v>
      </c>
      <c r="B308" s="184">
        <v>112.8</v>
      </c>
      <c r="C308" s="146">
        <v>198.1</v>
      </c>
      <c r="E308" s="185">
        <f t="shared" si="4"/>
        <v>195.44479999999999</v>
      </c>
    </row>
    <row r="309" spans="1:5">
      <c r="A309" s="113">
        <v>29434</v>
      </c>
      <c r="B309" s="184">
        <v>111.7</v>
      </c>
      <c r="C309" s="146">
        <v>184.3</v>
      </c>
      <c r="E309" s="185">
        <f t="shared" si="4"/>
        <v>193.53886666666668</v>
      </c>
    </row>
    <row r="310" spans="1:5">
      <c r="A310" s="113">
        <v>29465</v>
      </c>
      <c r="B310" s="184">
        <v>112.8</v>
      </c>
      <c r="C310" s="146">
        <v>188.9</v>
      </c>
      <c r="E310" s="185">
        <f t="shared" si="4"/>
        <v>195.44479999999999</v>
      </c>
    </row>
    <row r="311" spans="1:5">
      <c r="A311" s="113">
        <v>29495</v>
      </c>
      <c r="B311" s="184">
        <v>113.4</v>
      </c>
      <c r="C311" s="146">
        <v>192.4</v>
      </c>
      <c r="E311" s="185">
        <f t="shared" si="4"/>
        <v>196.48440000000002</v>
      </c>
    </row>
    <row r="312" spans="1:5">
      <c r="A312" s="113">
        <v>29526</v>
      </c>
      <c r="B312" s="184">
        <v>111.6</v>
      </c>
      <c r="C312" s="146">
        <v>190.1</v>
      </c>
      <c r="E312" s="185">
        <f t="shared" si="4"/>
        <v>193.3656</v>
      </c>
    </row>
    <row r="313" spans="1:5">
      <c r="A313" s="113">
        <v>29556</v>
      </c>
      <c r="B313" s="184">
        <v>112.1</v>
      </c>
      <c r="C313" s="146">
        <v>190.2</v>
      </c>
      <c r="E313" s="185">
        <f t="shared" si="4"/>
        <v>194.23193333333336</v>
      </c>
    </row>
    <row r="314" spans="1:5">
      <c r="A314" s="113">
        <v>29587</v>
      </c>
      <c r="B314" s="184">
        <v>112.6</v>
      </c>
      <c r="C314" s="146">
        <v>170.5</v>
      </c>
      <c r="E314" s="185">
        <f t="shared" si="4"/>
        <v>195.09826666666666</v>
      </c>
    </row>
    <row r="315" spans="1:5">
      <c r="A315" s="113">
        <v>29618</v>
      </c>
      <c r="B315" s="184">
        <v>113.7</v>
      </c>
      <c r="C315" s="146">
        <v>186.9</v>
      </c>
      <c r="E315" s="185">
        <f t="shared" si="4"/>
        <v>197.00420000000003</v>
      </c>
    </row>
    <row r="316" spans="1:5">
      <c r="A316" s="113">
        <v>29646</v>
      </c>
      <c r="B316" s="184">
        <v>112.3</v>
      </c>
      <c r="C316" s="146">
        <v>190.2</v>
      </c>
      <c r="E316" s="185">
        <f t="shared" si="4"/>
        <v>194.57846666666669</v>
      </c>
    </row>
    <row r="317" spans="1:5">
      <c r="A317" s="113">
        <v>29677</v>
      </c>
      <c r="B317" s="184">
        <v>113.2</v>
      </c>
      <c r="C317" s="146">
        <v>192.4</v>
      </c>
      <c r="E317" s="185">
        <f t="shared" si="4"/>
        <v>196.1378666666667</v>
      </c>
    </row>
    <row r="318" spans="1:5">
      <c r="A318" s="113">
        <v>29707</v>
      </c>
      <c r="B318" s="184">
        <v>112.5</v>
      </c>
      <c r="C318" s="146">
        <v>181.6</v>
      </c>
      <c r="E318" s="185">
        <f t="shared" si="4"/>
        <v>194.92500000000001</v>
      </c>
    </row>
    <row r="319" spans="1:5">
      <c r="A319" s="113">
        <v>29738</v>
      </c>
      <c r="B319" s="184">
        <v>114</v>
      </c>
      <c r="C319" s="146">
        <v>196.2</v>
      </c>
      <c r="E319" s="185">
        <f t="shared" si="4"/>
        <v>197.524</v>
      </c>
    </row>
    <row r="320" spans="1:5">
      <c r="A320" s="113">
        <v>29768</v>
      </c>
      <c r="B320" s="184">
        <v>114.7</v>
      </c>
      <c r="C320" s="146">
        <v>201.1</v>
      </c>
      <c r="E320" s="185">
        <f t="shared" si="4"/>
        <v>198.73686666666669</v>
      </c>
    </row>
    <row r="321" spans="1:5">
      <c r="A321" s="113">
        <v>29799</v>
      </c>
      <c r="B321" s="184">
        <v>112.7</v>
      </c>
      <c r="C321" s="146">
        <v>185.1</v>
      </c>
      <c r="E321" s="185">
        <f t="shared" si="4"/>
        <v>195.27153333333334</v>
      </c>
    </row>
    <row r="322" spans="1:5">
      <c r="A322" s="113">
        <v>29830</v>
      </c>
      <c r="B322" s="184">
        <v>113.6</v>
      </c>
      <c r="C322" s="146">
        <v>189.8</v>
      </c>
      <c r="E322" s="185">
        <f t="shared" ref="E322:E385" si="6">B322/100*$D$733</f>
        <v>196.83093333333332</v>
      </c>
    </row>
    <row r="323" spans="1:5">
      <c r="A323" s="113">
        <v>29860</v>
      </c>
      <c r="B323" s="184">
        <v>114.7</v>
      </c>
      <c r="C323" s="146">
        <v>194.6</v>
      </c>
      <c r="E323" s="185">
        <f t="shared" si="6"/>
        <v>198.73686666666669</v>
      </c>
    </row>
    <row r="324" spans="1:5">
      <c r="A324" s="113">
        <v>29891</v>
      </c>
      <c r="B324" s="184">
        <v>111.9</v>
      </c>
      <c r="C324" s="146">
        <v>190.6</v>
      </c>
      <c r="E324" s="185">
        <f t="shared" si="6"/>
        <v>193.8854</v>
      </c>
    </row>
    <row r="325" spans="1:5">
      <c r="A325" s="113">
        <v>29921</v>
      </c>
      <c r="B325" s="184">
        <v>112.9</v>
      </c>
      <c r="C325" s="146">
        <v>190.7</v>
      </c>
      <c r="E325" s="185">
        <f t="shared" si="6"/>
        <v>195.61806666666669</v>
      </c>
    </row>
    <row r="326" spans="1:5">
      <c r="A326" s="113">
        <v>29952</v>
      </c>
      <c r="B326" s="184">
        <v>113.3</v>
      </c>
      <c r="C326" s="146">
        <v>171.3</v>
      </c>
      <c r="E326" s="185">
        <f t="shared" si="6"/>
        <v>196.31113333333334</v>
      </c>
    </row>
    <row r="327" spans="1:5">
      <c r="A327" s="113">
        <v>29983</v>
      </c>
      <c r="B327" s="184">
        <v>112.7</v>
      </c>
      <c r="C327" s="146">
        <v>184.5</v>
      </c>
      <c r="E327" s="185">
        <f t="shared" si="6"/>
        <v>195.27153333333334</v>
      </c>
    </row>
    <row r="328" spans="1:5">
      <c r="A328" s="113">
        <v>30011</v>
      </c>
      <c r="B328" s="184">
        <v>113.5</v>
      </c>
      <c r="C328" s="146">
        <v>191.7</v>
      </c>
      <c r="E328" s="185">
        <f t="shared" si="6"/>
        <v>196.65766666666667</v>
      </c>
    </row>
    <row r="329" spans="1:5">
      <c r="A329" s="113">
        <v>30042</v>
      </c>
      <c r="B329" s="184">
        <v>112.8</v>
      </c>
      <c r="C329" s="146">
        <v>192.6</v>
      </c>
      <c r="E329" s="185">
        <f t="shared" si="6"/>
        <v>195.44479999999999</v>
      </c>
    </row>
    <row r="330" spans="1:5">
      <c r="A330" s="113">
        <v>30072</v>
      </c>
      <c r="B330" s="184">
        <v>112.6</v>
      </c>
      <c r="C330" s="146">
        <v>182.4</v>
      </c>
      <c r="E330" s="185">
        <f t="shared" si="6"/>
        <v>195.09826666666666</v>
      </c>
    </row>
    <row r="331" spans="1:5">
      <c r="A331" s="113">
        <v>30103</v>
      </c>
      <c r="B331" s="184">
        <v>112.5</v>
      </c>
      <c r="C331" s="146">
        <v>194.5</v>
      </c>
      <c r="E331" s="185">
        <f t="shared" si="6"/>
        <v>194.92500000000001</v>
      </c>
    </row>
    <row r="332" spans="1:5">
      <c r="A332" s="113">
        <v>30133</v>
      </c>
      <c r="B332" s="184">
        <v>112.7</v>
      </c>
      <c r="C332" s="146">
        <v>199.4</v>
      </c>
      <c r="E332" s="185">
        <f t="shared" si="6"/>
        <v>195.27153333333334</v>
      </c>
    </row>
    <row r="333" spans="1:5">
      <c r="A333" s="113">
        <v>30164</v>
      </c>
      <c r="B333" s="184">
        <v>112.8</v>
      </c>
      <c r="C333" s="146">
        <v>186.2</v>
      </c>
      <c r="E333" s="185">
        <f t="shared" si="6"/>
        <v>195.44479999999999</v>
      </c>
    </row>
    <row r="334" spans="1:5">
      <c r="A334" s="113">
        <v>30195</v>
      </c>
      <c r="B334" s="184">
        <v>111.9</v>
      </c>
      <c r="C334" s="146">
        <v>188.3</v>
      </c>
      <c r="E334" s="185">
        <f t="shared" si="6"/>
        <v>193.8854</v>
      </c>
    </row>
    <row r="335" spans="1:5">
      <c r="A335" s="113">
        <v>30225</v>
      </c>
      <c r="B335" s="184">
        <v>110.5</v>
      </c>
      <c r="C335" s="146">
        <v>189.1</v>
      </c>
      <c r="E335" s="185">
        <f t="shared" si="6"/>
        <v>191.45966666666669</v>
      </c>
    </row>
    <row r="336" spans="1:5">
      <c r="A336" s="113">
        <v>30256</v>
      </c>
      <c r="B336" s="184">
        <v>112</v>
      </c>
      <c r="C336" s="146">
        <v>192.7</v>
      </c>
      <c r="E336" s="185">
        <f t="shared" si="6"/>
        <v>194.05866666666671</v>
      </c>
    </row>
    <row r="337" spans="1:5">
      <c r="A337" s="113">
        <v>30286</v>
      </c>
      <c r="B337" s="184">
        <v>111.7</v>
      </c>
      <c r="C337" s="146">
        <v>190</v>
      </c>
      <c r="E337" s="185">
        <f t="shared" si="6"/>
        <v>193.53886666666668</v>
      </c>
    </row>
    <row r="338" spans="1:5">
      <c r="A338" s="113">
        <v>30317</v>
      </c>
      <c r="B338" s="184">
        <v>112.1</v>
      </c>
      <c r="C338" s="146">
        <v>170.3</v>
      </c>
      <c r="E338" s="185">
        <f t="shared" si="6"/>
        <v>194.23193333333336</v>
      </c>
    </row>
    <row r="339" spans="1:5">
      <c r="A339" s="113">
        <v>30348</v>
      </c>
      <c r="B339" s="184">
        <v>110.3</v>
      </c>
      <c r="C339" s="146">
        <v>181.9</v>
      </c>
      <c r="E339" s="185">
        <f t="shared" si="6"/>
        <v>191.11313333333334</v>
      </c>
    </row>
    <row r="340" spans="1:5">
      <c r="A340" s="113">
        <v>30376</v>
      </c>
      <c r="B340" s="184">
        <v>111</v>
      </c>
      <c r="C340" s="146">
        <v>189.1</v>
      </c>
      <c r="E340" s="185">
        <f t="shared" si="6"/>
        <v>192.32600000000002</v>
      </c>
    </row>
    <row r="341" spans="1:5">
      <c r="A341" s="113">
        <v>30407</v>
      </c>
      <c r="B341" s="184">
        <v>111</v>
      </c>
      <c r="C341" s="146">
        <v>189.7</v>
      </c>
      <c r="E341" s="185">
        <f t="shared" si="6"/>
        <v>192.32600000000002</v>
      </c>
    </row>
    <row r="342" spans="1:5">
      <c r="A342" s="113">
        <v>30437</v>
      </c>
      <c r="B342" s="184">
        <v>110.5</v>
      </c>
      <c r="C342" s="146">
        <v>179</v>
      </c>
      <c r="E342" s="185">
        <f t="shared" si="6"/>
        <v>191.45966666666669</v>
      </c>
    </row>
    <row r="343" spans="1:5">
      <c r="A343" s="113">
        <v>30468</v>
      </c>
      <c r="B343" s="184">
        <v>111.4</v>
      </c>
      <c r="C343" s="146">
        <v>192.9</v>
      </c>
      <c r="E343" s="185">
        <f t="shared" si="6"/>
        <v>193.0190666666667</v>
      </c>
    </row>
    <row r="344" spans="1:5">
      <c r="A344" s="113">
        <v>30498</v>
      </c>
      <c r="B344" s="184">
        <v>110.5</v>
      </c>
      <c r="C344" s="146">
        <v>195.5</v>
      </c>
      <c r="E344" s="185">
        <f t="shared" si="6"/>
        <v>191.45966666666669</v>
      </c>
    </row>
    <row r="345" spans="1:5">
      <c r="A345" s="113">
        <v>30529</v>
      </c>
      <c r="B345" s="184">
        <v>113.5</v>
      </c>
      <c r="C345" s="146">
        <v>187.3</v>
      </c>
      <c r="E345" s="185">
        <f t="shared" si="6"/>
        <v>196.65766666666667</v>
      </c>
    </row>
    <row r="346" spans="1:5">
      <c r="A346" s="113">
        <v>30560</v>
      </c>
      <c r="B346" s="184">
        <v>111.8</v>
      </c>
      <c r="C346" s="146">
        <v>188.4</v>
      </c>
      <c r="E346" s="185">
        <f t="shared" si="6"/>
        <v>193.71213333333333</v>
      </c>
    </row>
    <row r="347" spans="1:5">
      <c r="A347" s="113">
        <v>30590</v>
      </c>
      <c r="B347" s="184">
        <v>110.1</v>
      </c>
      <c r="C347" s="146">
        <v>188.7</v>
      </c>
      <c r="E347" s="185">
        <f t="shared" si="6"/>
        <v>190.76660000000001</v>
      </c>
    </row>
    <row r="348" spans="1:5">
      <c r="A348" s="113">
        <v>30621</v>
      </c>
      <c r="B348" s="184">
        <v>111.7</v>
      </c>
      <c r="C348" s="146">
        <v>192.8</v>
      </c>
      <c r="E348" s="185">
        <f t="shared" si="6"/>
        <v>193.53886666666668</v>
      </c>
    </row>
    <row r="349" spans="1:5">
      <c r="A349" s="113">
        <v>30651</v>
      </c>
      <c r="B349" s="184">
        <v>111.8</v>
      </c>
      <c r="C349" s="146">
        <v>190.4</v>
      </c>
      <c r="E349" s="185">
        <f t="shared" si="6"/>
        <v>193.71213333333333</v>
      </c>
    </row>
    <row r="350" spans="1:5">
      <c r="A350" s="113">
        <v>30682</v>
      </c>
      <c r="B350" s="184">
        <v>111.6</v>
      </c>
      <c r="C350" s="146">
        <v>169.4</v>
      </c>
      <c r="E350" s="185">
        <f t="shared" si="6"/>
        <v>193.3656</v>
      </c>
    </row>
    <row r="351" spans="1:5">
      <c r="A351" s="113">
        <v>30713</v>
      </c>
      <c r="B351" s="184">
        <v>112.7</v>
      </c>
      <c r="C351" s="146">
        <v>186.2</v>
      </c>
      <c r="E351" s="185">
        <f t="shared" si="6"/>
        <v>195.27153333333334</v>
      </c>
    </row>
    <row r="352" spans="1:5">
      <c r="A352" s="113">
        <v>30742</v>
      </c>
      <c r="B352" s="184">
        <v>113.6</v>
      </c>
      <c r="C352" s="146">
        <v>193.6</v>
      </c>
      <c r="E352" s="185">
        <f t="shared" si="6"/>
        <v>196.83093333333332</v>
      </c>
    </row>
    <row r="353" spans="1:5">
      <c r="A353" s="113">
        <v>30773</v>
      </c>
      <c r="B353" s="184">
        <v>110.9</v>
      </c>
      <c r="C353" s="146">
        <v>190</v>
      </c>
      <c r="E353" s="185">
        <f t="shared" si="6"/>
        <v>192.15273333333334</v>
      </c>
    </row>
    <row r="354" spans="1:5">
      <c r="A354" s="113">
        <v>30803</v>
      </c>
      <c r="B354" s="184">
        <v>112.5</v>
      </c>
      <c r="C354" s="146">
        <v>182.2</v>
      </c>
      <c r="E354" s="185">
        <f t="shared" si="6"/>
        <v>194.92500000000001</v>
      </c>
    </row>
    <row r="355" spans="1:5">
      <c r="A355" s="113">
        <v>30834</v>
      </c>
      <c r="B355" s="184">
        <v>112.7</v>
      </c>
      <c r="C355" s="146">
        <v>195.2</v>
      </c>
      <c r="E355" s="185">
        <f t="shared" si="6"/>
        <v>195.27153333333334</v>
      </c>
    </row>
    <row r="356" spans="1:5">
      <c r="A356" s="113">
        <v>30864</v>
      </c>
      <c r="B356" s="184">
        <v>112.1</v>
      </c>
      <c r="C356" s="146">
        <v>198.4</v>
      </c>
      <c r="E356" s="185">
        <f t="shared" si="6"/>
        <v>194.23193333333336</v>
      </c>
    </row>
    <row r="357" spans="1:5">
      <c r="A357" s="113">
        <v>30895</v>
      </c>
      <c r="B357" s="184">
        <v>112.6</v>
      </c>
      <c r="C357" s="146">
        <v>185.9</v>
      </c>
      <c r="E357" s="185">
        <f t="shared" si="6"/>
        <v>195.09826666666666</v>
      </c>
    </row>
    <row r="358" spans="1:5">
      <c r="A358" s="113">
        <v>30926</v>
      </c>
      <c r="B358" s="184">
        <v>110.2</v>
      </c>
      <c r="C358" s="146">
        <v>185.7</v>
      </c>
      <c r="E358" s="185">
        <f t="shared" si="6"/>
        <v>190.93986666666669</v>
      </c>
    </row>
    <row r="359" spans="1:5">
      <c r="A359" s="113">
        <v>30956</v>
      </c>
      <c r="B359" s="184">
        <v>113</v>
      </c>
      <c r="C359" s="146">
        <v>193.6</v>
      </c>
      <c r="E359" s="185">
        <f t="shared" si="6"/>
        <v>195.79133333333334</v>
      </c>
    </row>
    <row r="360" spans="1:5">
      <c r="A360" s="113">
        <v>30987</v>
      </c>
      <c r="B360" s="184">
        <v>113.2</v>
      </c>
      <c r="C360" s="146">
        <v>195.7</v>
      </c>
      <c r="E360" s="185">
        <f t="shared" si="6"/>
        <v>196.1378666666667</v>
      </c>
    </row>
    <row r="361" spans="1:5">
      <c r="A361" s="113">
        <v>31017</v>
      </c>
      <c r="B361" s="184">
        <v>111.4</v>
      </c>
      <c r="C361" s="146">
        <v>189.9</v>
      </c>
      <c r="E361" s="185">
        <f t="shared" si="6"/>
        <v>193.0190666666667</v>
      </c>
    </row>
    <row r="362" spans="1:5">
      <c r="A362" s="113">
        <v>31048</v>
      </c>
      <c r="B362" s="184">
        <v>110.5</v>
      </c>
      <c r="C362" s="146">
        <v>168.1</v>
      </c>
      <c r="E362" s="185">
        <f t="shared" si="6"/>
        <v>191.45966666666669</v>
      </c>
    </row>
    <row r="363" spans="1:5">
      <c r="A363" s="113">
        <v>31079</v>
      </c>
      <c r="B363" s="184">
        <v>110.3</v>
      </c>
      <c r="C363" s="146">
        <v>182.8</v>
      </c>
      <c r="E363" s="185">
        <f t="shared" si="6"/>
        <v>191.11313333333334</v>
      </c>
    </row>
    <row r="364" spans="1:5">
      <c r="A364" s="113">
        <v>31107</v>
      </c>
      <c r="B364" s="184">
        <v>109.5</v>
      </c>
      <c r="C364" s="146">
        <v>187.2</v>
      </c>
      <c r="E364" s="185">
        <f t="shared" si="6"/>
        <v>189.727</v>
      </c>
    </row>
    <row r="365" spans="1:5">
      <c r="A365" s="113">
        <v>31138</v>
      </c>
      <c r="B365" s="184">
        <v>111.2</v>
      </c>
      <c r="C365" s="146">
        <v>191.9</v>
      </c>
      <c r="E365" s="185">
        <f t="shared" si="6"/>
        <v>192.67253333333338</v>
      </c>
    </row>
    <row r="366" spans="1:5">
      <c r="A366" s="113">
        <v>31168</v>
      </c>
      <c r="B366" s="184">
        <v>112.2</v>
      </c>
      <c r="C366" s="146">
        <v>182.9</v>
      </c>
      <c r="E366" s="185">
        <f t="shared" si="6"/>
        <v>194.40520000000004</v>
      </c>
    </row>
    <row r="367" spans="1:5">
      <c r="A367" s="113">
        <v>31199</v>
      </c>
      <c r="B367" s="184">
        <v>110.6</v>
      </c>
      <c r="C367" s="146">
        <v>193</v>
      </c>
      <c r="E367" s="185">
        <f t="shared" si="6"/>
        <v>191.63293333333331</v>
      </c>
    </row>
    <row r="368" spans="1:5">
      <c r="A368" s="113">
        <v>31229</v>
      </c>
      <c r="B368" s="184">
        <v>112.1</v>
      </c>
      <c r="C368" s="146">
        <v>199.6</v>
      </c>
      <c r="E368" s="185">
        <f t="shared" si="6"/>
        <v>194.23193333333336</v>
      </c>
    </row>
    <row r="369" spans="1:5">
      <c r="A369" s="113">
        <v>31260</v>
      </c>
      <c r="B369" s="184">
        <v>111.8</v>
      </c>
      <c r="C369" s="146">
        <v>185.9</v>
      </c>
      <c r="E369" s="185">
        <f t="shared" si="6"/>
        <v>193.71213333333333</v>
      </c>
    </row>
    <row r="370" spans="1:5">
      <c r="A370" s="113">
        <v>31291</v>
      </c>
      <c r="B370" s="184">
        <v>111.4</v>
      </c>
      <c r="C370" s="146">
        <v>188.9</v>
      </c>
      <c r="E370" s="185">
        <f t="shared" si="6"/>
        <v>193.0190666666667</v>
      </c>
    </row>
    <row r="371" spans="1:5">
      <c r="A371" s="113">
        <v>31321</v>
      </c>
      <c r="B371" s="184">
        <v>111.3</v>
      </c>
      <c r="C371" s="146">
        <v>192.5</v>
      </c>
      <c r="E371" s="185">
        <f t="shared" si="6"/>
        <v>192.84580000000003</v>
      </c>
    </row>
    <row r="372" spans="1:5">
      <c r="A372" s="113">
        <v>31352</v>
      </c>
      <c r="B372" s="184">
        <v>112.8</v>
      </c>
      <c r="C372" s="146">
        <v>196.6</v>
      </c>
      <c r="E372" s="185">
        <f t="shared" si="6"/>
        <v>195.44479999999999</v>
      </c>
    </row>
    <row r="373" spans="1:5">
      <c r="A373" s="113">
        <v>31382</v>
      </c>
      <c r="B373" s="184">
        <v>111.5</v>
      </c>
      <c r="C373" s="146">
        <v>192</v>
      </c>
      <c r="E373" s="185">
        <f t="shared" si="6"/>
        <v>193.19233333333335</v>
      </c>
    </row>
    <row r="374" spans="1:5">
      <c r="A374" s="113">
        <v>31413</v>
      </c>
      <c r="B374" s="184">
        <v>111.3</v>
      </c>
      <c r="C374" s="146">
        <v>170.2</v>
      </c>
      <c r="E374" s="185">
        <f t="shared" si="6"/>
        <v>192.84580000000003</v>
      </c>
    </row>
    <row r="375" spans="1:5">
      <c r="A375" s="113">
        <v>31444</v>
      </c>
      <c r="B375" s="184">
        <v>112.3</v>
      </c>
      <c r="C375" s="146">
        <v>187.8</v>
      </c>
      <c r="E375" s="185">
        <f t="shared" si="6"/>
        <v>194.57846666666669</v>
      </c>
    </row>
    <row r="376" spans="1:5">
      <c r="A376" s="113">
        <v>31472</v>
      </c>
      <c r="B376" s="184">
        <v>110.7</v>
      </c>
      <c r="C376" s="146">
        <v>191</v>
      </c>
      <c r="E376" s="185">
        <f t="shared" si="6"/>
        <v>191.80620000000002</v>
      </c>
    </row>
    <row r="377" spans="1:5">
      <c r="A377" s="113">
        <v>31503</v>
      </c>
      <c r="B377" s="184">
        <v>111.5</v>
      </c>
      <c r="C377" s="146">
        <v>192.8</v>
      </c>
      <c r="E377" s="185">
        <f t="shared" si="6"/>
        <v>193.19233333333335</v>
      </c>
    </row>
    <row r="378" spans="1:5">
      <c r="A378" s="113">
        <v>31533</v>
      </c>
      <c r="B378" s="184">
        <v>114.1</v>
      </c>
      <c r="C378" s="146">
        <v>185.8</v>
      </c>
      <c r="E378" s="185">
        <f t="shared" si="6"/>
        <v>197.69726666666668</v>
      </c>
    </row>
    <row r="379" spans="1:5">
      <c r="A379" s="113">
        <v>31564</v>
      </c>
      <c r="B379" s="184">
        <v>111.4</v>
      </c>
      <c r="C379" s="146">
        <v>194.7</v>
      </c>
      <c r="E379" s="185">
        <f t="shared" si="6"/>
        <v>193.0190666666667</v>
      </c>
    </row>
    <row r="380" spans="1:5">
      <c r="A380" s="113">
        <v>31594</v>
      </c>
      <c r="B380" s="184">
        <v>111.3</v>
      </c>
      <c r="C380" s="146">
        <v>198.4</v>
      </c>
      <c r="E380" s="185">
        <f t="shared" si="6"/>
        <v>192.84580000000003</v>
      </c>
    </row>
    <row r="381" spans="1:5">
      <c r="A381" s="113">
        <v>31625</v>
      </c>
      <c r="B381" s="184">
        <v>110.6</v>
      </c>
      <c r="C381" s="146">
        <v>183.8</v>
      </c>
      <c r="E381" s="185">
        <f t="shared" si="6"/>
        <v>191.63293333333331</v>
      </c>
    </row>
    <row r="382" spans="1:5">
      <c r="A382" s="113">
        <v>31656</v>
      </c>
      <c r="B382" s="184">
        <v>112.2</v>
      </c>
      <c r="C382" s="146">
        <v>190.7</v>
      </c>
      <c r="E382" s="185">
        <f t="shared" si="6"/>
        <v>194.40520000000004</v>
      </c>
    </row>
    <row r="383" spans="1:5">
      <c r="A383" s="113">
        <v>31686</v>
      </c>
      <c r="B383" s="184">
        <v>111.9</v>
      </c>
      <c r="C383" s="146">
        <v>193.9</v>
      </c>
      <c r="E383" s="185">
        <f t="shared" si="6"/>
        <v>193.8854</v>
      </c>
    </row>
    <row r="384" spans="1:5">
      <c r="A384" s="113">
        <v>31717</v>
      </c>
      <c r="B384" s="184">
        <v>111</v>
      </c>
      <c r="C384" s="146">
        <v>193.8</v>
      </c>
      <c r="E384" s="185">
        <f t="shared" si="6"/>
        <v>192.32600000000002</v>
      </c>
    </row>
    <row r="385" spans="1:5">
      <c r="A385" s="113">
        <v>31747</v>
      </c>
      <c r="B385" s="184">
        <v>112.1</v>
      </c>
      <c r="C385" s="146">
        <v>193.5</v>
      </c>
      <c r="E385" s="185">
        <f t="shared" si="6"/>
        <v>194.23193333333336</v>
      </c>
    </row>
    <row r="386" spans="1:5">
      <c r="A386" s="113">
        <v>31778</v>
      </c>
      <c r="B386" s="184">
        <v>111.7</v>
      </c>
      <c r="C386" s="146">
        <v>171.4</v>
      </c>
      <c r="E386" s="185">
        <f t="shared" ref="E386:E449" si="7">B386/100*$D$733</f>
        <v>193.53886666666668</v>
      </c>
    </row>
    <row r="387" spans="1:5">
      <c r="A387" s="113">
        <v>31809</v>
      </c>
      <c r="B387" s="184">
        <v>111.8</v>
      </c>
      <c r="C387" s="146">
        <v>187.2</v>
      </c>
      <c r="E387" s="185">
        <f t="shared" si="7"/>
        <v>193.71213333333333</v>
      </c>
    </row>
    <row r="388" spans="1:5">
      <c r="A388" s="113">
        <v>31837</v>
      </c>
      <c r="B388" s="184">
        <v>110.7</v>
      </c>
      <c r="C388" s="146">
        <v>192</v>
      </c>
      <c r="E388" s="185">
        <f t="shared" si="7"/>
        <v>191.80620000000002</v>
      </c>
    </row>
    <row r="389" spans="1:5">
      <c r="A389" s="113">
        <v>31868</v>
      </c>
      <c r="B389" s="184">
        <v>112.3</v>
      </c>
      <c r="C389" s="146">
        <v>194.7</v>
      </c>
      <c r="E389" s="185">
        <f t="shared" si="7"/>
        <v>194.57846666666669</v>
      </c>
    </row>
    <row r="390" spans="1:5">
      <c r="A390" s="113">
        <v>31898</v>
      </c>
      <c r="B390" s="184">
        <v>111.9</v>
      </c>
      <c r="C390" s="146">
        <v>181.5</v>
      </c>
      <c r="E390" s="185">
        <f t="shared" si="7"/>
        <v>193.8854</v>
      </c>
    </row>
    <row r="391" spans="1:5">
      <c r="A391" s="113">
        <v>31929</v>
      </c>
      <c r="B391" s="184">
        <v>112.9</v>
      </c>
      <c r="C391" s="146">
        <v>197.3</v>
      </c>
      <c r="E391" s="185">
        <f t="shared" si="7"/>
        <v>195.61806666666669</v>
      </c>
    </row>
    <row r="392" spans="1:5">
      <c r="A392" s="113">
        <v>31959</v>
      </c>
      <c r="B392" s="184">
        <v>112.3</v>
      </c>
      <c r="C392" s="146">
        <v>200.2</v>
      </c>
      <c r="E392" s="185">
        <f t="shared" si="7"/>
        <v>194.57846666666669</v>
      </c>
    </row>
    <row r="393" spans="1:5">
      <c r="A393" s="113">
        <v>31990</v>
      </c>
      <c r="B393" s="184">
        <v>112.3</v>
      </c>
      <c r="C393" s="146">
        <v>186.8</v>
      </c>
      <c r="E393" s="185">
        <f t="shared" si="7"/>
        <v>194.57846666666669</v>
      </c>
    </row>
    <row r="394" spans="1:5">
      <c r="A394" s="113">
        <v>32021</v>
      </c>
      <c r="B394" s="184">
        <v>112.3</v>
      </c>
      <c r="C394" s="146">
        <v>190.9</v>
      </c>
      <c r="E394" s="185">
        <f t="shared" si="7"/>
        <v>194.57846666666669</v>
      </c>
    </row>
    <row r="395" spans="1:5">
      <c r="A395" s="113">
        <v>32051</v>
      </c>
      <c r="B395" s="184">
        <v>113.5</v>
      </c>
      <c r="C395" s="146">
        <v>196.8</v>
      </c>
      <c r="E395" s="185">
        <f t="shared" si="7"/>
        <v>196.65766666666667</v>
      </c>
    </row>
    <row r="396" spans="1:5">
      <c r="A396" s="113">
        <v>32082</v>
      </c>
      <c r="B396" s="184">
        <v>111.7</v>
      </c>
      <c r="C396" s="146">
        <v>195.2</v>
      </c>
      <c r="E396" s="185">
        <f t="shared" si="7"/>
        <v>193.53886666666668</v>
      </c>
    </row>
    <row r="397" spans="1:5">
      <c r="A397" s="113">
        <v>32112</v>
      </c>
      <c r="B397" s="184">
        <v>112.3</v>
      </c>
      <c r="C397" s="146">
        <v>194.4</v>
      </c>
      <c r="E397" s="185">
        <f t="shared" si="7"/>
        <v>194.57846666666669</v>
      </c>
    </row>
    <row r="398" spans="1:5">
      <c r="A398" s="113">
        <v>32143</v>
      </c>
      <c r="B398" s="184">
        <v>114.7</v>
      </c>
      <c r="C398" s="146">
        <v>173.8</v>
      </c>
      <c r="E398" s="185">
        <f t="shared" si="7"/>
        <v>198.73686666666669</v>
      </c>
    </row>
    <row r="399" spans="1:5">
      <c r="A399" s="113">
        <v>32174</v>
      </c>
      <c r="B399" s="184">
        <v>116.2</v>
      </c>
      <c r="C399" s="146">
        <v>192.3</v>
      </c>
      <c r="E399" s="185">
        <f t="shared" si="7"/>
        <v>201.33586666666667</v>
      </c>
    </row>
    <row r="400" spans="1:5">
      <c r="A400" s="113">
        <v>32203</v>
      </c>
      <c r="B400" s="184">
        <v>114.8</v>
      </c>
      <c r="C400" s="146">
        <v>197.4</v>
      </c>
      <c r="E400" s="185">
        <f t="shared" si="7"/>
        <v>198.91013333333333</v>
      </c>
    </row>
    <row r="401" spans="1:5">
      <c r="A401" s="113">
        <v>32234</v>
      </c>
      <c r="B401" s="184">
        <v>113.2</v>
      </c>
      <c r="C401" s="146">
        <v>194.1</v>
      </c>
      <c r="E401" s="185">
        <f t="shared" si="7"/>
        <v>196.1378666666667</v>
      </c>
    </row>
    <row r="402" spans="1:5">
      <c r="A402" s="113">
        <v>32264</v>
      </c>
      <c r="B402" s="184">
        <v>110.5</v>
      </c>
      <c r="C402" s="146">
        <v>176.8</v>
      </c>
      <c r="E402" s="185">
        <f t="shared" si="7"/>
        <v>191.45966666666669</v>
      </c>
    </row>
    <row r="403" spans="1:5">
      <c r="A403" s="113">
        <v>32295</v>
      </c>
      <c r="B403" s="184">
        <v>111.8</v>
      </c>
      <c r="C403" s="146">
        <v>193.7</v>
      </c>
      <c r="E403" s="185">
        <f t="shared" si="7"/>
        <v>193.71213333333333</v>
      </c>
    </row>
    <row r="404" spans="1:5">
      <c r="A404" s="113">
        <v>32325</v>
      </c>
      <c r="B404" s="184">
        <v>111.9</v>
      </c>
      <c r="C404" s="146">
        <v>197.5</v>
      </c>
      <c r="E404" s="185">
        <f t="shared" si="7"/>
        <v>193.8854</v>
      </c>
    </row>
    <row r="405" spans="1:5">
      <c r="A405" s="113">
        <v>32356</v>
      </c>
      <c r="B405" s="184">
        <v>114.9</v>
      </c>
      <c r="C405" s="146">
        <v>188.8</v>
      </c>
      <c r="E405" s="185">
        <f t="shared" si="7"/>
        <v>199.08340000000001</v>
      </c>
    </row>
    <row r="406" spans="1:5">
      <c r="A406" s="113">
        <v>32387</v>
      </c>
      <c r="B406" s="184">
        <v>112.4</v>
      </c>
      <c r="C406" s="146">
        <v>188.5</v>
      </c>
      <c r="E406" s="185">
        <f t="shared" si="7"/>
        <v>194.75173333333336</v>
      </c>
    </row>
    <row r="407" spans="1:5">
      <c r="A407" s="113">
        <v>32417</v>
      </c>
      <c r="B407" s="184">
        <v>111.2</v>
      </c>
      <c r="C407" s="146">
        <v>190.9</v>
      </c>
      <c r="E407" s="185">
        <f t="shared" si="7"/>
        <v>192.67253333333338</v>
      </c>
    </row>
    <row r="408" spans="1:5">
      <c r="A408" s="113">
        <v>32448</v>
      </c>
      <c r="B408" s="184">
        <v>111.9</v>
      </c>
      <c r="C408" s="146">
        <v>193.5</v>
      </c>
      <c r="E408" s="185">
        <f t="shared" si="7"/>
        <v>193.8854</v>
      </c>
    </row>
    <row r="409" spans="1:5">
      <c r="A409" s="113">
        <v>32478</v>
      </c>
      <c r="B409" s="184">
        <v>113.4</v>
      </c>
      <c r="C409" s="146">
        <v>193.6</v>
      </c>
      <c r="E409" s="185">
        <f t="shared" si="7"/>
        <v>196.48440000000002</v>
      </c>
    </row>
    <row r="410" spans="1:5">
      <c r="A410" s="113">
        <v>32509</v>
      </c>
      <c r="B410" s="184">
        <v>113.9</v>
      </c>
      <c r="C410" s="146">
        <v>172.7</v>
      </c>
      <c r="E410" s="185">
        <f t="shared" si="7"/>
        <v>197.35073333333335</v>
      </c>
    </row>
    <row r="411" spans="1:5">
      <c r="A411" s="113">
        <v>32540</v>
      </c>
      <c r="B411" s="184">
        <v>110.2</v>
      </c>
      <c r="C411" s="146">
        <v>183.4</v>
      </c>
      <c r="E411" s="185">
        <f t="shared" si="7"/>
        <v>190.93986666666669</v>
      </c>
    </row>
    <row r="412" spans="1:5">
      <c r="A412" s="113">
        <v>32568</v>
      </c>
      <c r="B412" s="184">
        <v>111.6</v>
      </c>
      <c r="C412" s="146">
        <v>193.4</v>
      </c>
      <c r="E412" s="185">
        <f t="shared" si="7"/>
        <v>193.3656</v>
      </c>
    </row>
    <row r="413" spans="1:5">
      <c r="A413" s="113">
        <v>32599</v>
      </c>
      <c r="B413" s="184">
        <v>109.9</v>
      </c>
      <c r="C413" s="146">
        <v>189.9</v>
      </c>
      <c r="E413" s="185">
        <f t="shared" si="7"/>
        <v>190.42006666666668</v>
      </c>
    </row>
    <row r="414" spans="1:5">
      <c r="A414" s="113">
        <v>32629</v>
      </c>
      <c r="B414" s="184">
        <v>109.7</v>
      </c>
      <c r="C414" s="146">
        <v>175.2</v>
      </c>
      <c r="E414" s="185">
        <f t="shared" si="7"/>
        <v>190.07353333333333</v>
      </c>
    </row>
    <row r="415" spans="1:5">
      <c r="A415" s="113">
        <v>32660</v>
      </c>
      <c r="B415" s="184">
        <v>111.1</v>
      </c>
      <c r="C415" s="146">
        <v>193.2</v>
      </c>
      <c r="E415" s="185">
        <f t="shared" si="7"/>
        <v>192.49926666666667</v>
      </c>
    </row>
    <row r="416" spans="1:5">
      <c r="A416" s="113">
        <v>32690</v>
      </c>
      <c r="B416" s="184">
        <v>110.6</v>
      </c>
      <c r="C416" s="146">
        <v>195.7</v>
      </c>
      <c r="E416" s="185">
        <f t="shared" si="7"/>
        <v>191.63293333333331</v>
      </c>
    </row>
    <row r="417" spans="1:5">
      <c r="A417" s="113">
        <v>32721</v>
      </c>
      <c r="B417" s="184">
        <v>111.5</v>
      </c>
      <c r="C417" s="146">
        <v>183.7</v>
      </c>
      <c r="E417" s="185">
        <f t="shared" si="7"/>
        <v>193.19233333333335</v>
      </c>
    </row>
    <row r="418" spans="1:5">
      <c r="A418" s="113">
        <v>32752</v>
      </c>
      <c r="B418" s="184">
        <v>111.2</v>
      </c>
      <c r="C418" s="146">
        <v>186.6</v>
      </c>
      <c r="E418" s="185">
        <f t="shared" si="7"/>
        <v>192.67253333333338</v>
      </c>
    </row>
    <row r="419" spans="1:5">
      <c r="A419" s="113">
        <v>32782</v>
      </c>
      <c r="B419" s="184">
        <v>110.5</v>
      </c>
      <c r="C419" s="146">
        <v>190.3</v>
      </c>
      <c r="E419" s="185">
        <f t="shared" si="7"/>
        <v>191.45966666666669</v>
      </c>
    </row>
    <row r="420" spans="1:5">
      <c r="A420" s="113">
        <v>32813</v>
      </c>
      <c r="B420" s="184">
        <v>111.1</v>
      </c>
      <c r="C420" s="146">
        <v>193.3</v>
      </c>
      <c r="E420" s="185">
        <f t="shared" si="7"/>
        <v>192.49926666666667</v>
      </c>
    </row>
    <row r="421" spans="1:5">
      <c r="A421" s="113">
        <v>32843</v>
      </c>
      <c r="B421" s="184">
        <v>110.4</v>
      </c>
      <c r="C421" s="146">
        <v>189.1</v>
      </c>
      <c r="E421" s="185">
        <f t="shared" si="7"/>
        <v>191.28640000000004</v>
      </c>
    </row>
    <row r="422" spans="1:5">
      <c r="A422" s="113">
        <v>32874</v>
      </c>
      <c r="B422" s="184">
        <v>110</v>
      </c>
      <c r="C422" s="146">
        <v>166.5</v>
      </c>
      <c r="E422" s="185">
        <f t="shared" si="7"/>
        <v>190.59333333333336</v>
      </c>
    </row>
    <row r="423" spans="1:5">
      <c r="A423" s="113">
        <v>32905</v>
      </c>
      <c r="B423" s="184">
        <v>108.9</v>
      </c>
      <c r="C423" s="146">
        <v>181.6</v>
      </c>
      <c r="E423" s="185">
        <f t="shared" si="7"/>
        <v>188.6874</v>
      </c>
    </row>
    <row r="424" spans="1:5">
      <c r="A424" s="113">
        <v>32933</v>
      </c>
      <c r="B424" s="184">
        <v>110.3</v>
      </c>
      <c r="C424" s="146">
        <v>191.7</v>
      </c>
      <c r="E424" s="185">
        <f t="shared" si="7"/>
        <v>191.11313333333334</v>
      </c>
    </row>
    <row r="425" spans="1:5">
      <c r="A425" s="113">
        <v>32964</v>
      </c>
      <c r="B425" s="184">
        <v>108.9</v>
      </c>
      <c r="C425" s="146">
        <v>189.1</v>
      </c>
      <c r="E425" s="185">
        <f t="shared" si="7"/>
        <v>188.6874</v>
      </c>
    </row>
    <row r="426" spans="1:5">
      <c r="A426" s="113">
        <v>32994</v>
      </c>
      <c r="B426" s="184">
        <v>109.5</v>
      </c>
      <c r="C426" s="146">
        <v>174.8</v>
      </c>
      <c r="E426" s="185">
        <f t="shared" si="7"/>
        <v>189.727</v>
      </c>
    </row>
    <row r="427" spans="1:5">
      <c r="A427" s="113">
        <v>33025</v>
      </c>
      <c r="B427" s="184">
        <v>110.4</v>
      </c>
      <c r="C427" s="146">
        <v>192.3</v>
      </c>
      <c r="E427" s="185">
        <f t="shared" si="7"/>
        <v>191.28640000000004</v>
      </c>
    </row>
    <row r="428" spans="1:5">
      <c r="A428" s="113">
        <v>33055</v>
      </c>
      <c r="B428" s="184">
        <v>109</v>
      </c>
      <c r="C428" s="146">
        <v>193.8</v>
      </c>
      <c r="E428" s="185">
        <f t="shared" si="7"/>
        <v>188.8606666666667</v>
      </c>
    </row>
    <row r="429" spans="1:5">
      <c r="A429" s="113">
        <v>33086</v>
      </c>
      <c r="B429" s="184">
        <v>108.7</v>
      </c>
      <c r="C429" s="146">
        <v>179.1</v>
      </c>
      <c r="E429" s="185">
        <f t="shared" si="7"/>
        <v>188.34086666666667</v>
      </c>
    </row>
    <row r="430" spans="1:5">
      <c r="A430" s="113">
        <v>33117</v>
      </c>
      <c r="B430" s="184">
        <v>108.2</v>
      </c>
      <c r="C430" s="146">
        <v>181.5</v>
      </c>
      <c r="E430" s="185">
        <f t="shared" si="7"/>
        <v>187.47453333333337</v>
      </c>
    </row>
    <row r="431" spans="1:5">
      <c r="A431" s="113">
        <v>33147</v>
      </c>
      <c r="B431" s="184">
        <v>109.5</v>
      </c>
      <c r="C431" s="146">
        <v>188.2</v>
      </c>
      <c r="E431" s="185">
        <f t="shared" si="7"/>
        <v>189.727</v>
      </c>
    </row>
    <row r="432" spans="1:5">
      <c r="A432" s="113">
        <v>33178</v>
      </c>
      <c r="B432" s="184">
        <v>108.1</v>
      </c>
      <c r="C432" s="146">
        <v>188.6</v>
      </c>
      <c r="E432" s="185">
        <f t="shared" si="7"/>
        <v>187.30126666666666</v>
      </c>
    </row>
    <row r="433" spans="1:5">
      <c r="A433" s="113">
        <v>33208</v>
      </c>
      <c r="B433" s="184">
        <v>108.7</v>
      </c>
      <c r="C433" s="146">
        <v>185.7</v>
      </c>
      <c r="E433" s="185">
        <f t="shared" si="7"/>
        <v>188.34086666666667</v>
      </c>
    </row>
    <row r="434" spans="1:5">
      <c r="A434" s="113">
        <v>33239</v>
      </c>
      <c r="B434" s="184">
        <v>108.1</v>
      </c>
      <c r="C434" s="146">
        <v>162.4</v>
      </c>
      <c r="E434" s="185">
        <f t="shared" si="7"/>
        <v>187.30126666666666</v>
      </c>
    </row>
    <row r="435" spans="1:5">
      <c r="A435" s="113">
        <v>33270</v>
      </c>
      <c r="B435" s="184">
        <v>110.1</v>
      </c>
      <c r="C435" s="146">
        <v>183.2</v>
      </c>
      <c r="E435" s="185">
        <f t="shared" si="7"/>
        <v>190.76660000000001</v>
      </c>
    </row>
    <row r="436" spans="1:5">
      <c r="A436" s="113">
        <v>33298</v>
      </c>
      <c r="B436" s="184">
        <v>107.2</v>
      </c>
      <c r="C436" s="146">
        <v>185.5</v>
      </c>
      <c r="E436" s="185">
        <f t="shared" si="7"/>
        <v>185.74186666666668</v>
      </c>
    </row>
    <row r="437" spans="1:5">
      <c r="A437" s="113">
        <v>33329</v>
      </c>
      <c r="B437" s="184">
        <v>108.6</v>
      </c>
      <c r="C437" s="146">
        <v>188</v>
      </c>
      <c r="E437" s="185">
        <f t="shared" si="7"/>
        <v>188.16759999999999</v>
      </c>
    </row>
    <row r="438" spans="1:5">
      <c r="A438" s="113">
        <v>33359</v>
      </c>
      <c r="B438" s="184">
        <v>109.1</v>
      </c>
      <c r="C438" s="146">
        <v>172.4</v>
      </c>
      <c r="E438" s="185">
        <f t="shared" si="7"/>
        <v>189.03393333333335</v>
      </c>
    </row>
    <row r="439" spans="1:5">
      <c r="A439" s="113">
        <v>33390</v>
      </c>
      <c r="B439" s="184">
        <v>106.3</v>
      </c>
      <c r="C439" s="146">
        <v>183.7</v>
      </c>
      <c r="E439" s="185">
        <f t="shared" si="7"/>
        <v>184.18246666666667</v>
      </c>
    </row>
    <row r="440" spans="1:5">
      <c r="A440" s="113">
        <v>33420</v>
      </c>
      <c r="B440" s="184">
        <v>107.3</v>
      </c>
      <c r="C440" s="146">
        <v>189.6</v>
      </c>
      <c r="E440" s="185">
        <f t="shared" si="7"/>
        <v>185.91513333333333</v>
      </c>
    </row>
    <row r="441" spans="1:5">
      <c r="A441" s="113">
        <v>33451</v>
      </c>
      <c r="B441" s="184">
        <v>107.2</v>
      </c>
      <c r="C441" s="146">
        <v>174.2</v>
      </c>
      <c r="E441" s="185">
        <f t="shared" si="7"/>
        <v>185.74186666666668</v>
      </c>
    </row>
    <row r="442" spans="1:5">
      <c r="A442" s="113">
        <v>33482</v>
      </c>
      <c r="B442" s="184">
        <v>106.4</v>
      </c>
      <c r="C442" s="146">
        <v>176.5</v>
      </c>
      <c r="E442" s="185">
        <f t="shared" si="7"/>
        <v>184.35573333333335</v>
      </c>
    </row>
    <row r="443" spans="1:5">
      <c r="A443" s="113">
        <v>33512</v>
      </c>
      <c r="B443" s="184">
        <v>106.8</v>
      </c>
      <c r="C443" s="146">
        <v>181.6</v>
      </c>
      <c r="E443" s="185">
        <f t="shared" si="7"/>
        <v>185.04880000000003</v>
      </c>
    </row>
    <row r="444" spans="1:5">
      <c r="A444" s="113">
        <v>33543</v>
      </c>
      <c r="B444" s="184">
        <v>108.1</v>
      </c>
      <c r="C444" s="146">
        <v>186.8</v>
      </c>
      <c r="E444" s="185">
        <f t="shared" si="7"/>
        <v>187.30126666666666</v>
      </c>
    </row>
    <row r="445" spans="1:5">
      <c r="A445" s="113">
        <v>33573</v>
      </c>
      <c r="B445" s="184">
        <v>106.1</v>
      </c>
      <c r="C445" s="146">
        <v>178.9</v>
      </c>
      <c r="E445" s="185">
        <f t="shared" si="7"/>
        <v>183.83593333333334</v>
      </c>
    </row>
    <row r="446" spans="1:5">
      <c r="A446" s="113">
        <v>33604</v>
      </c>
      <c r="B446" s="184">
        <v>105.4</v>
      </c>
      <c r="C446" s="146">
        <v>157.9</v>
      </c>
      <c r="E446" s="185">
        <f t="shared" si="7"/>
        <v>182.62306666666669</v>
      </c>
    </row>
    <row r="447" spans="1:5">
      <c r="A447" s="113">
        <v>33635</v>
      </c>
      <c r="B447" s="184">
        <v>107.8</v>
      </c>
      <c r="C447" s="146">
        <v>178.3</v>
      </c>
      <c r="E447" s="185">
        <f t="shared" si="7"/>
        <v>186.78146666666669</v>
      </c>
    </row>
    <row r="448" spans="1:5">
      <c r="A448" s="113">
        <v>33664</v>
      </c>
      <c r="B448" s="184">
        <v>103.9</v>
      </c>
      <c r="C448" s="146">
        <v>179.4</v>
      </c>
      <c r="E448" s="185">
        <f t="shared" si="7"/>
        <v>180.0240666666667</v>
      </c>
    </row>
    <row r="449" spans="1:5">
      <c r="A449" s="113">
        <v>33695</v>
      </c>
      <c r="B449" s="184">
        <v>106.9</v>
      </c>
      <c r="C449" s="146">
        <v>184.8</v>
      </c>
      <c r="E449" s="185">
        <f t="shared" si="7"/>
        <v>185.22206666666668</v>
      </c>
    </row>
    <row r="450" spans="1:5">
      <c r="A450" s="113">
        <v>33725</v>
      </c>
      <c r="B450" s="184">
        <v>106</v>
      </c>
      <c r="C450" s="146">
        <v>166.4</v>
      </c>
      <c r="E450" s="185">
        <f t="shared" ref="E450:E513" si="8">B450/100*$D$733</f>
        <v>183.66266666666669</v>
      </c>
    </row>
    <row r="451" spans="1:5">
      <c r="A451" s="113">
        <v>33756</v>
      </c>
      <c r="B451" s="184">
        <v>106.5</v>
      </c>
      <c r="C451" s="146">
        <v>183.1</v>
      </c>
      <c r="E451" s="185">
        <f t="shared" si="8"/>
        <v>184.529</v>
      </c>
    </row>
    <row r="452" spans="1:5">
      <c r="A452" s="113">
        <v>33786</v>
      </c>
      <c r="B452" s="184">
        <v>106.6</v>
      </c>
      <c r="C452" s="146">
        <v>187.6</v>
      </c>
      <c r="E452" s="185">
        <f t="shared" si="8"/>
        <v>184.70226666666665</v>
      </c>
    </row>
    <row r="453" spans="1:5">
      <c r="A453" s="113">
        <v>33817</v>
      </c>
      <c r="B453" s="184">
        <v>104.7</v>
      </c>
      <c r="C453" s="146">
        <v>169.2</v>
      </c>
      <c r="E453" s="185">
        <f t="shared" si="8"/>
        <v>181.4102</v>
      </c>
    </row>
    <row r="454" spans="1:5">
      <c r="A454" s="113">
        <v>33848</v>
      </c>
      <c r="B454" s="184">
        <v>105</v>
      </c>
      <c r="C454" s="146">
        <v>173.4</v>
      </c>
      <c r="E454" s="185">
        <f t="shared" si="8"/>
        <v>181.93000000000004</v>
      </c>
    </row>
    <row r="455" spans="1:5">
      <c r="A455" s="113">
        <v>33878</v>
      </c>
      <c r="B455" s="184">
        <v>107.4</v>
      </c>
      <c r="C455" s="146">
        <v>181.6</v>
      </c>
      <c r="E455" s="185">
        <f t="shared" si="8"/>
        <v>186.08840000000004</v>
      </c>
    </row>
    <row r="456" spans="1:5">
      <c r="A456" s="113">
        <v>33909</v>
      </c>
      <c r="B456" s="184">
        <v>104.6</v>
      </c>
      <c r="C456" s="146">
        <v>179.9</v>
      </c>
      <c r="E456" s="185">
        <f t="shared" si="8"/>
        <v>181.23693333333335</v>
      </c>
    </row>
    <row r="457" spans="1:5">
      <c r="A457" s="113">
        <v>33939</v>
      </c>
      <c r="B457" s="184">
        <v>103.8</v>
      </c>
      <c r="C457" s="146">
        <v>174</v>
      </c>
      <c r="E457" s="185">
        <f t="shared" si="8"/>
        <v>179.85080000000002</v>
      </c>
    </row>
    <row r="458" spans="1:5">
      <c r="A458" s="113">
        <v>33970</v>
      </c>
      <c r="B458" s="184">
        <v>104.4</v>
      </c>
      <c r="C458" s="146">
        <v>157.30000000000001</v>
      </c>
      <c r="E458" s="185">
        <f t="shared" si="8"/>
        <v>180.89040000000003</v>
      </c>
    </row>
    <row r="459" spans="1:5">
      <c r="A459" s="113">
        <v>34001</v>
      </c>
      <c r="B459" s="184">
        <v>102.9</v>
      </c>
      <c r="C459" s="146">
        <v>171.3</v>
      </c>
      <c r="E459" s="185">
        <f t="shared" si="8"/>
        <v>178.29140000000004</v>
      </c>
    </row>
    <row r="460" spans="1:5">
      <c r="A460" s="113">
        <v>34029</v>
      </c>
      <c r="B460" s="184">
        <v>104.3</v>
      </c>
      <c r="C460" s="146">
        <v>181</v>
      </c>
      <c r="E460" s="185">
        <f t="shared" si="8"/>
        <v>180.71713333333332</v>
      </c>
    </row>
    <row r="461" spans="1:5">
      <c r="A461" s="113">
        <v>34060</v>
      </c>
      <c r="B461" s="184">
        <v>104.7</v>
      </c>
      <c r="C461" s="146">
        <v>182.6</v>
      </c>
      <c r="E461" s="185">
        <f t="shared" si="8"/>
        <v>181.4102</v>
      </c>
    </row>
    <row r="462" spans="1:5">
      <c r="A462" s="113">
        <v>34090</v>
      </c>
      <c r="B462" s="184">
        <v>103</v>
      </c>
      <c r="C462" s="146">
        <v>162.1</v>
      </c>
      <c r="E462" s="185">
        <f t="shared" si="8"/>
        <v>178.46466666666669</v>
      </c>
    </row>
    <row r="463" spans="1:5">
      <c r="A463" s="113">
        <v>34121</v>
      </c>
      <c r="B463" s="184">
        <v>101.4</v>
      </c>
      <c r="C463" s="146">
        <v>175.9</v>
      </c>
      <c r="E463" s="185">
        <f t="shared" si="8"/>
        <v>175.69240000000002</v>
      </c>
    </row>
    <row r="464" spans="1:5">
      <c r="A464" s="113">
        <v>34151</v>
      </c>
      <c r="B464" s="184">
        <v>104.1</v>
      </c>
      <c r="C464" s="146">
        <v>184.3</v>
      </c>
      <c r="E464" s="185">
        <f t="shared" si="8"/>
        <v>180.3706</v>
      </c>
    </row>
    <row r="465" spans="1:5">
      <c r="A465" s="113">
        <v>34182</v>
      </c>
      <c r="B465" s="184">
        <v>103.1</v>
      </c>
      <c r="C465" s="146">
        <v>168</v>
      </c>
      <c r="E465" s="185">
        <f t="shared" si="8"/>
        <v>178.63793333333334</v>
      </c>
    </row>
    <row r="466" spans="1:5">
      <c r="A466" s="113">
        <v>34213</v>
      </c>
      <c r="B466" s="184">
        <v>103.5</v>
      </c>
      <c r="C466" s="146">
        <v>172.7</v>
      </c>
      <c r="E466" s="185">
        <f t="shared" si="8"/>
        <v>179.33099999999999</v>
      </c>
    </row>
    <row r="467" spans="1:5">
      <c r="A467" s="113">
        <v>34243</v>
      </c>
      <c r="B467" s="184">
        <v>102.5</v>
      </c>
      <c r="C467" s="146">
        <v>174.6</v>
      </c>
      <c r="E467" s="185">
        <f t="shared" si="8"/>
        <v>177.59833333333333</v>
      </c>
    </row>
    <row r="468" spans="1:5">
      <c r="A468" s="113">
        <v>34274</v>
      </c>
      <c r="B468" s="184">
        <v>103.3</v>
      </c>
      <c r="C468" s="146">
        <v>179</v>
      </c>
      <c r="E468" s="185">
        <f t="shared" si="8"/>
        <v>178.98446666666666</v>
      </c>
    </row>
    <row r="469" spans="1:5">
      <c r="A469" s="113">
        <v>34304</v>
      </c>
      <c r="B469" s="184">
        <v>103.1</v>
      </c>
      <c r="C469" s="146">
        <v>174.4</v>
      </c>
      <c r="E469" s="185">
        <f t="shared" si="8"/>
        <v>178.63793333333334</v>
      </c>
    </row>
    <row r="470" spans="1:5">
      <c r="A470" s="113">
        <v>34335</v>
      </c>
      <c r="B470" s="184">
        <v>103.9</v>
      </c>
      <c r="C470" s="146">
        <v>156.80000000000001</v>
      </c>
      <c r="E470" s="185">
        <f t="shared" si="8"/>
        <v>180.0240666666667</v>
      </c>
    </row>
    <row r="471" spans="1:5">
      <c r="A471" s="113">
        <v>34366</v>
      </c>
      <c r="B471" s="184">
        <v>101.7</v>
      </c>
      <c r="C471" s="146">
        <v>170.1</v>
      </c>
      <c r="E471" s="185">
        <f t="shared" si="8"/>
        <v>176.21220000000002</v>
      </c>
    </row>
    <row r="472" spans="1:5">
      <c r="A472" s="113">
        <v>34394</v>
      </c>
      <c r="B472" s="184">
        <v>103.1</v>
      </c>
      <c r="C472" s="146">
        <v>179</v>
      </c>
      <c r="E472" s="185">
        <f t="shared" si="8"/>
        <v>178.63793333333334</v>
      </c>
    </row>
    <row r="473" spans="1:5">
      <c r="A473" s="113">
        <v>34425</v>
      </c>
      <c r="B473" s="184">
        <v>102.1</v>
      </c>
      <c r="C473" s="146">
        <v>178.6</v>
      </c>
      <c r="E473" s="185">
        <f t="shared" si="8"/>
        <v>176.90526666666668</v>
      </c>
    </row>
    <row r="474" spans="1:5">
      <c r="A474" s="113">
        <v>34455</v>
      </c>
      <c r="B474" s="184">
        <v>99.7</v>
      </c>
      <c r="C474" s="146">
        <v>157.19999999999999</v>
      </c>
      <c r="E474" s="185">
        <f t="shared" si="8"/>
        <v>172.74686666666668</v>
      </c>
    </row>
    <row r="475" spans="1:5">
      <c r="A475" s="113">
        <v>34486</v>
      </c>
      <c r="B475" s="184">
        <v>101.9</v>
      </c>
      <c r="C475" s="146">
        <v>176.9</v>
      </c>
      <c r="E475" s="185">
        <f t="shared" si="8"/>
        <v>176.55873333333338</v>
      </c>
    </row>
    <row r="476" spans="1:5">
      <c r="A476" s="113">
        <v>34516</v>
      </c>
      <c r="B476" s="184">
        <v>101.6</v>
      </c>
      <c r="C476" s="146">
        <v>179.6</v>
      </c>
      <c r="E476" s="185">
        <f t="shared" si="8"/>
        <v>176.03893333333335</v>
      </c>
    </row>
    <row r="477" spans="1:5">
      <c r="A477" s="113">
        <v>34547</v>
      </c>
      <c r="B477" s="184">
        <v>102.5</v>
      </c>
      <c r="C477" s="146">
        <v>167.3</v>
      </c>
      <c r="E477" s="185">
        <f t="shared" si="8"/>
        <v>177.59833333333333</v>
      </c>
    </row>
    <row r="478" spans="1:5">
      <c r="A478" s="113">
        <v>34578</v>
      </c>
      <c r="B478" s="184">
        <v>102</v>
      </c>
      <c r="C478" s="146">
        <v>170.2</v>
      </c>
      <c r="E478" s="185">
        <f t="shared" si="8"/>
        <v>176.73200000000003</v>
      </c>
    </row>
    <row r="479" spans="1:5">
      <c r="A479" s="113">
        <v>34608</v>
      </c>
      <c r="B479" s="184">
        <v>101.4</v>
      </c>
      <c r="C479" s="146">
        <v>173.2</v>
      </c>
      <c r="E479" s="185">
        <f t="shared" si="8"/>
        <v>175.69240000000002</v>
      </c>
    </row>
    <row r="480" spans="1:5">
      <c r="A480" s="113">
        <v>34639</v>
      </c>
      <c r="B480" s="184">
        <v>101.5</v>
      </c>
      <c r="C480" s="146">
        <v>176.5</v>
      </c>
      <c r="E480" s="185">
        <f t="shared" si="8"/>
        <v>175.86566666666667</v>
      </c>
    </row>
    <row r="481" spans="1:5">
      <c r="A481" s="113">
        <v>34669</v>
      </c>
      <c r="B481" s="184">
        <v>101.9</v>
      </c>
      <c r="C481" s="146">
        <v>172.7</v>
      </c>
      <c r="E481" s="185">
        <f t="shared" si="8"/>
        <v>176.55873333333338</v>
      </c>
    </row>
    <row r="482" spans="1:5">
      <c r="A482" s="113">
        <v>34700</v>
      </c>
      <c r="B482" s="184">
        <v>101.5</v>
      </c>
      <c r="C482" s="146">
        <v>153.6</v>
      </c>
      <c r="E482" s="185">
        <f t="shared" si="8"/>
        <v>175.86566666666667</v>
      </c>
    </row>
    <row r="483" spans="1:5">
      <c r="A483" s="113">
        <v>34731</v>
      </c>
      <c r="B483" s="184">
        <v>102.1</v>
      </c>
      <c r="C483" s="146">
        <v>171</v>
      </c>
      <c r="E483" s="185">
        <f t="shared" si="8"/>
        <v>176.90526666666668</v>
      </c>
    </row>
    <row r="484" spans="1:5">
      <c r="A484" s="113">
        <v>34759</v>
      </c>
      <c r="B484" s="184">
        <v>102</v>
      </c>
      <c r="C484" s="146">
        <v>177.2</v>
      </c>
      <c r="E484" s="185">
        <f t="shared" si="8"/>
        <v>176.73200000000003</v>
      </c>
    </row>
    <row r="485" spans="1:5">
      <c r="A485" s="113">
        <v>34790</v>
      </c>
      <c r="B485" s="184">
        <v>100.7</v>
      </c>
      <c r="C485" s="146">
        <v>176.2</v>
      </c>
      <c r="E485" s="185">
        <f t="shared" si="8"/>
        <v>174.47953333333336</v>
      </c>
    </row>
    <row r="486" spans="1:5">
      <c r="A486" s="113">
        <v>34820</v>
      </c>
      <c r="B486" s="184">
        <v>101.3</v>
      </c>
      <c r="C486" s="146">
        <v>160.1</v>
      </c>
      <c r="E486" s="185">
        <f t="shared" si="8"/>
        <v>175.51913333333334</v>
      </c>
    </row>
    <row r="487" spans="1:5">
      <c r="A487" s="113">
        <v>34851</v>
      </c>
      <c r="B487" s="184">
        <v>102.5</v>
      </c>
      <c r="C487" s="146">
        <v>178.7</v>
      </c>
      <c r="E487" s="185">
        <f t="shared" si="8"/>
        <v>177.59833333333333</v>
      </c>
    </row>
    <row r="488" spans="1:5">
      <c r="A488" s="113">
        <v>34881</v>
      </c>
      <c r="B488" s="184">
        <v>100.8</v>
      </c>
      <c r="C488" s="146">
        <v>178.7</v>
      </c>
      <c r="E488" s="185">
        <f t="shared" si="8"/>
        <v>174.65280000000001</v>
      </c>
    </row>
    <row r="489" spans="1:5">
      <c r="A489" s="113">
        <v>34912</v>
      </c>
      <c r="B489" s="184">
        <v>102.3</v>
      </c>
      <c r="C489" s="146">
        <v>167.3</v>
      </c>
      <c r="E489" s="185">
        <f t="shared" si="8"/>
        <v>177.2518</v>
      </c>
    </row>
    <row r="490" spans="1:5">
      <c r="A490" s="113">
        <v>34943</v>
      </c>
      <c r="B490" s="184">
        <v>103.2</v>
      </c>
      <c r="C490" s="146">
        <v>172.8</v>
      </c>
      <c r="E490" s="185">
        <f t="shared" si="8"/>
        <v>178.81120000000001</v>
      </c>
    </row>
    <row r="491" spans="1:5">
      <c r="A491" s="113">
        <v>34973</v>
      </c>
      <c r="B491" s="184">
        <v>102.4</v>
      </c>
      <c r="C491" s="146">
        <v>175.8</v>
      </c>
      <c r="E491" s="185">
        <f t="shared" si="8"/>
        <v>177.42506666666668</v>
      </c>
    </row>
    <row r="492" spans="1:5">
      <c r="A492" s="113">
        <v>35004</v>
      </c>
      <c r="B492" s="184">
        <v>101.9</v>
      </c>
      <c r="C492" s="146">
        <v>176.9</v>
      </c>
      <c r="E492" s="185">
        <f t="shared" si="8"/>
        <v>176.55873333333338</v>
      </c>
    </row>
    <row r="493" spans="1:5">
      <c r="A493" s="113">
        <v>35034</v>
      </c>
      <c r="B493" s="184">
        <v>104</v>
      </c>
      <c r="C493" s="146">
        <v>176.7</v>
      </c>
      <c r="E493" s="185">
        <f t="shared" si="8"/>
        <v>180.19733333333335</v>
      </c>
    </row>
    <row r="494" spans="1:5">
      <c r="A494" s="113">
        <v>35065</v>
      </c>
      <c r="B494" s="184">
        <v>102.3</v>
      </c>
      <c r="C494" s="146">
        <v>154.5</v>
      </c>
      <c r="E494" s="185">
        <f t="shared" si="8"/>
        <v>177.2518</v>
      </c>
    </row>
    <row r="495" spans="1:5">
      <c r="A495" s="113">
        <v>35096</v>
      </c>
      <c r="B495" s="184">
        <v>103.6</v>
      </c>
      <c r="C495" s="146">
        <v>173.5</v>
      </c>
      <c r="E495" s="185">
        <f t="shared" si="8"/>
        <v>179.50426666666669</v>
      </c>
    </row>
    <row r="496" spans="1:5">
      <c r="A496" s="113">
        <v>35125</v>
      </c>
      <c r="B496" s="184">
        <v>102.3</v>
      </c>
      <c r="C496" s="146">
        <v>177.1</v>
      </c>
      <c r="E496" s="185">
        <f t="shared" si="8"/>
        <v>177.2518</v>
      </c>
    </row>
    <row r="497" spans="1:5">
      <c r="A497" s="113">
        <v>35156</v>
      </c>
      <c r="B497" s="184">
        <v>103.9</v>
      </c>
      <c r="C497" s="146">
        <v>180.9</v>
      </c>
      <c r="E497" s="185">
        <f t="shared" si="8"/>
        <v>180.0240666666667</v>
      </c>
    </row>
    <row r="498" spans="1:5">
      <c r="A498" s="113">
        <v>35186</v>
      </c>
      <c r="B498" s="184">
        <v>105.8</v>
      </c>
      <c r="C498" s="146">
        <v>166.6</v>
      </c>
      <c r="E498" s="185">
        <f t="shared" si="8"/>
        <v>183.31613333333337</v>
      </c>
    </row>
    <row r="499" spans="1:5">
      <c r="A499" s="113">
        <v>35217</v>
      </c>
      <c r="B499" s="184">
        <v>101.2</v>
      </c>
      <c r="C499" s="146">
        <v>175.7</v>
      </c>
      <c r="E499" s="185">
        <f t="shared" si="8"/>
        <v>175.34586666666669</v>
      </c>
    </row>
    <row r="500" spans="1:5">
      <c r="A500" s="113">
        <v>35247</v>
      </c>
      <c r="B500" s="184">
        <v>103.4</v>
      </c>
      <c r="C500" s="146">
        <v>182.2</v>
      </c>
      <c r="E500" s="185">
        <f t="shared" si="8"/>
        <v>179.15773333333334</v>
      </c>
    </row>
    <row r="501" spans="1:5">
      <c r="A501" s="113">
        <v>35278</v>
      </c>
      <c r="B501" s="184">
        <v>103.4</v>
      </c>
      <c r="C501" s="146">
        <v>168.1</v>
      </c>
      <c r="E501" s="185">
        <f t="shared" si="8"/>
        <v>179.15773333333334</v>
      </c>
    </row>
    <row r="502" spans="1:5">
      <c r="A502" s="113">
        <v>35309</v>
      </c>
      <c r="B502" s="184">
        <v>101.8</v>
      </c>
      <c r="C502" s="146">
        <v>169.8</v>
      </c>
      <c r="E502" s="185">
        <f t="shared" si="8"/>
        <v>176.38546666666667</v>
      </c>
    </row>
    <row r="503" spans="1:5">
      <c r="A503" s="113">
        <v>35339</v>
      </c>
      <c r="B503" s="184">
        <v>103.4</v>
      </c>
      <c r="C503" s="146">
        <v>177</v>
      </c>
      <c r="E503" s="185">
        <f t="shared" si="8"/>
        <v>179.15773333333334</v>
      </c>
    </row>
    <row r="504" spans="1:5">
      <c r="A504" s="113">
        <v>35370</v>
      </c>
      <c r="B504" s="184">
        <v>104.9</v>
      </c>
      <c r="C504" s="146">
        <v>181.4</v>
      </c>
      <c r="E504" s="185">
        <f t="shared" si="8"/>
        <v>181.75673333333339</v>
      </c>
    </row>
    <row r="505" spans="1:5">
      <c r="A505" s="113">
        <v>35400</v>
      </c>
      <c r="B505" s="184">
        <v>102.3</v>
      </c>
      <c r="C505" s="146">
        <v>172.6</v>
      </c>
      <c r="E505" s="185">
        <f t="shared" si="8"/>
        <v>177.2518</v>
      </c>
    </row>
    <row r="506" spans="1:5">
      <c r="A506" s="113">
        <v>35431</v>
      </c>
      <c r="B506" s="184">
        <v>103.1</v>
      </c>
      <c r="C506" s="146">
        <v>155.4</v>
      </c>
      <c r="E506" s="185">
        <f t="shared" si="8"/>
        <v>178.63793333333334</v>
      </c>
    </row>
    <row r="507" spans="1:5">
      <c r="A507" s="113">
        <v>35462</v>
      </c>
      <c r="B507" s="184">
        <v>103.2</v>
      </c>
      <c r="C507" s="146">
        <v>173</v>
      </c>
      <c r="E507" s="185">
        <f t="shared" si="8"/>
        <v>178.81120000000001</v>
      </c>
    </row>
    <row r="508" spans="1:5">
      <c r="A508" s="113">
        <v>35490</v>
      </c>
      <c r="B508" s="184">
        <v>100.8</v>
      </c>
      <c r="C508" s="146">
        <v>174</v>
      </c>
      <c r="E508" s="185">
        <f t="shared" si="8"/>
        <v>174.65280000000001</v>
      </c>
    </row>
    <row r="509" spans="1:5">
      <c r="A509" s="113">
        <v>35521</v>
      </c>
      <c r="B509" s="184">
        <v>102.3</v>
      </c>
      <c r="C509" s="146">
        <v>178.1</v>
      </c>
      <c r="E509" s="185">
        <f t="shared" si="8"/>
        <v>177.2518</v>
      </c>
    </row>
    <row r="510" spans="1:5">
      <c r="A510" s="113">
        <v>35551</v>
      </c>
      <c r="B510" s="184">
        <v>106.4</v>
      </c>
      <c r="C510" s="146">
        <v>167.7</v>
      </c>
      <c r="E510" s="185">
        <f t="shared" si="8"/>
        <v>184.35573333333335</v>
      </c>
    </row>
    <row r="511" spans="1:5">
      <c r="A511" s="113">
        <v>35582</v>
      </c>
      <c r="B511" s="184">
        <v>102.5</v>
      </c>
      <c r="C511" s="146">
        <v>178</v>
      </c>
      <c r="E511" s="185">
        <f t="shared" si="8"/>
        <v>177.59833333333333</v>
      </c>
    </row>
    <row r="512" spans="1:5">
      <c r="A512" s="113">
        <v>35612</v>
      </c>
      <c r="B512" s="184">
        <v>102.3</v>
      </c>
      <c r="C512" s="146">
        <v>180.1</v>
      </c>
      <c r="E512" s="185">
        <f t="shared" si="8"/>
        <v>177.2518</v>
      </c>
    </row>
    <row r="513" spans="1:5">
      <c r="A513" s="113">
        <v>35643</v>
      </c>
      <c r="B513" s="184">
        <v>100.3</v>
      </c>
      <c r="C513" s="146">
        <v>163.19999999999999</v>
      </c>
      <c r="E513" s="185">
        <f t="shared" si="8"/>
        <v>173.78646666666666</v>
      </c>
    </row>
    <row r="514" spans="1:5">
      <c r="A514" s="113">
        <v>35674</v>
      </c>
      <c r="B514" s="184">
        <v>101.9</v>
      </c>
      <c r="C514" s="146">
        <v>170.1</v>
      </c>
      <c r="E514" s="185">
        <f t="shared" ref="E514:E577" si="9">B514/100*$D$733</f>
        <v>176.55873333333338</v>
      </c>
    </row>
    <row r="515" spans="1:5">
      <c r="A515" s="113">
        <v>35704</v>
      </c>
      <c r="B515" s="184">
        <v>103.8</v>
      </c>
      <c r="C515" s="146">
        <v>178</v>
      </c>
      <c r="E515" s="185">
        <f t="shared" si="9"/>
        <v>179.85080000000002</v>
      </c>
    </row>
    <row r="516" spans="1:5">
      <c r="A516" s="113">
        <v>35735</v>
      </c>
      <c r="B516" s="184">
        <v>100.5</v>
      </c>
      <c r="C516" s="146">
        <v>173.8</v>
      </c>
      <c r="E516" s="185">
        <f t="shared" si="9"/>
        <v>174.13299999999998</v>
      </c>
    </row>
    <row r="517" spans="1:5">
      <c r="A517" s="113">
        <v>35765</v>
      </c>
      <c r="B517" s="184">
        <v>100.8</v>
      </c>
      <c r="C517" s="146">
        <v>169.7</v>
      </c>
      <c r="E517" s="185">
        <f t="shared" si="9"/>
        <v>174.65280000000001</v>
      </c>
    </row>
    <row r="518" spans="1:5">
      <c r="A518" s="113">
        <v>35796</v>
      </c>
      <c r="B518" s="184">
        <v>101</v>
      </c>
      <c r="C518" s="146">
        <v>152.5</v>
      </c>
      <c r="E518" s="185">
        <f t="shared" si="9"/>
        <v>174.99933333333334</v>
      </c>
    </row>
    <row r="519" spans="1:5">
      <c r="A519" s="113">
        <v>35827</v>
      </c>
      <c r="B519" s="184">
        <v>101</v>
      </c>
      <c r="C519" s="146">
        <v>169</v>
      </c>
      <c r="E519" s="185">
        <f t="shared" si="9"/>
        <v>174.99933333333334</v>
      </c>
    </row>
    <row r="520" spans="1:5">
      <c r="A520" s="113">
        <v>35855</v>
      </c>
      <c r="B520" s="184">
        <v>101.4</v>
      </c>
      <c r="C520" s="146">
        <v>174.7</v>
      </c>
      <c r="E520" s="185">
        <f t="shared" si="9"/>
        <v>175.69240000000002</v>
      </c>
    </row>
    <row r="521" spans="1:5">
      <c r="A521" s="113">
        <v>35886</v>
      </c>
      <c r="B521" s="184">
        <v>101.6</v>
      </c>
      <c r="C521" s="146">
        <v>176.7</v>
      </c>
      <c r="E521" s="185">
        <f t="shared" si="9"/>
        <v>176.03893333333335</v>
      </c>
    </row>
    <row r="522" spans="1:5">
      <c r="A522" s="113">
        <v>35916</v>
      </c>
      <c r="B522" s="184">
        <v>101.5</v>
      </c>
      <c r="C522" s="146">
        <v>160.19999999999999</v>
      </c>
      <c r="E522" s="185">
        <f t="shared" si="9"/>
        <v>175.86566666666667</v>
      </c>
    </row>
    <row r="523" spans="1:5">
      <c r="A523" s="113">
        <v>35947</v>
      </c>
      <c r="B523" s="184">
        <v>101.5</v>
      </c>
      <c r="C523" s="146">
        <v>176.4</v>
      </c>
      <c r="E523" s="185">
        <f t="shared" si="9"/>
        <v>175.86566666666667</v>
      </c>
    </row>
    <row r="524" spans="1:5">
      <c r="A524" s="113">
        <v>35977</v>
      </c>
      <c r="B524" s="184">
        <v>102</v>
      </c>
      <c r="C524" s="146">
        <v>178.9</v>
      </c>
      <c r="E524" s="185">
        <f t="shared" si="9"/>
        <v>176.73200000000003</v>
      </c>
    </row>
    <row r="525" spans="1:5">
      <c r="A525" s="113">
        <v>36008</v>
      </c>
      <c r="B525" s="184">
        <v>100.2</v>
      </c>
      <c r="C525" s="146">
        <v>163.19999999999999</v>
      </c>
      <c r="E525" s="185">
        <f t="shared" si="9"/>
        <v>173.61320000000001</v>
      </c>
    </row>
    <row r="526" spans="1:5">
      <c r="A526" s="113">
        <v>36039</v>
      </c>
      <c r="B526" s="184">
        <v>101</v>
      </c>
      <c r="C526" s="146">
        <v>168.8</v>
      </c>
      <c r="E526" s="185">
        <f t="shared" si="9"/>
        <v>174.99933333333334</v>
      </c>
    </row>
    <row r="527" spans="1:5">
      <c r="A527" s="113">
        <v>36069</v>
      </c>
      <c r="B527" s="184">
        <v>104.2</v>
      </c>
      <c r="C527" s="146">
        <v>178.8</v>
      </c>
      <c r="E527" s="185">
        <f t="shared" si="9"/>
        <v>180.54386666666667</v>
      </c>
    </row>
    <row r="528" spans="1:5">
      <c r="A528" s="113">
        <v>36100</v>
      </c>
      <c r="B528" s="184">
        <v>100.6</v>
      </c>
      <c r="C528" s="146">
        <v>174.1</v>
      </c>
      <c r="E528" s="185">
        <f t="shared" si="9"/>
        <v>174.30626666666669</v>
      </c>
    </row>
    <row r="529" spans="1:5">
      <c r="A529" s="113">
        <v>36130</v>
      </c>
      <c r="B529" s="184">
        <v>100</v>
      </c>
      <c r="C529" s="146">
        <v>168.4</v>
      </c>
      <c r="E529" s="185">
        <f t="shared" si="9"/>
        <v>173.26666666666668</v>
      </c>
    </row>
    <row r="530" spans="1:5">
      <c r="A530" s="113">
        <v>36161</v>
      </c>
      <c r="B530" s="184">
        <v>100.2</v>
      </c>
      <c r="C530" s="146">
        <v>152.5</v>
      </c>
      <c r="E530" s="185">
        <f t="shared" si="9"/>
        <v>173.61320000000001</v>
      </c>
    </row>
    <row r="531" spans="1:5">
      <c r="A531" s="113">
        <v>36192</v>
      </c>
      <c r="B531" s="184">
        <v>100</v>
      </c>
      <c r="C531" s="146">
        <v>168.2</v>
      </c>
      <c r="E531" s="185">
        <f t="shared" si="9"/>
        <v>173.26666666666668</v>
      </c>
    </row>
    <row r="532" spans="1:5">
      <c r="A532" s="113">
        <v>36220</v>
      </c>
      <c r="B532" s="184">
        <v>100.6</v>
      </c>
      <c r="C532" s="146">
        <v>174.4</v>
      </c>
      <c r="E532" s="185">
        <f t="shared" si="9"/>
        <v>174.30626666666669</v>
      </c>
    </row>
    <row r="533" spans="1:5">
      <c r="A533" s="113">
        <v>36251</v>
      </c>
      <c r="B533" s="184">
        <v>100</v>
      </c>
      <c r="C533" s="146">
        <v>175</v>
      </c>
      <c r="E533" s="185">
        <f t="shared" si="9"/>
        <v>173.26666666666668</v>
      </c>
    </row>
    <row r="534" spans="1:5">
      <c r="A534" s="113">
        <v>36281</v>
      </c>
      <c r="B534" s="184">
        <v>99.1</v>
      </c>
      <c r="C534" s="146">
        <v>158.80000000000001</v>
      </c>
      <c r="E534" s="185">
        <f t="shared" si="9"/>
        <v>171.70726666666667</v>
      </c>
    </row>
    <row r="535" spans="1:5">
      <c r="A535" s="113">
        <v>36312</v>
      </c>
      <c r="B535" s="184">
        <v>99.4</v>
      </c>
      <c r="C535" s="146">
        <v>174</v>
      </c>
      <c r="E535" s="185">
        <f t="shared" si="9"/>
        <v>172.2270666666667</v>
      </c>
    </row>
    <row r="536" spans="1:5">
      <c r="A536" s="113">
        <v>36342</v>
      </c>
      <c r="B536" s="184">
        <v>100.5</v>
      </c>
      <c r="C536" s="146">
        <v>177.8</v>
      </c>
      <c r="E536" s="185">
        <f t="shared" si="9"/>
        <v>174.13299999999998</v>
      </c>
    </row>
    <row r="537" spans="1:5">
      <c r="A537" s="113">
        <v>36373</v>
      </c>
      <c r="B537" s="184">
        <v>100.9</v>
      </c>
      <c r="C537" s="146">
        <v>166.4</v>
      </c>
      <c r="E537" s="185">
        <f t="shared" si="9"/>
        <v>174.82606666666669</v>
      </c>
    </row>
    <row r="538" spans="1:5">
      <c r="A538" s="113">
        <v>36404</v>
      </c>
      <c r="B538" s="184">
        <v>100.6</v>
      </c>
      <c r="C538" s="146">
        <v>169.9</v>
      </c>
      <c r="E538" s="185">
        <f t="shared" si="9"/>
        <v>174.30626666666669</v>
      </c>
    </row>
    <row r="539" spans="1:5">
      <c r="A539" s="113">
        <v>36434</v>
      </c>
      <c r="B539" s="184">
        <v>99.3</v>
      </c>
      <c r="C539" s="146">
        <v>172.4</v>
      </c>
      <c r="E539" s="185">
        <f t="shared" si="9"/>
        <v>172.05380000000002</v>
      </c>
    </row>
    <row r="540" spans="1:5">
      <c r="A540" s="113">
        <v>36465</v>
      </c>
      <c r="B540" s="184">
        <v>100.4</v>
      </c>
      <c r="C540" s="146">
        <v>176.5</v>
      </c>
      <c r="E540" s="185">
        <f t="shared" si="9"/>
        <v>173.95973333333336</v>
      </c>
    </row>
    <row r="541" spans="1:5">
      <c r="A541" s="113">
        <v>36495</v>
      </c>
      <c r="B541" s="184">
        <v>100.5</v>
      </c>
      <c r="C541" s="146">
        <v>171.3</v>
      </c>
      <c r="E541" s="185">
        <f t="shared" si="9"/>
        <v>174.13299999999998</v>
      </c>
    </row>
    <row r="542" spans="1:5">
      <c r="A542" s="113">
        <v>36526</v>
      </c>
      <c r="B542" s="184">
        <v>99.8</v>
      </c>
      <c r="C542" s="146">
        <v>153.19999999999999</v>
      </c>
      <c r="E542" s="185">
        <f t="shared" si="9"/>
        <v>172.92013333333335</v>
      </c>
    </row>
    <row r="543" spans="1:5">
      <c r="A543" s="113">
        <v>36557</v>
      </c>
      <c r="B543" s="184">
        <v>99.6</v>
      </c>
      <c r="C543" s="146">
        <v>169</v>
      </c>
      <c r="E543" s="185">
        <f t="shared" si="9"/>
        <v>172.5736</v>
      </c>
    </row>
    <row r="544" spans="1:5">
      <c r="A544" s="113">
        <v>36586</v>
      </c>
      <c r="B544" s="184">
        <v>102.1</v>
      </c>
      <c r="C544" s="146">
        <v>178.1</v>
      </c>
      <c r="E544" s="185">
        <f t="shared" si="9"/>
        <v>176.90526666666668</v>
      </c>
    </row>
    <row r="545" spans="1:5">
      <c r="A545" s="113">
        <v>36617</v>
      </c>
      <c r="B545" s="184">
        <v>100.1</v>
      </c>
      <c r="C545" s="146">
        <v>176</v>
      </c>
      <c r="E545" s="185">
        <f t="shared" si="9"/>
        <v>173.43993333333333</v>
      </c>
    </row>
    <row r="546" spans="1:5">
      <c r="A546" s="113">
        <v>36647</v>
      </c>
      <c r="B546" s="184">
        <v>98.9</v>
      </c>
      <c r="C546" s="146">
        <v>160.19999999999999</v>
      </c>
      <c r="E546" s="185">
        <f t="shared" si="9"/>
        <v>171.36073333333337</v>
      </c>
    </row>
    <row r="547" spans="1:5">
      <c r="A547" s="113">
        <v>36678</v>
      </c>
      <c r="B547" s="184">
        <v>100.1</v>
      </c>
      <c r="C547" s="146">
        <v>176.2</v>
      </c>
      <c r="E547" s="185">
        <f t="shared" si="9"/>
        <v>173.43993333333333</v>
      </c>
    </row>
    <row r="548" spans="1:5">
      <c r="A548" s="113">
        <v>36708</v>
      </c>
      <c r="B548" s="184">
        <v>98.2</v>
      </c>
      <c r="C548" s="146">
        <v>174.4</v>
      </c>
      <c r="E548" s="185">
        <f t="shared" si="9"/>
        <v>170.14786666666669</v>
      </c>
    </row>
    <row r="549" spans="1:5">
      <c r="A549" s="113">
        <v>36739</v>
      </c>
      <c r="B549" s="184">
        <v>100</v>
      </c>
      <c r="C549" s="146">
        <v>166.4</v>
      </c>
      <c r="E549" s="185">
        <f t="shared" si="9"/>
        <v>173.26666666666668</v>
      </c>
    </row>
    <row r="550" spans="1:5">
      <c r="A550" s="113">
        <v>36770</v>
      </c>
      <c r="B550" s="184">
        <v>99.8</v>
      </c>
      <c r="C550" s="146">
        <v>169.9</v>
      </c>
      <c r="E550" s="185">
        <f t="shared" si="9"/>
        <v>172.92013333333335</v>
      </c>
    </row>
    <row r="551" spans="1:5">
      <c r="A551" s="113">
        <v>36800</v>
      </c>
      <c r="B551" s="184">
        <v>99.3</v>
      </c>
      <c r="C551" s="146">
        <v>174.3</v>
      </c>
      <c r="E551" s="185">
        <f t="shared" si="9"/>
        <v>172.05380000000002</v>
      </c>
    </row>
    <row r="552" spans="1:5">
      <c r="A552" s="113">
        <v>36831</v>
      </c>
      <c r="B552" s="184">
        <v>98.3</v>
      </c>
      <c r="C552" s="146">
        <v>174.6</v>
      </c>
      <c r="E552" s="185">
        <f t="shared" si="9"/>
        <v>170.32113333333334</v>
      </c>
    </row>
    <row r="553" spans="1:5">
      <c r="A553" s="113">
        <v>36861</v>
      </c>
      <c r="B553" s="184">
        <v>99.5</v>
      </c>
      <c r="C553" s="146">
        <v>171.2</v>
      </c>
      <c r="E553" s="185">
        <f t="shared" si="9"/>
        <v>172.40033333333335</v>
      </c>
    </row>
    <row r="554" spans="1:5">
      <c r="A554" s="113">
        <v>36892</v>
      </c>
      <c r="B554" s="184">
        <v>100</v>
      </c>
      <c r="C554" s="146">
        <v>154.9</v>
      </c>
      <c r="E554" s="185">
        <f t="shared" si="9"/>
        <v>173.26666666666668</v>
      </c>
    </row>
    <row r="555" spans="1:5">
      <c r="A555" s="113">
        <v>36923</v>
      </c>
      <c r="B555" s="184">
        <v>97.5</v>
      </c>
      <c r="C555" s="146">
        <v>166.7</v>
      </c>
      <c r="E555" s="185">
        <f t="shared" si="9"/>
        <v>168.935</v>
      </c>
    </row>
    <row r="556" spans="1:5">
      <c r="A556" s="113">
        <v>36951</v>
      </c>
      <c r="B556" s="184">
        <v>98.3</v>
      </c>
      <c r="C556" s="146">
        <v>172.5</v>
      </c>
      <c r="E556" s="185">
        <f t="shared" si="9"/>
        <v>170.32113333333334</v>
      </c>
    </row>
    <row r="557" spans="1:5">
      <c r="A557" s="113">
        <v>36982</v>
      </c>
      <c r="B557" s="184">
        <v>97.8</v>
      </c>
      <c r="C557" s="146">
        <v>173</v>
      </c>
      <c r="E557" s="185">
        <f t="shared" si="9"/>
        <v>169.45480000000001</v>
      </c>
    </row>
    <row r="558" spans="1:5">
      <c r="A558" s="113">
        <v>37012</v>
      </c>
      <c r="B558" s="184">
        <v>99.5</v>
      </c>
      <c r="C558" s="146">
        <v>163.30000000000001</v>
      </c>
      <c r="E558" s="185">
        <f t="shared" si="9"/>
        <v>172.40033333333335</v>
      </c>
    </row>
    <row r="559" spans="1:5">
      <c r="A559" s="113">
        <v>37043</v>
      </c>
      <c r="B559" s="184">
        <v>99.7</v>
      </c>
      <c r="C559" s="146">
        <v>176.6</v>
      </c>
      <c r="E559" s="185">
        <f t="shared" si="9"/>
        <v>172.74686666666668</v>
      </c>
    </row>
    <row r="560" spans="1:5">
      <c r="A560" s="113">
        <v>37073</v>
      </c>
      <c r="B560" s="184">
        <v>97.6</v>
      </c>
      <c r="C560" s="146">
        <v>174.4</v>
      </c>
      <c r="E560" s="185">
        <f t="shared" si="9"/>
        <v>169.10826666666668</v>
      </c>
    </row>
    <row r="561" spans="1:5">
      <c r="A561" s="113">
        <v>37104</v>
      </c>
      <c r="B561" s="184">
        <v>99.1</v>
      </c>
      <c r="C561" s="146">
        <v>165.9</v>
      </c>
      <c r="E561" s="185">
        <f t="shared" si="9"/>
        <v>171.70726666666667</v>
      </c>
    </row>
    <row r="562" spans="1:5">
      <c r="A562" s="113">
        <v>37135</v>
      </c>
      <c r="B562" s="184">
        <v>97.9</v>
      </c>
      <c r="C562" s="146">
        <v>167.7</v>
      </c>
      <c r="E562" s="185">
        <f t="shared" si="9"/>
        <v>169.62806666666668</v>
      </c>
    </row>
    <row r="563" spans="1:5">
      <c r="A563" s="113">
        <v>37165</v>
      </c>
      <c r="B563" s="184">
        <v>99.3</v>
      </c>
      <c r="C563" s="146">
        <v>175.8</v>
      </c>
      <c r="E563" s="185">
        <f t="shared" si="9"/>
        <v>172.05380000000002</v>
      </c>
    </row>
    <row r="564" spans="1:5">
      <c r="A564" s="113">
        <v>37196</v>
      </c>
      <c r="B564" s="184">
        <v>100</v>
      </c>
      <c r="C564" s="146">
        <v>179.2</v>
      </c>
      <c r="E564" s="185">
        <f t="shared" si="9"/>
        <v>173.26666666666668</v>
      </c>
    </row>
    <row r="565" spans="1:5">
      <c r="A565" s="113">
        <v>37226</v>
      </c>
      <c r="B565" s="184">
        <v>98.7</v>
      </c>
      <c r="C565" s="146">
        <v>171.4</v>
      </c>
      <c r="E565" s="185">
        <f t="shared" si="9"/>
        <v>171.01420000000002</v>
      </c>
    </row>
    <row r="566" spans="1:5">
      <c r="A566" s="113">
        <v>37257</v>
      </c>
      <c r="B566" s="184">
        <v>98.8</v>
      </c>
      <c r="C566" s="146">
        <v>152.19999999999999</v>
      </c>
      <c r="E566" s="185">
        <f t="shared" si="9"/>
        <v>171.18746666666667</v>
      </c>
    </row>
    <row r="567" spans="1:5">
      <c r="A567" s="113">
        <v>37288</v>
      </c>
      <c r="B567" s="184">
        <v>100.5</v>
      </c>
      <c r="C567" s="146">
        <v>170.9</v>
      </c>
      <c r="E567" s="185">
        <f t="shared" si="9"/>
        <v>174.13299999999998</v>
      </c>
    </row>
    <row r="568" spans="1:5">
      <c r="A568" s="113">
        <v>37316</v>
      </c>
      <c r="B568" s="184">
        <v>98.2</v>
      </c>
      <c r="C568" s="146">
        <v>170.7</v>
      </c>
      <c r="E568" s="185">
        <f t="shared" si="9"/>
        <v>170.14786666666669</v>
      </c>
    </row>
    <row r="569" spans="1:5">
      <c r="A569" s="113">
        <v>37347</v>
      </c>
      <c r="B569" s="184">
        <v>99.3</v>
      </c>
      <c r="C569" s="146">
        <v>174.1</v>
      </c>
      <c r="E569" s="185">
        <f t="shared" si="9"/>
        <v>172.05380000000002</v>
      </c>
    </row>
    <row r="570" spans="1:5">
      <c r="A570" s="113">
        <v>37377</v>
      </c>
      <c r="B570" s="184">
        <v>99.7</v>
      </c>
      <c r="C570" s="146">
        <v>162.6</v>
      </c>
      <c r="E570" s="185">
        <f t="shared" si="9"/>
        <v>172.74686666666668</v>
      </c>
    </row>
    <row r="571" spans="1:5">
      <c r="A571" s="113">
        <v>37408</v>
      </c>
      <c r="B571" s="184">
        <v>97.8</v>
      </c>
      <c r="C571" s="146">
        <v>171.4</v>
      </c>
      <c r="E571" s="185">
        <f t="shared" si="9"/>
        <v>169.45480000000001</v>
      </c>
    </row>
    <row r="572" spans="1:5">
      <c r="A572" s="113">
        <v>37438</v>
      </c>
      <c r="B572" s="184">
        <v>99.6</v>
      </c>
      <c r="C572" s="146">
        <v>176.4</v>
      </c>
      <c r="E572" s="185">
        <f t="shared" si="9"/>
        <v>172.5736</v>
      </c>
    </row>
    <row r="573" spans="1:5">
      <c r="A573" s="113">
        <v>37469</v>
      </c>
      <c r="B573" s="184">
        <v>99.2</v>
      </c>
      <c r="C573" s="146">
        <v>164.4</v>
      </c>
      <c r="E573" s="185">
        <f t="shared" si="9"/>
        <v>171.88053333333335</v>
      </c>
    </row>
    <row r="574" spans="1:5">
      <c r="A574" s="113">
        <v>37500</v>
      </c>
      <c r="B574" s="184">
        <v>99.2</v>
      </c>
      <c r="C574" s="146">
        <v>168.5</v>
      </c>
      <c r="E574" s="185">
        <f t="shared" si="9"/>
        <v>171.88053333333335</v>
      </c>
    </row>
    <row r="575" spans="1:5">
      <c r="A575" s="113">
        <v>37530</v>
      </c>
      <c r="B575" s="184">
        <v>99.4</v>
      </c>
      <c r="C575" s="146">
        <v>174</v>
      </c>
      <c r="E575" s="185">
        <f t="shared" si="9"/>
        <v>172.2270666666667</v>
      </c>
    </row>
    <row r="576" spans="1:5">
      <c r="A576" s="113">
        <v>37561</v>
      </c>
      <c r="B576" s="184">
        <v>100.5</v>
      </c>
      <c r="C576" s="146">
        <v>178.4</v>
      </c>
      <c r="E576" s="185">
        <f t="shared" si="9"/>
        <v>174.13299999999998</v>
      </c>
    </row>
    <row r="577" spans="1:5">
      <c r="A577" s="113">
        <v>37591</v>
      </c>
      <c r="B577" s="184">
        <v>99.3</v>
      </c>
      <c r="C577" s="146">
        <v>170.4</v>
      </c>
      <c r="E577" s="185">
        <f t="shared" si="9"/>
        <v>172.05380000000002</v>
      </c>
    </row>
    <row r="578" spans="1:5">
      <c r="A578" s="113">
        <v>37622</v>
      </c>
      <c r="B578" s="184">
        <v>98.7</v>
      </c>
      <c r="C578" s="146">
        <v>152.69999999999999</v>
      </c>
      <c r="E578" s="185">
        <f t="shared" ref="E578:E641" si="10">B578/100*$D$733</f>
        <v>171.01420000000002</v>
      </c>
    </row>
    <row r="579" spans="1:5">
      <c r="A579" s="113">
        <v>37653</v>
      </c>
      <c r="B579" s="184">
        <v>99.6</v>
      </c>
      <c r="C579" s="146">
        <v>170.4</v>
      </c>
      <c r="E579" s="185">
        <f t="shared" si="10"/>
        <v>172.5736</v>
      </c>
    </row>
    <row r="580" spans="1:5">
      <c r="A580" s="113">
        <v>37681</v>
      </c>
      <c r="B580" s="184">
        <v>99.5</v>
      </c>
      <c r="C580" s="146">
        <v>173.7</v>
      </c>
      <c r="E580" s="185">
        <f t="shared" si="10"/>
        <v>172.40033333333335</v>
      </c>
    </row>
    <row r="581" spans="1:5">
      <c r="A581" s="113">
        <v>37712</v>
      </c>
      <c r="B581" s="184">
        <v>98.6</v>
      </c>
      <c r="C581" s="146">
        <v>173.5</v>
      </c>
      <c r="E581" s="185">
        <f t="shared" si="10"/>
        <v>170.84093333333334</v>
      </c>
    </row>
    <row r="582" spans="1:5">
      <c r="A582" s="113">
        <v>37742</v>
      </c>
      <c r="B582" s="184">
        <v>101.8</v>
      </c>
      <c r="C582" s="146">
        <v>166.6</v>
      </c>
      <c r="E582" s="185">
        <f t="shared" si="10"/>
        <v>176.38546666666667</v>
      </c>
    </row>
    <row r="583" spans="1:5">
      <c r="A583" s="113">
        <v>37773</v>
      </c>
      <c r="B583" s="184">
        <v>99.3</v>
      </c>
      <c r="C583" s="146">
        <v>174.9</v>
      </c>
      <c r="E583" s="185">
        <f t="shared" si="10"/>
        <v>172.05380000000002</v>
      </c>
    </row>
    <row r="584" spans="1:5">
      <c r="A584" s="113">
        <v>37803</v>
      </c>
      <c r="B584" s="184">
        <v>100.4</v>
      </c>
      <c r="C584" s="146">
        <v>178</v>
      </c>
      <c r="E584" s="185">
        <f t="shared" si="10"/>
        <v>173.95973333333336</v>
      </c>
    </row>
    <row r="585" spans="1:5">
      <c r="A585" s="113">
        <v>37834</v>
      </c>
      <c r="B585" s="184">
        <v>98.6</v>
      </c>
      <c r="C585" s="146">
        <v>164.3</v>
      </c>
      <c r="E585" s="185">
        <f t="shared" si="10"/>
        <v>170.84093333333334</v>
      </c>
    </row>
    <row r="586" spans="1:5">
      <c r="A586" s="113">
        <v>37865</v>
      </c>
      <c r="B586" s="184">
        <v>100.7</v>
      </c>
      <c r="C586" s="146">
        <v>171.2</v>
      </c>
      <c r="E586" s="185">
        <f t="shared" si="10"/>
        <v>174.47953333333336</v>
      </c>
    </row>
    <row r="587" spans="1:5">
      <c r="A587" s="113">
        <v>37895</v>
      </c>
      <c r="B587" s="184">
        <v>102.1</v>
      </c>
      <c r="C587" s="146">
        <v>179.3</v>
      </c>
      <c r="E587" s="185">
        <f t="shared" si="10"/>
        <v>176.90526666666668</v>
      </c>
    </row>
    <row r="588" spans="1:5">
      <c r="A588" s="113">
        <v>37926</v>
      </c>
      <c r="B588" s="184">
        <v>98.4</v>
      </c>
      <c r="C588" s="146">
        <v>174.9</v>
      </c>
      <c r="E588" s="185">
        <f t="shared" si="10"/>
        <v>170.49440000000004</v>
      </c>
    </row>
    <row r="589" spans="1:5">
      <c r="A589" s="113">
        <v>37956</v>
      </c>
      <c r="B589" s="184">
        <v>99.6</v>
      </c>
      <c r="C589" s="146">
        <v>171.4</v>
      </c>
      <c r="E589" s="185">
        <f t="shared" si="10"/>
        <v>172.5736</v>
      </c>
    </row>
    <row r="590" spans="1:5">
      <c r="A590" s="113">
        <v>37987</v>
      </c>
      <c r="B590" s="184">
        <v>100.7</v>
      </c>
      <c r="C590" s="146">
        <v>153.9</v>
      </c>
      <c r="E590" s="185">
        <f t="shared" si="10"/>
        <v>174.47953333333336</v>
      </c>
    </row>
    <row r="591" spans="1:5">
      <c r="A591" s="113">
        <v>38018</v>
      </c>
      <c r="B591" s="184">
        <v>101.2</v>
      </c>
      <c r="C591" s="146">
        <v>170.9</v>
      </c>
      <c r="E591" s="185">
        <f t="shared" si="10"/>
        <v>175.34586666666669</v>
      </c>
    </row>
    <row r="592" spans="1:5">
      <c r="A592" s="113">
        <v>38047</v>
      </c>
      <c r="B592" s="184">
        <v>104</v>
      </c>
      <c r="C592" s="146">
        <v>179.4</v>
      </c>
      <c r="E592" s="185">
        <f t="shared" si="10"/>
        <v>180.19733333333335</v>
      </c>
    </row>
    <row r="593" spans="1:5">
      <c r="A593" s="113">
        <v>38078</v>
      </c>
      <c r="B593" s="184">
        <v>103.7</v>
      </c>
      <c r="C593" s="146">
        <v>180.3</v>
      </c>
      <c r="E593" s="185">
        <f t="shared" si="10"/>
        <v>179.67753333333334</v>
      </c>
    </row>
    <row r="594" spans="1:5">
      <c r="A594" s="113">
        <v>38108</v>
      </c>
      <c r="B594" s="184">
        <v>98.1</v>
      </c>
      <c r="C594" s="146">
        <v>158</v>
      </c>
      <c r="E594" s="185">
        <f t="shared" si="10"/>
        <v>169.97460000000001</v>
      </c>
    </row>
    <row r="595" spans="1:5">
      <c r="A595" s="113">
        <v>38139</v>
      </c>
      <c r="B595" s="184">
        <v>100.2</v>
      </c>
      <c r="C595" s="146">
        <v>174.3</v>
      </c>
      <c r="E595" s="185">
        <f t="shared" si="10"/>
        <v>173.61320000000001</v>
      </c>
    </row>
    <row r="596" spans="1:5">
      <c r="A596" s="113">
        <v>38169</v>
      </c>
      <c r="B596" s="184">
        <v>101.2</v>
      </c>
      <c r="C596" s="146">
        <v>177</v>
      </c>
      <c r="E596" s="185">
        <f t="shared" si="10"/>
        <v>175.34586666666669</v>
      </c>
    </row>
    <row r="597" spans="1:5">
      <c r="A597" s="113">
        <v>38200</v>
      </c>
      <c r="B597" s="184">
        <v>100.3</v>
      </c>
      <c r="C597" s="146">
        <v>164.6</v>
      </c>
      <c r="E597" s="185">
        <f t="shared" si="10"/>
        <v>173.78646666666666</v>
      </c>
    </row>
    <row r="598" spans="1:5">
      <c r="A598" s="113">
        <v>38231</v>
      </c>
      <c r="B598" s="184">
        <v>99.8</v>
      </c>
      <c r="C598" s="146">
        <v>167.4</v>
      </c>
      <c r="E598" s="185">
        <f t="shared" si="10"/>
        <v>172.92013333333335</v>
      </c>
    </row>
    <row r="599" spans="1:5">
      <c r="A599" s="113">
        <v>38261</v>
      </c>
      <c r="B599" s="184">
        <v>97.5</v>
      </c>
      <c r="C599" s="146">
        <v>168.2</v>
      </c>
      <c r="E599" s="185">
        <f t="shared" si="10"/>
        <v>168.935</v>
      </c>
    </row>
    <row r="600" spans="1:5">
      <c r="A600" s="113">
        <v>38292</v>
      </c>
      <c r="B600" s="184">
        <v>101.6</v>
      </c>
      <c r="C600" s="146">
        <v>177.1</v>
      </c>
      <c r="E600" s="185">
        <f t="shared" si="10"/>
        <v>176.03893333333335</v>
      </c>
    </row>
    <row r="601" spans="1:5">
      <c r="A601" s="113">
        <v>38322</v>
      </c>
      <c r="B601" s="184">
        <v>102.5</v>
      </c>
      <c r="C601" s="146">
        <v>173.8</v>
      </c>
      <c r="E601" s="185">
        <f t="shared" si="10"/>
        <v>177.59833333333333</v>
      </c>
    </row>
    <row r="602" spans="1:5">
      <c r="A602" s="113">
        <v>38353</v>
      </c>
      <c r="B602" s="184">
        <v>101</v>
      </c>
      <c r="C602" s="146">
        <v>154.6</v>
      </c>
      <c r="E602" s="185">
        <f t="shared" si="10"/>
        <v>174.99933333333334</v>
      </c>
    </row>
    <row r="603" spans="1:5">
      <c r="A603" s="113">
        <v>38384</v>
      </c>
      <c r="B603" s="184">
        <v>98.9</v>
      </c>
      <c r="C603" s="146">
        <v>167.2</v>
      </c>
      <c r="E603" s="185">
        <f t="shared" si="10"/>
        <v>171.36073333333337</v>
      </c>
    </row>
    <row r="604" spans="1:5">
      <c r="A604" s="113">
        <v>38412</v>
      </c>
      <c r="B604" s="184">
        <v>100.5</v>
      </c>
      <c r="C604" s="146">
        <v>173.7</v>
      </c>
      <c r="E604" s="185">
        <f t="shared" si="10"/>
        <v>174.13299999999998</v>
      </c>
    </row>
    <row r="605" spans="1:5">
      <c r="A605" s="113">
        <v>38443</v>
      </c>
      <c r="B605" s="184">
        <v>101.1</v>
      </c>
      <c r="C605" s="146">
        <v>175.8</v>
      </c>
      <c r="E605" s="185">
        <f t="shared" si="10"/>
        <v>175.17259999999999</v>
      </c>
    </row>
    <row r="606" spans="1:5">
      <c r="A606" s="113">
        <v>38473</v>
      </c>
      <c r="B606" s="184">
        <v>100.4</v>
      </c>
      <c r="C606" s="146">
        <v>161.30000000000001</v>
      </c>
      <c r="E606" s="185">
        <f t="shared" si="10"/>
        <v>173.95973333333336</v>
      </c>
    </row>
    <row r="607" spans="1:5">
      <c r="A607" s="113">
        <v>38504</v>
      </c>
      <c r="B607" s="184">
        <v>101.8</v>
      </c>
      <c r="C607" s="146">
        <v>177.3</v>
      </c>
      <c r="E607" s="185">
        <f t="shared" si="10"/>
        <v>176.38546666666667</v>
      </c>
    </row>
    <row r="608" spans="1:5">
      <c r="A608" s="113">
        <v>38534</v>
      </c>
      <c r="B608" s="184">
        <v>100.7</v>
      </c>
      <c r="C608" s="146">
        <v>175.9</v>
      </c>
      <c r="E608" s="185">
        <f t="shared" si="10"/>
        <v>174.47953333333336</v>
      </c>
    </row>
    <row r="609" spans="1:5">
      <c r="A609" s="113">
        <v>38565</v>
      </c>
      <c r="B609" s="184">
        <v>102.9</v>
      </c>
      <c r="C609" s="146">
        <v>169.1</v>
      </c>
      <c r="E609" s="185">
        <f t="shared" si="10"/>
        <v>178.29140000000004</v>
      </c>
    </row>
    <row r="610" spans="1:5">
      <c r="A610" s="113">
        <v>38596</v>
      </c>
      <c r="B610" s="184">
        <v>102.1</v>
      </c>
      <c r="C610" s="146">
        <v>171.3</v>
      </c>
      <c r="E610" s="185">
        <f t="shared" si="10"/>
        <v>176.90526666666668</v>
      </c>
    </row>
    <row r="611" spans="1:5">
      <c r="A611" s="113">
        <v>38626</v>
      </c>
      <c r="B611" s="184">
        <v>101.1</v>
      </c>
      <c r="C611" s="146">
        <v>174.1</v>
      </c>
      <c r="E611" s="185">
        <f t="shared" si="10"/>
        <v>175.17259999999999</v>
      </c>
    </row>
    <row r="612" spans="1:5">
      <c r="A612" s="113">
        <v>38657</v>
      </c>
      <c r="B612" s="184">
        <v>101.5</v>
      </c>
      <c r="C612" s="146">
        <v>176.5</v>
      </c>
      <c r="E612" s="185">
        <f t="shared" si="10"/>
        <v>175.86566666666667</v>
      </c>
    </row>
    <row r="613" spans="1:5">
      <c r="A613" s="113">
        <v>38687</v>
      </c>
      <c r="B613" s="184">
        <v>101.9</v>
      </c>
      <c r="C613" s="146">
        <v>173</v>
      </c>
      <c r="E613" s="185">
        <f t="shared" si="10"/>
        <v>176.55873333333338</v>
      </c>
    </row>
    <row r="614" spans="1:5">
      <c r="A614" s="113">
        <v>38718</v>
      </c>
      <c r="B614" s="184">
        <v>101.3</v>
      </c>
      <c r="C614" s="146">
        <v>155.69999999999999</v>
      </c>
      <c r="E614" s="185">
        <f t="shared" si="10"/>
        <v>175.51913333333334</v>
      </c>
    </row>
    <row r="615" spans="1:5">
      <c r="A615" s="113">
        <v>38749</v>
      </c>
      <c r="B615" s="184">
        <v>103.5</v>
      </c>
      <c r="C615" s="146">
        <v>174.8</v>
      </c>
      <c r="E615" s="185">
        <f t="shared" si="10"/>
        <v>179.33099999999999</v>
      </c>
    </row>
    <row r="616" spans="1:5">
      <c r="A616" s="113">
        <v>38777</v>
      </c>
      <c r="B616" s="184">
        <v>103.3</v>
      </c>
      <c r="C616" s="146">
        <v>178.4</v>
      </c>
      <c r="E616" s="185">
        <f t="shared" si="10"/>
        <v>178.98446666666666</v>
      </c>
    </row>
    <row r="617" spans="1:5">
      <c r="A617" s="113">
        <v>38808</v>
      </c>
      <c r="B617" s="184">
        <v>102.7</v>
      </c>
      <c r="C617" s="146">
        <v>178.7</v>
      </c>
      <c r="E617" s="185">
        <f t="shared" si="10"/>
        <v>177.94486666666671</v>
      </c>
    </row>
    <row r="618" spans="1:5">
      <c r="A618" s="113">
        <v>38838</v>
      </c>
      <c r="B618" s="184">
        <v>101.5</v>
      </c>
      <c r="C618" s="146">
        <v>162.6</v>
      </c>
      <c r="E618" s="185">
        <f t="shared" si="10"/>
        <v>175.86566666666667</v>
      </c>
    </row>
    <row r="619" spans="1:5">
      <c r="A619" s="113">
        <v>38869</v>
      </c>
      <c r="B619" s="184">
        <v>103.4</v>
      </c>
      <c r="C619" s="146">
        <v>180.5</v>
      </c>
      <c r="E619" s="185">
        <f t="shared" si="10"/>
        <v>179.15773333333334</v>
      </c>
    </row>
    <row r="620" spans="1:5">
      <c r="A620" s="113">
        <v>38899</v>
      </c>
      <c r="B620" s="184">
        <v>102.7</v>
      </c>
      <c r="C620" s="146">
        <v>179.4</v>
      </c>
      <c r="E620" s="185">
        <f t="shared" si="10"/>
        <v>177.94486666666671</v>
      </c>
    </row>
    <row r="621" spans="1:5">
      <c r="A621" s="113">
        <v>38930</v>
      </c>
      <c r="B621" s="184">
        <v>102.9</v>
      </c>
      <c r="C621" s="146">
        <v>169.6</v>
      </c>
      <c r="E621" s="185">
        <f t="shared" si="10"/>
        <v>178.29140000000004</v>
      </c>
    </row>
    <row r="622" spans="1:5">
      <c r="A622" s="113">
        <v>38961</v>
      </c>
      <c r="B622" s="184">
        <v>103.9</v>
      </c>
      <c r="C622" s="146">
        <v>174.3</v>
      </c>
      <c r="E622" s="185">
        <f t="shared" si="10"/>
        <v>180.0240666666667</v>
      </c>
    </row>
    <row r="623" spans="1:5">
      <c r="A623" s="113">
        <v>38991</v>
      </c>
      <c r="B623" s="184">
        <v>103.3</v>
      </c>
      <c r="C623" s="146">
        <v>177.6</v>
      </c>
      <c r="E623" s="185">
        <f t="shared" si="10"/>
        <v>178.98446666666666</v>
      </c>
    </row>
    <row r="624" spans="1:5">
      <c r="A624" s="113">
        <v>39022</v>
      </c>
      <c r="B624" s="184">
        <v>103.2</v>
      </c>
      <c r="C624" s="146">
        <v>178.9</v>
      </c>
      <c r="E624" s="185">
        <f t="shared" si="10"/>
        <v>178.81120000000001</v>
      </c>
    </row>
    <row r="625" spans="1:5">
      <c r="A625" s="113">
        <v>39052</v>
      </c>
      <c r="B625" s="184">
        <v>104.6</v>
      </c>
      <c r="C625" s="146">
        <v>177.2</v>
      </c>
      <c r="E625" s="185">
        <f t="shared" si="10"/>
        <v>181.23693333333335</v>
      </c>
    </row>
    <row r="626" spans="1:5">
      <c r="A626" s="113">
        <v>39083</v>
      </c>
      <c r="B626" s="184">
        <v>103.6</v>
      </c>
      <c r="C626" s="146">
        <v>159.69999999999999</v>
      </c>
      <c r="E626" s="185">
        <f t="shared" si="10"/>
        <v>179.50426666666669</v>
      </c>
    </row>
    <row r="627" spans="1:5">
      <c r="A627" s="113">
        <v>39114</v>
      </c>
      <c r="B627" s="184">
        <v>102.8</v>
      </c>
      <c r="C627" s="146">
        <v>173.7</v>
      </c>
      <c r="E627" s="185">
        <f t="shared" si="10"/>
        <v>178.11813333333336</v>
      </c>
    </row>
    <row r="628" spans="1:5">
      <c r="A628" s="113">
        <v>39142</v>
      </c>
      <c r="B628" s="184">
        <v>103.4</v>
      </c>
      <c r="C628" s="146">
        <v>178.3</v>
      </c>
      <c r="E628" s="185">
        <f t="shared" si="10"/>
        <v>179.15773333333334</v>
      </c>
    </row>
    <row r="629" spans="1:5">
      <c r="A629" s="113">
        <v>39173</v>
      </c>
      <c r="B629" s="184">
        <v>102.6</v>
      </c>
      <c r="C629" s="146">
        <v>178.3</v>
      </c>
      <c r="E629" s="185">
        <f t="shared" si="10"/>
        <v>177.77160000000001</v>
      </c>
    </row>
    <row r="630" spans="1:5">
      <c r="A630" s="113">
        <v>39203</v>
      </c>
      <c r="B630" s="184">
        <v>104.3</v>
      </c>
      <c r="C630" s="146">
        <v>166.6</v>
      </c>
      <c r="E630" s="185">
        <f t="shared" si="10"/>
        <v>180.71713333333332</v>
      </c>
    </row>
    <row r="631" spans="1:5">
      <c r="A631" s="113">
        <v>39234</v>
      </c>
      <c r="B631" s="184">
        <v>103.5</v>
      </c>
      <c r="C631" s="146">
        <v>180.5</v>
      </c>
      <c r="E631" s="185">
        <f t="shared" si="10"/>
        <v>179.33099999999999</v>
      </c>
    </row>
    <row r="632" spans="1:5">
      <c r="A632" s="113">
        <v>39264</v>
      </c>
      <c r="B632" s="184">
        <v>102.7</v>
      </c>
      <c r="C632" s="146">
        <v>179</v>
      </c>
      <c r="E632" s="185">
        <f t="shared" si="10"/>
        <v>177.94486666666671</v>
      </c>
    </row>
    <row r="633" spans="1:5">
      <c r="A633" s="113">
        <v>39295</v>
      </c>
      <c r="B633" s="184">
        <v>102.5</v>
      </c>
      <c r="C633" s="146">
        <v>169.2</v>
      </c>
      <c r="E633" s="185">
        <f t="shared" si="10"/>
        <v>177.59833333333333</v>
      </c>
    </row>
    <row r="634" spans="1:5">
      <c r="A634" s="113">
        <v>39326</v>
      </c>
      <c r="B634" s="184">
        <v>102</v>
      </c>
      <c r="C634" s="146">
        <v>171</v>
      </c>
      <c r="E634" s="185">
        <f t="shared" si="10"/>
        <v>176.73200000000003</v>
      </c>
    </row>
    <row r="635" spans="1:5">
      <c r="A635" s="113">
        <v>39356</v>
      </c>
      <c r="B635" s="184">
        <v>103.8</v>
      </c>
      <c r="C635" s="146">
        <v>178</v>
      </c>
      <c r="E635" s="185">
        <f t="shared" si="10"/>
        <v>179.85080000000002</v>
      </c>
    </row>
    <row r="636" spans="1:5">
      <c r="A636" s="113">
        <v>39387</v>
      </c>
      <c r="B636" s="184">
        <v>106</v>
      </c>
      <c r="C636" s="146">
        <v>183.3</v>
      </c>
      <c r="E636" s="185">
        <f t="shared" si="10"/>
        <v>183.66266666666669</v>
      </c>
    </row>
    <row r="637" spans="1:5">
      <c r="A637" s="113">
        <v>39417</v>
      </c>
      <c r="B637" s="184">
        <v>102.3</v>
      </c>
      <c r="C637" s="146">
        <v>173.2</v>
      </c>
      <c r="E637" s="185">
        <f t="shared" si="10"/>
        <v>177.2518</v>
      </c>
    </row>
    <row r="638" spans="1:5">
      <c r="A638" s="113">
        <v>39448</v>
      </c>
      <c r="B638" s="184">
        <v>100.8</v>
      </c>
      <c r="C638" s="146">
        <v>156</v>
      </c>
      <c r="E638" s="185">
        <f t="shared" si="10"/>
        <v>174.65280000000001</v>
      </c>
    </row>
    <row r="639" spans="1:5">
      <c r="A639" s="113">
        <v>39479</v>
      </c>
      <c r="B639" s="184">
        <v>105.1</v>
      </c>
      <c r="C639" s="146">
        <v>177.1</v>
      </c>
      <c r="E639" s="185">
        <f t="shared" si="10"/>
        <v>182.10326666666666</v>
      </c>
    </row>
    <row r="640" spans="1:5">
      <c r="A640" s="113">
        <v>39508</v>
      </c>
      <c r="B640" s="184">
        <v>103.4</v>
      </c>
      <c r="C640" s="146">
        <v>178.3</v>
      </c>
      <c r="E640" s="185">
        <f t="shared" si="10"/>
        <v>179.15773333333334</v>
      </c>
    </row>
    <row r="641" spans="1:5">
      <c r="A641" s="113">
        <v>39539</v>
      </c>
      <c r="B641" s="184">
        <v>104.2</v>
      </c>
      <c r="C641" s="146">
        <v>181.1</v>
      </c>
      <c r="E641" s="185">
        <f t="shared" si="10"/>
        <v>180.54386666666667</v>
      </c>
    </row>
    <row r="642" spans="1:5">
      <c r="A642" s="113">
        <v>39569</v>
      </c>
      <c r="B642" s="184">
        <v>105.5</v>
      </c>
      <c r="C642" s="146">
        <v>168.3</v>
      </c>
      <c r="E642" s="185">
        <f t="shared" ref="E642:E705" si="11">B642/100*$D$733</f>
        <v>182.79633333333334</v>
      </c>
    </row>
    <row r="643" spans="1:5">
      <c r="A643" s="113">
        <v>39600</v>
      </c>
      <c r="B643" s="184">
        <v>103</v>
      </c>
      <c r="C643" s="146">
        <v>179.9</v>
      </c>
      <c r="E643" s="185">
        <f t="shared" si="11"/>
        <v>178.46466666666669</v>
      </c>
    </row>
    <row r="644" spans="1:5">
      <c r="A644" s="113">
        <v>39630</v>
      </c>
      <c r="B644" s="184">
        <v>104.6</v>
      </c>
      <c r="C644" s="146">
        <v>182.3</v>
      </c>
      <c r="E644" s="185">
        <f t="shared" si="11"/>
        <v>181.23693333333335</v>
      </c>
    </row>
    <row r="645" spans="1:5">
      <c r="A645" s="113">
        <v>39661</v>
      </c>
      <c r="B645" s="184">
        <v>100.5</v>
      </c>
      <c r="C645" s="146">
        <v>166.3</v>
      </c>
      <c r="E645" s="185">
        <f t="shared" si="11"/>
        <v>174.13299999999998</v>
      </c>
    </row>
    <row r="646" spans="1:5">
      <c r="A646" s="113">
        <v>39692</v>
      </c>
      <c r="B646" s="184">
        <v>104</v>
      </c>
      <c r="C646" s="146">
        <v>174.8</v>
      </c>
      <c r="E646" s="185">
        <f t="shared" si="11"/>
        <v>180.19733333333335</v>
      </c>
    </row>
    <row r="647" spans="1:5">
      <c r="A647" s="113">
        <v>39722</v>
      </c>
      <c r="B647" s="184">
        <v>106.3</v>
      </c>
      <c r="C647" s="146">
        <v>182</v>
      </c>
      <c r="E647" s="185">
        <f t="shared" si="11"/>
        <v>184.18246666666667</v>
      </c>
    </row>
    <row r="648" spans="1:5">
      <c r="A648" s="113">
        <v>39753</v>
      </c>
      <c r="B648" s="184">
        <v>102.3</v>
      </c>
      <c r="C648" s="146">
        <v>176.8</v>
      </c>
      <c r="E648" s="185">
        <f t="shared" si="11"/>
        <v>177.2518</v>
      </c>
    </row>
    <row r="649" spans="1:5">
      <c r="A649" s="113">
        <v>39783</v>
      </c>
      <c r="B649" s="184">
        <v>101.7</v>
      </c>
      <c r="C649" s="146">
        <v>172</v>
      </c>
      <c r="E649" s="185">
        <f t="shared" si="11"/>
        <v>176.21220000000002</v>
      </c>
    </row>
    <row r="650" spans="1:5">
      <c r="A650" s="113">
        <v>39814</v>
      </c>
      <c r="B650" s="184">
        <v>102.4</v>
      </c>
      <c r="C650" s="146">
        <v>158.9</v>
      </c>
      <c r="E650" s="185">
        <f t="shared" si="11"/>
        <v>177.42506666666668</v>
      </c>
    </row>
    <row r="651" spans="1:5">
      <c r="A651" s="113">
        <v>39845</v>
      </c>
      <c r="B651" s="184">
        <v>101.3</v>
      </c>
      <c r="C651" s="146">
        <v>170.6</v>
      </c>
      <c r="E651" s="185">
        <f t="shared" si="11"/>
        <v>175.51913333333334</v>
      </c>
    </row>
    <row r="652" spans="1:5">
      <c r="A652" s="113">
        <v>39873</v>
      </c>
      <c r="B652" s="184">
        <v>99.3</v>
      </c>
      <c r="C652" s="146">
        <v>171.3</v>
      </c>
      <c r="E652" s="185">
        <f t="shared" si="11"/>
        <v>172.05380000000002</v>
      </c>
    </row>
    <row r="653" spans="1:5">
      <c r="A653" s="113">
        <v>39904</v>
      </c>
      <c r="B653" s="184">
        <v>101.5</v>
      </c>
      <c r="C653" s="146">
        <v>176.2</v>
      </c>
      <c r="E653" s="185">
        <f t="shared" si="11"/>
        <v>175.86566666666667</v>
      </c>
    </row>
    <row r="654" spans="1:5">
      <c r="A654" s="113">
        <v>39934</v>
      </c>
      <c r="B654" s="184">
        <v>99.6</v>
      </c>
      <c r="C654" s="146">
        <v>158.19999999999999</v>
      </c>
      <c r="E654" s="185">
        <f t="shared" si="11"/>
        <v>172.5736</v>
      </c>
    </row>
    <row r="655" spans="1:5">
      <c r="A655" s="113">
        <v>39965</v>
      </c>
      <c r="B655" s="184">
        <v>101.7</v>
      </c>
      <c r="C655" s="146">
        <v>176.7</v>
      </c>
      <c r="E655" s="185">
        <f t="shared" si="11"/>
        <v>176.21220000000002</v>
      </c>
    </row>
    <row r="656" spans="1:5">
      <c r="A656" s="113">
        <v>39995</v>
      </c>
      <c r="B656" s="184">
        <v>104.4</v>
      </c>
      <c r="C656" s="146">
        <v>181.1</v>
      </c>
      <c r="E656" s="185">
        <f t="shared" si="11"/>
        <v>180.89040000000003</v>
      </c>
    </row>
    <row r="657" spans="1:5">
      <c r="A657" s="113">
        <v>40026</v>
      </c>
      <c r="B657" s="184">
        <v>101.2</v>
      </c>
      <c r="C657" s="146">
        <v>167.2</v>
      </c>
      <c r="E657" s="185">
        <f t="shared" si="11"/>
        <v>175.34586666666669</v>
      </c>
    </row>
    <row r="658" spans="1:5">
      <c r="A658" s="113">
        <v>40057</v>
      </c>
      <c r="B658" s="184">
        <v>101.1</v>
      </c>
      <c r="C658" s="146">
        <v>169.5</v>
      </c>
      <c r="E658" s="185">
        <f t="shared" si="11"/>
        <v>175.17259999999999</v>
      </c>
    </row>
    <row r="659" spans="1:5">
      <c r="A659" s="113">
        <v>40087</v>
      </c>
      <c r="B659" s="184">
        <v>101.9</v>
      </c>
      <c r="C659" s="146">
        <v>173.4</v>
      </c>
      <c r="E659" s="185">
        <f t="shared" si="11"/>
        <v>176.55873333333338</v>
      </c>
    </row>
    <row r="660" spans="1:5">
      <c r="A660" s="113">
        <v>40118</v>
      </c>
      <c r="B660" s="184">
        <v>102</v>
      </c>
      <c r="C660" s="146">
        <v>175.7</v>
      </c>
      <c r="E660" s="185">
        <f t="shared" si="11"/>
        <v>176.73200000000003</v>
      </c>
    </row>
    <row r="661" spans="1:5">
      <c r="A661" s="113">
        <v>40148</v>
      </c>
      <c r="B661" s="184">
        <v>102.8</v>
      </c>
      <c r="C661" s="146">
        <v>172.6</v>
      </c>
      <c r="E661" s="185">
        <f t="shared" si="11"/>
        <v>178.11813333333336</v>
      </c>
    </row>
    <row r="662" spans="1:5">
      <c r="A662" s="113">
        <v>40179</v>
      </c>
      <c r="B662" s="184">
        <v>103.8</v>
      </c>
      <c r="C662" s="146">
        <v>160.30000000000001</v>
      </c>
      <c r="E662" s="185">
        <f t="shared" si="11"/>
        <v>179.85080000000002</v>
      </c>
    </row>
    <row r="663" spans="1:5">
      <c r="A663" s="113">
        <v>40210</v>
      </c>
      <c r="B663" s="184">
        <v>102.4</v>
      </c>
      <c r="C663" s="146">
        <v>171.2</v>
      </c>
      <c r="E663" s="185">
        <f t="shared" si="11"/>
        <v>177.42506666666668</v>
      </c>
    </row>
    <row r="664" spans="1:5">
      <c r="A664" s="113">
        <v>40238</v>
      </c>
      <c r="B664" s="184">
        <v>104.8</v>
      </c>
      <c r="C664" s="146">
        <v>180.1</v>
      </c>
      <c r="E664" s="185">
        <f t="shared" si="11"/>
        <v>181.58346666666668</v>
      </c>
    </row>
    <row r="665" spans="1:5">
      <c r="A665" s="113">
        <v>40269</v>
      </c>
      <c r="B665" s="184">
        <v>103.3</v>
      </c>
      <c r="C665" s="146">
        <v>178.4</v>
      </c>
      <c r="E665" s="185">
        <f t="shared" si="11"/>
        <v>178.98446666666666</v>
      </c>
    </row>
    <row r="666" spans="1:5">
      <c r="A666" s="113">
        <v>40299</v>
      </c>
      <c r="B666" s="184">
        <v>100.9</v>
      </c>
      <c r="C666" s="146">
        <v>159.5</v>
      </c>
      <c r="E666" s="185">
        <f t="shared" si="11"/>
        <v>174.82606666666669</v>
      </c>
    </row>
    <row r="667" spans="1:5">
      <c r="A667" s="113">
        <v>40330</v>
      </c>
      <c r="B667" s="184">
        <v>103</v>
      </c>
      <c r="C667" s="146">
        <v>177.9</v>
      </c>
      <c r="E667" s="185">
        <f t="shared" si="11"/>
        <v>178.46466666666669</v>
      </c>
    </row>
    <row r="668" spans="1:5">
      <c r="A668" s="113">
        <v>40360</v>
      </c>
      <c r="B668" s="184">
        <v>104.1</v>
      </c>
      <c r="C668" s="146">
        <v>179.4</v>
      </c>
      <c r="E668" s="185">
        <f t="shared" si="11"/>
        <v>180.3706</v>
      </c>
    </row>
    <row r="669" spans="1:5">
      <c r="A669" s="113">
        <v>40391</v>
      </c>
      <c r="B669" s="184">
        <v>104.3</v>
      </c>
      <c r="C669" s="146">
        <v>171.7</v>
      </c>
      <c r="E669" s="185">
        <f t="shared" si="11"/>
        <v>180.71713333333332</v>
      </c>
    </row>
    <row r="670" spans="1:5">
      <c r="A670" s="113">
        <v>40422</v>
      </c>
      <c r="B670" s="184">
        <v>103.7</v>
      </c>
      <c r="C670" s="146">
        <v>172.8</v>
      </c>
      <c r="E670" s="185">
        <f t="shared" si="11"/>
        <v>179.67753333333334</v>
      </c>
    </row>
    <row r="671" spans="1:5">
      <c r="A671" s="113">
        <v>40452</v>
      </c>
      <c r="B671" s="184">
        <v>102.5</v>
      </c>
      <c r="C671" s="146">
        <v>173.4</v>
      </c>
      <c r="E671" s="185">
        <f t="shared" si="11"/>
        <v>177.59833333333333</v>
      </c>
    </row>
    <row r="672" spans="1:5">
      <c r="A672" s="113">
        <v>40483</v>
      </c>
      <c r="B672" s="184">
        <v>103.1</v>
      </c>
      <c r="C672" s="146">
        <v>177</v>
      </c>
      <c r="E672" s="185">
        <f t="shared" si="11"/>
        <v>178.63793333333334</v>
      </c>
    </row>
    <row r="673" spans="1:5">
      <c r="A673" s="113">
        <v>40513</v>
      </c>
      <c r="B673" s="184">
        <v>103.3</v>
      </c>
      <c r="C673" s="146">
        <v>172.8</v>
      </c>
      <c r="E673" s="185">
        <f t="shared" si="11"/>
        <v>178.98446666666666</v>
      </c>
    </row>
    <row r="674" spans="1:5">
      <c r="A674" s="113">
        <v>40544</v>
      </c>
      <c r="B674" s="184">
        <v>102.7</v>
      </c>
      <c r="C674" s="146">
        <v>157.6</v>
      </c>
      <c r="E674" s="185">
        <f t="shared" si="11"/>
        <v>177.94486666666671</v>
      </c>
    </row>
    <row r="675" spans="1:5">
      <c r="A675" s="113">
        <v>40575</v>
      </c>
      <c r="B675" s="184">
        <v>101.5</v>
      </c>
      <c r="C675" s="146">
        <v>168.8</v>
      </c>
      <c r="E675" s="185">
        <f t="shared" si="11"/>
        <v>175.86566666666667</v>
      </c>
    </row>
    <row r="676" spans="1:5">
      <c r="A676" s="113">
        <v>40603</v>
      </c>
      <c r="B676" s="184">
        <v>103.7</v>
      </c>
      <c r="C676" s="146">
        <v>177.5</v>
      </c>
      <c r="E676" s="185">
        <f t="shared" si="11"/>
        <v>179.67753333333334</v>
      </c>
    </row>
    <row r="677" spans="1:5">
      <c r="A677" s="113">
        <v>40634</v>
      </c>
      <c r="B677" s="184">
        <v>102.7</v>
      </c>
      <c r="C677" s="146">
        <v>176.6</v>
      </c>
      <c r="E677" s="185">
        <f t="shared" si="11"/>
        <v>177.94486666666671</v>
      </c>
    </row>
    <row r="678" spans="1:5">
      <c r="A678" s="113">
        <v>40664</v>
      </c>
      <c r="B678" s="184">
        <v>102.4</v>
      </c>
      <c r="C678" s="146">
        <v>161.19999999999999</v>
      </c>
      <c r="E678" s="185">
        <f t="shared" si="11"/>
        <v>177.42506666666668</v>
      </c>
    </row>
    <row r="679" spans="1:5">
      <c r="A679" s="113">
        <v>40695</v>
      </c>
      <c r="B679" s="184">
        <v>104.4</v>
      </c>
      <c r="C679" s="146">
        <v>179.1</v>
      </c>
      <c r="E679" s="185">
        <f t="shared" si="11"/>
        <v>180.89040000000003</v>
      </c>
    </row>
    <row r="680" spans="1:5">
      <c r="A680" s="113">
        <v>40725</v>
      </c>
      <c r="B680" s="184">
        <v>102.6</v>
      </c>
      <c r="C680" s="146">
        <v>175.9</v>
      </c>
      <c r="E680" s="185">
        <f t="shared" si="11"/>
        <v>177.77160000000001</v>
      </c>
    </row>
    <row r="681" spans="1:5">
      <c r="A681" s="113">
        <v>40756</v>
      </c>
      <c r="B681" s="184">
        <v>104.7</v>
      </c>
      <c r="C681" s="146">
        <v>171.2</v>
      </c>
      <c r="E681" s="185">
        <f t="shared" si="11"/>
        <v>181.4102</v>
      </c>
    </row>
    <row r="682" spans="1:5">
      <c r="A682" s="113">
        <v>40787</v>
      </c>
      <c r="B682" s="184">
        <v>104.4</v>
      </c>
      <c r="C682" s="146">
        <v>173.2</v>
      </c>
      <c r="E682" s="185">
        <f t="shared" si="11"/>
        <v>180.89040000000003</v>
      </c>
    </row>
    <row r="683" spans="1:5">
      <c r="A683" s="113">
        <v>40817</v>
      </c>
      <c r="B683" s="184">
        <v>103.6</v>
      </c>
      <c r="C683" s="146">
        <v>174.3</v>
      </c>
      <c r="E683" s="185">
        <f t="shared" si="11"/>
        <v>179.50426666666669</v>
      </c>
    </row>
    <row r="684" spans="1:5">
      <c r="A684" s="113">
        <v>40848</v>
      </c>
      <c r="B684" s="184">
        <v>103.3</v>
      </c>
      <c r="C684" s="146">
        <v>177.1</v>
      </c>
      <c r="E684" s="185">
        <f t="shared" si="11"/>
        <v>178.98446666666666</v>
      </c>
    </row>
    <row r="685" spans="1:5">
      <c r="A685" s="113">
        <v>40878</v>
      </c>
      <c r="B685" s="184">
        <v>104.1</v>
      </c>
      <c r="C685" s="146">
        <v>173.2</v>
      </c>
      <c r="E685" s="185">
        <f t="shared" si="11"/>
        <v>180.3706</v>
      </c>
    </row>
    <row r="686" spans="1:5">
      <c r="A686" s="113">
        <v>40909</v>
      </c>
      <c r="B686" s="184">
        <v>104</v>
      </c>
      <c r="C686" s="146">
        <v>160.9</v>
      </c>
      <c r="E686" s="185">
        <f t="shared" si="11"/>
        <v>180.19733333333335</v>
      </c>
    </row>
    <row r="687" spans="1:5">
      <c r="A687" s="113">
        <v>40940</v>
      </c>
      <c r="B687" s="184">
        <v>105.1</v>
      </c>
      <c r="C687" s="146">
        <v>176.9</v>
      </c>
      <c r="E687" s="185">
        <f t="shared" si="11"/>
        <v>182.10326666666666</v>
      </c>
    </row>
    <row r="688" spans="1:5">
      <c r="A688" s="113">
        <v>40969</v>
      </c>
      <c r="B688" s="184">
        <v>103.3</v>
      </c>
      <c r="C688" s="146">
        <v>179.5</v>
      </c>
      <c r="E688" s="185">
        <f t="shared" si="11"/>
        <v>178.98446666666666</v>
      </c>
    </row>
    <row r="689" spans="1:5">
      <c r="A689" s="113">
        <v>41000</v>
      </c>
      <c r="B689" s="184">
        <v>103.4</v>
      </c>
      <c r="C689" s="146">
        <v>180.2</v>
      </c>
      <c r="E689" s="185">
        <f t="shared" si="11"/>
        <v>179.15773333333334</v>
      </c>
    </row>
    <row r="690" spans="1:5">
      <c r="A690" s="113">
        <v>41030</v>
      </c>
      <c r="B690" s="184">
        <v>104.2</v>
      </c>
      <c r="C690" s="146">
        <v>166.8</v>
      </c>
      <c r="E690" s="185">
        <f t="shared" si="11"/>
        <v>180.54386666666667</v>
      </c>
    </row>
    <row r="691" spans="1:5">
      <c r="A691" s="113">
        <v>41061</v>
      </c>
      <c r="B691" s="184">
        <v>103</v>
      </c>
      <c r="C691" s="146">
        <v>179.2</v>
      </c>
      <c r="E691" s="185">
        <f t="shared" si="11"/>
        <v>178.46466666666669</v>
      </c>
    </row>
    <row r="692" spans="1:5">
      <c r="A692" s="113">
        <v>41091</v>
      </c>
      <c r="B692" s="184">
        <v>102</v>
      </c>
      <c r="C692" s="146">
        <v>178.1</v>
      </c>
      <c r="E692" s="185">
        <f t="shared" si="11"/>
        <v>176.73200000000003</v>
      </c>
    </row>
    <row r="693" spans="1:5">
      <c r="A693" s="113">
        <v>41122</v>
      </c>
      <c r="B693" s="184">
        <v>102.9</v>
      </c>
      <c r="C693" s="146">
        <v>170.5</v>
      </c>
      <c r="E693" s="185">
        <f t="shared" si="11"/>
        <v>178.29140000000004</v>
      </c>
    </row>
    <row r="694" spans="1:5">
      <c r="A694" s="113">
        <v>41153</v>
      </c>
      <c r="B694" s="184">
        <v>103</v>
      </c>
      <c r="C694" s="146">
        <v>173.6</v>
      </c>
      <c r="E694" s="185">
        <f t="shared" si="11"/>
        <v>178.46466666666669</v>
      </c>
    </row>
    <row r="695" spans="1:5">
      <c r="A695" s="113">
        <v>41183</v>
      </c>
      <c r="B695" s="184">
        <v>102.9</v>
      </c>
      <c r="C695" s="146">
        <v>177.1</v>
      </c>
      <c r="E695" s="185">
        <f t="shared" si="11"/>
        <v>178.29140000000004</v>
      </c>
    </row>
    <row r="696" spans="1:5">
      <c r="A696" s="113">
        <v>41214</v>
      </c>
      <c r="B696" s="184">
        <v>104.6</v>
      </c>
      <c r="C696" s="146">
        <v>183.2</v>
      </c>
      <c r="E696" s="185">
        <f t="shared" si="11"/>
        <v>181.23693333333335</v>
      </c>
    </row>
    <row r="697" spans="1:5">
      <c r="A697" s="113">
        <v>41244</v>
      </c>
      <c r="B697" s="184">
        <v>102.9</v>
      </c>
      <c r="C697" s="146">
        <v>174.5</v>
      </c>
      <c r="E697" s="185">
        <f t="shared" si="11"/>
        <v>178.29140000000004</v>
      </c>
    </row>
    <row r="698" spans="1:5">
      <c r="A698" s="113">
        <v>41275</v>
      </c>
      <c r="B698" s="184">
        <v>101.5</v>
      </c>
      <c r="C698" s="146">
        <v>158.1</v>
      </c>
      <c r="E698" s="185">
        <f t="shared" si="11"/>
        <v>175.86566666666667</v>
      </c>
    </row>
    <row r="699" spans="1:5">
      <c r="A699" s="113">
        <v>41306</v>
      </c>
      <c r="B699" s="184">
        <v>102.5</v>
      </c>
      <c r="C699" s="146">
        <v>174.4</v>
      </c>
      <c r="E699" s="185">
        <f t="shared" si="11"/>
        <v>177.59833333333333</v>
      </c>
    </row>
    <row r="700" spans="1:5">
      <c r="A700" s="113">
        <v>41334</v>
      </c>
      <c r="B700" s="184">
        <v>99.7</v>
      </c>
      <c r="C700" s="146">
        <v>175.2</v>
      </c>
      <c r="E700" s="185">
        <f t="shared" si="11"/>
        <v>172.74686666666668</v>
      </c>
    </row>
    <row r="701" spans="1:5">
      <c r="A701" s="113">
        <v>41365</v>
      </c>
      <c r="B701" s="184">
        <v>102.2</v>
      </c>
      <c r="C701" s="146">
        <v>180</v>
      </c>
      <c r="E701" s="185">
        <f t="shared" si="11"/>
        <v>177.07853333333335</v>
      </c>
    </row>
    <row r="702" spans="1:5">
      <c r="A702" s="113">
        <v>41395</v>
      </c>
      <c r="B702" s="184">
        <v>105</v>
      </c>
      <c r="C702" s="146">
        <v>169.8</v>
      </c>
      <c r="E702" s="185">
        <f t="shared" si="11"/>
        <v>181.93000000000004</v>
      </c>
    </row>
    <row r="703" spans="1:5">
      <c r="A703" s="113">
        <v>41426</v>
      </c>
      <c r="B703" s="184">
        <v>101.2</v>
      </c>
      <c r="C703" s="146">
        <v>177.4</v>
      </c>
      <c r="E703" s="185">
        <f t="shared" si="11"/>
        <v>175.34586666666669</v>
      </c>
    </row>
    <row r="704" spans="1:5">
      <c r="A704" s="113">
        <v>41456</v>
      </c>
      <c r="B704" s="184">
        <v>101.7</v>
      </c>
      <c r="C704" s="146">
        <v>179.6</v>
      </c>
      <c r="E704" s="185">
        <f t="shared" si="11"/>
        <v>176.21220000000002</v>
      </c>
    </row>
    <row r="705" spans="1:5">
      <c r="A705" s="113">
        <v>41487</v>
      </c>
      <c r="B705" s="184">
        <v>102.1</v>
      </c>
      <c r="C705" s="146">
        <v>169.9</v>
      </c>
      <c r="E705" s="185">
        <f t="shared" si="11"/>
        <v>176.90526666666668</v>
      </c>
    </row>
    <row r="706" spans="1:5">
      <c r="A706" s="113">
        <v>41518</v>
      </c>
      <c r="B706" s="184">
        <v>102</v>
      </c>
      <c r="C706" s="146">
        <v>173.2</v>
      </c>
      <c r="E706" s="185">
        <f t="shared" ref="E706:E769" si="12">B706/100*$D$733</f>
        <v>176.73200000000003</v>
      </c>
    </row>
    <row r="707" spans="1:5">
      <c r="A707" s="113">
        <v>41548</v>
      </c>
      <c r="B707" s="184">
        <v>102.1</v>
      </c>
      <c r="C707" s="146">
        <v>177.6</v>
      </c>
      <c r="E707" s="185">
        <f t="shared" si="12"/>
        <v>176.90526666666668</v>
      </c>
    </row>
    <row r="708" spans="1:5">
      <c r="A708" s="113">
        <v>41579</v>
      </c>
      <c r="B708" s="184">
        <v>103.4</v>
      </c>
      <c r="C708" s="146">
        <v>183</v>
      </c>
      <c r="E708" s="185">
        <f t="shared" si="12"/>
        <v>179.15773333333334</v>
      </c>
    </row>
    <row r="709" spans="1:5">
      <c r="A709" s="113">
        <v>41609</v>
      </c>
      <c r="B709" s="184">
        <v>102.8</v>
      </c>
      <c r="C709" s="146">
        <v>175.5</v>
      </c>
      <c r="E709" s="185">
        <f t="shared" si="12"/>
        <v>178.11813333333336</v>
      </c>
    </row>
    <row r="710" spans="1:5">
      <c r="A710" s="113">
        <v>41640</v>
      </c>
      <c r="B710" s="184">
        <v>102</v>
      </c>
      <c r="C710" s="146">
        <v>160.4</v>
      </c>
      <c r="E710" s="185">
        <f t="shared" si="12"/>
        <v>176.73200000000003</v>
      </c>
    </row>
    <row r="711" spans="1:5">
      <c r="A711" s="113">
        <v>41671</v>
      </c>
      <c r="B711" s="184">
        <v>101.2</v>
      </c>
      <c r="C711" s="146">
        <v>174.1</v>
      </c>
      <c r="E711" s="185">
        <f t="shared" si="12"/>
        <v>175.34586666666669</v>
      </c>
    </row>
    <row r="712" spans="1:5">
      <c r="A712" s="113">
        <v>41699</v>
      </c>
      <c r="B712" s="184">
        <v>99</v>
      </c>
      <c r="C712" s="146">
        <v>176</v>
      </c>
      <c r="E712" s="185">
        <f t="shared" si="12"/>
        <v>171.53400000000002</v>
      </c>
    </row>
    <row r="713" spans="1:5">
      <c r="A713" s="113">
        <v>41730</v>
      </c>
      <c r="B713" s="184">
        <v>101.6</v>
      </c>
      <c r="C713" s="146">
        <v>180.9</v>
      </c>
      <c r="E713" s="185">
        <f t="shared" si="12"/>
        <v>176.03893333333335</v>
      </c>
    </row>
    <row r="714" spans="1:5">
      <c r="A714" s="113">
        <v>41760</v>
      </c>
      <c r="B714" s="184">
        <v>103.3</v>
      </c>
      <c r="C714" s="146">
        <v>168.4</v>
      </c>
      <c r="E714" s="185">
        <f t="shared" si="12"/>
        <v>178.98446666666666</v>
      </c>
    </row>
    <row r="715" spans="1:5">
      <c r="A715" s="113">
        <v>41791</v>
      </c>
      <c r="B715" s="184">
        <v>101.2</v>
      </c>
      <c r="C715" s="146">
        <v>179.4</v>
      </c>
      <c r="E715" s="185">
        <f t="shared" si="12"/>
        <v>175.34586666666669</v>
      </c>
    </row>
    <row r="716" spans="1:5">
      <c r="A716" s="113">
        <v>41821</v>
      </c>
      <c r="B716" s="184">
        <v>103</v>
      </c>
      <c r="C716" s="146">
        <v>183.7</v>
      </c>
      <c r="E716" s="185">
        <f t="shared" si="12"/>
        <v>178.46466666666669</v>
      </c>
    </row>
    <row r="717" spans="1:5">
      <c r="A717" s="113">
        <v>41852</v>
      </c>
      <c r="B717" s="184">
        <v>100.2</v>
      </c>
      <c r="C717" s="146">
        <v>167.4</v>
      </c>
      <c r="E717" s="185">
        <f t="shared" si="12"/>
        <v>173.61320000000001</v>
      </c>
    </row>
    <row r="718" spans="1:5">
      <c r="A718" s="113">
        <v>41883</v>
      </c>
      <c r="B718" s="184">
        <v>101</v>
      </c>
      <c r="C718" s="146">
        <v>172.5</v>
      </c>
      <c r="E718" s="185">
        <f t="shared" si="12"/>
        <v>174.99933333333334</v>
      </c>
    </row>
    <row r="719" spans="1:5">
      <c r="A719" s="113">
        <v>41913</v>
      </c>
      <c r="B719" s="184">
        <v>102</v>
      </c>
      <c r="C719" s="146">
        <v>179.7</v>
      </c>
      <c r="E719" s="185">
        <f t="shared" si="12"/>
        <v>176.73200000000003</v>
      </c>
    </row>
    <row r="720" spans="1:5">
      <c r="A720" s="113">
        <v>41944</v>
      </c>
      <c r="B720" s="184">
        <v>98.5</v>
      </c>
      <c r="C720" s="146">
        <v>175.8</v>
      </c>
      <c r="E720" s="185">
        <f t="shared" si="12"/>
        <v>170.66766666666669</v>
      </c>
    </row>
    <row r="721" spans="1:5">
      <c r="A721" s="113">
        <v>41974</v>
      </c>
      <c r="B721" s="184">
        <v>100.2</v>
      </c>
      <c r="C721" s="146">
        <v>172.3</v>
      </c>
      <c r="E721" s="185">
        <f t="shared" si="12"/>
        <v>173.61320000000001</v>
      </c>
    </row>
    <row r="722" spans="1:5">
      <c r="A722" s="113">
        <v>42005</v>
      </c>
      <c r="B722" s="184">
        <v>102.3</v>
      </c>
      <c r="C722" s="146">
        <v>158.1</v>
      </c>
      <c r="E722" s="185">
        <f t="shared" si="12"/>
        <v>177.2518</v>
      </c>
    </row>
    <row r="723" spans="1:5">
      <c r="A723" s="113">
        <v>42036</v>
      </c>
      <c r="B723" s="184">
        <v>102</v>
      </c>
      <c r="C723" s="146">
        <v>172.6</v>
      </c>
      <c r="E723" s="185">
        <f t="shared" si="12"/>
        <v>176.73200000000003</v>
      </c>
    </row>
    <row r="724" spans="1:5">
      <c r="A724" s="113">
        <v>42064</v>
      </c>
      <c r="B724" s="184">
        <v>103.3</v>
      </c>
      <c r="C724" s="146">
        <v>180</v>
      </c>
      <c r="E724" s="185">
        <f t="shared" si="12"/>
        <v>178.98446666666666</v>
      </c>
    </row>
    <row r="725" spans="1:5">
      <c r="A725" s="113">
        <v>42095</v>
      </c>
      <c r="B725" s="184">
        <v>103.7</v>
      </c>
      <c r="C725" s="146">
        <v>180.8</v>
      </c>
      <c r="E725" s="185">
        <f t="shared" si="12"/>
        <v>179.67753333333334</v>
      </c>
    </row>
    <row r="726" spans="1:5">
      <c r="A726" s="113">
        <v>42125</v>
      </c>
      <c r="B726" s="184">
        <v>102.5</v>
      </c>
      <c r="C726" s="146">
        <v>163.4</v>
      </c>
      <c r="E726" s="185">
        <f t="shared" si="12"/>
        <v>177.59833333333333</v>
      </c>
    </row>
    <row r="727" spans="1:5">
      <c r="A727" s="113">
        <v>42156</v>
      </c>
      <c r="B727" s="184">
        <v>102.1</v>
      </c>
      <c r="C727" s="146">
        <v>177.8</v>
      </c>
      <c r="E727" s="185">
        <f t="shared" si="12"/>
        <v>176.90526666666668</v>
      </c>
    </row>
    <row r="728" spans="1:5">
      <c r="A728" s="113">
        <v>42186</v>
      </c>
      <c r="B728" s="184">
        <v>105</v>
      </c>
      <c r="C728" s="146">
        <v>183.6</v>
      </c>
      <c r="E728" s="185">
        <f t="shared" si="12"/>
        <v>181.93000000000004</v>
      </c>
    </row>
    <row r="729" spans="1:5">
      <c r="A729" s="113">
        <v>42217</v>
      </c>
      <c r="B729" s="184">
        <v>103.1</v>
      </c>
      <c r="C729" s="146">
        <v>167.5</v>
      </c>
      <c r="E729" s="185">
        <f t="shared" si="12"/>
        <v>178.63793333333334</v>
      </c>
    </row>
    <row r="730" spans="1:5">
      <c r="A730" s="113">
        <v>42248</v>
      </c>
      <c r="B730" s="184">
        <v>102.1</v>
      </c>
      <c r="C730" s="146">
        <v>170.4</v>
      </c>
      <c r="E730" s="185">
        <f t="shared" si="12"/>
        <v>176.90526666666668</v>
      </c>
    </row>
    <row r="731" spans="1:5">
      <c r="A731" s="113">
        <v>42278</v>
      </c>
      <c r="B731" s="184">
        <v>102.6</v>
      </c>
      <c r="C731" s="146">
        <v>176.7</v>
      </c>
      <c r="E731" s="185">
        <f t="shared" si="12"/>
        <v>177.77160000000001</v>
      </c>
    </row>
    <row r="732" spans="1:5">
      <c r="A732" s="113">
        <v>42309</v>
      </c>
      <c r="B732" s="184">
        <v>101.5</v>
      </c>
      <c r="C732" s="146">
        <v>176.4</v>
      </c>
      <c r="E732" s="185">
        <f t="shared" si="12"/>
        <v>175.86566666666667</v>
      </c>
    </row>
    <row r="733" spans="1:5">
      <c r="A733" s="113">
        <v>42339</v>
      </c>
      <c r="B733" s="184">
        <v>102.6</v>
      </c>
      <c r="C733" s="146">
        <v>171.9</v>
      </c>
      <c r="D733" s="189">
        <f>AVERAGE(C722:C733)</f>
        <v>173.26666666666668</v>
      </c>
      <c r="E733" s="185">
        <f t="shared" si="12"/>
        <v>177.77160000000001</v>
      </c>
    </row>
    <row r="734" spans="1:5">
      <c r="A734" s="113">
        <v>42370</v>
      </c>
      <c r="B734" s="184">
        <v>103.9</v>
      </c>
      <c r="C734" s="146">
        <v>160.80000000000001</v>
      </c>
      <c r="E734" s="185">
        <f t="shared" si="12"/>
        <v>180.0240666666667</v>
      </c>
    </row>
    <row r="735" spans="1:5">
      <c r="A735" s="113">
        <v>42401</v>
      </c>
      <c r="B735" s="184">
        <v>104.6</v>
      </c>
      <c r="C735" s="146">
        <v>176.8</v>
      </c>
      <c r="E735" s="185">
        <f t="shared" si="12"/>
        <v>181.23693333333335</v>
      </c>
    </row>
    <row r="736" spans="1:5">
      <c r="A736" s="113">
        <v>42430</v>
      </c>
      <c r="B736" s="184">
        <v>106.1</v>
      </c>
      <c r="C736" s="146">
        <v>184.6</v>
      </c>
      <c r="E736" s="185">
        <f t="shared" si="12"/>
        <v>183.83593333333334</v>
      </c>
    </row>
    <row r="737" spans="1:5">
      <c r="A737" s="113">
        <v>42461</v>
      </c>
      <c r="B737" s="184">
        <v>103.4</v>
      </c>
      <c r="C737" s="146">
        <v>180.1</v>
      </c>
      <c r="E737" s="185">
        <f t="shared" si="12"/>
        <v>179.15773333333334</v>
      </c>
    </row>
    <row r="738" spans="1:5">
      <c r="A738" s="113">
        <v>42491</v>
      </c>
      <c r="B738" s="184">
        <v>101.9</v>
      </c>
      <c r="C738" s="146">
        <v>162.19999999999999</v>
      </c>
      <c r="E738" s="185">
        <f t="shared" si="12"/>
        <v>176.55873333333338</v>
      </c>
    </row>
    <row r="739" spans="1:5">
      <c r="A739" s="113">
        <v>42522</v>
      </c>
      <c r="B739" s="184">
        <v>103.9</v>
      </c>
      <c r="C739" s="146">
        <v>181.6</v>
      </c>
      <c r="E739" s="185">
        <f t="shared" si="12"/>
        <v>180.0240666666667</v>
      </c>
    </row>
    <row r="740" spans="1:5">
      <c r="A740" s="113">
        <v>42552</v>
      </c>
      <c r="B740" s="184">
        <v>102.5</v>
      </c>
      <c r="C740" s="146">
        <v>179.4</v>
      </c>
      <c r="E740" s="185">
        <f t="shared" si="12"/>
        <v>177.59833333333333</v>
      </c>
    </row>
    <row r="741" spans="1:5">
      <c r="A741" s="113">
        <v>42583</v>
      </c>
      <c r="B741" s="184">
        <v>103.2</v>
      </c>
      <c r="C741" s="146">
        <v>167.3</v>
      </c>
      <c r="E741" s="185">
        <f t="shared" si="12"/>
        <v>178.81120000000001</v>
      </c>
    </row>
    <row r="742" spans="1:5">
      <c r="A742" s="113">
        <v>42614</v>
      </c>
      <c r="B742" s="184">
        <v>104.7</v>
      </c>
      <c r="C742" s="146">
        <v>174.5</v>
      </c>
      <c r="E742" s="185">
        <f t="shared" si="12"/>
        <v>181.4102</v>
      </c>
    </row>
    <row r="743" spans="1:5">
      <c r="A743" s="113">
        <v>42644</v>
      </c>
      <c r="B743" s="184">
        <v>103.2</v>
      </c>
      <c r="C743" s="146">
        <v>178</v>
      </c>
      <c r="E743" s="185">
        <f t="shared" si="12"/>
        <v>178.81120000000001</v>
      </c>
    </row>
    <row r="744" spans="1:5">
      <c r="A744" s="113">
        <v>42675</v>
      </c>
      <c r="B744" s="184">
        <v>104.6</v>
      </c>
      <c r="C744" s="146">
        <v>181.7</v>
      </c>
      <c r="E744" s="185">
        <f t="shared" si="12"/>
        <v>181.23693333333335</v>
      </c>
    </row>
    <row r="745" spans="1:5">
      <c r="A745" s="113">
        <v>42705</v>
      </c>
      <c r="B745" s="184">
        <v>104.1</v>
      </c>
      <c r="C745" s="146">
        <v>174.7</v>
      </c>
      <c r="E745" s="185">
        <f t="shared" si="12"/>
        <v>180.3706</v>
      </c>
    </row>
    <row r="746" spans="1:5">
      <c r="A746" s="113">
        <v>42736</v>
      </c>
      <c r="B746" s="184">
        <v>103.1</v>
      </c>
      <c r="C746" s="146">
        <v>159.80000000000001</v>
      </c>
      <c r="E746" s="185">
        <f t="shared" si="12"/>
        <v>178.63793333333334</v>
      </c>
    </row>
    <row r="747" spans="1:5">
      <c r="A747" s="113">
        <v>42767</v>
      </c>
      <c r="B747" s="184">
        <v>104.5</v>
      </c>
      <c r="C747" s="146">
        <v>176.6</v>
      </c>
      <c r="E747" s="185">
        <f t="shared" si="12"/>
        <v>181.06366666666668</v>
      </c>
    </row>
    <row r="748" spans="1:5">
      <c r="A748" s="113">
        <v>42795</v>
      </c>
      <c r="B748" s="184">
        <v>104.4</v>
      </c>
      <c r="C748" s="146">
        <v>181</v>
      </c>
      <c r="E748" s="185">
        <f t="shared" si="12"/>
        <v>180.89040000000003</v>
      </c>
    </row>
    <row r="749" spans="1:5">
      <c r="A749" s="113">
        <v>42826</v>
      </c>
      <c r="B749" s="184">
        <v>102.5</v>
      </c>
      <c r="C749" s="146">
        <v>178.5</v>
      </c>
      <c r="E749" s="185">
        <f t="shared" si="12"/>
        <v>177.59833333333333</v>
      </c>
    </row>
    <row r="750" spans="1:5">
      <c r="A750" s="113">
        <v>42856</v>
      </c>
      <c r="B750" s="184">
        <v>104.1</v>
      </c>
      <c r="C750" s="146">
        <v>164.9</v>
      </c>
      <c r="E750" s="185">
        <f t="shared" si="12"/>
        <v>180.3706</v>
      </c>
    </row>
    <row r="751" spans="1:5">
      <c r="A751" s="113">
        <v>42887</v>
      </c>
      <c r="B751" s="184">
        <v>104.3</v>
      </c>
      <c r="C751" s="146">
        <v>182.6</v>
      </c>
      <c r="E751" s="185">
        <f t="shared" si="12"/>
        <v>180.71713333333332</v>
      </c>
    </row>
    <row r="752" spans="1:5">
      <c r="A752" s="113">
        <v>42917</v>
      </c>
      <c r="B752" s="184">
        <v>101.2</v>
      </c>
      <c r="C752" s="146">
        <v>177.5</v>
      </c>
      <c r="E752" s="185">
        <f t="shared" si="12"/>
        <v>175.34586666666669</v>
      </c>
    </row>
    <row r="753" spans="1:5">
      <c r="A753" s="113">
        <v>42948</v>
      </c>
      <c r="B753" s="184">
        <v>102.2</v>
      </c>
      <c r="C753" s="146">
        <v>165.5</v>
      </c>
      <c r="E753" s="185">
        <f t="shared" si="12"/>
        <v>177.07853333333335</v>
      </c>
    </row>
    <row r="754" spans="1:5">
      <c r="A754" s="113">
        <v>42979</v>
      </c>
      <c r="B754" s="184">
        <v>102.3</v>
      </c>
      <c r="C754" s="146">
        <v>170.6</v>
      </c>
      <c r="E754" s="185">
        <f t="shared" si="12"/>
        <v>177.2518</v>
      </c>
    </row>
    <row r="755" spans="1:5">
      <c r="A755" s="113">
        <v>43009</v>
      </c>
      <c r="B755" s="184">
        <v>102.4</v>
      </c>
      <c r="C755" s="146">
        <v>176.9</v>
      </c>
      <c r="E755" s="185">
        <f t="shared" si="12"/>
        <v>177.42506666666668</v>
      </c>
    </row>
    <row r="756" spans="1:5">
      <c r="A756" s="113">
        <v>43040</v>
      </c>
      <c r="B756" s="184">
        <v>101.3</v>
      </c>
      <c r="C756" s="146">
        <v>175.8</v>
      </c>
      <c r="E756" s="185">
        <f t="shared" si="12"/>
        <v>175.51913333333334</v>
      </c>
    </row>
    <row r="757" spans="1:5">
      <c r="A757" s="113">
        <v>43070</v>
      </c>
      <c r="B757" s="184">
        <v>101.1</v>
      </c>
      <c r="C757" s="146">
        <v>170.4</v>
      </c>
      <c r="E757" s="185">
        <f t="shared" si="12"/>
        <v>175.17259999999999</v>
      </c>
    </row>
    <row r="758" spans="1:5">
      <c r="A758" s="113">
        <v>43101</v>
      </c>
      <c r="B758" s="184">
        <v>100.8</v>
      </c>
      <c r="C758" s="146">
        <v>156.69999999999999</v>
      </c>
      <c r="E758" s="185">
        <f t="shared" si="12"/>
        <v>174.65280000000001</v>
      </c>
    </row>
    <row r="759" spans="1:5">
      <c r="A759" s="113">
        <v>43132</v>
      </c>
      <c r="B759" s="184">
        <v>99.6</v>
      </c>
      <c r="C759" s="146">
        <v>167.9</v>
      </c>
      <c r="E759" s="185">
        <f t="shared" si="12"/>
        <v>172.5736</v>
      </c>
    </row>
    <row r="760" spans="1:5">
      <c r="A760" s="113">
        <v>43160</v>
      </c>
      <c r="B760" s="184">
        <v>100.9</v>
      </c>
      <c r="C760" s="146">
        <v>174.1</v>
      </c>
      <c r="E760" s="185">
        <f t="shared" si="12"/>
        <v>174.82606666666669</v>
      </c>
    </row>
    <row r="761" spans="1:5">
      <c r="A761" s="113">
        <v>43191</v>
      </c>
      <c r="B761" s="184">
        <v>101.6</v>
      </c>
      <c r="C761" s="146">
        <v>176.9</v>
      </c>
      <c r="E761" s="185">
        <f t="shared" si="12"/>
        <v>176.03893333333335</v>
      </c>
    </row>
    <row r="762" spans="1:5">
      <c r="A762" s="113">
        <v>43221</v>
      </c>
      <c r="B762" s="184">
        <v>106.2</v>
      </c>
      <c r="C762" s="146">
        <v>167.6</v>
      </c>
      <c r="E762" s="185">
        <f t="shared" si="12"/>
        <v>184.00920000000002</v>
      </c>
    </row>
    <row r="763" spans="1:5">
      <c r="A763" s="113">
        <v>43252</v>
      </c>
      <c r="B763" s="184">
        <v>103.1</v>
      </c>
      <c r="C763" s="146">
        <v>180.9</v>
      </c>
      <c r="E763" s="185">
        <f t="shared" si="12"/>
        <v>178.63793333333334</v>
      </c>
    </row>
    <row r="764" spans="1:5">
      <c r="A764" s="113">
        <v>43282</v>
      </c>
      <c r="B764" s="184">
        <v>102</v>
      </c>
      <c r="C764" s="146">
        <v>179.4</v>
      </c>
      <c r="E764" s="185">
        <f t="shared" si="12"/>
        <v>176.73200000000003</v>
      </c>
    </row>
    <row r="765" spans="1:5">
      <c r="A765" s="113">
        <v>43313</v>
      </c>
      <c r="B765" s="184">
        <v>104.6</v>
      </c>
      <c r="C765" s="146">
        <v>168.7</v>
      </c>
      <c r="E765" s="185">
        <f t="shared" si="12"/>
        <v>181.23693333333335</v>
      </c>
    </row>
    <row r="766" spans="1:5">
      <c r="A766" s="113">
        <v>43344</v>
      </c>
      <c r="B766" s="184">
        <v>100.6</v>
      </c>
      <c r="C766" s="146">
        <v>167.9</v>
      </c>
      <c r="E766" s="185">
        <f t="shared" si="12"/>
        <v>174.30626666666669</v>
      </c>
    </row>
    <row r="767" spans="1:5">
      <c r="A767" s="113">
        <v>43374</v>
      </c>
      <c r="B767" s="184">
        <v>103.1</v>
      </c>
      <c r="C767" s="146">
        <v>178.4</v>
      </c>
      <c r="E767" s="185">
        <f t="shared" si="12"/>
        <v>178.63793333333334</v>
      </c>
    </row>
    <row r="768" spans="1:5">
      <c r="A768" s="113">
        <v>43405</v>
      </c>
      <c r="B768" s="184">
        <v>105.9</v>
      </c>
      <c r="C768" s="146">
        <v>184</v>
      </c>
      <c r="E768" s="185">
        <f t="shared" si="12"/>
        <v>183.48940000000005</v>
      </c>
    </row>
    <row r="769" spans="1:5">
      <c r="A769" s="113">
        <v>43435</v>
      </c>
      <c r="B769" s="184">
        <v>102.3</v>
      </c>
      <c r="C769" s="146">
        <v>173.1</v>
      </c>
      <c r="E769" s="185">
        <f t="shared" si="12"/>
        <v>177.2518</v>
      </c>
    </row>
    <row r="770" spans="1:5">
      <c r="A770" s="113">
        <v>43466</v>
      </c>
      <c r="B770" s="184">
        <v>98.8</v>
      </c>
      <c r="C770" s="146">
        <v>153.80000000000001</v>
      </c>
      <c r="E770" s="185">
        <f t="shared" ref="E770:E814" si="13">B770/100*$D$733</f>
        <v>171.18746666666667</v>
      </c>
    </row>
    <row r="771" spans="1:5">
      <c r="A771" s="113">
        <v>43497</v>
      </c>
      <c r="B771" s="184">
        <v>103.2</v>
      </c>
      <c r="C771" s="146">
        <v>173.3</v>
      </c>
      <c r="E771" s="185">
        <f t="shared" si="13"/>
        <v>178.81120000000001</v>
      </c>
    </row>
    <row r="772" spans="1:5">
      <c r="A772" s="113">
        <v>43525</v>
      </c>
      <c r="B772" s="184">
        <v>100.2</v>
      </c>
      <c r="C772" s="146">
        <v>172.3</v>
      </c>
      <c r="E772" s="185">
        <f t="shared" si="13"/>
        <v>173.61320000000001</v>
      </c>
    </row>
    <row r="773" spans="1:5">
      <c r="A773" s="113">
        <v>43556</v>
      </c>
      <c r="B773" s="184">
        <v>100.9</v>
      </c>
      <c r="C773" s="146">
        <v>175.9</v>
      </c>
      <c r="E773" s="185">
        <f t="shared" si="13"/>
        <v>174.82606666666669</v>
      </c>
    </row>
    <row r="774" spans="1:5">
      <c r="A774" s="113">
        <v>43586</v>
      </c>
      <c r="B774" s="184">
        <v>101.1</v>
      </c>
      <c r="C774" s="146">
        <v>159.19999999999999</v>
      </c>
      <c r="E774" s="185">
        <f t="shared" si="13"/>
        <v>175.17259999999999</v>
      </c>
    </row>
    <row r="775" spans="1:5">
      <c r="A775" s="113">
        <v>43617</v>
      </c>
      <c r="B775" s="184">
        <v>100.3</v>
      </c>
      <c r="C775" s="146">
        <v>175.9</v>
      </c>
      <c r="E775" s="185">
        <f t="shared" si="13"/>
        <v>173.78646666666666</v>
      </c>
    </row>
    <row r="776" spans="1:5">
      <c r="A776" s="113">
        <v>43647</v>
      </c>
      <c r="B776" s="184">
        <v>102.9</v>
      </c>
      <c r="C776" s="146">
        <v>181.8</v>
      </c>
      <c r="E776" s="185">
        <f t="shared" si="13"/>
        <v>178.29140000000004</v>
      </c>
    </row>
    <row r="777" spans="1:5">
      <c r="A777" s="113">
        <v>43678</v>
      </c>
      <c r="B777" s="184">
        <v>101.7</v>
      </c>
      <c r="C777" s="146">
        <v>163.30000000000001</v>
      </c>
      <c r="E777" s="185">
        <f t="shared" si="13"/>
        <v>176.21220000000002</v>
      </c>
    </row>
    <row r="778" spans="1:5">
      <c r="A778" s="113">
        <v>43709</v>
      </c>
      <c r="B778" s="184">
        <v>101.3</v>
      </c>
      <c r="C778" s="146">
        <v>169.3</v>
      </c>
      <c r="E778" s="185">
        <f t="shared" si="13"/>
        <v>175.51913333333334</v>
      </c>
    </row>
    <row r="779" spans="1:5">
      <c r="A779" s="113">
        <v>43739</v>
      </c>
      <c r="B779" s="184">
        <v>100.3</v>
      </c>
      <c r="C779" s="146">
        <v>173.6</v>
      </c>
      <c r="E779" s="185">
        <f t="shared" si="13"/>
        <v>173.78646666666666</v>
      </c>
    </row>
    <row r="780" spans="1:5">
      <c r="A780" s="113">
        <v>43770</v>
      </c>
      <c r="B780" s="184">
        <v>101.5</v>
      </c>
      <c r="C780" s="146">
        <v>176.3</v>
      </c>
      <c r="E780" s="185">
        <f t="shared" si="13"/>
        <v>175.86566666666667</v>
      </c>
    </row>
    <row r="781" spans="1:5">
      <c r="A781" s="113">
        <v>43800</v>
      </c>
      <c r="B781" s="184">
        <v>101.9</v>
      </c>
      <c r="C781" s="146">
        <v>172.8</v>
      </c>
      <c r="E781" s="185">
        <f t="shared" si="13"/>
        <v>176.55873333333338</v>
      </c>
    </row>
    <row r="782" spans="1:5">
      <c r="A782" s="113">
        <v>43831</v>
      </c>
      <c r="B782" s="184">
        <v>102.3</v>
      </c>
      <c r="C782" s="146">
        <v>159.5</v>
      </c>
      <c r="E782" s="185">
        <f t="shared" si="13"/>
        <v>177.2518</v>
      </c>
    </row>
    <row r="783" spans="1:5">
      <c r="A783" s="113">
        <v>43862</v>
      </c>
      <c r="B783" s="184">
        <v>100.4</v>
      </c>
      <c r="C783" s="146">
        <v>168.1</v>
      </c>
      <c r="E783" s="185">
        <f t="shared" si="13"/>
        <v>173.95973333333336</v>
      </c>
    </row>
    <row r="784" spans="1:5">
      <c r="A784" s="113">
        <v>43891</v>
      </c>
      <c r="B784" s="184">
        <v>99.6</v>
      </c>
      <c r="C784" s="146">
        <v>171</v>
      </c>
      <c r="E784" s="185">
        <f t="shared" si="13"/>
        <v>172.5736</v>
      </c>
    </row>
    <row r="785" spans="1:5">
      <c r="A785" s="113">
        <v>43922</v>
      </c>
      <c r="B785" s="184">
        <v>100.1</v>
      </c>
      <c r="C785" s="146">
        <v>175</v>
      </c>
      <c r="E785" s="185">
        <f t="shared" si="13"/>
        <v>173.43993333333333</v>
      </c>
    </row>
    <row r="786" spans="1:5">
      <c r="A786" s="113">
        <v>43952</v>
      </c>
      <c r="B786" s="184">
        <v>95.8</v>
      </c>
      <c r="C786" s="146">
        <v>150.5</v>
      </c>
      <c r="E786" s="185">
        <f t="shared" si="13"/>
        <v>165.98946666666669</v>
      </c>
    </row>
    <row r="787" spans="1:5">
      <c r="A787" s="113">
        <v>43983</v>
      </c>
      <c r="B787" s="184">
        <v>99.1</v>
      </c>
      <c r="C787" s="146">
        <v>173.5</v>
      </c>
      <c r="E787" s="185">
        <f t="shared" si="13"/>
        <v>171.70726666666667</v>
      </c>
    </row>
    <row r="788" spans="1:5">
      <c r="A788" s="113">
        <v>44013</v>
      </c>
      <c r="B788" s="184">
        <v>101.3</v>
      </c>
      <c r="C788" s="146">
        <v>179.7</v>
      </c>
      <c r="E788" s="185">
        <f t="shared" si="13"/>
        <v>175.51913333333334</v>
      </c>
    </row>
    <row r="789" spans="1:5">
      <c r="A789" s="113">
        <v>44044</v>
      </c>
      <c r="B789" s="184">
        <v>98.3</v>
      </c>
      <c r="C789" s="146">
        <v>157.1</v>
      </c>
      <c r="E789" s="185">
        <f t="shared" si="13"/>
        <v>170.32113333333334</v>
      </c>
    </row>
    <row r="790" spans="1:5">
      <c r="A790" s="113">
        <v>44075</v>
      </c>
      <c r="B790" s="184">
        <v>100.5</v>
      </c>
      <c r="C790" s="146">
        <v>168</v>
      </c>
      <c r="E790" s="185">
        <f t="shared" si="13"/>
        <v>174.13299999999998</v>
      </c>
    </row>
    <row r="791" spans="1:5">
      <c r="A791" s="113">
        <v>44105</v>
      </c>
      <c r="B791" s="184">
        <v>103.6</v>
      </c>
      <c r="C791" s="146">
        <v>179.4</v>
      </c>
      <c r="E791" s="185">
        <f t="shared" si="13"/>
        <v>179.50426666666669</v>
      </c>
    </row>
    <row r="792" spans="1:5">
      <c r="A792" s="113">
        <v>44136</v>
      </c>
      <c r="B792" s="184">
        <v>99.1</v>
      </c>
      <c r="C792" s="146">
        <v>172.3</v>
      </c>
      <c r="E792" s="185">
        <f t="shared" si="13"/>
        <v>171.70726666666667</v>
      </c>
    </row>
    <row r="793" spans="1:5">
      <c r="A793" s="113">
        <v>44166</v>
      </c>
      <c r="B793" s="184">
        <v>99.9</v>
      </c>
      <c r="C793" s="146">
        <v>169.6</v>
      </c>
      <c r="E793" s="185">
        <f t="shared" si="13"/>
        <v>173.09340000000003</v>
      </c>
    </row>
    <row r="794" spans="1:5">
      <c r="A794" s="113">
        <v>44197</v>
      </c>
      <c r="B794" s="184">
        <v>99.9</v>
      </c>
      <c r="C794" s="146">
        <v>156</v>
      </c>
      <c r="E794" s="185">
        <f t="shared" si="13"/>
        <v>173.09340000000003</v>
      </c>
    </row>
    <row r="795" spans="1:5">
      <c r="A795" s="113">
        <v>44228</v>
      </c>
      <c r="B795" s="184">
        <v>98.1</v>
      </c>
      <c r="C795" s="146">
        <v>164.3</v>
      </c>
      <c r="E795" s="185">
        <f t="shared" si="13"/>
        <v>169.97460000000001</v>
      </c>
    </row>
    <row r="796" spans="1:5">
      <c r="A796" s="113">
        <v>44256</v>
      </c>
      <c r="B796" s="184">
        <v>102.6</v>
      </c>
      <c r="C796" s="146">
        <v>176.1</v>
      </c>
      <c r="E796" s="185">
        <f t="shared" si="13"/>
        <v>177.77160000000001</v>
      </c>
    </row>
    <row r="797" spans="1:5">
      <c r="A797" s="113">
        <v>44287</v>
      </c>
      <c r="B797" s="184">
        <v>101.9</v>
      </c>
      <c r="C797" s="146">
        <v>178.3</v>
      </c>
      <c r="E797" s="185">
        <f t="shared" si="13"/>
        <v>176.55873333333338</v>
      </c>
    </row>
    <row r="798" spans="1:5">
      <c r="A798" s="113">
        <v>44317</v>
      </c>
      <c r="B798" s="184">
        <v>100</v>
      </c>
      <c r="C798" s="146">
        <v>157</v>
      </c>
      <c r="E798" s="185">
        <f t="shared" si="13"/>
        <v>173.26666666666668</v>
      </c>
    </row>
    <row r="799" spans="1:5">
      <c r="A799" s="113">
        <v>44348</v>
      </c>
      <c r="B799" s="184">
        <v>101</v>
      </c>
      <c r="C799" s="146">
        <v>176.6</v>
      </c>
      <c r="E799" s="185">
        <f t="shared" si="13"/>
        <v>174.99933333333334</v>
      </c>
    </row>
    <row r="800" spans="1:5">
      <c r="A800" s="113">
        <v>44378</v>
      </c>
      <c r="B800" s="184">
        <v>99.5</v>
      </c>
      <c r="C800" s="146">
        <v>177.1</v>
      </c>
      <c r="E800" s="185">
        <f t="shared" si="13"/>
        <v>172.40033333333335</v>
      </c>
    </row>
    <row r="801" spans="1:5">
      <c r="A801" s="113">
        <v>44409</v>
      </c>
      <c r="B801" s="184">
        <v>98.8</v>
      </c>
      <c r="C801" s="146">
        <v>157.69999999999999</v>
      </c>
      <c r="E801" s="185">
        <f t="shared" si="13"/>
        <v>171.18746666666667</v>
      </c>
    </row>
    <row r="802" spans="1:5">
      <c r="A802" s="113">
        <v>44440</v>
      </c>
      <c r="B802" s="146">
        <v>100.3</v>
      </c>
      <c r="C802" s="146">
        <v>167.8</v>
      </c>
      <c r="E802" s="185">
        <f t="shared" si="13"/>
        <v>173.78646666666666</v>
      </c>
    </row>
    <row r="803" spans="1:5">
      <c r="A803" s="113">
        <v>44470</v>
      </c>
      <c r="B803" s="146">
        <v>100.9</v>
      </c>
      <c r="C803" s="146">
        <v>174.6</v>
      </c>
      <c r="E803" s="185">
        <f t="shared" si="13"/>
        <v>174.82606666666669</v>
      </c>
    </row>
    <row r="804" spans="1:5">
      <c r="A804" s="113">
        <v>44501</v>
      </c>
      <c r="B804" s="146">
        <v>101.2</v>
      </c>
      <c r="C804" s="146">
        <v>176</v>
      </c>
      <c r="E804" s="185">
        <f t="shared" si="13"/>
        <v>175.34586666666669</v>
      </c>
    </row>
    <row r="805" spans="1:5">
      <c r="A805" s="113">
        <v>44531</v>
      </c>
      <c r="B805" s="146">
        <v>100.2</v>
      </c>
      <c r="C805" s="146">
        <v>170.2</v>
      </c>
      <c r="E805" s="185">
        <f t="shared" si="13"/>
        <v>173.61320000000001</v>
      </c>
    </row>
    <row r="806" spans="1:5">
      <c r="A806" s="113">
        <v>44562</v>
      </c>
      <c r="B806" s="146">
        <v>97.7</v>
      </c>
      <c r="C806" s="146">
        <v>152.69999999999999</v>
      </c>
      <c r="E806" s="185">
        <f t="shared" si="13"/>
        <v>169.28153333333336</v>
      </c>
    </row>
    <row r="807" spans="1:5">
      <c r="A807" s="113">
        <v>44593</v>
      </c>
      <c r="B807" s="146">
        <v>98</v>
      </c>
      <c r="C807" s="146">
        <v>164.1</v>
      </c>
      <c r="E807" s="185">
        <f t="shared" si="13"/>
        <v>169.80133333333333</v>
      </c>
    </row>
    <row r="808" spans="1:5">
      <c r="A808" s="113">
        <v>44621</v>
      </c>
      <c r="B808" s="146">
        <v>99.7</v>
      </c>
      <c r="C808" s="146">
        <v>171.1</v>
      </c>
      <c r="E808" s="185">
        <f t="shared" si="13"/>
        <v>172.74686666666668</v>
      </c>
    </row>
    <row r="809" spans="1:5">
      <c r="A809" s="113">
        <v>44652</v>
      </c>
      <c r="B809" s="146">
        <v>99.2</v>
      </c>
      <c r="C809" s="146">
        <v>173.8</v>
      </c>
      <c r="E809" s="185">
        <f t="shared" si="13"/>
        <v>171.88053333333335</v>
      </c>
    </row>
    <row r="810" spans="1:5">
      <c r="A810" s="113">
        <v>44682</v>
      </c>
      <c r="B810" s="146">
        <v>97.6</v>
      </c>
      <c r="C810" s="146">
        <v>153.19999999999999</v>
      </c>
      <c r="E810" s="185">
        <f t="shared" si="13"/>
        <v>169.10826666666668</v>
      </c>
    </row>
    <row r="811" spans="1:5">
      <c r="A811" s="113">
        <v>44713</v>
      </c>
      <c r="B811" s="146">
        <v>99</v>
      </c>
      <c r="C811" s="146">
        <v>172.9</v>
      </c>
      <c r="E811" s="185">
        <f t="shared" si="13"/>
        <v>171.53400000000002</v>
      </c>
    </row>
    <row r="812" spans="1:5">
      <c r="A812" s="113">
        <v>44743</v>
      </c>
      <c r="B812" s="146">
        <v>96.2</v>
      </c>
      <c r="C812" s="146">
        <v>171.4</v>
      </c>
      <c r="E812" s="185">
        <f t="shared" si="13"/>
        <v>166.68253333333337</v>
      </c>
    </row>
    <row r="813" spans="1:5">
      <c r="A813" s="113">
        <v>44774</v>
      </c>
      <c r="B813" s="146">
        <v>98.3</v>
      </c>
      <c r="C813" s="146">
        <v>156.80000000000001</v>
      </c>
      <c r="E813" s="185">
        <f t="shared" si="13"/>
        <v>170.32113333333334</v>
      </c>
    </row>
    <row r="814" spans="1:5">
      <c r="A814" s="113">
        <v>44805</v>
      </c>
      <c r="B814" s="146">
        <v>98.8</v>
      </c>
      <c r="C814" s="146">
        <v>165.3</v>
      </c>
      <c r="E814" s="185">
        <f t="shared" si="13"/>
        <v>171.18746666666667</v>
      </c>
    </row>
  </sheetData>
  <phoneticPr fontId="4"/>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F05514-8E03-450B-A478-9B222EF4514F}">
  <dimension ref="A1:M57"/>
  <sheetViews>
    <sheetView showGridLines="0" zoomScaleNormal="100" workbookViewId="0">
      <selection activeCell="E25" sqref="E25"/>
    </sheetView>
  </sheetViews>
  <sheetFormatPr defaultColWidth="10.76171875" defaultRowHeight="18.45"/>
  <cols>
    <col min="1" max="1" width="5.29296875" style="99" bestFit="1" customWidth="1"/>
    <col min="2" max="2" width="37.8203125" style="153" bestFit="1" customWidth="1"/>
    <col min="3" max="3" width="16.64453125" style="153" bestFit="1" customWidth="1"/>
    <col min="4" max="4" width="8.8203125" style="153" bestFit="1" customWidth="1"/>
    <col min="5" max="5" width="16.234375" style="153" bestFit="1" customWidth="1"/>
    <col min="6" max="6" width="12.9375" style="153" bestFit="1" customWidth="1"/>
    <col min="7" max="7" width="16.234375" style="153" bestFit="1" customWidth="1"/>
    <col min="8" max="8" width="16.8203125" style="153" bestFit="1" customWidth="1"/>
    <col min="9" max="9" width="12.9375" style="153" bestFit="1" customWidth="1"/>
    <col min="10" max="10" width="10.87890625" style="153" bestFit="1" customWidth="1"/>
    <col min="11" max="11" width="11.17578125" style="153" customWidth="1"/>
    <col min="12" max="12" width="19.1171875" style="153" bestFit="1" customWidth="1"/>
    <col min="13" max="16384" width="10.76171875" style="153"/>
  </cols>
  <sheetData>
    <row r="1" spans="1:12">
      <c r="B1" s="152" t="s">
        <v>385</v>
      </c>
    </row>
    <row r="2" spans="1:12">
      <c r="B2" s="154" t="s">
        <v>386</v>
      </c>
      <c r="C2" s="154"/>
      <c r="D2" s="155"/>
      <c r="E2" s="154" t="s">
        <v>388</v>
      </c>
      <c r="F2" s="155"/>
      <c r="G2" s="155"/>
      <c r="H2" s="155"/>
      <c r="I2" s="155"/>
      <c r="J2" s="156"/>
      <c r="K2" s="155"/>
    </row>
    <row r="3" spans="1:12" ht="18.45" customHeight="1">
      <c r="A3" s="272" t="s">
        <v>389</v>
      </c>
      <c r="B3" s="157"/>
      <c r="C3" s="158" t="s">
        <v>390</v>
      </c>
      <c r="D3" s="158" t="s">
        <v>391</v>
      </c>
      <c r="E3" s="158" t="s">
        <v>392</v>
      </c>
      <c r="F3" s="158" t="s">
        <v>393</v>
      </c>
      <c r="G3" s="158" t="s">
        <v>394</v>
      </c>
      <c r="H3" s="159" t="s">
        <v>395</v>
      </c>
      <c r="I3" s="158" t="s">
        <v>396</v>
      </c>
      <c r="J3" s="158" t="s">
        <v>397</v>
      </c>
      <c r="K3" s="158" t="s">
        <v>398</v>
      </c>
      <c r="L3" s="271" t="s">
        <v>460</v>
      </c>
    </row>
    <row r="4" spans="1:12">
      <c r="A4" s="272"/>
      <c r="B4" s="160" t="s">
        <v>400</v>
      </c>
      <c r="C4" s="161" t="s">
        <v>401</v>
      </c>
      <c r="D4" s="162"/>
      <c r="E4" s="161" t="s">
        <v>401</v>
      </c>
      <c r="F4" s="162"/>
      <c r="G4" s="161" t="s">
        <v>401</v>
      </c>
      <c r="H4" s="161" t="s">
        <v>461</v>
      </c>
      <c r="I4" s="162"/>
      <c r="J4" s="162"/>
      <c r="K4" s="160" t="s">
        <v>462</v>
      </c>
      <c r="L4" s="271"/>
    </row>
    <row r="5" spans="1:12">
      <c r="A5" s="272"/>
      <c r="B5" s="163"/>
      <c r="C5" s="164" t="s">
        <v>404</v>
      </c>
      <c r="D5" s="164" t="s">
        <v>405</v>
      </c>
      <c r="E5" s="164" t="s">
        <v>406</v>
      </c>
      <c r="F5" s="164" t="s">
        <v>407</v>
      </c>
      <c r="G5" s="164" t="s">
        <v>408</v>
      </c>
      <c r="H5" s="164" t="s">
        <v>409</v>
      </c>
      <c r="I5" s="164" t="s">
        <v>410</v>
      </c>
      <c r="J5" s="164" t="s">
        <v>411</v>
      </c>
      <c r="K5" s="164" t="s">
        <v>412</v>
      </c>
      <c r="L5" s="271"/>
    </row>
    <row r="6" spans="1:12">
      <c r="A6" s="99">
        <v>1970</v>
      </c>
      <c r="B6" s="170" t="s">
        <v>413</v>
      </c>
      <c r="C6" s="265">
        <v>15663</v>
      </c>
      <c r="D6" s="266">
        <v>10012.799999999999</v>
      </c>
      <c r="E6" s="266">
        <v>5650.2</v>
      </c>
      <c r="F6" s="266">
        <v>656.2</v>
      </c>
      <c r="G6" s="266">
        <v>4994</v>
      </c>
      <c r="H6" s="266">
        <v>124.5</v>
      </c>
      <c r="I6" s="266">
        <v>4869.5</v>
      </c>
      <c r="J6" s="266">
        <v>2930</v>
      </c>
      <c r="K6" s="267">
        <v>1939.4</v>
      </c>
      <c r="L6" s="268">
        <f>C6/(C6-F6-H6-K6)</f>
        <v>1.210161555756438</v>
      </c>
    </row>
    <row r="7" spans="1:12">
      <c r="A7" s="99">
        <v>1971</v>
      </c>
      <c r="B7" s="170" t="s">
        <v>413</v>
      </c>
      <c r="C7" s="265">
        <v>16997.7</v>
      </c>
      <c r="D7" s="266">
        <v>10471</v>
      </c>
      <c r="E7" s="266">
        <v>6526.8</v>
      </c>
      <c r="F7" s="266">
        <v>721.9</v>
      </c>
      <c r="G7" s="266">
        <v>5804.8</v>
      </c>
      <c r="H7" s="266">
        <v>140.6</v>
      </c>
      <c r="I7" s="266">
        <v>5664.2</v>
      </c>
      <c r="J7" s="266">
        <v>3544.9</v>
      </c>
      <c r="K7" s="267">
        <v>2119.3000000000002</v>
      </c>
      <c r="L7" s="268">
        <f t="shared" ref="L7:L57" si="0">C7/(C7-F7-H7-K7)</f>
        <v>1.2127440977746702</v>
      </c>
    </row>
    <row r="8" spans="1:12">
      <c r="A8" s="99">
        <v>1972</v>
      </c>
      <c r="B8" s="170" t="s">
        <v>413</v>
      </c>
      <c r="C8" s="265">
        <v>20133.7</v>
      </c>
      <c r="D8" s="266">
        <v>12370.9</v>
      </c>
      <c r="E8" s="266">
        <v>7762.8</v>
      </c>
      <c r="F8" s="266">
        <v>828.5</v>
      </c>
      <c r="G8" s="266">
        <v>6934.3</v>
      </c>
      <c r="H8" s="266">
        <v>166.1</v>
      </c>
      <c r="I8" s="266">
        <v>6768.2</v>
      </c>
      <c r="J8" s="266">
        <v>4293.3999999999996</v>
      </c>
      <c r="K8" s="267">
        <v>2474.8000000000002</v>
      </c>
      <c r="L8" s="268">
        <f t="shared" si="0"/>
        <v>1.2081935634860148</v>
      </c>
    </row>
    <row r="9" spans="1:12">
      <c r="A9" s="99">
        <v>1973</v>
      </c>
      <c r="B9" s="170" t="s">
        <v>413</v>
      </c>
      <c r="C9" s="265">
        <v>26833.599999999999</v>
      </c>
      <c r="D9" s="266">
        <v>16980</v>
      </c>
      <c r="E9" s="266">
        <v>9853.6</v>
      </c>
      <c r="F9" s="266">
        <v>1096.2</v>
      </c>
      <c r="G9" s="266">
        <v>8757.4</v>
      </c>
      <c r="H9" s="266">
        <v>238.3</v>
      </c>
      <c r="I9" s="266">
        <v>8519.1</v>
      </c>
      <c r="J9" s="266">
        <v>5403.8</v>
      </c>
      <c r="K9" s="267">
        <v>3115.4</v>
      </c>
      <c r="L9" s="268">
        <f t="shared" si="0"/>
        <v>1.1988009131644903</v>
      </c>
    </row>
    <row r="10" spans="1:12">
      <c r="A10" s="99">
        <v>1974</v>
      </c>
      <c r="B10" s="170" t="s">
        <v>413</v>
      </c>
      <c r="C10" s="265">
        <v>31196.7</v>
      </c>
      <c r="D10" s="266">
        <v>19478.3</v>
      </c>
      <c r="E10" s="266">
        <v>11718.4</v>
      </c>
      <c r="F10" s="266">
        <v>1102.0999999999999</v>
      </c>
      <c r="G10" s="266">
        <v>10616.3</v>
      </c>
      <c r="H10" s="266">
        <v>298.3</v>
      </c>
      <c r="I10" s="266">
        <v>10318</v>
      </c>
      <c r="J10" s="266">
        <v>6673.4</v>
      </c>
      <c r="K10" s="267">
        <v>3644.6</v>
      </c>
      <c r="L10" s="268">
        <f t="shared" si="0"/>
        <v>1.1929128890282465</v>
      </c>
    </row>
    <row r="11" spans="1:12">
      <c r="A11" s="99">
        <v>1975</v>
      </c>
      <c r="B11" s="170" t="s">
        <v>413</v>
      </c>
      <c r="C11" s="265">
        <v>34012.800000000003</v>
      </c>
      <c r="D11" s="266">
        <v>19690.400000000001</v>
      </c>
      <c r="E11" s="266">
        <v>14322.4</v>
      </c>
      <c r="F11" s="266">
        <v>1537.6</v>
      </c>
      <c r="G11" s="266">
        <v>12784.8</v>
      </c>
      <c r="H11" s="266">
        <v>302.3</v>
      </c>
      <c r="I11" s="266">
        <v>12482.5</v>
      </c>
      <c r="J11" s="266">
        <v>7935.7</v>
      </c>
      <c r="K11" s="267">
        <v>4546.8</v>
      </c>
      <c r="L11" s="268">
        <f t="shared" si="0"/>
        <v>1.2311835546819854</v>
      </c>
    </row>
    <row r="12" spans="1:12">
      <c r="A12" s="99">
        <v>1976</v>
      </c>
      <c r="B12" s="170" t="s">
        <v>413</v>
      </c>
      <c r="C12" s="265">
        <v>37247.9</v>
      </c>
      <c r="D12" s="266">
        <v>22072.799999999999</v>
      </c>
      <c r="E12" s="266">
        <v>15175.1</v>
      </c>
      <c r="F12" s="266">
        <v>1534.6</v>
      </c>
      <c r="G12" s="266">
        <v>13640.5</v>
      </c>
      <c r="H12" s="266">
        <v>307.89999999999998</v>
      </c>
      <c r="I12" s="266">
        <v>13332.7</v>
      </c>
      <c r="J12" s="266">
        <v>8854.6</v>
      </c>
      <c r="K12" s="267">
        <v>4478</v>
      </c>
      <c r="L12" s="268">
        <f t="shared" si="0"/>
        <v>1.2043657080776269</v>
      </c>
    </row>
    <row r="13" spans="1:12">
      <c r="A13" s="99">
        <v>1977</v>
      </c>
      <c r="B13" s="170" t="s">
        <v>413</v>
      </c>
      <c r="C13" s="265">
        <v>40163.300000000003</v>
      </c>
      <c r="D13" s="266">
        <v>24169.8</v>
      </c>
      <c r="E13" s="266">
        <v>15993.5</v>
      </c>
      <c r="F13" s="266">
        <v>1772</v>
      </c>
      <c r="G13" s="266">
        <v>14221.5</v>
      </c>
      <c r="H13" s="266">
        <v>348.6</v>
      </c>
      <c r="I13" s="266">
        <v>13872.9</v>
      </c>
      <c r="J13" s="266">
        <v>9811.9</v>
      </c>
      <c r="K13" s="267">
        <v>4061</v>
      </c>
      <c r="L13" s="268">
        <f t="shared" si="0"/>
        <v>1.181909674913262</v>
      </c>
    </row>
    <row r="14" spans="1:12">
      <c r="A14" s="99">
        <v>1978</v>
      </c>
      <c r="B14" s="170" t="s">
        <v>413</v>
      </c>
      <c r="C14" s="265">
        <v>44754.8</v>
      </c>
      <c r="D14" s="266">
        <v>26204.1</v>
      </c>
      <c r="E14" s="266">
        <v>18550.7</v>
      </c>
      <c r="F14" s="266">
        <v>1898.5</v>
      </c>
      <c r="G14" s="266">
        <v>16652.2</v>
      </c>
      <c r="H14" s="266">
        <v>376.3</v>
      </c>
      <c r="I14" s="266">
        <v>16275.9</v>
      </c>
      <c r="J14" s="266">
        <v>10991</v>
      </c>
      <c r="K14" s="267">
        <v>5284.9</v>
      </c>
      <c r="L14" s="268">
        <f t="shared" si="0"/>
        <v>1.2032445133902048</v>
      </c>
    </row>
    <row r="15" spans="1:12">
      <c r="A15" s="99">
        <v>1979</v>
      </c>
      <c r="B15" s="170" t="s">
        <v>414</v>
      </c>
      <c r="C15" s="265">
        <v>50647.8</v>
      </c>
      <c r="D15" s="266">
        <v>29656.3</v>
      </c>
      <c r="E15" s="266">
        <v>20991.5</v>
      </c>
      <c r="F15" s="266">
        <v>2043.7</v>
      </c>
      <c r="G15" s="266">
        <v>18947.7</v>
      </c>
      <c r="H15" s="266">
        <v>492.3</v>
      </c>
      <c r="I15" s="266">
        <v>18455.5</v>
      </c>
      <c r="J15" s="266">
        <v>12139.4</v>
      </c>
      <c r="K15" s="267">
        <v>6316.1</v>
      </c>
      <c r="L15" s="268">
        <f t="shared" si="0"/>
        <v>1.2117945147467322</v>
      </c>
    </row>
    <row r="16" spans="1:12">
      <c r="A16" s="99">
        <v>1980</v>
      </c>
      <c r="B16" s="170" t="s">
        <v>415</v>
      </c>
      <c r="C16" s="265">
        <v>54556.9</v>
      </c>
      <c r="D16" s="266">
        <v>32329.1</v>
      </c>
      <c r="E16" s="266">
        <v>22227.8</v>
      </c>
      <c r="F16" s="266">
        <v>2207.5</v>
      </c>
      <c r="G16" s="266">
        <v>20020.2</v>
      </c>
      <c r="H16" s="266">
        <v>531</v>
      </c>
      <c r="I16" s="266">
        <v>19489.3</v>
      </c>
      <c r="J16" s="266">
        <v>13415.4</v>
      </c>
      <c r="K16" s="267">
        <v>6073.9</v>
      </c>
      <c r="L16" s="268">
        <f t="shared" si="0"/>
        <v>1.1926439244062128</v>
      </c>
    </row>
    <row r="17" spans="1:13">
      <c r="A17" s="99">
        <v>1981</v>
      </c>
      <c r="B17" s="170" t="s">
        <v>415</v>
      </c>
      <c r="C17" s="265">
        <v>55837.4</v>
      </c>
      <c r="D17" s="266">
        <v>31637.8</v>
      </c>
      <c r="E17" s="266">
        <v>24199.5</v>
      </c>
      <c r="F17" s="266">
        <v>2408.1999999999998</v>
      </c>
      <c r="G17" s="266">
        <v>21791.3</v>
      </c>
      <c r="H17" s="266">
        <v>606.20000000000005</v>
      </c>
      <c r="I17" s="266">
        <v>21185.1</v>
      </c>
      <c r="J17" s="266">
        <v>14162.7</v>
      </c>
      <c r="K17" s="267">
        <v>7022.4</v>
      </c>
      <c r="L17" s="268">
        <f t="shared" si="0"/>
        <v>1.2191412339576335</v>
      </c>
    </row>
    <row r="18" spans="1:13">
      <c r="A18" s="99">
        <v>1982</v>
      </c>
      <c r="B18" s="170" t="s">
        <v>415</v>
      </c>
      <c r="C18" s="265">
        <v>55654.1</v>
      </c>
      <c r="D18" s="266">
        <v>31405.1</v>
      </c>
      <c r="E18" s="266">
        <v>24249</v>
      </c>
      <c r="F18" s="266">
        <v>1947.3</v>
      </c>
      <c r="G18" s="266">
        <v>22301.7</v>
      </c>
      <c r="H18" s="266">
        <v>634.6</v>
      </c>
      <c r="I18" s="266">
        <v>21667.1</v>
      </c>
      <c r="J18" s="266">
        <v>14821</v>
      </c>
      <c r="K18" s="267">
        <v>6846.1</v>
      </c>
      <c r="L18" s="268">
        <f t="shared" si="0"/>
        <v>1.2039540432785807</v>
      </c>
    </row>
    <row r="19" spans="1:13">
      <c r="A19" s="99">
        <v>1983</v>
      </c>
      <c r="B19" s="170" t="s">
        <v>415</v>
      </c>
      <c r="C19" s="265">
        <v>53364.7</v>
      </c>
      <c r="D19" s="266">
        <v>30909.3</v>
      </c>
      <c r="E19" s="266">
        <v>22455.3</v>
      </c>
      <c r="F19" s="266">
        <v>1902.7</v>
      </c>
      <c r="G19" s="266">
        <v>20552.599999999999</v>
      </c>
      <c r="H19" s="266">
        <v>520.6</v>
      </c>
      <c r="I19" s="266">
        <v>20032</v>
      </c>
      <c r="J19" s="266">
        <v>15047.4</v>
      </c>
      <c r="K19" s="267">
        <v>4984.6000000000004</v>
      </c>
      <c r="L19" s="268">
        <f t="shared" si="0"/>
        <v>1.1611926853044596</v>
      </c>
    </row>
    <row r="20" spans="1:13">
      <c r="A20" s="99">
        <v>1984</v>
      </c>
      <c r="B20" s="170" t="s">
        <v>415</v>
      </c>
      <c r="C20" s="265">
        <v>53481.9</v>
      </c>
      <c r="D20" s="266">
        <v>30731.599999999999</v>
      </c>
      <c r="E20" s="266">
        <v>22750.3</v>
      </c>
      <c r="F20" s="266">
        <v>1878.6</v>
      </c>
      <c r="G20" s="266">
        <v>20871.7</v>
      </c>
      <c r="H20" s="266">
        <v>602.79999999999995</v>
      </c>
      <c r="I20" s="266">
        <v>20268.900000000001</v>
      </c>
      <c r="J20" s="266">
        <v>15008.1</v>
      </c>
      <c r="K20" s="267">
        <v>5260.8</v>
      </c>
      <c r="L20" s="268">
        <f t="shared" si="0"/>
        <v>1.1692665233921518</v>
      </c>
    </row>
    <row r="21" spans="1:13">
      <c r="A21" s="99">
        <v>1985</v>
      </c>
      <c r="B21" s="170" t="s">
        <v>415</v>
      </c>
      <c r="C21" s="265">
        <v>56902.400000000001</v>
      </c>
      <c r="D21" s="266">
        <v>31894.3</v>
      </c>
      <c r="E21" s="266">
        <v>25008.2</v>
      </c>
      <c r="F21" s="266">
        <v>2098.3000000000002</v>
      </c>
      <c r="G21" s="266">
        <v>22909.8</v>
      </c>
      <c r="H21" s="266">
        <v>663.1</v>
      </c>
      <c r="I21" s="266">
        <v>22246.799999999999</v>
      </c>
      <c r="J21" s="266">
        <v>15525.7</v>
      </c>
      <c r="K21" s="267">
        <v>6721.1</v>
      </c>
      <c r="L21" s="268">
        <f t="shared" si="0"/>
        <v>1.1999687894744611</v>
      </c>
    </row>
    <row r="22" spans="1:13">
      <c r="A22" s="99">
        <v>1986</v>
      </c>
      <c r="B22" s="170" t="s">
        <v>415</v>
      </c>
      <c r="C22" s="265">
        <v>59899.199999999997</v>
      </c>
      <c r="D22" s="266">
        <v>33101.300000000003</v>
      </c>
      <c r="E22" s="266">
        <v>26797.9</v>
      </c>
      <c r="F22" s="266">
        <v>2390.9</v>
      </c>
      <c r="G22" s="266">
        <v>24407</v>
      </c>
      <c r="H22" s="266">
        <v>717.1</v>
      </c>
      <c r="I22" s="266">
        <v>23689.9</v>
      </c>
      <c r="J22" s="266">
        <v>16160.4</v>
      </c>
      <c r="K22" s="267">
        <v>7529.5</v>
      </c>
      <c r="L22" s="268">
        <f t="shared" si="0"/>
        <v>1.2159385486087568</v>
      </c>
    </row>
    <row r="23" spans="1:13">
      <c r="A23" s="99">
        <v>1987</v>
      </c>
      <c r="B23" s="170" t="s">
        <v>415</v>
      </c>
      <c r="C23" s="265">
        <v>64593</v>
      </c>
      <c r="D23" s="266">
        <v>34883.599999999999</v>
      </c>
      <c r="E23" s="266">
        <v>29709.4</v>
      </c>
      <c r="F23" s="266">
        <v>2677.6</v>
      </c>
      <c r="G23" s="266">
        <v>27031.7</v>
      </c>
      <c r="H23" s="266">
        <v>902.6</v>
      </c>
      <c r="I23" s="266">
        <v>26129.200000000001</v>
      </c>
      <c r="J23" s="266">
        <v>16769.099999999999</v>
      </c>
      <c r="K23" s="267">
        <v>9360</v>
      </c>
      <c r="L23" s="268">
        <f t="shared" si="0"/>
        <v>1.2505227209367158</v>
      </c>
    </row>
    <row r="24" spans="1:13">
      <c r="A24" s="99">
        <v>1988</v>
      </c>
      <c r="B24" s="170" t="s">
        <v>415</v>
      </c>
      <c r="C24" s="265">
        <v>72146.899999999994</v>
      </c>
      <c r="D24" s="266">
        <v>38148.9</v>
      </c>
      <c r="E24" s="266">
        <v>33998</v>
      </c>
      <c r="F24" s="266">
        <v>3003.3</v>
      </c>
      <c r="G24" s="266">
        <v>30994.7</v>
      </c>
      <c r="H24" s="266">
        <v>1049</v>
      </c>
      <c r="I24" s="266">
        <v>29945.7</v>
      </c>
      <c r="J24" s="266">
        <v>18553.599999999999</v>
      </c>
      <c r="K24" s="267">
        <v>11392.1</v>
      </c>
      <c r="L24" s="268">
        <f t="shared" si="0"/>
        <v>1.2723759975309732</v>
      </c>
    </row>
    <row r="25" spans="1:13">
      <c r="A25" s="99">
        <v>1989</v>
      </c>
      <c r="B25" s="170" t="s">
        <v>415</v>
      </c>
      <c r="C25" s="265">
        <v>80927.7</v>
      </c>
      <c r="D25" s="266">
        <v>42331.8</v>
      </c>
      <c r="E25" s="266">
        <v>38595.9</v>
      </c>
      <c r="F25" s="266">
        <v>3562.5</v>
      </c>
      <c r="G25" s="266">
        <v>35033.4</v>
      </c>
      <c r="H25" s="266">
        <v>1782.4</v>
      </c>
      <c r="I25" s="266">
        <v>33251</v>
      </c>
      <c r="J25" s="266">
        <v>20538.8</v>
      </c>
      <c r="K25" s="267">
        <v>12712.1</v>
      </c>
      <c r="L25" s="268">
        <f t="shared" si="0"/>
        <v>1.2872085088920593</v>
      </c>
    </row>
    <row r="26" spans="1:13">
      <c r="A26" s="99">
        <v>1990</v>
      </c>
      <c r="B26" s="170" t="s">
        <v>415</v>
      </c>
      <c r="C26" s="265">
        <v>89381.5</v>
      </c>
      <c r="D26" s="266">
        <v>45942.9</v>
      </c>
      <c r="E26" s="266">
        <v>43438.6</v>
      </c>
      <c r="F26" s="266">
        <v>4301.2</v>
      </c>
      <c r="G26" s="266">
        <v>39137.4</v>
      </c>
      <c r="H26" s="266">
        <v>1923.9</v>
      </c>
      <c r="I26" s="266">
        <v>37213.5</v>
      </c>
      <c r="J26" s="266">
        <v>22637.8</v>
      </c>
      <c r="K26" s="267">
        <v>14575.7</v>
      </c>
      <c r="L26" s="268">
        <f t="shared" si="0"/>
        <v>1.303303990772914</v>
      </c>
    </row>
    <row r="27" spans="1:13">
      <c r="A27" s="99">
        <v>1991</v>
      </c>
      <c r="B27" s="170" t="s">
        <v>415</v>
      </c>
      <c r="C27" s="265">
        <v>94261.4</v>
      </c>
      <c r="D27" s="266">
        <v>49299.3</v>
      </c>
      <c r="E27" s="266">
        <v>44962.1</v>
      </c>
      <c r="F27" s="266">
        <v>4725.3</v>
      </c>
      <c r="G27" s="266">
        <v>40236.800000000003</v>
      </c>
      <c r="H27" s="266">
        <v>1889.1</v>
      </c>
      <c r="I27" s="266">
        <v>38347.699999999997</v>
      </c>
      <c r="J27" s="266">
        <v>25179.1</v>
      </c>
      <c r="K27" s="267">
        <v>13168.6</v>
      </c>
      <c r="L27" s="268">
        <f t="shared" si="0"/>
        <v>1.2656206363187181</v>
      </c>
    </row>
    <row r="28" spans="1:13">
      <c r="A28" s="99">
        <v>1992</v>
      </c>
      <c r="B28" s="170" t="s">
        <v>415</v>
      </c>
      <c r="C28" s="265">
        <v>93950.3</v>
      </c>
      <c r="D28" s="266">
        <v>48935.5</v>
      </c>
      <c r="E28" s="266">
        <v>45014.8</v>
      </c>
      <c r="F28" s="266">
        <v>5368</v>
      </c>
      <c r="G28" s="266">
        <v>39646.800000000003</v>
      </c>
      <c r="H28" s="266">
        <v>1999.2</v>
      </c>
      <c r="I28" s="266">
        <v>37647.599999999999</v>
      </c>
      <c r="J28" s="266">
        <v>26599.599999999999</v>
      </c>
      <c r="K28" s="267">
        <v>11048</v>
      </c>
      <c r="L28" s="268">
        <f t="shared" si="0"/>
        <v>1.2437965925774903</v>
      </c>
    </row>
    <row r="29" spans="1:13">
      <c r="A29" s="99">
        <v>1993</v>
      </c>
      <c r="B29" s="170" t="s">
        <v>415</v>
      </c>
      <c r="C29" s="265">
        <v>93646.2</v>
      </c>
      <c r="D29" s="266">
        <v>48237.1</v>
      </c>
      <c r="E29" s="266">
        <v>45409.1</v>
      </c>
      <c r="F29" s="266">
        <v>5908.3</v>
      </c>
      <c r="G29" s="266">
        <v>39500.800000000003</v>
      </c>
      <c r="H29" s="266">
        <v>1872.8</v>
      </c>
      <c r="I29" s="266">
        <v>37628</v>
      </c>
      <c r="J29" s="266">
        <v>28010.3</v>
      </c>
      <c r="K29" s="267">
        <v>9617.7000000000007</v>
      </c>
      <c r="L29" s="268">
        <f t="shared" si="0"/>
        <v>1.2281887644693459</v>
      </c>
    </row>
    <row r="30" spans="1:13">
      <c r="A30" s="99">
        <v>1994</v>
      </c>
      <c r="B30" s="170" t="s">
        <v>416</v>
      </c>
      <c r="C30" s="265">
        <v>88624.7</v>
      </c>
      <c r="D30" s="266">
        <v>48280.2</v>
      </c>
      <c r="E30" s="266">
        <v>40344.6</v>
      </c>
      <c r="F30" s="266">
        <v>3542.5</v>
      </c>
      <c r="G30" s="266">
        <v>36802.1</v>
      </c>
      <c r="H30" s="266">
        <v>1561.8</v>
      </c>
      <c r="I30" s="266">
        <v>35240.300000000003</v>
      </c>
      <c r="J30" s="266">
        <v>29892.3</v>
      </c>
      <c r="K30" s="267">
        <v>5347.9</v>
      </c>
      <c r="L30" s="268">
        <f t="shared" si="0"/>
        <v>1.1337068662253349</v>
      </c>
      <c r="M30" s="269"/>
    </row>
    <row r="31" spans="1:13">
      <c r="A31" s="99">
        <v>1995</v>
      </c>
      <c r="B31" s="170" t="s">
        <v>416</v>
      </c>
      <c r="C31" s="265">
        <v>88094.6</v>
      </c>
      <c r="D31" s="266">
        <v>48491.9</v>
      </c>
      <c r="E31" s="266">
        <v>39602.699999999997</v>
      </c>
      <c r="F31" s="266">
        <v>3567.9</v>
      </c>
      <c r="G31" s="266">
        <v>36034.800000000003</v>
      </c>
      <c r="H31" s="266">
        <v>1608.1</v>
      </c>
      <c r="I31" s="266">
        <v>34426.699999999997</v>
      </c>
      <c r="J31" s="266">
        <v>30074.5</v>
      </c>
      <c r="K31" s="267">
        <v>4352.2</v>
      </c>
      <c r="L31" s="268">
        <f t="shared" si="0"/>
        <v>1.1212757616487454</v>
      </c>
      <c r="M31" s="269"/>
    </row>
    <row r="32" spans="1:13">
      <c r="A32" s="99">
        <v>1996</v>
      </c>
      <c r="B32" s="170" t="s">
        <v>416</v>
      </c>
      <c r="C32" s="265">
        <v>92402.4</v>
      </c>
      <c r="D32" s="266">
        <v>51197.3</v>
      </c>
      <c r="E32" s="266">
        <v>41205.199999999997</v>
      </c>
      <c r="F32" s="266">
        <v>3620.8</v>
      </c>
      <c r="G32" s="266">
        <v>37584.400000000001</v>
      </c>
      <c r="H32" s="266">
        <v>1642.6</v>
      </c>
      <c r="I32" s="266">
        <v>35941.800000000003</v>
      </c>
      <c r="J32" s="266">
        <v>30504.5</v>
      </c>
      <c r="K32" s="267">
        <v>5437.3</v>
      </c>
      <c r="L32" s="268">
        <f t="shared" si="0"/>
        <v>1.1309727949357236</v>
      </c>
      <c r="M32" s="269"/>
    </row>
    <row r="33" spans="1:13">
      <c r="A33" s="99">
        <v>1997</v>
      </c>
      <c r="B33" s="170" t="s">
        <v>416</v>
      </c>
      <c r="C33" s="265">
        <v>87753</v>
      </c>
      <c r="D33" s="266">
        <v>48480.800000000003</v>
      </c>
      <c r="E33" s="266">
        <v>39272.199999999997</v>
      </c>
      <c r="F33" s="266">
        <v>3619.4</v>
      </c>
      <c r="G33" s="266">
        <v>35652.800000000003</v>
      </c>
      <c r="H33" s="266">
        <v>1931.1</v>
      </c>
      <c r="I33" s="266">
        <v>33721.699999999997</v>
      </c>
      <c r="J33" s="266">
        <v>31412.3</v>
      </c>
      <c r="K33" s="267">
        <v>2309.4</v>
      </c>
      <c r="L33" s="268">
        <f t="shared" si="0"/>
        <v>1.0983802105563558</v>
      </c>
      <c r="M33" s="269"/>
    </row>
    <row r="34" spans="1:13">
      <c r="A34" s="99">
        <v>1998</v>
      </c>
      <c r="B34" s="170" t="s">
        <v>416</v>
      </c>
      <c r="C34" s="265">
        <v>82626.600000000006</v>
      </c>
      <c r="D34" s="266">
        <v>44675.9</v>
      </c>
      <c r="E34" s="266">
        <v>37950.699999999997</v>
      </c>
      <c r="F34" s="266">
        <v>3537.5</v>
      </c>
      <c r="G34" s="266">
        <v>34413.300000000003</v>
      </c>
      <c r="H34" s="266">
        <v>2248.8000000000002</v>
      </c>
      <c r="I34" s="266">
        <v>32164.400000000001</v>
      </c>
      <c r="J34" s="266">
        <v>29572.3</v>
      </c>
      <c r="K34" s="267">
        <v>2592.1</v>
      </c>
      <c r="L34" s="268">
        <f t="shared" si="0"/>
        <v>1.112843139631668</v>
      </c>
      <c r="M34" s="269"/>
    </row>
    <row r="35" spans="1:13">
      <c r="A35" s="99">
        <v>1999</v>
      </c>
      <c r="B35" s="170" t="s">
        <v>416</v>
      </c>
      <c r="C35" s="265">
        <v>79278.100000000006</v>
      </c>
      <c r="D35" s="266">
        <v>42524.1</v>
      </c>
      <c r="E35" s="266">
        <v>36754</v>
      </c>
      <c r="F35" s="266">
        <v>3374.3</v>
      </c>
      <c r="G35" s="266">
        <v>33379.699999999997</v>
      </c>
      <c r="H35" s="266">
        <v>2106.5</v>
      </c>
      <c r="I35" s="266">
        <v>31273.200000000001</v>
      </c>
      <c r="J35" s="266">
        <v>28939</v>
      </c>
      <c r="K35" s="267">
        <v>2334.1999999999998</v>
      </c>
      <c r="L35" s="268">
        <f t="shared" si="0"/>
        <v>1.1093571367600901</v>
      </c>
      <c r="M35" s="269"/>
    </row>
    <row r="36" spans="1:13">
      <c r="A36" s="99">
        <v>2000</v>
      </c>
      <c r="B36" s="170" t="s">
        <v>416</v>
      </c>
      <c r="C36" s="265">
        <v>77317.2</v>
      </c>
      <c r="D36" s="266">
        <v>41621.5</v>
      </c>
      <c r="E36" s="266">
        <v>35695.699999999997</v>
      </c>
      <c r="F36" s="266">
        <v>3269.4</v>
      </c>
      <c r="G36" s="266">
        <v>32426.3</v>
      </c>
      <c r="H36" s="266">
        <v>1924.7</v>
      </c>
      <c r="I36" s="266">
        <v>30501.599999999999</v>
      </c>
      <c r="J36" s="266">
        <v>27540.7</v>
      </c>
      <c r="K36" s="267">
        <v>2961</v>
      </c>
      <c r="L36" s="268">
        <f t="shared" si="0"/>
        <v>1.1179128453300289</v>
      </c>
      <c r="M36" s="269"/>
    </row>
    <row r="37" spans="1:13">
      <c r="A37" s="99">
        <v>2001</v>
      </c>
      <c r="B37" s="170" t="s">
        <v>416</v>
      </c>
      <c r="C37" s="265">
        <v>73356.800000000003</v>
      </c>
      <c r="D37" s="266">
        <v>39342.800000000003</v>
      </c>
      <c r="E37" s="266">
        <v>34014</v>
      </c>
      <c r="F37" s="266">
        <v>3176</v>
      </c>
      <c r="G37" s="266">
        <v>30837.9</v>
      </c>
      <c r="H37" s="266">
        <v>1929</v>
      </c>
      <c r="I37" s="266">
        <v>28908.9</v>
      </c>
      <c r="J37" s="266">
        <v>25793.9</v>
      </c>
      <c r="K37" s="267">
        <v>3115</v>
      </c>
      <c r="L37" s="268">
        <f t="shared" si="0"/>
        <v>1.1261959445351937</v>
      </c>
      <c r="M37" s="269"/>
    </row>
    <row r="38" spans="1:13">
      <c r="A38" s="99">
        <v>2002</v>
      </c>
      <c r="B38" s="170" t="s">
        <v>416</v>
      </c>
      <c r="C38" s="265">
        <v>68880.3</v>
      </c>
      <c r="D38" s="266">
        <v>36922.300000000003</v>
      </c>
      <c r="E38" s="266">
        <v>31958</v>
      </c>
      <c r="F38" s="266">
        <v>3070.4</v>
      </c>
      <c r="G38" s="266">
        <v>28887.599999999999</v>
      </c>
      <c r="H38" s="266">
        <v>1853.3</v>
      </c>
      <c r="I38" s="266">
        <v>27034.400000000001</v>
      </c>
      <c r="J38" s="266">
        <v>24337.8</v>
      </c>
      <c r="K38" s="267">
        <v>2696.6</v>
      </c>
      <c r="L38" s="268">
        <f t="shared" si="0"/>
        <v>1.1243927522037218</v>
      </c>
      <c r="M38" s="269"/>
    </row>
    <row r="39" spans="1:13">
      <c r="A39" s="99">
        <v>2003</v>
      </c>
      <c r="B39" s="170" t="s">
        <v>416</v>
      </c>
      <c r="C39" s="265">
        <v>65990.8</v>
      </c>
      <c r="D39" s="266">
        <v>35242</v>
      </c>
      <c r="E39" s="266">
        <v>30748.799999999999</v>
      </c>
      <c r="F39" s="266">
        <v>2933.9</v>
      </c>
      <c r="G39" s="266">
        <v>27814.9</v>
      </c>
      <c r="H39" s="266">
        <v>1639.7</v>
      </c>
      <c r="I39" s="266">
        <v>26175.200000000001</v>
      </c>
      <c r="J39" s="266">
        <v>23736.5</v>
      </c>
      <c r="K39" s="267">
        <v>2438.8000000000002</v>
      </c>
      <c r="L39" s="268">
        <f t="shared" si="0"/>
        <v>1.1188977659617758</v>
      </c>
      <c r="M39" s="269"/>
    </row>
    <row r="40" spans="1:13">
      <c r="A40" s="99">
        <v>2004</v>
      </c>
      <c r="B40" s="170" t="s">
        <v>416</v>
      </c>
      <c r="C40" s="265">
        <v>64121.5</v>
      </c>
      <c r="D40" s="266">
        <v>34313.199999999997</v>
      </c>
      <c r="E40" s="266">
        <v>29808.2</v>
      </c>
      <c r="F40" s="266">
        <v>2763.5</v>
      </c>
      <c r="G40" s="266">
        <v>27044.799999999999</v>
      </c>
      <c r="H40" s="266">
        <v>1645.4</v>
      </c>
      <c r="I40" s="266">
        <v>25399.4</v>
      </c>
      <c r="J40" s="266">
        <v>23539.200000000001</v>
      </c>
      <c r="K40" s="267">
        <v>1860.2</v>
      </c>
      <c r="L40" s="268">
        <f t="shared" si="0"/>
        <v>1.1083636979624008</v>
      </c>
      <c r="M40" s="269"/>
    </row>
    <row r="41" spans="1:13">
      <c r="A41" s="99">
        <v>2005</v>
      </c>
      <c r="B41" s="170" t="s">
        <v>416</v>
      </c>
      <c r="C41" s="265">
        <v>63269.1</v>
      </c>
      <c r="D41" s="266">
        <v>34491.699999999997</v>
      </c>
      <c r="E41" s="266">
        <v>28777.4</v>
      </c>
      <c r="F41" s="266">
        <v>2661.1</v>
      </c>
      <c r="G41" s="266">
        <v>26116.2</v>
      </c>
      <c r="H41" s="266">
        <v>1540.4</v>
      </c>
      <c r="I41" s="266">
        <v>24575.8</v>
      </c>
      <c r="J41" s="266">
        <v>23198.9</v>
      </c>
      <c r="K41" s="267">
        <v>1376.9</v>
      </c>
      <c r="L41" s="268">
        <f t="shared" si="0"/>
        <v>1.0966949612329198</v>
      </c>
      <c r="M41" s="269"/>
    </row>
    <row r="42" spans="1:13">
      <c r="A42" s="99">
        <v>2006</v>
      </c>
      <c r="B42" s="170" t="s">
        <v>416</v>
      </c>
      <c r="C42" s="265">
        <v>62855.7</v>
      </c>
      <c r="D42" s="266">
        <v>34148.1</v>
      </c>
      <c r="E42" s="266">
        <v>28707.599999999999</v>
      </c>
      <c r="F42" s="266">
        <v>2598.8000000000002</v>
      </c>
      <c r="G42" s="266">
        <v>26108.7</v>
      </c>
      <c r="H42" s="266">
        <v>1535.4</v>
      </c>
      <c r="I42" s="266">
        <v>24573.3</v>
      </c>
      <c r="J42" s="266">
        <v>23219</v>
      </c>
      <c r="K42" s="267">
        <v>1354.4</v>
      </c>
      <c r="L42" s="268">
        <f t="shared" si="0"/>
        <v>1.095675047196041</v>
      </c>
      <c r="M42" s="269"/>
    </row>
    <row r="43" spans="1:13">
      <c r="A43" s="99">
        <v>2007</v>
      </c>
      <c r="B43" s="170" t="s">
        <v>416</v>
      </c>
      <c r="C43" s="265">
        <v>59503.1</v>
      </c>
      <c r="D43" s="266">
        <v>32424.6</v>
      </c>
      <c r="E43" s="266">
        <v>27078.6</v>
      </c>
      <c r="F43" s="266">
        <v>2533.6</v>
      </c>
      <c r="G43" s="266">
        <v>24545</v>
      </c>
      <c r="H43" s="266">
        <v>1466.3</v>
      </c>
      <c r="I43" s="266">
        <v>23078.7</v>
      </c>
      <c r="J43" s="266">
        <v>23429.8</v>
      </c>
      <c r="K43" s="267">
        <v>-351</v>
      </c>
      <c r="L43" s="268">
        <f t="shared" si="0"/>
        <v>1.0653290173344172</v>
      </c>
      <c r="M43" s="269"/>
    </row>
    <row r="44" spans="1:13">
      <c r="A44" s="99">
        <v>2008</v>
      </c>
      <c r="B44" s="170" t="s">
        <v>416</v>
      </c>
      <c r="C44" s="265">
        <v>57465</v>
      </c>
      <c r="D44" s="266">
        <v>31541.5</v>
      </c>
      <c r="E44" s="266">
        <v>25923.5</v>
      </c>
      <c r="F44" s="266">
        <v>2659.8</v>
      </c>
      <c r="G44" s="266">
        <v>23263.7</v>
      </c>
      <c r="H44" s="266">
        <v>1361.7</v>
      </c>
      <c r="I44" s="266">
        <v>21902</v>
      </c>
      <c r="J44" s="266">
        <v>22724.6</v>
      </c>
      <c r="K44" s="267">
        <v>-822.6</v>
      </c>
      <c r="L44" s="268">
        <f t="shared" si="0"/>
        <v>1.0589484042523787</v>
      </c>
      <c r="M44" s="269"/>
    </row>
    <row r="45" spans="1:13">
      <c r="A45" s="99">
        <v>2009</v>
      </c>
      <c r="B45" s="170" t="s">
        <v>416</v>
      </c>
      <c r="C45" s="265">
        <v>52928.2</v>
      </c>
      <c r="D45" s="266">
        <v>28004.6</v>
      </c>
      <c r="E45" s="266">
        <v>24923.599999999999</v>
      </c>
      <c r="F45" s="266">
        <v>2586.3000000000002</v>
      </c>
      <c r="G45" s="266">
        <v>22337.3</v>
      </c>
      <c r="H45" s="266">
        <v>1275.2</v>
      </c>
      <c r="I45" s="266">
        <v>21062.1</v>
      </c>
      <c r="J45" s="266">
        <v>21646</v>
      </c>
      <c r="K45" s="267">
        <v>-584</v>
      </c>
      <c r="L45" s="268">
        <f t="shared" si="0"/>
        <v>1.0660111539212942</v>
      </c>
      <c r="M45" s="269"/>
    </row>
    <row r="46" spans="1:13">
      <c r="A46" s="99">
        <v>2010</v>
      </c>
      <c r="B46" s="170" t="s">
        <v>416</v>
      </c>
      <c r="C46" s="265">
        <v>50690.3</v>
      </c>
      <c r="D46" s="266">
        <v>27225.7</v>
      </c>
      <c r="E46" s="266">
        <v>23464.6</v>
      </c>
      <c r="F46" s="266">
        <v>2472.6999999999998</v>
      </c>
      <c r="G46" s="266">
        <v>20991.9</v>
      </c>
      <c r="H46" s="266">
        <v>1188.7</v>
      </c>
      <c r="I46" s="266">
        <v>19803.2</v>
      </c>
      <c r="J46" s="266">
        <v>20116.3</v>
      </c>
      <c r="K46" s="267">
        <v>-313.10000000000002</v>
      </c>
      <c r="L46" s="268">
        <f t="shared" si="0"/>
        <v>1.0707257826031853</v>
      </c>
      <c r="M46" s="269"/>
    </row>
    <row r="47" spans="1:13">
      <c r="A47" s="99">
        <v>2011</v>
      </c>
      <c r="B47" s="170" t="s">
        <v>416</v>
      </c>
      <c r="C47" s="265">
        <v>52853.5</v>
      </c>
      <c r="D47" s="266">
        <v>29241.9</v>
      </c>
      <c r="E47" s="266">
        <v>23611.599999999999</v>
      </c>
      <c r="F47" s="266">
        <v>2454.9</v>
      </c>
      <c r="G47" s="266">
        <v>21156.799999999999</v>
      </c>
      <c r="H47" s="266">
        <v>1193</v>
      </c>
      <c r="I47" s="266">
        <v>19963.8</v>
      </c>
      <c r="J47" s="266">
        <v>19690.3</v>
      </c>
      <c r="K47" s="267">
        <v>273.5</v>
      </c>
      <c r="L47" s="268">
        <f t="shared" si="0"/>
        <v>1.0801396220476946</v>
      </c>
      <c r="M47" s="269"/>
    </row>
    <row r="48" spans="1:13">
      <c r="A48" s="99">
        <v>2012</v>
      </c>
      <c r="B48" s="170" t="s">
        <v>416</v>
      </c>
      <c r="C48" s="265">
        <v>53352.800000000003</v>
      </c>
      <c r="D48" s="266">
        <v>29905.3</v>
      </c>
      <c r="E48" s="266">
        <v>23447.599999999999</v>
      </c>
      <c r="F48" s="266">
        <v>2426.4</v>
      </c>
      <c r="G48" s="266">
        <v>21021.200000000001</v>
      </c>
      <c r="H48" s="266">
        <v>1198.4000000000001</v>
      </c>
      <c r="I48" s="266">
        <v>19822.8</v>
      </c>
      <c r="J48" s="266">
        <v>19499.8</v>
      </c>
      <c r="K48" s="267">
        <v>323</v>
      </c>
      <c r="L48" s="268">
        <f t="shared" si="0"/>
        <v>1.0799068920149784</v>
      </c>
      <c r="M48" s="269"/>
    </row>
    <row r="49" spans="1:13">
      <c r="A49" s="99">
        <v>2013</v>
      </c>
      <c r="B49" s="170" t="s">
        <v>416</v>
      </c>
      <c r="C49" s="265">
        <v>58306</v>
      </c>
      <c r="D49" s="266">
        <v>32955.300000000003</v>
      </c>
      <c r="E49" s="266">
        <v>25350.7</v>
      </c>
      <c r="F49" s="266">
        <v>2449.1</v>
      </c>
      <c r="G49" s="266">
        <v>22901.5</v>
      </c>
      <c r="H49" s="266">
        <v>1249.9000000000001</v>
      </c>
      <c r="I49" s="266">
        <v>21651.599999999999</v>
      </c>
      <c r="J49" s="266">
        <v>19274.8</v>
      </c>
      <c r="K49" s="267">
        <v>2376.9</v>
      </c>
      <c r="L49" s="268">
        <f t="shared" si="0"/>
        <v>1.1163294728518613</v>
      </c>
      <c r="M49" s="269"/>
    </row>
    <row r="50" spans="1:13">
      <c r="A50" s="99">
        <v>2014</v>
      </c>
      <c r="B50" s="170" t="s">
        <v>416</v>
      </c>
      <c r="C50" s="265">
        <v>59448.1</v>
      </c>
      <c r="D50" s="266">
        <v>33031.300000000003</v>
      </c>
      <c r="E50" s="266">
        <v>26416.9</v>
      </c>
      <c r="F50" s="266">
        <v>2575.1</v>
      </c>
      <c r="G50" s="266">
        <v>23841.8</v>
      </c>
      <c r="H50" s="266">
        <v>1642.6</v>
      </c>
      <c r="I50" s="266">
        <v>22199.3</v>
      </c>
      <c r="J50" s="266">
        <v>19945.599999999999</v>
      </c>
      <c r="K50" s="267">
        <v>2253.6</v>
      </c>
      <c r="L50" s="268">
        <f t="shared" si="0"/>
        <v>1.122153470953323</v>
      </c>
      <c r="M50" s="269"/>
    </row>
    <row r="51" spans="1:13">
      <c r="A51" s="99">
        <v>2015</v>
      </c>
      <c r="B51" s="170" t="s">
        <v>416</v>
      </c>
      <c r="C51" s="265">
        <v>60891.3</v>
      </c>
      <c r="D51" s="266">
        <v>32996.6</v>
      </c>
      <c r="E51" s="266">
        <v>27894.7</v>
      </c>
      <c r="F51" s="266">
        <v>2686.9</v>
      </c>
      <c r="G51" s="266">
        <v>25207.7</v>
      </c>
      <c r="H51" s="266">
        <v>2018.2</v>
      </c>
      <c r="I51" s="266">
        <v>23189.5</v>
      </c>
      <c r="J51" s="266">
        <v>19825.599999999999</v>
      </c>
      <c r="K51" s="267">
        <v>3363.9</v>
      </c>
      <c r="L51" s="268">
        <f t="shared" si="0"/>
        <v>1.1527574528182225</v>
      </c>
      <c r="M51" s="269"/>
    </row>
    <row r="52" spans="1:13">
      <c r="A52" s="99">
        <v>2016</v>
      </c>
      <c r="B52" s="170" t="s">
        <v>416</v>
      </c>
      <c r="C52" s="265">
        <v>62981.4</v>
      </c>
      <c r="D52" s="266">
        <v>33699.9</v>
      </c>
      <c r="E52" s="266">
        <v>29281.5</v>
      </c>
      <c r="F52" s="266">
        <v>2736.5</v>
      </c>
      <c r="G52" s="266">
        <v>26545</v>
      </c>
      <c r="H52" s="266">
        <v>2159.6</v>
      </c>
      <c r="I52" s="266">
        <v>24385.4</v>
      </c>
      <c r="J52" s="266">
        <v>19954.7</v>
      </c>
      <c r="K52" s="267">
        <v>4430.7</v>
      </c>
      <c r="L52" s="268">
        <f t="shared" si="0"/>
        <v>1.1738303891930979</v>
      </c>
      <c r="M52" s="269"/>
    </row>
    <row r="53" spans="1:13">
      <c r="A53" s="99">
        <v>2017</v>
      </c>
      <c r="B53" s="170" t="s">
        <v>416</v>
      </c>
      <c r="C53" s="265">
        <v>65040.4</v>
      </c>
      <c r="D53" s="266">
        <v>34917.5</v>
      </c>
      <c r="E53" s="266">
        <v>30122.9</v>
      </c>
      <c r="F53" s="266">
        <v>2788.7</v>
      </c>
      <c r="G53" s="266">
        <v>27334.2</v>
      </c>
      <c r="H53" s="266">
        <v>2187.1</v>
      </c>
      <c r="I53" s="266">
        <v>25147.1</v>
      </c>
      <c r="J53" s="266">
        <v>20513.099999999999</v>
      </c>
      <c r="K53" s="267">
        <v>4633.8999999999996</v>
      </c>
      <c r="L53" s="268">
        <f t="shared" si="0"/>
        <v>1.173364218745208</v>
      </c>
      <c r="M53" s="269"/>
    </row>
    <row r="54" spans="1:13">
      <c r="A54" s="99">
        <v>2018</v>
      </c>
      <c r="B54" s="170" t="s">
        <v>416</v>
      </c>
      <c r="C54" s="265">
        <v>65845.399999999994</v>
      </c>
      <c r="D54" s="266">
        <v>35797.4</v>
      </c>
      <c r="E54" s="266">
        <v>30048</v>
      </c>
      <c r="F54" s="266">
        <v>2937.5</v>
      </c>
      <c r="G54" s="266">
        <v>27110.6</v>
      </c>
      <c r="H54" s="266">
        <v>2220.8000000000002</v>
      </c>
      <c r="I54" s="266">
        <v>24889.8</v>
      </c>
      <c r="J54" s="266">
        <v>22219.4</v>
      </c>
      <c r="K54" s="267">
        <v>2670.3</v>
      </c>
      <c r="L54" s="268">
        <f t="shared" si="0"/>
        <v>1.1349367769335781</v>
      </c>
      <c r="M54" s="269"/>
    </row>
    <row r="55" spans="1:13">
      <c r="A55" s="99">
        <v>2019</v>
      </c>
      <c r="B55" s="170" t="s">
        <v>416</v>
      </c>
      <c r="C55" s="265">
        <v>66943.8</v>
      </c>
      <c r="D55" s="266">
        <v>36509.9</v>
      </c>
      <c r="E55" s="266">
        <v>30434</v>
      </c>
      <c r="F55" s="266">
        <v>3019.8</v>
      </c>
      <c r="G55" s="266">
        <v>27414.1</v>
      </c>
      <c r="H55" s="266">
        <v>2317.5</v>
      </c>
      <c r="I55" s="266">
        <v>25096.6</v>
      </c>
      <c r="J55" s="266">
        <v>23391.9</v>
      </c>
      <c r="K55" s="267">
        <v>1704.7</v>
      </c>
      <c r="L55" s="268">
        <f t="shared" si="0"/>
        <v>1.1175590716806507</v>
      </c>
      <c r="M55" s="269"/>
    </row>
    <row r="56" spans="1:13">
      <c r="A56" s="99">
        <v>2020</v>
      </c>
      <c r="B56" s="170" t="s">
        <v>416</v>
      </c>
      <c r="C56" s="265">
        <v>66247.199999999997</v>
      </c>
      <c r="D56" s="266">
        <v>35438</v>
      </c>
      <c r="E56" s="266">
        <v>30809.200000000001</v>
      </c>
      <c r="F56" s="266">
        <v>3080.1</v>
      </c>
      <c r="G56" s="266">
        <v>27729.1</v>
      </c>
      <c r="H56" s="266">
        <v>2673.3</v>
      </c>
      <c r="I56" s="266">
        <v>25055.8</v>
      </c>
      <c r="J56" s="266">
        <v>23056.3</v>
      </c>
      <c r="K56" s="267">
        <v>1999.4</v>
      </c>
      <c r="L56" s="268">
        <f t="shared" si="0"/>
        <v>1.1325391832380536</v>
      </c>
      <c r="M56" s="269"/>
    </row>
    <row r="57" spans="1:13">
      <c r="A57" s="99">
        <v>2021</v>
      </c>
      <c r="B57" s="170" t="s">
        <v>416</v>
      </c>
      <c r="C57" s="265">
        <v>66681</v>
      </c>
      <c r="D57" s="266">
        <v>36524.699999999997</v>
      </c>
      <c r="E57" s="266">
        <v>30156.400000000001</v>
      </c>
      <c r="F57" s="266">
        <v>3185.1</v>
      </c>
      <c r="G57" s="266">
        <v>26971.200000000001</v>
      </c>
      <c r="H57" s="266">
        <v>2544.5</v>
      </c>
      <c r="I57" s="266">
        <v>24426.7</v>
      </c>
      <c r="J57" s="266">
        <v>23014.7</v>
      </c>
      <c r="K57" s="267">
        <v>1412</v>
      </c>
      <c r="L57" s="268">
        <f t="shared" si="0"/>
        <v>1.1199474633603965</v>
      </c>
    </row>
  </sheetData>
  <mergeCells count="1">
    <mergeCell ref="A3:A5"/>
  </mergeCells>
  <phoneticPr fontId="4"/>
  <pageMargins left="0.70866141732283472" right="0.70866141732283472" top="0.74803149606299213" bottom="0.74803149606299213" header="0.31496062992125984" footer="0.31496062992125984"/>
  <pageSetup paperSize="9" scale="5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CF933-E6DC-4386-8A13-1C84A091E887}">
  <dimension ref="A1:U658"/>
  <sheetViews>
    <sheetView topLeftCell="C1" zoomScaleNormal="100" workbookViewId="0"/>
  </sheetViews>
  <sheetFormatPr defaultColWidth="6.8203125" defaultRowHeight="18.45"/>
  <cols>
    <col min="1" max="1" width="9.64453125" style="110" bestFit="1" customWidth="1"/>
    <col min="2" max="2" width="19.9375" style="183" bestFit="1" customWidth="1"/>
    <col min="3" max="3" width="19.9375" style="183" customWidth="1"/>
    <col min="4" max="4" width="17.17578125" style="183" customWidth="1"/>
    <col min="5" max="6" width="14.5859375" style="183" bestFit="1" customWidth="1"/>
    <col min="7" max="7" width="6.8203125" style="35"/>
    <col min="8" max="8" width="6.8203125" style="110"/>
    <col min="9" max="12" width="17.703125" style="128" customWidth="1"/>
    <col min="13" max="13" width="6.8203125" style="35"/>
    <col min="14" max="14" width="17.703125" style="35" customWidth="1"/>
    <col min="15" max="15" width="10.76171875" style="35" bestFit="1" customWidth="1"/>
    <col min="16" max="16" width="12.29296875" style="35" bestFit="1" customWidth="1"/>
    <col min="17" max="19" width="12.29296875" style="35" customWidth="1"/>
    <col min="20" max="20" width="14.05859375" style="35" bestFit="1" customWidth="1"/>
    <col min="21" max="21" width="15.64453125" style="35" bestFit="1" customWidth="1"/>
    <col min="22" max="16384" width="6.8203125" style="35"/>
  </cols>
  <sheetData>
    <row r="1" spans="1:21" ht="36.9">
      <c r="B1" s="74" t="s">
        <v>361</v>
      </c>
      <c r="C1" s="74" t="s">
        <v>362</v>
      </c>
      <c r="D1" s="74" t="s">
        <v>363</v>
      </c>
      <c r="E1" s="74" t="s">
        <v>364</v>
      </c>
      <c r="F1" s="74" t="s">
        <v>365</v>
      </c>
      <c r="H1" s="110" t="s">
        <v>358</v>
      </c>
      <c r="I1" s="58" t="s">
        <v>362</v>
      </c>
      <c r="J1" s="58" t="s">
        <v>363</v>
      </c>
      <c r="K1" s="58" t="s">
        <v>364</v>
      </c>
      <c r="L1" s="58" t="s">
        <v>366</v>
      </c>
      <c r="M1" s="35" t="s">
        <v>367</v>
      </c>
      <c r="N1" s="58" t="s">
        <v>368</v>
      </c>
      <c r="O1" s="35" t="s">
        <v>369</v>
      </c>
      <c r="P1" s="35" t="s">
        <v>370</v>
      </c>
      <c r="Q1" s="35" t="s">
        <v>371</v>
      </c>
      <c r="R1" s="35" t="s">
        <v>372</v>
      </c>
      <c r="S1" s="35" t="s">
        <v>373</v>
      </c>
      <c r="T1" s="35" t="s">
        <v>374</v>
      </c>
      <c r="U1" s="35" t="s">
        <v>375</v>
      </c>
    </row>
    <row r="2" spans="1:21">
      <c r="A2" s="113">
        <v>24838</v>
      </c>
      <c r="B2" s="68">
        <v>373</v>
      </c>
      <c r="C2" s="75">
        <v>360.19811660125299</v>
      </c>
      <c r="D2" s="68">
        <v>4975</v>
      </c>
      <c r="E2" s="68">
        <v>4801</v>
      </c>
      <c r="F2" s="68">
        <v>7623</v>
      </c>
      <c r="H2" s="110" t="s">
        <v>94</v>
      </c>
      <c r="I2" s="125">
        <v>353.90188247622399</v>
      </c>
      <c r="J2" s="125">
        <v>4961.3333333333303</v>
      </c>
      <c r="K2" s="125">
        <v>4846</v>
      </c>
      <c r="L2" s="125">
        <v>7634</v>
      </c>
      <c r="M2" s="133">
        <f t="shared" ref="M2:M65" si="0">K2/L2</f>
        <v>0.63479172124705263</v>
      </c>
      <c r="N2" s="174">
        <v>7632.08172097026</v>
      </c>
      <c r="O2" s="174">
        <v>0.65892773292394302</v>
      </c>
      <c r="P2" s="174">
        <f t="shared" ref="P2:P65" si="1">N2*O2</f>
        <v>5028.9903058891987</v>
      </c>
      <c r="Q2" s="173"/>
      <c r="R2" s="173">
        <f t="shared" ref="R2:R65" si="2">P2*(1-Q2)</f>
        <v>5028.9903058891987</v>
      </c>
      <c r="S2" s="173">
        <f t="shared" ref="S2:S65" si="3">I2/J2</f>
        <v>7.1332010711413096E-2</v>
      </c>
      <c r="T2" s="174">
        <v>7.1484117718002199E-2</v>
      </c>
      <c r="U2" s="173">
        <f t="shared" ref="U2:U65" si="4">R2*T2</f>
        <v>359.49293502887537</v>
      </c>
    </row>
    <row r="3" spans="1:21">
      <c r="A3" s="113">
        <v>24869</v>
      </c>
      <c r="B3" s="68">
        <v>358</v>
      </c>
      <c r="C3" s="75">
        <v>340.05840451671401</v>
      </c>
      <c r="D3" s="68">
        <v>4944</v>
      </c>
      <c r="E3" s="68">
        <v>4771</v>
      </c>
      <c r="F3" s="68">
        <v>7634</v>
      </c>
      <c r="H3" s="110" t="s">
        <v>95</v>
      </c>
      <c r="I3" s="125">
        <v>373.95585377244703</v>
      </c>
      <c r="J3" s="125">
        <v>4995</v>
      </c>
      <c r="K3" s="125">
        <v>5174</v>
      </c>
      <c r="L3" s="125">
        <v>7663.3333333333303</v>
      </c>
      <c r="M3" s="133">
        <f t="shared" si="0"/>
        <v>0.67516311439756438</v>
      </c>
      <c r="N3" s="174">
        <v>7658.9043647941799</v>
      </c>
      <c r="O3" s="174">
        <v>0.65832985687385903</v>
      </c>
      <c r="P3" s="174">
        <f t="shared" si="1"/>
        <v>5042.0854142855269</v>
      </c>
      <c r="Q3" s="173"/>
      <c r="R3" s="173">
        <f t="shared" si="2"/>
        <v>5042.0854142855269</v>
      </c>
      <c r="S3" s="173">
        <f t="shared" si="3"/>
        <v>7.4866036791280691E-2</v>
      </c>
      <c r="T3" s="174">
        <v>7.2164337462426995E-2</v>
      </c>
      <c r="U3" s="173">
        <f t="shared" si="4"/>
        <v>363.85875335088178</v>
      </c>
    </row>
    <row r="4" spans="1:21">
      <c r="A4" s="113">
        <v>24898</v>
      </c>
      <c r="B4" s="68">
        <v>365</v>
      </c>
      <c r="C4" s="75">
        <v>361.44912631070702</v>
      </c>
      <c r="D4" s="68">
        <v>4965</v>
      </c>
      <c r="E4" s="68">
        <v>4966</v>
      </c>
      <c r="F4" s="68">
        <v>7645</v>
      </c>
      <c r="H4" s="110" t="s">
        <v>96</v>
      </c>
      <c r="I4" s="125">
        <v>368.36088198620098</v>
      </c>
      <c r="J4" s="125">
        <v>5015</v>
      </c>
      <c r="K4" s="125">
        <v>5155.6666666666597</v>
      </c>
      <c r="L4" s="125">
        <v>7693.3333333333303</v>
      </c>
      <c r="M4" s="133">
        <f t="shared" si="0"/>
        <v>0.67014731369150715</v>
      </c>
      <c r="N4" s="174">
        <v>7685.7282075424901</v>
      </c>
      <c r="O4" s="174">
        <v>0.65771689581647697</v>
      </c>
      <c r="P4" s="174">
        <f t="shared" si="1"/>
        <v>5055.0332987539823</v>
      </c>
      <c r="Q4" s="173"/>
      <c r="R4" s="173">
        <f t="shared" si="2"/>
        <v>5055.0332987539823</v>
      </c>
      <c r="S4" s="173">
        <f t="shared" si="3"/>
        <v>7.345182093443689E-2</v>
      </c>
      <c r="T4" s="174">
        <v>7.2844462139972699E-2</v>
      </c>
      <c r="U4" s="173">
        <f t="shared" si="4"/>
        <v>368.23118174738579</v>
      </c>
    </row>
    <row r="5" spans="1:21">
      <c r="A5" s="113">
        <v>24929</v>
      </c>
      <c r="B5" s="68">
        <v>358</v>
      </c>
      <c r="C5" s="75">
        <v>368.17719526234202</v>
      </c>
      <c r="D5" s="68">
        <v>4991</v>
      </c>
      <c r="E5" s="68">
        <v>5117</v>
      </c>
      <c r="F5" s="68">
        <v>7655</v>
      </c>
      <c r="H5" s="110" t="s">
        <v>97</v>
      </c>
      <c r="I5" s="125">
        <v>383.31182806892201</v>
      </c>
      <c r="J5" s="125">
        <v>5038</v>
      </c>
      <c r="K5" s="125">
        <v>5068.3333333333303</v>
      </c>
      <c r="L5" s="125">
        <v>7719.3333333333303</v>
      </c>
      <c r="M5" s="133">
        <f t="shared" si="0"/>
        <v>0.65657656101563167</v>
      </c>
      <c r="N5" s="174">
        <v>7712.5572162448998</v>
      </c>
      <c r="O5" s="174">
        <v>0.65708428553045195</v>
      </c>
      <c r="P5" s="174">
        <f t="shared" si="1"/>
        <v>5067.8001480490111</v>
      </c>
      <c r="Q5" s="173"/>
      <c r="R5" s="173">
        <f t="shared" si="2"/>
        <v>5067.8001480490111</v>
      </c>
      <c r="S5" s="173">
        <f t="shared" si="3"/>
        <v>7.608412625425208E-2</v>
      </c>
      <c r="T5" s="174">
        <v>7.35260852458407E-2</v>
      </c>
      <c r="U5" s="173">
        <f t="shared" si="4"/>
        <v>372.6155056943357</v>
      </c>
    </row>
    <row r="6" spans="1:21">
      <c r="A6" s="113">
        <v>24959</v>
      </c>
      <c r="B6" s="68">
        <v>360</v>
      </c>
      <c r="C6" s="75">
        <v>376.04204889827997</v>
      </c>
      <c r="D6" s="68">
        <v>4997</v>
      </c>
      <c r="E6" s="68">
        <v>5199</v>
      </c>
      <c r="F6" s="68">
        <v>7663</v>
      </c>
      <c r="H6" s="110" t="s">
        <v>98</v>
      </c>
      <c r="I6" s="125">
        <v>364.19134370506498</v>
      </c>
      <c r="J6" s="125">
        <v>5017.3333333333303</v>
      </c>
      <c r="K6" s="125">
        <v>4905</v>
      </c>
      <c r="L6" s="125">
        <v>7743</v>
      </c>
      <c r="M6" s="133">
        <f t="shared" si="0"/>
        <v>0.63347539713289425</v>
      </c>
      <c r="N6" s="174">
        <v>7739.4001111347698</v>
      </c>
      <c r="O6" s="174">
        <v>0.65643523080560795</v>
      </c>
      <c r="P6" s="174">
        <f t="shared" si="1"/>
        <v>5080.4148982497009</v>
      </c>
      <c r="Q6" s="173"/>
      <c r="R6" s="173">
        <f t="shared" si="2"/>
        <v>5080.4148982497009</v>
      </c>
      <c r="S6" s="173">
        <f t="shared" si="3"/>
        <v>7.2586635072760808E-2</v>
      </c>
      <c r="T6" s="174">
        <v>7.4211179874478894E-2</v>
      </c>
      <c r="U6" s="173">
        <f t="shared" si="4"/>
        <v>377.02358385099092</v>
      </c>
    </row>
    <row r="7" spans="1:21">
      <c r="A7" s="113">
        <v>24990</v>
      </c>
      <c r="B7" s="68">
        <v>363</v>
      </c>
      <c r="C7" s="75">
        <v>377.64831715671897</v>
      </c>
      <c r="D7" s="68">
        <v>4997</v>
      </c>
      <c r="E7" s="68">
        <v>5206</v>
      </c>
      <c r="F7" s="68">
        <v>7672</v>
      </c>
      <c r="H7" s="110" t="s">
        <v>99</v>
      </c>
      <c r="I7" s="125">
        <v>370.497103140587</v>
      </c>
      <c r="J7" s="125">
        <v>5033</v>
      </c>
      <c r="K7" s="125">
        <v>5206.6666666666597</v>
      </c>
      <c r="L7" s="125">
        <v>7769.6666666666597</v>
      </c>
      <c r="M7" s="133">
        <f t="shared" si="0"/>
        <v>0.67012741859367597</v>
      </c>
      <c r="N7" s="174">
        <v>7766.2698475186298</v>
      </c>
      <c r="O7" s="174">
        <v>0.65577261910394902</v>
      </c>
      <c r="P7" s="174">
        <f t="shared" si="1"/>
        <v>5092.9071185753182</v>
      </c>
      <c r="Q7" s="173"/>
      <c r="R7" s="173">
        <f t="shared" si="2"/>
        <v>5092.9071185753182</v>
      </c>
      <c r="S7" s="173">
        <f t="shared" si="3"/>
        <v>7.3613571059127164E-2</v>
      </c>
      <c r="T7" s="174">
        <v>7.4903317895965396E-2</v>
      </c>
      <c r="U7" s="173">
        <f t="shared" si="4"/>
        <v>381.47564091727219</v>
      </c>
    </row>
    <row r="8" spans="1:21">
      <c r="A8" s="113">
        <v>25020</v>
      </c>
      <c r="B8" s="68">
        <v>364</v>
      </c>
      <c r="C8" s="75">
        <v>362.446440488257</v>
      </c>
      <c r="D8" s="68">
        <v>4993</v>
      </c>
      <c r="E8" s="68">
        <v>5171</v>
      </c>
      <c r="F8" s="68">
        <v>7683</v>
      </c>
      <c r="H8" s="110" t="s">
        <v>100</v>
      </c>
      <c r="I8" s="125">
        <v>373.66160819228202</v>
      </c>
      <c r="J8" s="125">
        <v>5054.6666666666597</v>
      </c>
      <c r="K8" s="125">
        <v>5189.6666666666597</v>
      </c>
      <c r="L8" s="125">
        <v>7794.6666666666597</v>
      </c>
      <c r="M8" s="133">
        <f t="shared" si="0"/>
        <v>0.66579712624016396</v>
      </c>
      <c r="N8" s="174">
        <v>7793.1816306335204</v>
      </c>
      <c r="O8" s="174">
        <v>0.655084987991435</v>
      </c>
      <c r="P8" s="174">
        <f t="shared" si="1"/>
        <v>5105.1962949186318</v>
      </c>
      <c r="Q8" s="173"/>
      <c r="R8" s="173">
        <f t="shared" si="2"/>
        <v>5105.1962949186318</v>
      </c>
      <c r="S8" s="173">
        <f t="shared" si="3"/>
        <v>7.3924084976051671E-2</v>
      </c>
      <c r="T8" s="174">
        <v>7.5605055839877505E-2</v>
      </c>
      <c r="U8" s="173">
        <f t="shared" si="4"/>
        <v>385.97865095085888</v>
      </c>
    </row>
    <row r="9" spans="1:21">
      <c r="A9" s="113">
        <v>25051</v>
      </c>
      <c r="B9" s="68">
        <v>365</v>
      </c>
      <c r="C9" s="75">
        <v>368.76633629491101</v>
      </c>
      <c r="D9" s="68">
        <v>5031</v>
      </c>
      <c r="E9" s="68">
        <v>5155</v>
      </c>
      <c r="F9" s="68">
        <v>7694</v>
      </c>
      <c r="H9" s="110" t="s">
        <v>101</v>
      </c>
      <c r="I9" s="125">
        <v>375.91884766421703</v>
      </c>
      <c r="J9" s="125">
        <v>5060.6666666666597</v>
      </c>
      <c r="K9" s="125">
        <v>5090</v>
      </c>
      <c r="L9" s="125">
        <v>7820.6666666666597</v>
      </c>
      <c r="M9" s="133">
        <f t="shared" si="0"/>
        <v>0.65083965561333279</v>
      </c>
      <c r="N9" s="174">
        <v>7820.1527887284801</v>
      </c>
      <c r="O9" s="174">
        <v>0.65436984678370402</v>
      </c>
      <c r="P9" s="174">
        <f t="shared" si="1"/>
        <v>5117.2721821854111</v>
      </c>
      <c r="Q9" s="173"/>
      <c r="R9" s="173">
        <f t="shared" si="2"/>
        <v>5117.2721821854111</v>
      </c>
      <c r="S9" s="173">
        <f t="shared" si="3"/>
        <v>7.4282475496815478E-2</v>
      </c>
      <c r="T9" s="174">
        <v>7.6318144144019107E-2</v>
      </c>
      <c r="U9" s="173">
        <f t="shared" si="4"/>
        <v>390.54071602420538</v>
      </c>
    </row>
    <row r="10" spans="1:21">
      <c r="A10" s="113">
        <v>25082</v>
      </c>
      <c r="B10" s="68">
        <v>368</v>
      </c>
      <c r="C10" s="75">
        <v>373.86986917543499</v>
      </c>
      <c r="D10" s="68">
        <v>5021</v>
      </c>
      <c r="E10" s="68">
        <v>5141</v>
      </c>
      <c r="F10" s="68">
        <v>7703</v>
      </c>
      <c r="H10" s="110" t="s">
        <v>102</v>
      </c>
      <c r="I10" s="125">
        <v>389.29809915701099</v>
      </c>
      <c r="J10" s="125">
        <v>5078</v>
      </c>
      <c r="K10" s="125">
        <v>4976.3333333333303</v>
      </c>
      <c r="L10" s="125">
        <v>7848.6666666666597</v>
      </c>
      <c r="M10" s="133">
        <f t="shared" si="0"/>
        <v>0.63403550496899708</v>
      </c>
      <c r="N10" s="174">
        <v>7847.2015782000699</v>
      </c>
      <c r="O10" s="174">
        <v>0.65363139988280095</v>
      </c>
      <c r="P10" s="174">
        <f t="shared" si="1"/>
        <v>5129.1773527214364</v>
      </c>
      <c r="Q10" s="173">
        <f>★構造失業率!N2</f>
        <v>4.3402723253287603E-2</v>
      </c>
      <c r="R10" s="173">
        <f t="shared" si="2"/>
        <v>4906.557087564237</v>
      </c>
      <c r="S10" s="173">
        <f t="shared" si="3"/>
        <v>7.6663666631943878E-2</v>
      </c>
      <c r="T10" s="174">
        <v>7.7043282639404395E-2</v>
      </c>
      <c r="U10" s="173">
        <f t="shared" si="4"/>
        <v>378.01726448358437</v>
      </c>
    </row>
    <row r="11" spans="1:21">
      <c r="A11" s="113">
        <v>25112</v>
      </c>
      <c r="B11" s="68">
        <v>376</v>
      </c>
      <c r="C11" s="75">
        <v>380.80421613012402</v>
      </c>
      <c r="D11" s="68">
        <v>5035</v>
      </c>
      <c r="E11" s="68">
        <v>5153</v>
      </c>
      <c r="F11" s="68">
        <v>7712</v>
      </c>
      <c r="H11" s="110" t="s">
        <v>103</v>
      </c>
      <c r="I11" s="125">
        <v>388.40831602775302</v>
      </c>
      <c r="J11" s="125">
        <v>5094.6666666666597</v>
      </c>
      <c r="K11" s="125">
        <v>5253.6666666666597</v>
      </c>
      <c r="L11" s="125">
        <v>7874.3333333333303</v>
      </c>
      <c r="M11" s="133">
        <f t="shared" si="0"/>
        <v>0.66718875672014499</v>
      </c>
      <c r="N11" s="174">
        <v>7874.34657661855</v>
      </c>
      <c r="O11" s="174">
        <v>0.65287164532128905</v>
      </c>
      <c r="P11" s="174">
        <f t="shared" si="1"/>
        <v>5140.9376053070127</v>
      </c>
      <c r="Q11" s="173">
        <f>★構造失業率!N3</f>
        <v>4.30050190322675E-2</v>
      </c>
      <c r="R11" s="173">
        <f t="shared" si="2"/>
        <v>4919.8514857470846</v>
      </c>
      <c r="S11" s="173">
        <f t="shared" si="3"/>
        <v>7.6238219581474781E-2</v>
      </c>
      <c r="T11" s="174">
        <v>7.7779898864142993E-2</v>
      </c>
      <c r="U11" s="173">
        <f t="shared" si="4"/>
        <v>382.66555098801189</v>
      </c>
    </row>
    <row r="12" spans="1:21">
      <c r="A12" s="113">
        <v>25143</v>
      </c>
      <c r="B12" s="68">
        <v>391</v>
      </c>
      <c r="C12" s="75">
        <v>385.88621403099302</v>
      </c>
      <c r="D12" s="68">
        <v>5052</v>
      </c>
      <c r="E12" s="68">
        <v>5099</v>
      </c>
      <c r="F12" s="68">
        <v>7720</v>
      </c>
      <c r="H12" s="110" t="s">
        <v>104</v>
      </c>
      <c r="I12" s="125">
        <v>405.83857076113202</v>
      </c>
      <c r="J12" s="125">
        <v>5109</v>
      </c>
      <c r="K12" s="125">
        <v>5245</v>
      </c>
      <c r="L12" s="125">
        <v>7898.6666666666597</v>
      </c>
      <c r="M12" s="133">
        <f t="shared" si="0"/>
        <v>0.66403612424037872</v>
      </c>
      <c r="N12" s="174">
        <v>7901.6072772344596</v>
      </c>
      <c r="O12" s="174">
        <v>0.65208033369740903</v>
      </c>
      <c r="P12" s="174">
        <f t="shared" si="1"/>
        <v>5152.4827100849225</v>
      </c>
      <c r="Q12" s="173">
        <f>★構造失業率!N4</f>
        <v>4.2606478989096599E-2</v>
      </c>
      <c r="R12" s="173">
        <f t="shared" si="2"/>
        <v>4932.9535637560057</v>
      </c>
      <c r="S12" s="173">
        <f t="shared" si="3"/>
        <v>7.9436009152697593E-2</v>
      </c>
      <c r="T12" s="174">
        <v>7.8527183096339895E-2</v>
      </c>
      <c r="U12" s="173">
        <f t="shared" si="4"/>
        <v>387.37094770681023</v>
      </c>
    </row>
    <row r="13" spans="1:21">
      <c r="A13" s="113">
        <v>25173</v>
      </c>
      <c r="B13" s="68">
        <v>397</v>
      </c>
      <c r="C13" s="75">
        <v>383.24505404565002</v>
      </c>
      <c r="D13" s="68">
        <v>5027</v>
      </c>
      <c r="E13" s="68">
        <v>4953</v>
      </c>
      <c r="F13" s="68">
        <v>7726</v>
      </c>
      <c r="H13" s="110" t="s">
        <v>105</v>
      </c>
      <c r="I13" s="125">
        <v>391.29060338867498</v>
      </c>
      <c r="J13" s="125">
        <v>5097.3333333333303</v>
      </c>
      <c r="K13" s="125">
        <v>5139.3333333333303</v>
      </c>
      <c r="L13" s="125">
        <v>7920.3333333333303</v>
      </c>
      <c r="M13" s="133">
        <f t="shared" si="0"/>
        <v>0.64887841420815606</v>
      </c>
      <c r="N13" s="174">
        <v>7929.0031650213105</v>
      </c>
      <c r="O13" s="174">
        <v>0.65125616380402995</v>
      </c>
      <c r="P13" s="174">
        <f t="shared" si="1"/>
        <v>5163.8121840417907</v>
      </c>
      <c r="Q13" s="173">
        <f>★構造失業率!N5</f>
        <v>4.2206980132400103E-2</v>
      </c>
      <c r="R13" s="173">
        <f t="shared" si="2"/>
        <v>4945.8632657824937</v>
      </c>
      <c r="S13" s="173">
        <f t="shared" si="3"/>
        <v>7.6763785650407118E-2</v>
      </c>
      <c r="T13" s="174">
        <v>7.9283362064548502E-2</v>
      </c>
      <c r="U13" s="173">
        <f t="shared" si="4"/>
        <v>392.12466802278374</v>
      </c>
    </row>
    <row r="14" spans="1:21">
      <c r="A14" s="113">
        <v>25204</v>
      </c>
      <c r="B14" s="68">
        <v>383</v>
      </c>
      <c r="C14" s="75">
        <v>369.619535636433</v>
      </c>
      <c r="D14" s="68">
        <v>5017</v>
      </c>
      <c r="E14" s="68">
        <v>4849</v>
      </c>
      <c r="F14" s="68">
        <v>7734</v>
      </c>
      <c r="H14" s="110" t="s">
        <v>106</v>
      </c>
      <c r="I14" s="125">
        <v>400.98152649283298</v>
      </c>
      <c r="J14" s="125">
        <v>5128</v>
      </c>
      <c r="K14" s="125">
        <v>5045.6666666666597</v>
      </c>
      <c r="L14" s="125">
        <v>7938.6666666666597</v>
      </c>
      <c r="M14" s="133">
        <f t="shared" si="0"/>
        <v>0.6355811219348334</v>
      </c>
      <c r="N14" s="174">
        <v>7956.5518870710102</v>
      </c>
      <c r="O14" s="174">
        <v>0.65040530680310704</v>
      </c>
      <c r="P14" s="174">
        <f t="shared" si="1"/>
        <v>5174.9835712052609</v>
      </c>
      <c r="Q14" s="173">
        <f>★構造失業率!N6</f>
        <v>4.1807005208037901E-2</v>
      </c>
      <c r="R14" s="173">
        <f t="shared" si="2"/>
        <v>4958.6330060923719</v>
      </c>
      <c r="S14" s="173">
        <f t="shared" si="3"/>
        <v>7.8194525447120314E-2</v>
      </c>
      <c r="T14" s="174">
        <v>8.0047230513607501E-2</v>
      </c>
      <c r="U14" s="173">
        <f t="shared" si="4"/>
        <v>396.9248392710586</v>
      </c>
    </row>
    <row r="15" spans="1:21">
      <c r="A15" s="113">
        <v>25235</v>
      </c>
      <c r="B15" s="68">
        <v>370</v>
      </c>
      <c r="C15" s="75">
        <v>351.72646763059498</v>
      </c>
      <c r="D15" s="68">
        <v>5017</v>
      </c>
      <c r="E15" s="68">
        <v>4846</v>
      </c>
      <c r="F15" s="68">
        <v>7742</v>
      </c>
      <c r="H15" s="110" t="s">
        <v>107</v>
      </c>
      <c r="I15" s="125">
        <v>411.24985016646599</v>
      </c>
      <c r="J15" s="125">
        <v>5127.6666666666597</v>
      </c>
      <c r="K15" s="125">
        <v>5281.3333333333303</v>
      </c>
      <c r="L15" s="125">
        <v>7968.3333333333303</v>
      </c>
      <c r="M15" s="133">
        <f t="shared" si="0"/>
        <v>0.66279021125287585</v>
      </c>
      <c r="N15" s="174">
        <v>7984.2656718306598</v>
      </c>
      <c r="O15" s="174">
        <v>0.64953244776309904</v>
      </c>
      <c r="P15" s="174">
        <f t="shared" si="1"/>
        <v>5186.0396254150528</v>
      </c>
      <c r="Q15" s="173">
        <f>★構造失業率!N7</f>
        <v>4.1407919056932897E-2</v>
      </c>
      <c r="R15" s="173">
        <f t="shared" si="2"/>
        <v>4971.2965163798199</v>
      </c>
      <c r="S15" s="173">
        <f t="shared" si="3"/>
        <v>8.0202142007371746E-2</v>
      </c>
      <c r="T15" s="174">
        <v>8.0816008453096499E-2</v>
      </c>
      <c r="U15" s="173">
        <f t="shared" si="4"/>
        <v>401.76034129060071</v>
      </c>
    </row>
    <row r="16" spans="1:21">
      <c r="A16" s="113">
        <v>25263</v>
      </c>
      <c r="B16" s="68">
        <v>375</v>
      </c>
      <c r="C16" s="75">
        <v>371.22802784816901</v>
      </c>
      <c r="D16" s="68">
        <v>5018</v>
      </c>
      <c r="E16" s="68">
        <v>5020</v>
      </c>
      <c r="F16" s="68">
        <v>7753</v>
      </c>
      <c r="H16" s="110" t="s">
        <v>108</v>
      </c>
      <c r="I16" s="125">
        <v>418.367378642755</v>
      </c>
      <c r="J16" s="125">
        <v>5116.3333333333303</v>
      </c>
      <c r="K16" s="125">
        <v>5248.6666666666597</v>
      </c>
      <c r="L16" s="125">
        <v>7992</v>
      </c>
      <c r="M16" s="133">
        <f t="shared" si="0"/>
        <v>0.65674007340673923</v>
      </c>
      <c r="N16" s="174">
        <v>8012.1455694845899</v>
      </c>
      <c r="O16" s="174">
        <v>0.64863300663692203</v>
      </c>
      <c r="P16" s="174">
        <f t="shared" si="1"/>
        <v>5196.9420703474834</v>
      </c>
      <c r="Q16" s="173">
        <f>★構造失業率!N8</f>
        <v>4.1011336989645097E-2</v>
      </c>
      <c r="R16" s="173">
        <f t="shared" si="2"/>
        <v>4983.8085277847986</v>
      </c>
      <c r="S16" s="173">
        <f t="shared" si="3"/>
        <v>8.1770938558099276E-2</v>
      </c>
      <c r="T16" s="174">
        <v>8.1585757951928795E-2</v>
      </c>
      <c r="U16" s="173">
        <f t="shared" si="4"/>
        <v>406.6077962266092</v>
      </c>
    </row>
    <row r="17" spans="1:21">
      <c r="A17" s="113">
        <v>25294</v>
      </c>
      <c r="B17" s="68">
        <v>363</v>
      </c>
      <c r="C17" s="75">
        <v>373.71737318012498</v>
      </c>
      <c r="D17" s="68">
        <v>5034</v>
      </c>
      <c r="E17" s="68">
        <v>5155</v>
      </c>
      <c r="F17" s="68">
        <v>7762</v>
      </c>
      <c r="H17" s="110" t="s">
        <v>109</v>
      </c>
      <c r="I17" s="125">
        <v>426.36918744018902</v>
      </c>
      <c r="J17" s="125">
        <v>5117.6666666666597</v>
      </c>
      <c r="K17" s="125">
        <v>5168.6666666666597</v>
      </c>
      <c r="L17" s="125">
        <v>8015.6666666666597</v>
      </c>
      <c r="M17" s="133">
        <f t="shared" si="0"/>
        <v>0.644820559737181</v>
      </c>
      <c r="N17" s="174">
        <v>8040.1826725055798</v>
      </c>
      <c r="O17" s="174">
        <v>0.64771068947967403</v>
      </c>
      <c r="P17" s="174">
        <f t="shared" si="1"/>
        <v>5207.7122623511177</v>
      </c>
      <c r="Q17" s="173">
        <f>★構造失業率!N9</f>
        <v>4.0618537844733398E-2</v>
      </c>
      <c r="R17" s="173">
        <f t="shared" si="2"/>
        <v>4996.1826047383265</v>
      </c>
      <c r="S17" s="173">
        <f t="shared" si="3"/>
        <v>8.3313200177201119E-2</v>
      </c>
      <c r="T17" s="174">
        <v>8.2352157412488997E-2</v>
      </c>
      <c r="U17" s="173">
        <f t="shared" si="4"/>
        <v>411.44641632694999</v>
      </c>
    </row>
    <row r="18" spans="1:21">
      <c r="A18" s="113">
        <v>25324</v>
      </c>
      <c r="B18" s="68">
        <v>352</v>
      </c>
      <c r="C18" s="75">
        <v>367.73351234381897</v>
      </c>
      <c r="D18" s="68">
        <v>5038</v>
      </c>
      <c r="E18" s="68">
        <v>5235</v>
      </c>
      <c r="F18" s="68">
        <v>7770</v>
      </c>
      <c r="H18" s="110" t="s">
        <v>110</v>
      </c>
      <c r="I18" s="125">
        <v>427.93185810211497</v>
      </c>
      <c r="J18" s="125">
        <v>5113.3333333333303</v>
      </c>
      <c r="K18" s="125">
        <v>5058</v>
      </c>
      <c r="L18" s="125">
        <v>8035</v>
      </c>
      <c r="M18" s="133">
        <f t="shared" si="0"/>
        <v>0.62949595519601742</v>
      </c>
      <c r="N18" s="174">
        <v>8068.3554823855002</v>
      </c>
      <c r="O18" s="174">
        <v>0.64677426926318304</v>
      </c>
      <c r="P18" s="174">
        <f t="shared" si="1"/>
        <v>5218.4047212754786</v>
      </c>
      <c r="Q18" s="173">
        <f>★構造失業率!N10</f>
        <v>4.02303196178442E-2</v>
      </c>
      <c r="R18" s="173">
        <f t="shared" si="2"/>
        <v>5008.4666314432989</v>
      </c>
      <c r="S18" s="173">
        <f t="shared" si="3"/>
        <v>8.3689411623620966E-2</v>
      </c>
      <c r="T18" s="174">
        <v>8.31110009750409E-2</v>
      </c>
      <c r="U18" s="173">
        <f t="shared" si="4"/>
        <v>416.2586750893438</v>
      </c>
    </row>
    <row r="19" spans="1:21">
      <c r="A19" s="113">
        <v>25355</v>
      </c>
      <c r="B19" s="68">
        <v>356</v>
      </c>
      <c r="C19" s="75">
        <v>370.04042389781898</v>
      </c>
      <c r="D19" s="68">
        <v>5027</v>
      </c>
      <c r="E19" s="68">
        <v>5230</v>
      </c>
      <c r="F19" s="68">
        <v>7777</v>
      </c>
      <c r="H19" s="110" t="s">
        <v>111</v>
      </c>
      <c r="I19" s="125">
        <v>424.68464024785197</v>
      </c>
      <c r="J19" s="125">
        <v>5107.3333333333303</v>
      </c>
      <c r="K19" s="125">
        <v>5258.3333333333303</v>
      </c>
      <c r="L19" s="125">
        <v>8057.6666666666597</v>
      </c>
      <c r="M19" s="133">
        <f t="shared" si="0"/>
        <v>0.65258759773300812</v>
      </c>
      <c r="N19" s="174">
        <v>8096.6271781125497</v>
      </c>
      <c r="O19" s="174">
        <v>0.64583071262818903</v>
      </c>
      <c r="P19" s="174">
        <f t="shared" si="1"/>
        <v>5229.050500325191</v>
      </c>
      <c r="Q19" s="173">
        <f>★構造失業率!N11</f>
        <v>3.9847442036321602E-2</v>
      </c>
      <c r="R19" s="173">
        <f t="shared" si="2"/>
        <v>5020.6862136084846</v>
      </c>
      <c r="S19" s="173">
        <f t="shared" si="3"/>
        <v>8.3151933216522436E-2</v>
      </c>
      <c r="T19" s="174">
        <v>8.3858683431575695E-2</v>
      </c>
      <c r="U19" s="173">
        <f t="shared" si="4"/>
        <v>421.02813579627036</v>
      </c>
    </row>
    <row r="20" spans="1:21">
      <c r="A20" s="113">
        <v>25385</v>
      </c>
      <c r="B20" s="68">
        <v>374</v>
      </c>
      <c r="C20" s="75">
        <v>373.07283395621101</v>
      </c>
      <c r="D20" s="68">
        <v>5025</v>
      </c>
      <c r="E20" s="68">
        <v>5198</v>
      </c>
      <c r="F20" s="68">
        <v>7785</v>
      </c>
      <c r="H20" s="110" t="s">
        <v>112</v>
      </c>
      <c r="I20" s="125">
        <v>432.69578340166299</v>
      </c>
      <c r="J20" s="125">
        <v>5162</v>
      </c>
      <c r="K20" s="125">
        <v>5300.6666666666597</v>
      </c>
      <c r="L20" s="125">
        <v>8146</v>
      </c>
      <c r="M20" s="133">
        <f t="shared" si="0"/>
        <v>0.65070791390457394</v>
      </c>
      <c r="N20" s="174">
        <v>8124.9400914984299</v>
      </c>
      <c r="O20" s="174">
        <v>0.64487618726913998</v>
      </c>
      <c r="P20" s="174">
        <f t="shared" si="1"/>
        <v>5239.5803879956848</v>
      </c>
      <c r="Q20" s="173">
        <f>★構造失業率!N12</f>
        <v>3.9470417877327801E-2</v>
      </c>
      <c r="R20" s="173">
        <f t="shared" si="2"/>
        <v>5032.7719605796437</v>
      </c>
      <c r="S20" s="173">
        <f t="shared" si="3"/>
        <v>8.382328233275145E-2</v>
      </c>
      <c r="T20" s="174">
        <v>8.4591961080740297E-2</v>
      </c>
      <c r="U20" s="173">
        <f t="shared" si="4"/>
        <v>425.73204981759426</v>
      </c>
    </row>
    <row r="21" spans="1:21">
      <c r="A21" s="113">
        <v>25416</v>
      </c>
      <c r="B21" s="68">
        <v>374</v>
      </c>
      <c r="C21" s="75">
        <v>378.59328931617</v>
      </c>
      <c r="D21" s="68">
        <v>5054</v>
      </c>
      <c r="E21" s="68">
        <v>5171</v>
      </c>
      <c r="F21" s="68">
        <v>7795</v>
      </c>
      <c r="H21" s="110" t="s">
        <v>113</v>
      </c>
      <c r="I21" s="125">
        <v>457.57908211617598</v>
      </c>
      <c r="J21" s="125">
        <v>5195</v>
      </c>
      <c r="K21" s="125">
        <v>5255.3333333333303</v>
      </c>
      <c r="L21" s="125">
        <v>8172</v>
      </c>
      <c r="M21" s="133">
        <f t="shared" si="0"/>
        <v>0.64309022679066696</v>
      </c>
      <c r="N21" s="174">
        <v>8153.2122040352097</v>
      </c>
      <c r="O21" s="174">
        <v>0.64391108393367302</v>
      </c>
      <c r="P21" s="174">
        <f t="shared" si="1"/>
        <v>5249.9437078415631</v>
      </c>
      <c r="Q21" s="173">
        <f>★構造失業率!N13</f>
        <v>3.9098814202406303E-2</v>
      </c>
      <c r="R21" s="173">
        <f t="shared" si="2"/>
        <v>5044.6771342355732</v>
      </c>
      <c r="S21" s="173">
        <f t="shared" si="3"/>
        <v>8.8080670282228296E-2</v>
      </c>
      <c r="T21" s="174">
        <v>8.5307148502297106E-2</v>
      </c>
      <c r="U21" s="173">
        <f t="shared" si="4"/>
        <v>430.34702143637662</v>
      </c>
    </row>
    <row r="22" spans="1:21">
      <c r="A22" s="113">
        <v>25447</v>
      </c>
      <c r="B22" s="68">
        <v>363</v>
      </c>
      <c r="C22" s="75">
        <v>369.318701304466</v>
      </c>
      <c r="D22" s="68">
        <v>5085</v>
      </c>
      <c r="E22" s="68">
        <v>5200</v>
      </c>
      <c r="F22" s="68">
        <v>7804</v>
      </c>
      <c r="H22" s="110" t="s">
        <v>114</v>
      </c>
      <c r="I22" s="125">
        <v>468.93845384635398</v>
      </c>
      <c r="J22" s="125">
        <v>5264.6666666666597</v>
      </c>
      <c r="K22" s="125">
        <v>5203.3333333333303</v>
      </c>
      <c r="L22" s="125">
        <v>8201</v>
      </c>
      <c r="M22" s="133">
        <f t="shared" si="0"/>
        <v>0.63447547047108044</v>
      </c>
      <c r="N22" s="174">
        <v>8181.3746596577603</v>
      </c>
      <c r="O22" s="174">
        <v>0.64293943819857402</v>
      </c>
      <c r="P22" s="174">
        <f t="shared" si="1"/>
        <v>5260.1284273724104</v>
      </c>
      <c r="Q22" s="173">
        <f>★構造失業率!N14</f>
        <v>3.8731773904787901E-2</v>
      </c>
      <c r="R22" s="173">
        <f t="shared" si="2"/>
        <v>5056.3943224132745</v>
      </c>
      <c r="S22" s="173">
        <f t="shared" si="3"/>
        <v>8.9072772036157002E-2</v>
      </c>
      <c r="T22" s="174">
        <v>8.6000079851791006E-2</v>
      </c>
      <c r="U22" s="173">
        <f t="shared" si="4"/>
        <v>434.85031548968431</v>
      </c>
    </row>
    <row r="23" spans="1:21">
      <c r="A23" s="113">
        <v>25477</v>
      </c>
      <c r="B23" s="68">
        <v>365</v>
      </c>
      <c r="C23" s="75">
        <v>369.70440282950102</v>
      </c>
      <c r="D23" s="68">
        <v>5066</v>
      </c>
      <c r="E23" s="68">
        <v>5177</v>
      </c>
      <c r="F23" s="68">
        <v>7813</v>
      </c>
      <c r="H23" s="110" t="s">
        <v>115</v>
      </c>
      <c r="I23" s="125">
        <v>464.60650831404502</v>
      </c>
      <c r="J23" s="125">
        <v>5227</v>
      </c>
      <c r="K23" s="125">
        <v>5372.3333333333303</v>
      </c>
      <c r="L23" s="125">
        <v>8227</v>
      </c>
      <c r="M23" s="133">
        <f t="shared" si="0"/>
        <v>0.65301243871804182</v>
      </c>
      <c r="N23" s="174">
        <v>8209.3703446734107</v>
      </c>
      <c r="O23" s="174">
        <v>0.64196477260491203</v>
      </c>
      <c r="P23" s="174">
        <f t="shared" si="1"/>
        <v>5270.126566547774</v>
      </c>
      <c r="Q23" s="173">
        <f>★構造失業率!N15</f>
        <v>3.83674163130256E-2</v>
      </c>
      <c r="R23" s="173">
        <f t="shared" si="2"/>
        <v>5067.9254265466989</v>
      </c>
      <c r="S23" s="173">
        <f t="shared" si="3"/>
        <v>8.8885882593083027E-2</v>
      </c>
      <c r="T23" s="174">
        <v>8.6668322735879294E-2</v>
      </c>
      <c r="U23" s="173">
        <f t="shared" si="4"/>
        <v>439.22859646931801</v>
      </c>
    </row>
    <row r="24" spans="1:21">
      <c r="A24" s="113">
        <v>25508</v>
      </c>
      <c r="B24" s="68">
        <v>383</v>
      </c>
      <c r="C24" s="75">
        <v>377.87015580510098</v>
      </c>
      <c r="D24" s="68">
        <v>5051</v>
      </c>
      <c r="E24" s="68">
        <v>5094</v>
      </c>
      <c r="F24" s="68">
        <v>7821</v>
      </c>
      <c r="H24" s="110" t="s">
        <v>116</v>
      </c>
      <c r="I24" s="125">
        <v>469.33794863930598</v>
      </c>
      <c r="J24" s="125">
        <v>5252.3333333333303</v>
      </c>
      <c r="K24" s="125">
        <v>5381.3333333333303</v>
      </c>
      <c r="L24" s="125">
        <v>8250.6666666666606</v>
      </c>
      <c r="M24" s="133">
        <f t="shared" si="0"/>
        <v>0.65223012281835824</v>
      </c>
      <c r="N24" s="174">
        <v>8237.1544112272295</v>
      </c>
      <c r="O24" s="174">
        <v>0.64098531971392803</v>
      </c>
      <c r="P24" s="174">
        <f t="shared" si="1"/>
        <v>5279.8950538134786</v>
      </c>
      <c r="Q24" s="173">
        <f>★構造失業率!N16</f>
        <v>3.8003697486688297E-2</v>
      </c>
      <c r="R24" s="173">
        <f t="shared" si="2"/>
        <v>5079.2395194268893</v>
      </c>
      <c r="S24" s="173">
        <f t="shared" si="3"/>
        <v>8.9357989840573637E-2</v>
      </c>
      <c r="T24" s="174">
        <v>8.7311365193834603E-2</v>
      </c>
      <c r="U24" s="173">
        <f t="shared" si="4"/>
        <v>443.47533658763808</v>
      </c>
    </row>
    <row r="25" spans="1:21">
      <c r="A25" s="113">
        <v>25538</v>
      </c>
      <c r="B25" s="68">
        <v>394</v>
      </c>
      <c r="C25" s="75">
        <v>380.18198435804999</v>
      </c>
      <c r="D25" s="68">
        <v>5065</v>
      </c>
      <c r="E25" s="68">
        <v>4999</v>
      </c>
      <c r="F25" s="68">
        <v>7828</v>
      </c>
      <c r="H25" s="110" t="s">
        <v>117</v>
      </c>
      <c r="I25" s="125">
        <v>466.54196578177198</v>
      </c>
      <c r="J25" s="125">
        <v>5291</v>
      </c>
      <c r="K25" s="125">
        <v>5346.3333333333303</v>
      </c>
      <c r="L25" s="125">
        <v>8276</v>
      </c>
      <c r="M25" s="133">
        <f t="shared" si="0"/>
        <v>0.64600451103592682</v>
      </c>
      <c r="N25" s="174">
        <v>8264.6930299988508</v>
      </c>
      <c r="O25" s="174">
        <v>0.64000621687818204</v>
      </c>
      <c r="P25" s="174">
        <f t="shared" si="1"/>
        <v>5289.4549197890437</v>
      </c>
      <c r="Q25" s="173">
        <f>★構造失業率!N17</f>
        <v>3.7638787026342602E-2</v>
      </c>
      <c r="R25" s="173">
        <f t="shared" si="2"/>
        <v>5090.3662525776635</v>
      </c>
      <c r="S25" s="173">
        <f t="shared" si="3"/>
        <v>8.817651970927462E-2</v>
      </c>
      <c r="T25" s="174">
        <v>8.7930081239840099E-2</v>
      </c>
      <c r="U25" s="173">
        <f t="shared" si="4"/>
        <v>447.59631812969434</v>
      </c>
    </row>
    <row r="26" spans="1:21">
      <c r="A26" s="113">
        <v>25569</v>
      </c>
      <c r="B26" s="68">
        <v>402</v>
      </c>
      <c r="C26" s="75">
        <v>387.58002409227203</v>
      </c>
      <c r="D26" s="68">
        <v>5067</v>
      </c>
      <c r="E26" s="68">
        <v>4916</v>
      </c>
      <c r="F26" s="68">
        <v>7841</v>
      </c>
      <c r="H26" s="110" t="s">
        <v>118</v>
      </c>
      <c r="I26" s="125">
        <v>458.016464943421</v>
      </c>
      <c r="J26" s="125">
        <v>5250.3333333333303</v>
      </c>
      <c r="K26" s="125">
        <v>5194.3333333333303</v>
      </c>
      <c r="L26" s="125">
        <v>8305</v>
      </c>
      <c r="M26" s="133">
        <f t="shared" si="0"/>
        <v>0.62544651816174957</v>
      </c>
      <c r="N26" s="174">
        <v>8291.9608168275299</v>
      </c>
      <c r="O26" s="174">
        <v>0.63903962945217496</v>
      </c>
      <c r="P26" s="174">
        <f t="shared" si="1"/>
        <v>5298.8915678174189</v>
      </c>
      <c r="Q26" s="173">
        <f>★構造失業率!N18</f>
        <v>3.7272673482943199E-2</v>
      </c>
      <c r="R26" s="173">
        <f t="shared" si="2"/>
        <v>5101.3877125886393</v>
      </c>
      <c r="S26" s="173">
        <f t="shared" si="3"/>
        <v>8.7235692643658422E-2</v>
      </c>
      <c r="T26" s="174">
        <v>8.8526624028483103E-2</v>
      </c>
      <c r="U26" s="173">
        <f t="shared" si="4"/>
        <v>451.60863205585787</v>
      </c>
    </row>
    <row r="27" spans="1:21">
      <c r="A27" s="113">
        <v>25600</v>
      </c>
      <c r="B27" s="68">
        <v>406</v>
      </c>
      <c r="C27" s="75">
        <v>387.141134563977</v>
      </c>
      <c r="D27" s="68">
        <v>5077</v>
      </c>
      <c r="E27" s="68">
        <v>4920</v>
      </c>
      <c r="F27" s="68">
        <v>7848</v>
      </c>
      <c r="H27" s="110" t="s">
        <v>119</v>
      </c>
      <c r="I27" s="125">
        <v>463.22552917769002</v>
      </c>
      <c r="J27" s="125">
        <v>5257.3333333333303</v>
      </c>
      <c r="K27" s="125">
        <v>5393.6666666666597</v>
      </c>
      <c r="L27" s="125">
        <v>8331.6666666666606</v>
      </c>
      <c r="M27" s="133">
        <f t="shared" si="0"/>
        <v>0.64736947389477861</v>
      </c>
      <c r="N27" s="174">
        <v>8318.93945440881</v>
      </c>
      <c r="O27" s="174">
        <v>0.63810147172425802</v>
      </c>
      <c r="P27" s="174">
        <f t="shared" si="1"/>
        <v>5308.327509043258</v>
      </c>
      <c r="Q27" s="173">
        <f>★構造失業率!N19</f>
        <v>3.6906036654136699E-2</v>
      </c>
      <c r="R27" s="173">
        <f t="shared" si="2"/>
        <v>5112.418179422345</v>
      </c>
      <c r="S27" s="173">
        <f t="shared" si="3"/>
        <v>8.811035934143234E-2</v>
      </c>
      <c r="T27" s="174">
        <v>8.9103300738394703E-2</v>
      </c>
      <c r="U27" s="173">
        <f t="shared" si="4"/>
        <v>455.53333454150555</v>
      </c>
    </row>
    <row r="28" spans="1:21">
      <c r="A28" s="113">
        <v>25628</v>
      </c>
      <c r="B28" s="68">
        <v>397</v>
      </c>
      <c r="C28" s="75">
        <v>393.17313881478401</v>
      </c>
      <c r="D28" s="68">
        <v>5090</v>
      </c>
      <c r="E28" s="68">
        <v>5093</v>
      </c>
      <c r="F28" s="68">
        <v>7857</v>
      </c>
      <c r="H28" s="110" t="s">
        <v>120</v>
      </c>
      <c r="I28" s="125">
        <v>455.64677892051901</v>
      </c>
      <c r="J28" s="125">
        <v>5220.6666666666597</v>
      </c>
      <c r="K28" s="125">
        <v>5355</v>
      </c>
      <c r="L28" s="125">
        <v>8352.6666666666606</v>
      </c>
      <c r="M28" s="133">
        <f t="shared" si="0"/>
        <v>0.64111261872455949</v>
      </c>
      <c r="N28" s="174">
        <v>8345.6187749276996</v>
      </c>
      <c r="O28" s="174">
        <v>0.63719916228822404</v>
      </c>
      <c r="P28" s="174">
        <f t="shared" si="1"/>
        <v>5317.8212921608047</v>
      </c>
      <c r="Q28" s="173">
        <f>★構造失業率!N20</f>
        <v>3.6539496597089501E-2</v>
      </c>
      <c r="R28" s="173">
        <f t="shared" si="2"/>
        <v>5123.5107791519649</v>
      </c>
      <c r="S28" s="173">
        <f t="shared" si="3"/>
        <v>8.7277508412818214E-2</v>
      </c>
      <c r="T28" s="174">
        <v>8.9661611716090106E-2</v>
      </c>
      <c r="U28" s="173">
        <f t="shared" si="4"/>
        <v>459.38223410352578</v>
      </c>
    </row>
    <row r="29" spans="1:21">
      <c r="A29" s="113">
        <v>25659</v>
      </c>
      <c r="B29" s="68">
        <v>382</v>
      </c>
      <c r="C29" s="75">
        <v>393.09782370555098</v>
      </c>
      <c r="D29" s="68">
        <v>5097</v>
      </c>
      <c r="E29" s="68">
        <v>5216</v>
      </c>
      <c r="F29" s="68">
        <v>7867</v>
      </c>
      <c r="H29" s="110" t="s">
        <v>121</v>
      </c>
      <c r="I29" s="125">
        <v>474.708358703903</v>
      </c>
      <c r="J29" s="125">
        <v>5218</v>
      </c>
      <c r="K29" s="125">
        <v>5298</v>
      </c>
      <c r="L29" s="125">
        <v>8376.3333333333303</v>
      </c>
      <c r="M29" s="133">
        <f t="shared" si="0"/>
        <v>0.63249631899399128</v>
      </c>
      <c r="N29" s="174">
        <v>8371.9965650768809</v>
      </c>
      <c r="O29" s="174">
        <v>0.63634591223922199</v>
      </c>
      <c r="P29" s="174">
        <f t="shared" si="1"/>
        <v>5327.4857914674803</v>
      </c>
      <c r="Q29" s="173">
        <f>★構造失業率!N21</f>
        <v>3.6173615926741599E-2</v>
      </c>
      <c r="R29" s="173">
        <f t="shared" si="2"/>
        <v>5134.7713665917627</v>
      </c>
      <c r="S29" s="173">
        <f t="shared" si="3"/>
        <v>9.0975154983500006E-2</v>
      </c>
      <c r="T29" s="174">
        <v>9.0202436719711607E-2</v>
      </c>
      <c r="U29" s="173">
        <f t="shared" si="4"/>
        <v>463.16888926518055</v>
      </c>
    </row>
    <row r="30" spans="1:21">
      <c r="A30" s="113">
        <v>25689</v>
      </c>
      <c r="B30" s="68">
        <v>369</v>
      </c>
      <c r="C30" s="75">
        <v>384.43234157887701</v>
      </c>
      <c r="D30" s="68">
        <v>5089</v>
      </c>
      <c r="E30" s="68">
        <v>5266</v>
      </c>
      <c r="F30" s="68">
        <v>7875</v>
      </c>
      <c r="H30" s="110" t="s">
        <v>122</v>
      </c>
      <c r="I30" s="125">
        <v>474.42329964555898</v>
      </c>
      <c r="J30" s="125">
        <v>5195.3333333333303</v>
      </c>
      <c r="K30" s="125">
        <v>5162.3333333333303</v>
      </c>
      <c r="L30" s="125">
        <v>8405.3333333333303</v>
      </c>
      <c r="M30" s="133">
        <f t="shared" si="0"/>
        <v>0.61417354060913687</v>
      </c>
      <c r="N30" s="174">
        <v>8398.0750164813599</v>
      </c>
      <c r="O30" s="174">
        <v>0.63555737858267602</v>
      </c>
      <c r="P30" s="174">
        <f t="shared" si="1"/>
        <v>5337.4585426155572</v>
      </c>
      <c r="Q30" s="173">
        <f>★構造失業率!N22</f>
        <v>3.5808983534768003E-2</v>
      </c>
      <c r="R30" s="173">
        <f t="shared" si="2"/>
        <v>5146.3295775455299</v>
      </c>
      <c r="S30" s="173">
        <f t="shared" si="3"/>
        <v>9.1317201266308087E-2</v>
      </c>
      <c r="T30" s="174">
        <v>9.0725165442836903E-2</v>
      </c>
      <c r="U30" s="173">
        <f t="shared" si="4"/>
        <v>466.90160234618315</v>
      </c>
    </row>
    <row r="31" spans="1:21">
      <c r="A31" s="113">
        <v>25720</v>
      </c>
      <c r="B31" s="68">
        <v>374</v>
      </c>
      <c r="C31" s="75">
        <v>387.694782798831</v>
      </c>
      <c r="D31" s="68">
        <v>5098</v>
      </c>
      <c r="E31" s="68">
        <v>5279</v>
      </c>
      <c r="F31" s="68">
        <v>7881</v>
      </c>
      <c r="H31" s="110" t="s">
        <v>123</v>
      </c>
      <c r="I31" s="125">
        <v>480.87783505135098</v>
      </c>
      <c r="J31" s="125">
        <v>5220.6666666666597</v>
      </c>
      <c r="K31" s="125">
        <v>5385</v>
      </c>
      <c r="L31" s="125">
        <v>8431.3333333333303</v>
      </c>
      <c r="M31" s="133">
        <f t="shared" si="0"/>
        <v>0.63868901715821957</v>
      </c>
      <c r="N31" s="174">
        <v>8423.8590312463293</v>
      </c>
      <c r="O31" s="174">
        <v>0.63484681232822904</v>
      </c>
      <c r="P31" s="174">
        <f t="shared" si="1"/>
        <v>5347.8600534890957</v>
      </c>
      <c r="Q31" s="173">
        <f>★構造失業率!N23</f>
        <v>3.5447248994120002E-2</v>
      </c>
      <c r="R31" s="173">
        <f t="shared" si="2"/>
        <v>5158.2931265873594</v>
      </c>
      <c r="S31" s="173">
        <f t="shared" si="3"/>
        <v>9.2110426839104517E-2</v>
      </c>
      <c r="T31" s="174">
        <v>9.1229670527958703E-2</v>
      </c>
      <c r="U31" s="173">
        <f t="shared" si="4"/>
        <v>470.58938242519878</v>
      </c>
    </row>
    <row r="32" spans="1:21">
      <c r="A32" s="113">
        <v>25750</v>
      </c>
      <c r="B32" s="68">
        <v>405</v>
      </c>
      <c r="C32" s="75">
        <v>405.30068847318199</v>
      </c>
      <c r="D32" s="68">
        <v>5110</v>
      </c>
      <c r="E32" s="68">
        <v>5278</v>
      </c>
      <c r="F32" s="68">
        <v>7889</v>
      </c>
      <c r="H32" s="110" t="s">
        <v>124</v>
      </c>
      <c r="I32" s="125">
        <v>478.31077263198898</v>
      </c>
      <c r="J32" s="125">
        <v>5238.3333333333303</v>
      </c>
      <c r="K32" s="125">
        <v>5399.3333333333303</v>
      </c>
      <c r="L32" s="125">
        <v>8455.3333333333303</v>
      </c>
      <c r="M32" s="133">
        <f t="shared" si="0"/>
        <v>0.63857131593471561</v>
      </c>
      <c r="N32" s="174">
        <v>8449.3580479249995</v>
      </c>
      <c r="O32" s="174">
        <v>0.63421409958679398</v>
      </c>
      <c r="P32" s="174">
        <f t="shared" si="1"/>
        <v>5358.7020064511844</v>
      </c>
      <c r="Q32" s="173">
        <f>★構造失業率!N24</f>
        <v>3.5091662047163602E-2</v>
      </c>
      <c r="R32" s="173">
        <f t="shared" si="2"/>
        <v>5170.6562466293417</v>
      </c>
      <c r="S32" s="173">
        <f t="shared" si="3"/>
        <v>9.130972433318281E-2</v>
      </c>
      <c r="T32" s="174">
        <v>9.1716194639959198E-2</v>
      </c>
      <c r="U32" s="173">
        <f t="shared" si="4"/>
        <v>474.23291473217756</v>
      </c>
    </row>
    <row r="33" spans="1:21">
      <c r="A33" s="113">
        <v>25781</v>
      </c>
      <c r="B33" s="68">
        <v>399</v>
      </c>
      <c r="C33" s="75">
        <v>403.74548473614902</v>
      </c>
      <c r="D33" s="68">
        <v>5096</v>
      </c>
      <c r="E33" s="68">
        <v>5215</v>
      </c>
      <c r="F33" s="68">
        <v>7899</v>
      </c>
      <c r="H33" s="110" t="s">
        <v>125</v>
      </c>
      <c r="I33" s="125">
        <v>481.15829968963601</v>
      </c>
      <c r="J33" s="125">
        <v>5237.6666666666597</v>
      </c>
      <c r="K33" s="125">
        <v>5344</v>
      </c>
      <c r="L33" s="125">
        <v>8480.3333333333303</v>
      </c>
      <c r="M33" s="133">
        <f t="shared" si="0"/>
        <v>0.63016390865138971</v>
      </c>
      <c r="N33" s="174">
        <v>8474.5861765093796</v>
      </c>
      <c r="O33" s="174">
        <v>0.63366152784729901</v>
      </c>
      <c r="P33" s="174">
        <f t="shared" si="1"/>
        <v>5370.0192244805339</v>
      </c>
      <c r="Q33" s="173">
        <f>★構造失業率!N25</f>
        <v>3.4745520282004297E-2</v>
      </c>
      <c r="R33" s="173">
        <f t="shared" si="2"/>
        <v>5183.4351126015927</v>
      </c>
      <c r="S33" s="173">
        <f t="shared" si="3"/>
        <v>9.1865009805187428E-2</v>
      </c>
      <c r="T33" s="174">
        <v>9.2185530916415195E-2</v>
      </c>
      <c r="U33" s="173">
        <f t="shared" si="4"/>
        <v>477.83771782596619</v>
      </c>
    </row>
    <row r="34" spans="1:21">
      <c r="A34" s="113">
        <v>25812</v>
      </c>
      <c r="B34" s="68">
        <v>402</v>
      </c>
      <c r="C34" s="75">
        <v>408.46953907406697</v>
      </c>
      <c r="D34" s="68">
        <v>5121</v>
      </c>
      <c r="E34" s="68">
        <v>5242</v>
      </c>
      <c r="F34" s="68">
        <v>7908</v>
      </c>
      <c r="H34" s="110" t="s">
        <v>126</v>
      </c>
      <c r="I34" s="125">
        <v>493.94142317727301</v>
      </c>
      <c r="J34" s="125">
        <v>5265</v>
      </c>
      <c r="K34" s="125">
        <v>5248.3333333333303</v>
      </c>
      <c r="L34" s="125">
        <v>8506.3333333333303</v>
      </c>
      <c r="M34" s="133">
        <f t="shared" si="0"/>
        <v>0.6169912614130646</v>
      </c>
      <c r="N34" s="174">
        <v>8499.5612615448808</v>
      </c>
      <c r="O34" s="174">
        <v>0.63319410785889196</v>
      </c>
      <c r="P34" s="174">
        <f t="shared" si="1"/>
        <v>5381.872110195909</v>
      </c>
      <c r="Q34" s="173">
        <f>★構造失業率!N26</f>
        <v>3.4411560300258701E-2</v>
      </c>
      <c r="R34" s="173">
        <f t="shared" si="2"/>
        <v>5196.6734935476215</v>
      </c>
      <c r="S34" s="173">
        <f t="shared" si="3"/>
        <v>9.381603479150484E-2</v>
      </c>
      <c r="T34" s="174">
        <v>9.2638218450961596E-2</v>
      </c>
      <c r="U34" s="173">
        <f t="shared" si="4"/>
        <v>481.41057431358632</v>
      </c>
    </row>
    <row r="35" spans="1:21">
      <c r="A35" s="113">
        <v>25842</v>
      </c>
      <c r="B35" s="68">
        <v>390</v>
      </c>
      <c r="C35" s="75">
        <v>395.20095604492798</v>
      </c>
      <c r="D35" s="68">
        <v>5098</v>
      </c>
      <c r="E35" s="68">
        <v>5224</v>
      </c>
      <c r="F35" s="68">
        <v>7917</v>
      </c>
      <c r="H35" s="110" t="s">
        <v>127</v>
      </c>
      <c r="I35" s="125">
        <v>481.61480855399702</v>
      </c>
      <c r="J35" s="125">
        <v>5243.6666666666597</v>
      </c>
      <c r="K35" s="125">
        <v>5425.3333333333303</v>
      </c>
      <c r="L35" s="125">
        <v>8529.6666666666606</v>
      </c>
      <c r="M35" s="133">
        <f t="shared" si="0"/>
        <v>0.6360545546914691</v>
      </c>
      <c r="N35" s="174">
        <v>8524.3047395498998</v>
      </c>
      <c r="O35" s="174">
        <v>0.63281466435872402</v>
      </c>
      <c r="P35" s="174">
        <f t="shared" si="1"/>
        <v>5394.3050426497502</v>
      </c>
      <c r="Q35" s="173">
        <f>★構造失業率!N27</f>
        <v>3.4092359420960103E-2</v>
      </c>
      <c r="R35" s="173">
        <f t="shared" si="2"/>
        <v>5210.4004563094377</v>
      </c>
      <c r="S35" s="173">
        <f t="shared" si="3"/>
        <v>9.1846953509757356E-2</v>
      </c>
      <c r="T35" s="174">
        <v>9.3074596011539001E-2</v>
      </c>
      <c r="U35" s="173">
        <f t="shared" si="4"/>
        <v>484.95591752933939</v>
      </c>
    </row>
    <row r="36" spans="1:21">
      <c r="A36" s="113">
        <v>25873</v>
      </c>
      <c r="B36" s="68">
        <v>395</v>
      </c>
      <c r="C36" s="75">
        <v>390.04451481313799</v>
      </c>
      <c r="D36" s="68">
        <v>5083</v>
      </c>
      <c r="E36" s="68">
        <v>5138</v>
      </c>
      <c r="F36" s="68">
        <v>7925</v>
      </c>
      <c r="H36" s="110" t="s">
        <v>128</v>
      </c>
      <c r="I36" s="125">
        <v>497.63272363185899</v>
      </c>
      <c r="J36" s="125">
        <v>5282.3333333333303</v>
      </c>
      <c r="K36" s="125">
        <v>5450.3333333333303</v>
      </c>
      <c r="L36" s="125">
        <v>8550.3333333333303</v>
      </c>
      <c r="M36" s="133">
        <f t="shared" si="0"/>
        <v>0.63744103543721475</v>
      </c>
      <c r="N36" s="174">
        <v>8548.8422795877195</v>
      </c>
      <c r="O36" s="174">
        <v>0.63251589530491503</v>
      </c>
      <c r="P36" s="174">
        <f t="shared" si="1"/>
        <v>5407.2786282939369</v>
      </c>
      <c r="Q36" s="173">
        <f>★構造失業率!N28</f>
        <v>3.3790139022855097E-2</v>
      </c>
      <c r="R36" s="173">
        <f t="shared" si="2"/>
        <v>5224.565931708572</v>
      </c>
      <c r="S36" s="173">
        <f t="shared" si="3"/>
        <v>9.4206990023069218E-2</v>
      </c>
      <c r="T36" s="174">
        <v>9.3495738501300801E-2</v>
      </c>
      <c r="U36" s="173">
        <f t="shared" si="4"/>
        <v>488.47465013382964</v>
      </c>
    </row>
    <row r="37" spans="1:21">
      <c r="A37" s="113">
        <v>25903</v>
      </c>
      <c r="B37" s="68">
        <v>402</v>
      </c>
      <c r="C37" s="75">
        <v>388.62633930795897</v>
      </c>
      <c r="D37" s="68">
        <v>5111</v>
      </c>
      <c r="E37" s="68">
        <v>5056</v>
      </c>
      <c r="F37" s="68">
        <v>7919</v>
      </c>
      <c r="H37" s="110" t="s">
        <v>129</v>
      </c>
      <c r="I37" s="125">
        <v>492.28622966746298</v>
      </c>
      <c r="J37" s="125">
        <v>5292</v>
      </c>
      <c r="K37" s="125">
        <v>5389.3333333333303</v>
      </c>
      <c r="L37" s="125">
        <v>8572.3333333333303</v>
      </c>
      <c r="M37" s="133">
        <f t="shared" si="0"/>
        <v>0.6286891939184196</v>
      </c>
      <c r="N37" s="174">
        <v>8573.2029019260608</v>
      </c>
      <c r="O37" s="174">
        <v>0.63229252358704502</v>
      </c>
      <c r="P37" s="174">
        <f t="shared" si="1"/>
        <v>5420.772098082607</v>
      </c>
      <c r="Q37" s="173">
        <f>★構造失業率!N29</f>
        <v>3.3506079349896002E-2</v>
      </c>
      <c r="R37" s="173">
        <f t="shared" si="2"/>
        <v>5239.1432780265486</v>
      </c>
      <c r="S37" s="173">
        <f t="shared" si="3"/>
        <v>9.3024608780699736E-2</v>
      </c>
      <c r="T37" s="174">
        <v>9.39019535468366E-2</v>
      </c>
      <c r="U37" s="173">
        <f t="shared" si="4"/>
        <v>491.96578871847021</v>
      </c>
    </row>
    <row r="38" spans="1:21">
      <c r="A38" s="113">
        <v>25934</v>
      </c>
      <c r="B38" s="68">
        <v>408</v>
      </c>
      <c r="C38" s="75">
        <v>392.24449715824602</v>
      </c>
      <c r="D38" s="68">
        <v>5115</v>
      </c>
      <c r="E38" s="68">
        <v>4981</v>
      </c>
      <c r="F38" s="68">
        <v>7930</v>
      </c>
      <c r="H38" s="110" t="s">
        <v>130</v>
      </c>
      <c r="I38" s="125">
        <v>491.22844473883799</v>
      </c>
      <c r="J38" s="125">
        <v>5312</v>
      </c>
      <c r="K38" s="125">
        <v>5288.6666666666597</v>
      </c>
      <c r="L38" s="125">
        <v>8597.3333333333303</v>
      </c>
      <c r="M38" s="133">
        <f t="shared" si="0"/>
        <v>0.61515198511166191</v>
      </c>
      <c r="N38" s="174">
        <v>8597.4165587412408</v>
      </c>
      <c r="O38" s="174">
        <v>0.63214235030727595</v>
      </c>
      <c r="P38" s="174">
        <f t="shared" si="1"/>
        <v>5434.7911100133806</v>
      </c>
      <c r="Q38" s="173">
        <f>★構造失業率!N30</f>
        <v>3.3240989660142203E-2</v>
      </c>
      <c r="R38" s="173">
        <f t="shared" si="2"/>
        <v>5254.133274920393</v>
      </c>
      <c r="S38" s="173">
        <f t="shared" si="3"/>
        <v>9.2475234325835459E-2</v>
      </c>
      <c r="T38" s="174">
        <v>9.4293993306937496E-2</v>
      </c>
      <c r="U38" s="173">
        <f t="shared" si="4"/>
        <v>495.43320785910112</v>
      </c>
    </row>
    <row r="39" spans="1:21">
      <c r="A39" s="113">
        <v>25965</v>
      </c>
      <c r="B39" s="68">
        <v>427</v>
      </c>
      <c r="C39" s="75">
        <v>407.68982886930098</v>
      </c>
      <c r="D39" s="68">
        <v>5113</v>
      </c>
      <c r="E39" s="68">
        <v>4981</v>
      </c>
      <c r="F39" s="68">
        <v>7937</v>
      </c>
      <c r="H39" s="110" t="s">
        <v>131</v>
      </c>
      <c r="I39" s="125">
        <v>503.250635491347</v>
      </c>
      <c r="J39" s="125">
        <v>5334</v>
      </c>
      <c r="K39" s="125">
        <v>5520.6666666666597</v>
      </c>
      <c r="L39" s="125">
        <v>8620.3333333333303</v>
      </c>
      <c r="M39" s="133">
        <f t="shared" si="0"/>
        <v>0.64042380418390565</v>
      </c>
      <c r="N39" s="174">
        <v>8621.5126587291907</v>
      </c>
      <c r="O39" s="174">
        <v>0.63206092448672702</v>
      </c>
      <c r="P39" s="174">
        <f t="shared" si="1"/>
        <v>5449.3212615503917</v>
      </c>
      <c r="Q39" s="173">
        <f>★構造失業率!N31</f>
        <v>3.2995266341922E-2</v>
      </c>
      <c r="R39" s="173">
        <f t="shared" si="2"/>
        <v>5269.5194551428385</v>
      </c>
      <c r="S39" s="173">
        <f t="shared" si="3"/>
        <v>9.4347700692041056E-2</v>
      </c>
      <c r="T39" s="174">
        <v>9.4672061599915397E-2</v>
      </c>
      <c r="U39" s="173">
        <f t="shared" si="4"/>
        <v>498.8762704592354</v>
      </c>
    </row>
    <row r="40" spans="1:21">
      <c r="A40" s="113">
        <v>25993</v>
      </c>
      <c r="B40" s="68">
        <v>407</v>
      </c>
      <c r="C40" s="75">
        <v>403.01025345095297</v>
      </c>
      <c r="D40" s="68">
        <v>5156</v>
      </c>
      <c r="E40" s="68">
        <v>5175</v>
      </c>
      <c r="F40" s="68">
        <v>7949</v>
      </c>
      <c r="H40" s="110" t="s">
        <v>132</v>
      </c>
      <c r="I40" s="125">
        <v>500.04058994871798</v>
      </c>
      <c r="J40" s="125">
        <v>5355</v>
      </c>
      <c r="K40" s="125">
        <v>5528.3333333333303</v>
      </c>
      <c r="L40" s="125">
        <v>8641.3333333333303</v>
      </c>
      <c r="M40" s="133">
        <f t="shared" si="0"/>
        <v>0.63975466748958476</v>
      </c>
      <c r="N40" s="174">
        <v>8645.5205585699696</v>
      </c>
      <c r="O40" s="174">
        <v>0.63203317616827104</v>
      </c>
      <c r="P40" s="174">
        <f t="shared" si="1"/>
        <v>5464.2558182610628</v>
      </c>
      <c r="Q40" s="173">
        <f>★構造失業率!N32</f>
        <v>3.2769184741177598E-2</v>
      </c>
      <c r="R40" s="173">
        <f t="shared" si="2"/>
        <v>5285.196609879411</v>
      </c>
      <c r="S40" s="173">
        <f t="shared" si="3"/>
        <v>9.3378261428332027E-2</v>
      </c>
      <c r="T40" s="174">
        <v>9.5035225519719102E-2</v>
      </c>
      <c r="U40" s="173">
        <f t="shared" si="4"/>
        <v>502.2798517359447</v>
      </c>
    </row>
    <row r="41" spans="1:21">
      <c r="A41" s="113">
        <v>26024</v>
      </c>
      <c r="B41" s="68">
        <v>392</v>
      </c>
      <c r="C41" s="75">
        <v>402.89726844924201</v>
      </c>
      <c r="D41" s="68">
        <v>5130</v>
      </c>
      <c r="E41" s="68">
        <v>5247</v>
      </c>
      <c r="F41" s="68">
        <v>7960</v>
      </c>
      <c r="H41" s="110" t="s">
        <v>133</v>
      </c>
      <c r="I41" s="125">
        <v>500.84832798896099</v>
      </c>
      <c r="J41" s="125">
        <v>5367</v>
      </c>
      <c r="K41" s="125">
        <v>5469</v>
      </c>
      <c r="L41" s="125">
        <v>8664.3333333333303</v>
      </c>
      <c r="M41" s="133">
        <f t="shared" si="0"/>
        <v>0.63120840226214769</v>
      </c>
      <c r="N41" s="174">
        <v>8669.4688778652708</v>
      </c>
      <c r="O41" s="174">
        <v>0.63204926219458901</v>
      </c>
      <c r="P41" s="174">
        <f t="shared" si="1"/>
        <v>5479.5314078736956</v>
      </c>
      <c r="Q41" s="173">
        <f>★構造失業率!N33</f>
        <v>3.25628946540285E-2</v>
      </c>
      <c r="R41" s="173">
        <f t="shared" si="2"/>
        <v>5301.1020038856641</v>
      </c>
      <c r="S41" s="173">
        <f t="shared" si="3"/>
        <v>9.3319979129674116E-2</v>
      </c>
      <c r="T41" s="174">
        <v>9.5382349434729993E-2</v>
      </c>
      <c r="U41" s="173">
        <f t="shared" si="4"/>
        <v>505.63156372376983</v>
      </c>
    </row>
    <row r="42" spans="1:21">
      <c r="A42" s="113">
        <v>26054</v>
      </c>
      <c r="B42" s="68">
        <v>400</v>
      </c>
      <c r="C42" s="75">
        <v>414.34724270175798</v>
      </c>
      <c r="D42" s="68">
        <v>5125</v>
      </c>
      <c r="E42" s="68">
        <v>5295</v>
      </c>
      <c r="F42" s="68">
        <v>7969</v>
      </c>
      <c r="H42" s="110" t="s">
        <v>134</v>
      </c>
      <c r="I42" s="125">
        <v>504.22365057078099</v>
      </c>
      <c r="J42" s="125">
        <v>5377.3333333333303</v>
      </c>
      <c r="K42" s="125">
        <v>5367</v>
      </c>
      <c r="L42" s="125">
        <v>8690.3333333333303</v>
      </c>
      <c r="M42" s="133">
        <f t="shared" si="0"/>
        <v>0.61758275478501035</v>
      </c>
      <c r="N42" s="174">
        <v>8693.3836192010003</v>
      </c>
      <c r="O42" s="174">
        <v>0.632104165340441</v>
      </c>
      <c r="P42" s="174">
        <f t="shared" si="1"/>
        <v>5495.1239965993109</v>
      </c>
      <c r="Q42" s="173">
        <f>★構造失業率!N34</f>
        <v>3.2376562761440603E-2</v>
      </c>
      <c r="R42" s="173">
        <f t="shared" si="2"/>
        <v>5317.2107696415151</v>
      </c>
      <c r="S42" s="173">
        <f t="shared" si="3"/>
        <v>9.3768345630569294E-2</v>
      </c>
      <c r="T42" s="174">
        <v>9.5711262110772299E-2</v>
      </c>
      <c r="U42" s="173">
        <f t="shared" si="4"/>
        <v>508.91695367138038</v>
      </c>
    </row>
    <row r="43" spans="1:21">
      <c r="A43" s="113">
        <v>26085</v>
      </c>
      <c r="B43" s="68">
        <v>403</v>
      </c>
      <c r="C43" s="75">
        <v>416.50503934839799</v>
      </c>
      <c r="D43" s="68">
        <v>5128</v>
      </c>
      <c r="E43" s="68">
        <v>5302</v>
      </c>
      <c r="F43" s="68">
        <v>7976</v>
      </c>
      <c r="H43" s="110" t="s">
        <v>135</v>
      </c>
      <c r="I43" s="125">
        <v>515.80088947777904</v>
      </c>
      <c r="J43" s="125">
        <v>5418</v>
      </c>
      <c r="K43" s="125">
        <v>5623</v>
      </c>
      <c r="L43" s="125">
        <v>8715.3333333333303</v>
      </c>
      <c r="M43" s="133">
        <f t="shared" si="0"/>
        <v>0.64518473189015546</v>
      </c>
      <c r="N43" s="174">
        <v>8717.28757544773</v>
      </c>
      <c r="O43" s="174">
        <v>0.63219234284312698</v>
      </c>
      <c r="P43" s="174">
        <f t="shared" si="1"/>
        <v>5511.0024555595828</v>
      </c>
      <c r="Q43" s="173">
        <f>★構造失業率!N35</f>
        <v>3.2210250017854901E-2</v>
      </c>
      <c r="R43" s="173">
        <f t="shared" si="2"/>
        <v>5333.4916886169958</v>
      </c>
      <c r="S43" s="173">
        <f t="shared" si="3"/>
        <v>9.5201345418563871E-2</v>
      </c>
      <c r="T43" s="174">
        <v>9.6018503332229402E-2</v>
      </c>
      <c r="U43" s="173">
        <f t="shared" si="4"/>
        <v>512.11388947588887</v>
      </c>
    </row>
    <row r="44" spans="1:21">
      <c r="A44" s="113">
        <v>26115</v>
      </c>
      <c r="B44" s="68">
        <v>415</v>
      </c>
      <c r="C44" s="75">
        <v>417.11011959862202</v>
      </c>
      <c r="D44" s="68">
        <v>5124</v>
      </c>
      <c r="E44" s="68">
        <v>5288</v>
      </c>
      <c r="F44" s="68">
        <v>7983</v>
      </c>
      <c r="H44" s="110" t="s">
        <v>136</v>
      </c>
      <c r="I44" s="125">
        <v>533.63336951944996</v>
      </c>
      <c r="J44" s="125">
        <v>5402</v>
      </c>
      <c r="K44" s="125">
        <v>5590</v>
      </c>
      <c r="L44" s="125">
        <v>8737.3333333333303</v>
      </c>
      <c r="M44" s="133">
        <f t="shared" si="0"/>
        <v>0.63978330535632555</v>
      </c>
      <c r="N44" s="174">
        <v>8741.2016330473798</v>
      </c>
      <c r="O44" s="174">
        <v>0.63229917605834896</v>
      </c>
      <c r="P44" s="174">
        <f t="shared" si="1"/>
        <v>5527.0545903357524</v>
      </c>
      <c r="Q44" s="173">
        <f>★構造失業率!N36</f>
        <v>3.2063996643569299E-2</v>
      </c>
      <c r="R44" s="173">
        <f t="shared" si="2"/>
        <v>5349.8351305024025</v>
      </c>
      <c r="S44" s="173">
        <f t="shared" si="3"/>
        <v>9.8784407537847091E-2</v>
      </c>
      <c r="T44" s="174">
        <v>9.6299398560684896E-2</v>
      </c>
      <c r="U44" s="173">
        <f t="shared" si="4"/>
        <v>515.18590546620453</v>
      </c>
    </row>
    <row r="45" spans="1:21">
      <c r="A45" s="113">
        <v>26146</v>
      </c>
      <c r="B45" s="68">
        <v>407</v>
      </c>
      <c r="C45" s="75">
        <v>411.908101837912</v>
      </c>
      <c r="D45" s="68">
        <v>5124</v>
      </c>
      <c r="E45" s="68">
        <v>5244</v>
      </c>
      <c r="F45" s="68">
        <v>7992</v>
      </c>
      <c r="H45" s="110" t="s">
        <v>137</v>
      </c>
      <c r="I45" s="125">
        <v>525.67168492954499</v>
      </c>
      <c r="J45" s="125">
        <v>5434.6666666666597</v>
      </c>
      <c r="K45" s="125">
        <v>5546.6666666666597</v>
      </c>
      <c r="L45" s="125">
        <v>8760.6666666666606</v>
      </c>
      <c r="M45" s="133">
        <f t="shared" si="0"/>
        <v>0.63313294269842446</v>
      </c>
      <c r="N45" s="174">
        <v>8765.1454570405294</v>
      </c>
      <c r="O45" s="174">
        <v>0.63241816658496597</v>
      </c>
      <c r="P45" s="174">
        <f t="shared" si="1"/>
        <v>5543.237219792115</v>
      </c>
      <c r="Q45" s="173">
        <f>★構造失業率!N37</f>
        <v>3.1937767128891799E-2</v>
      </c>
      <c r="R45" s="173">
        <f t="shared" si="2"/>
        <v>5366.1986003261882</v>
      </c>
      <c r="S45" s="173">
        <f t="shared" si="3"/>
        <v>9.672565350764456E-2</v>
      </c>
      <c r="T45" s="174">
        <v>9.6548762534025903E-2</v>
      </c>
      <c r="U45" s="173">
        <f t="shared" si="4"/>
        <v>518.09983437331528</v>
      </c>
    </row>
    <row r="46" spans="1:21">
      <c r="A46" s="113">
        <v>26177</v>
      </c>
      <c r="B46" s="68">
        <v>419</v>
      </c>
      <c r="C46" s="75">
        <v>426.08391449173303</v>
      </c>
      <c r="D46" s="68">
        <v>5101</v>
      </c>
      <c r="E46" s="68">
        <v>5214</v>
      </c>
      <c r="F46" s="68">
        <v>8001</v>
      </c>
      <c r="H46" s="110" t="s">
        <v>138</v>
      </c>
      <c r="I46" s="125">
        <v>541.87202892223797</v>
      </c>
      <c r="J46" s="125">
        <v>5453.6666666666597</v>
      </c>
      <c r="K46" s="125">
        <v>5438.3333333333303</v>
      </c>
      <c r="L46" s="125">
        <v>8785.6666666666606</v>
      </c>
      <c r="M46" s="133">
        <f t="shared" si="0"/>
        <v>0.61900064498994578</v>
      </c>
      <c r="N46" s="174">
        <v>8789.13629478045</v>
      </c>
      <c r="O46" s="174">
        <v>0.63254749360264695</v>
      </c>
      <c r="P46" s="174">
        <f t="shared" si="1"/>
        <v>5559.5461341954287</v>
      </c>
      <c r="Q46" s="173">
        <f>★構造失業率!N38</f>
        <v>3.18308731605862E-2</v>
      </c>
      <c r="R46" s="173">
        <f t="shared" si="2"/>
        <v>5382.5809263674264</v>
      </c>
      <c r="S46" s="173">
        <f t="shared" si="3"/>
        <v>9.9359213175644279E-2</v>
      </c>
      <c r="T46" s="174">
        <v>9.6762963120750695E-2</v>
      </c>
      <c r="U46" s="173">
        <f t="shared" si="4"/>
        <v>520.83447967254745</v>
      </c>
    </row>
    <row r="47" spans="1:21">
      <c r="A47" s="113">
        <v>26207</v>
      </c>
      <c r="B47" s="68">
        <v>428</v>
      </c>
      <c r="C47" s="75">
        <v>433.83131054363201</v>
      </c>
      <c r="D47" s="68">
        <v>5096</v>
      </c>
      <c r="E47" s="68">
        <v>5228</v>
      </c>
      <c r="F47" s="68">
        <v>8010</v>
      </c>
      <c r="H47" s="110" t="s">
        <v>139</v>
      </c>
      <c r="I47" s="125">
        <v>537.57186824070698</v>
      </c>
      <c r="J47" s="125">
        <v>5471.3333333333303</v>
      </c>
      <c r="K47" s="125">
        <v>5669</v>
      </c>
      <c r="L47" s="125">
        <v>8812</v>
      </c>
      <c r="M47" s="133">
        <f t="shared" si="0"/>
        <v>0.6433272809804812</v>
      </c>
      <c r="N47" s="174">
        <v>8813.18859437643</v>
      </c>
      <c r="O47" s="174">
        <v>0.63268578302612999</v>
      </c>
      <c r="P47" s="174">
        <f t="shared" si="1"/>
        <v>5575.9791267900091</v>
      </c>
      <c r="Q47" s="173">
        <f>★構造失業率!N39</f>
        <v>3.1741698368044101E-2</v>
      </c>
      <c r="R47" s="173">
        <f t="shared" si="2"/>
        <v>5398.9880792409313</v>
      </c>
      <c r="S47" s="173">
        <f t="shared" si="3"/>
        <v>9.8252443324120989E-2</v>
      </c>
      <c r="T47" s="174">
        <v>9.6938478746215598E-2</v>
      </c>
      <c r="U47" s="173">
        <f t="shared" si="4"/>
        <v>523.36969117056844</v>
      </c>
    </row>
    <row r="48" spans="1:21">
      <c r="A48" s="113">
        <v>26238</v>
      </c>
      <c r="B48" s="68">
        <v>422</v>
      </c>
      <c r="C48" s="75">
        <v>416.49952057986599</v>
      </c>
      <c r="D48" s="68">
        <v>5133</v>
      </c>
      <c r="E48" s="68">
        <v>5194</v>
      </c>
      <c r="F48" s="68">
        <v>8017</v>
      </c>
      <c r="H48" s="110" t="s">
        <v>140</v>
      </c>
      <c r="I48" s="125">
        <v>529.71344794292202</v>
      </c>
      <c r="J48" s="125">
        <v>5491</v>
      </c>
      <c r="K48" s="125">
        <v>5670</v>
      </c>
      <c r="L48" s="125">
        <v>8836.3333333333303</v>
      </c>
      <c r="M48" s="133">
        <f t="shared" si="0"/>
        <v>0.6416688671771853</v>
      </c>
      <c r="N48" s="174">
        <v>8837.3146354201799</v>
      </c>
      <c r="O48" s="174">
        <v>0.63282319398977305</v>
      </c>
      <c r="P48" s="174">
        <f t="shared" si="1"/>
        <v>5592.4576738791648</v>
      </c>
      <c r="Q48" s="173">
        <f>★構造失業率!N40</f>
        <v>3.1668248246912702E-2</v>
      </c>
      <c r="R48" s="173">
        <f t="shared" si="2"/>
        <v>5415.3543359524074</v>
      </c>
      <c r="S48" s="173">
        <f t="shared" si="3"/>
        <v>9.6469394999621566E-2</v>
      </c>
      <c r="T48" s="174">
        <v>9.7073410492061807E-2</v>
      </c>
      <c r="U48" s="173">
        <f t="shared" si="4"/>
        <v>525.68691441387477</v>
      </c>
    </row>
    <row r="49" spans="1:21">
      <c r="A49" s="113">
        <v>26268</v>
      </c>
      <c r="B49" s="68">
        <v>442</v>
      </c>
      <c r="C49" s="75">
        <v>428.776731197071</v>
      </c>
      <c r="D49" s="68">
        <v>5124</v>
      </c>
      <c r="E49" s="68">
        <v>5084</v>
      </c>
      <c r="F49" s="68">
        <v>8020</v>
      </c>
      <c r="H49" s="110" t="s">
        <v>141</v>
      </c>
      <c r="I49" s="125">
        <v>532.89022267524695</v>
      </c>
      <c r="J49" s="125">
        <v>5503</v>
      </c>
      <c r="K49" s="125">
        <v>5607.3333333333303</v>
      </c>
      <c r="L49" s="125">
        <v>8862.6666666666606</v>
      </c>
      <c r="M49" s="133">
        <f t="shared" si="0"/>
        <v>0.6326914397472545</v>
      </c>
      <c r="N49" s="174">
        <v>8861.5259546319303</v>
      </c>
      <c r="O49" s="174">
        <v>0.63295653656415396</v>
      </c>
      <c r="P49" s="174">
        <f t="shared" si="1"/>
        <v>5608.9607769171844</v>
      </c>
      <c r="Q49" s="173">
        <f>★構造失業率!N41</f>
        <v>3.1608678239939202E-2</v>
      </c>
      <c r="R49" s="173">
        <f t="shared" si="2"/>
        <v>5431.6689404591698</v>
      </c>
      <c r="S49" s="173">
        <f t="shared" si="3"/>
        <v>9.6836311589178076E-2</v>
      </c>
      <c r="T49" s="174">
        <v>9.7166680667791203E-2</v>
      </c>
      <c r="U49" s="173">
        <f t="shared" si="4"/>
        <v>527.77724143075591</v>
      </c>
    </row>
    <row r="50" spans="1:21">
      <c r="A50" s="113">
        <v>26299</v>
      </c>
      <c r="B50" s="68">
        <v>449</v>
      </c>
      <c r="C50" s="75">
        <v>433.18097212275097</v>
      </c>
      <c r="D50" s="68">
        <v>5128</v>
      </c>
      <c r="E50" s="68">
        <v>5026</v>
      </c>
      <c r="F50" s="68">
        <v>8033</v>
      </c>
      <c r="H50" s="110" t="s">
        <v>142</v>
      </c>
      <c r="I50" s="125">
        <v>539.71880714788097</v>
      </c>
      <c r="J50" s="125">
        <v>5506</v>
      </c>
      <c r="K50" s="125">
        <v>5481.3333333333303</v>
      </c>
      <c r="L50" s="125">
        <v>8891.3333333333303</v>
      </c>
      <c r="M50" s="133">
        <f t="shared" si="0"/>
        <v>0.61648046787133526</v>
      </c>
      <c r="N50" s="174">
        <v>8885.8334754180796</v>
      </c>
      <c r="O50" s="174">
        <v>0.63308814936559399</v>
      </c>
      <c r="P50" s="174">
        <f t="shared" si="1"/>
        <v>5625.5158705232761</v>
      </c>
      <c r="Q50" s="173">
        <f>★構造失業率!N42</f>
        <v>3.1561281050203199E-2</v>
      </c>
      <c r="R50" s="173">
        <f t="shared" si="2"/>
        <v>5447.9673830813126</v>
      </c>
      <c r="S50" s="173">
        <f t="shared" si="3"/>
        <v>9.8023757200850159E-2</v>
      </c>
      <c r="T50" s="174">
        <v>9.7216834073223193E-2</v>
      </c>
      <c r="U50" s="173">
        <f t="shared" si="4"/>
        <v>529.63414111734789</v>
      </c>
    </row>
    <row r="51" spans="1:21">
      <c r="A51" s="113">
        <v>26330</v>
      </c>
      <c r="B51" s="68">
        <v>443</v>
      </c>
      <c r="C51" s="75">
        <v>423.24280857314</v>
      </c>
      <c r="D51" s="68">
        <v>5115</v>
      </c>
      <c r="E51" s="68">
        <v>5017</v>
      </c>
      <c r="F51" s="68">
        <v>8031</v>
      </c>
      <c r="H51" s="110" t="s">
        <v>143</v>
      </c>
      <c r="I51" s="125">
        <v>551.94046258856702</v>
      </c>
      <c r="J51" s="125">
        <v>5525.6666666666597</v>
      </c>
      <c r="K51" s="125">
        <v>5718.6666666666597</v>
      </c>
      <c r="L51" s="125">
        <v>8918</v>
      </c>
      <c r="M51" s="133">
        <f t="shared" si="0"/>
        <v>0.6412499065560282</v>
      </c>
      <c r="N51" s="174">
        <v>8910.2488341300996</v>
      </c>
      <c r="O51" s="174">
        <v>0.63322020532490098</v>
      </c>
      <c r="P51" s="174">
        <f t="shared" si="1"/>
        <v>5642.1495962438212</v>
      </c>
      <c r="Q51" s="173">
        <f>★構造失業率!N43</f>
        <v>3.1524491156888303E-2</v>
      </c>
      <c r="R51" s="173">
        <f t="shared" si="2"/>
        <v>5464.2837011911924</v>
      </c>
      <c r="S51" s="173">
        <f t="shared" si="3"/>
        <v>9.9886673569747425E-2</v>
      </c>
      <c r="T51" s="174">
        <v>9.7222209027502907E-2</v>
      </c>
      <c r="U51" s="173">
        <f t="shared" si="4"/>
        <v>531.2497321827874</v>
      </c>
    </row>
    <row r="52" spans="1:21">
      <c r="A52" s="113">
        <v>26359</v>
      </c>
      <c r="B52" s="68">
        <v>431</v>
      </c>
      <c r="C52" s="75">
        <v>427.37179361045401</v>
      </c>
      <c r="D52" s="68">
        <v>5097</v>
      </c>
      <c r="E52" s="68">
        <v>5131</v>
      </c>
      <c r="F52" s="68">
        <v>8041</v>
      </c>
      <c r="H52" s="110" t="s">
        <v>144</v>
      </c>
      <c r="I52" s="125">
        <v>547.87113511176904</v>
      </c>
      <c r="J52" s="125">
        <v>5561.3333333333303</v>
      </c>
      <c r="K52" s="125">
        <v>5736</v>
      </c>
      <c r="L52" s="125">
        <v>8944.3333333333303</v>
      </c>
      <c r="M52" s="133">
        <f t="shared" si="0"/>
        <v>0.64129989192412351</v>
      </c>
      <c r="N52" s="174">
        <v>8934.7871045306092</v>
      </c>
      <c r="O52" s="174">
        <v>0.63334449757195199</v>
      </c>
      <c r="P52" s="174">
        <f t="shared" si="1"/>
        <v>5658.7982496312943</v>
      </c>
      <c r="Q52" s="173">
        <f>★構造失業率!N44</f>
        <v>3.1497168196106297E-2</v>
      </c>
      <c r="R52" s="173">
        <f t="shared" si="2"/>
        <v>5480.5621293748254</v>
      </c>
      <c r="S52" s="173">
        <f t="shared" si="3"/>
        <v>9.8514349396745859E-2</v>
      </c>
      <c r="T52" s="174">
        <v>9.7181648176730195E-2</v>
      </c>
      <c r="U52" s="173">
        <f t="shared" si="4"/>
        <v>532.61006066761558</v>
      </c>
    </row>
    <row r="53" spans="1:21">
      <c r="A53" s="113">
        <v>26390</v>
      </c>
      <c r="B53" s="68">
        <v>410</v>
      </c>
      <c r="C53" s="75">
        <v>420.37060095353303</v>
      </c>
      <c r="D53" s="68">
        <v>5103</v>
      </c>
      <c r="E53" s="68">
        <v>5217</v>
      </c>
      <c r="F53" s="68">
        <v>8050</v>
      </c>
      <c r="H53" s="110" t="s">
        <v>145</v>
      </c>
      <c r="I53" s="125">
        <v>552.58195277891798</v>
      </c>
      <c r="J53" s="125">
        <v>5551.3333333333303</v>
      </c>
      <c r="K53" s="125">
        <v>5663.6666666666597</v>
      </c>
      <c r="L53" s="125">
        <v>8974.6666666666606</v>
      </c>
      <c r="M53" s="133">
        <f t="shared" si="0"/>
        <v>0.63107264893775039</v>
      </c>
      <c r="N53" s="174">
        <v>8959.4682048609102</v>
      </c>
      <c r="O53" s="174">
        <v>0.63345783779988996</v>
      </c>
      <c r="P53" s="174">
        <f t="shared" si="1"/>
        <v>5675.4453568880535</v>
      </c>
      <c r="Q53" s="173">
        <f>★構造失業率!N45</f>
        <v>3.1478366112299802E-2</v>
      </c>
      <c r="R53" s="173">
        <f t="shared" si="2"/>
        <v>5496.791610093579</v>
      </c>
      <c r="S53" s="173">
        <f t="shared" si="3"/>
        <v>9.9540402205881756E-2</v>
      </c>
      <c r="T53" s="174">
        <v>9.7095659457343997E-2</v>
      </c>
      <c r="U53" s="173">
        <f t="shared" si="4"/>
        <v>533.71460628163175</v>
      </c>
    </row>
    <row r="54" spans="1:21">
      <c r="A54" s="113">
        <v>26420</v>
      </c>
      <c r="B54" s="68">
        <v>410</v>
      </c>
      <c r="C54" s="75">
        <v>422.023760034227</v>
      </c>
      <c r="D54" s="68">
        <v>5116</v>
      </c>
      <c r="E54" s="68">
        <v>5282</v>
      </c>
      <c r="F54" s="68">
        <v>8058</v>
      </c>
      <c r="H54" s="110" t="s">
        <v>146</v>
      </c>
      <c r="I54" s="125">
        <v>537.40891989928605</v>
      </c>
      <c r="J54" s="125">
        <v>5568.6666666666597</v>
      </c>
      <c r="K54" s="125">
        <v>5564.6666666666597</v>
      </c>
      <c r="L54" s="125">
        <v>8993.6666666666606</v>
      </c>
      <c r="M54" s="133">
        <f t="shared" si="0"/>
        <v>0.61873170008524481</v>
      </c>
      <c r="N54" s="174">
        <v>8984.3180197553193</v>
      </c>
      <c r="O54" s="174">
        <v>0.633562009823332</v>
      </c>
      <c r="P54" s="174">
        <f t="shared" si="1"/>
        <v>5692.1225814881582</v>
      </c>
      <c r="Q54" s="173">
        <f>★構造失業率!N46</f>
        <v>3.1467001042072999E-2</v>
      </c>
      <c r="R54" s="173">
        <f t="shared" si="2"/>
        <v>5513.0085542848628</v>
      </c>
      <c r="S54" s="173">
        <f t="shared" si="3"/>
        <v>9.6505851771690424E-2</v>
      </c>
      <c r="T54" s="174">
        <v>9.6965583744045597E-2</v>
      </c>
      <c r="U54" s="173">
        <f t="shared" si="4"/>
        <v>534.57209265214863</v>
      </c>
    </row>
    <row r="55" spans="1:21">
      <c r="A55" s="113">
        <v>26451</v>
      </c>
      <c r="B55" s="68">
        <v>419</v>
      </c>
      <c r="C55" s="75">
        <v>431.65955975579601</v>
      </c>
      <c r="D55" s="68">
        <v>5103</v>
      </c>
      <c r="E55" s="68">
        <v>5276</v>
      </c>
      <c r="F55" s="68">
        <v>8065</v>
      </c>
      <c r="H55" s="110" t="s">
        <v>147</v>
      </c>
      <c r="I55" s="125">
        <v>545.086654676747</v>
      </c>
      <c r="J55" s="125">
        <v>5571</v>
      </c>
      <c r="K55" s="125">
        <v>5783.6666666666597</v>
      </c>
      <c r="L55" s="125">
        <v>9009</v>
      </c>
      <c r="M55" s="133">
        <f t="shared" si="0"/>
        <v>0.64198764198764124</v>
      </c>
      <c r="N55" s="174">
        <v>9009.3719328867701</v>
      </c>
      <c r="O55" s="174">
        <v>0.63365730671385201</v>
      </c>
      <c r="P55" s="174">
        <f t="shared" si="1"/>
        <v>5708.854354176402</v>
      </c>
      <c r="Q55" s="173">
        <f>★構造失業率!N47</f>
        <v>3.1462371504382698E-2</v>
      </c>
      <c r="R55" s="173">
        <f t="shared" si="2"/>
        <v>5529.2402576208915</v>
      </c>
      <c r="S55" s="173">
        <f t="shared" si="3"/>
        <v>9.7843592654235687E-2</v>
      </c>
      <c r="T55" s="174">
        <v>9.6794289875753906E-2</v>
      </c>
      <c r="U55" s="173">
        <f t="shared" si="4"/>
        <v>535.19888428884474</v>
      </c>
    </row>
    <row r="56" spans="1:21">
      <c r="A56" s="113">
        <v>26481</v>
      </c>
      <c r="B56" s="177">
        <v>426</v>
      </c>
      <c r="C56" s="178">
        <v>430.523397021797</v>
      </c>
      <c r="D56" s="177">
        <v>5153</v>
      </c>
      <c r="E56" s="90">
        <v>5320</v>
      </c>
      <c r="F56" s="90">
        <v>8136</v>
      </c>
      <c r="H56" s="110" t="s">
        <v>148</v>
      </c>
      <c r="I56" s="125">
        <v>542.78472000941304</v>
      </c>
      <c r="J56" s="125">
        <v>5587</v>
      </c>
      <c r="K56" s="125">
        <v>5765.3333333333303</v>
      </c>
      <c r="L56" s="125">
        <v>9024.3333333333303</v>
      </c>
      <c r="M56" s="133">
        <f t="shared" si="0"/>
        <v>0.6388652901414692</v>
      </c>
      <c r="N56" s="174">
        <v>9034.6711708325001</v>
      </c>
      <c r="O56" s="174">
        <v>0.63373475259944001</v>
      </c>
      <c r="P56" s="174">
        <f t="shared" si="1"/>
        <v>5725.5850992648275</v>
      </c>
      <c r="Q56" s="173">
        <f>★構造失業率!N48</f>
        <v>3.1463943373831398E-2</v>
      </c>
      <c r="R56" s="173">
        <f t="shared" si="2"/>
        <v>5545.4356139195061</v>
      </c>
      <c r="S56" s="173">
        <f t="shared" si="3"/>
        <v>9.7151372831468241E-2</v>
      </c>
      <c r="T56" s="174">
        <v>9.65843593589054E-2</v>
      </c>
      <c r="U56" s="173">
        <f t="shared" si="4"/>
        <v>535.60234613647378</v>
      </c>
    </row>
    <row r="57" spans="1:21">
      <c r="A57" s="113">
        <v>26512</v>
      </c>
      <c r="B57" s="177">
        <v>427</v>
      </c>
      <c r="C57" s="178">
        <v>431.74754750166602</v>
      </c>
      <c r="D57" s="177">
        <v>5171</v>
      </c>
      <c r="E57" s="90">
        <v>5293</v>
      </c>
      <c r="F57" s="90">
        <v>8148</v>
      </c>
      <c r="H57" s="110" t="s">
        <v>149</v>
      </c>
      <c r="I57" s="125">
        <v>548.61958652035105</v>
      </c>
      <c r="J57" s="125">
        <v>5600.3333333333303</v>
      </c>
      <c r="K57" s="125">
        <v>5716</v>
      </c>
      <c r="L57" s="125">
        <v>9041.3333333333303</v>
      </c>
      <c r="M57" s="133">
        <f t="shared" si="0"/>
        <v>0.63220763899129939</v>
      </c>
      <c r="N57" s="174">
        <v>9060.2567277117196</v>
      </c>
      <c r="O57" s="174">
        <v>0.63379057806763295</v>
      </c>
      <c r="P57" s="174">
        <f t="shared" si="1"/>
        <v>5742.3053488975711</v>
      </c>
      <c r="Q57" s="173">
        <f>★構造失業率!N49</f>
        <v>3.1471188961006299E-2</v>
      </c>
      <c r="R57" s="173">
        <f t="shared" si="2"/>
        <v>5561.588172190618</v>
      </c>
      <c r="S57" s="173">
        <f t="shared" si="3"/>
        <v>9.7961952238619962E-2</v>
      </c>
      <c r="T57" s="174">
        <v>9.6339029514173002E-2</v>
      </c>
      <c r="U57" s="173">
        <f t="shared" si="4"/>
        <v>535.7980070663474</v>
      </c>
    </row>
    <row r="58" spans="1:21">
      <c r="A58" s="113">
        <v>26543</v>
      </c>
      <c r="B58" s="177">
        <v>428</v>
      </c>
      <c r="C58" s="178">
        <v>435.81640568152801</v>
      </c>
      <c r="D58" s="177">
        <v>5162</v>
      </c>
      <c r="E58" s="90">
        <v>5289</v>
      </c>
      <c r="F58" s="90">
        <v>8154</v>
      </c>
      <c r="H58" s="110" t="s">
        <v>150</v>
      </c>
      <c r="I58" s="125">
        <v>541.899001995459</v>
      </c>
      <c r="J58" s="125">
        <v>5617.6666666666597</v>
      </c>
      <c r="K58" s="125">
        <v>5620.6666666666597</v>
      </c>
      <c r="L58" s="125">
        <v>9073</v>
      </c>
      <c r="M58" s="133">
        <f t="shared" si="0"/>
        <v>0.6194937359932392</v>
      </c>
      <c r="N58" s="174">
        <v>9086.16313649519</v>
      </c>
      <c r="O58" s="174">
        <v>0.63382422029192897</v>
      </c>
      <c r="P58" s="174">
        <f t="shared" si="1"/>
        <v>5759.0302654343313</v>
      </c>
      <c r="Q58" s="173">
        <f>★構造失業率!N50</f>
        <v>3.1483591289950902E-2</v>
      </c>
      <c r="R58" s="173">
        <f t="shared" si="2"/>
        <v>5577.7153103309392</v>
      </c>
      <c r="S58" s="173">
        <f t="shared" si="3"/>
        <v>9.6463359994444844E-2</v>
      </c>
      <c r="T58" s="174">
        <v>9.6061892045649896E-2</v>
      </c>
      <c r="U58" s="173">
        <f t="shared" si="4"/>
        <v>535.80588600237934</v>
      </c>
    </row>
    <row r="59" spans="1:21">
      <c r="A59" s="113">
        <v>26573</v>
      </c>
      <c r="B59" s="177">
        <v>443</v>
      </c>
      <c r="C59" s="178">
        <v>449.77623076453398</v>
      </c>
      <c r="D59" s="177">
        <v>5181</v>
      </c>
      <c r="E59" s="90">
        <v>5323</v>
      </c>
      <c r="F59" s="90">
        <v>8165</v>
      </c>
      <c r="H59" s="110" t="s">
        <v>151</v>
      </c>
      <c r="I59" s="125">
        <v>544.99786918570101</v>
      </c>
      <c r="J59" s="125">
        <v>5629</v>
      </c>
      <c r="K59" s="125">
        <v>5845.6666666666597</v>
      </c>
      <c r="L59" s="125">
        <v>9101.3333333333303</v>
      </c>
      <c r="M59" s="133">
        <f t="shared" si="0"/>
        <v>0.64228684441839967</v>
      </c>
      <c r="N59" s="174">
        <v>9112.4131030321896</v>
      </c>
      <c r="O59" s="174">
        <v>0.63383412710890497</v>
      </c>
      <c r="P59" s="174">
        <f t="shared" si="1"/>
        <v>5775.7584050161558</v>
      </c>
      <c r="Q59" s="173">
        <f>★構造失業率!N51</f>
        <v>3.1500320276860103E-2</v>
      </c>
      <c r="R59" s="173">
        <f t="shared" si="2"/>
        <v>5593.8201654163804</v>
      </c>
      <c r="S59" s="173">
        <f t="shared" si="3"/>
        <v>9.6819660541073188E-2</v>
      </c>
      <c r="T59" s="174">
        <v>9.5757552984132299E-2</v>
      </c>
      <c r="U59" s="173">
        <f t="shared" si="4"/>
        <v>535.65053087356671</v>
      </c>
    </row>
    <row r="60" spans="1:21">
      <c r="A60" s="113">
        <v>26604</v>
      </c>
      <c r="B60" s="177">
        <v>466</v>
      </c>
      <c r="C60" s="178">
        <v>459.80402679797902</v>
      </c>
      <c r="D60" s="177">
        <v>5177</v>
      </c>
      <c r="E60" s="90">
        <v>5249</v>
      </c>
      <c r="F60" s="90">
        <v>8174</v>
      </c>
      <c r="H60" s="110" t="s">
        <v>152</v>
      </c>
      <c r="I60" s="125">
        <v>532.42291807951597</v>
      </c>
      <c r="J60" s="125">
        <v>5627</v>
      </c>
      <c r="K60" s="125">
        <v>5817.6666666666597</v>
      </c>
      <c r="L60" s="125">
        <v>9131.6666666666606</v>
      </c>
      <c r="M60" s="133">
        <f t="shared" si="0"/>
        <v>0.63708705968242341</v>
      </c>
      <c r="N60" s="174">
        <v>9139.0211062116996</v>
      </c>
      <c r="O60" s="174">
        <v>0.63380978980245295</v>
      </c>
      <c r="P60" s="174">
        <f t="shared" si="1"/>
        <v>5792.4010463282184</v>
      </c>
      <c r="Q60" s="173">
        <f>★構造失業率!N52</f>
        <v>3.1520256273677903E-2</v>
      </c>
      <c r="R60" s="173">
        <f t="shared" si="2"/>
        <v>5609.8230809080324</v>
      </c>
      <c r="S60" s="173">
        <f t="shared" si="3"/>
        <v>9.461932078896676E-2</v>
      </c>
      <c r="T60" s="174">
        <v>9.54308692778843E-2</v>
      </c>
      <c r="U60" s="173">
        <f t="shared" si="4"/>
        <v>535.35029310619257</v>
      </c>
    </row>
    <row r="61" spans="1:21">
      <c r="A61" s="113">
        <v>26634</v>
      </c>
      <c r="B61" s="177">
        <v>476</v>
      </c>
      <c r="C61" s="178">
        <v>463.156988786017</v>
      </c>
      <c r="D61" s="177">
        <v>5227</v>
      </c>
      <c r="E61" s="90">
        <v>5194</v>
      </c>
      <c r="F61" s="90">
        <v>8177</v>
      </c>
      <c r="H61" s="110" t="s">
        <v>153</v>
      </c>
      <c r="I61" s="125">
        <v>544.918757825223</v>
      </c>
      <c r="J61" s="125">
        <v>5680.6666666666597</v>
      </c>
      <c r="K61" s="125">
        <v>5812.6666666666597</v>
      </c>
      <c r="L61" s="125">
        <v>9160.3333333333303</v>
      </c>
      <c r="M61" s="133">
        <f t="shared" si="0"/>
        <v>0.63454750554928807</v>
      </c>
      <c r="N61" s="174">
        <v>9165.9947000666198</v>
      </c>
      <c r="O61" s="174">
        <v>0.63374598260478099</v>
      </c>
      <c r="P61" s="174">
        <f t="shared" si="1"/>
        <v>5808.9123177439351</v>
      </c>
      <c r="Q61" s="173">
        <f>★構造失業率!N53</f>
        <v>3.1542324118289597E-2</v>
      </c>
      <c r="R61" s="173">
        <f t="shared" si="2"/>
        <v>5625.6857226429311</v>
      </c>
      <c r="S61" s="173">
        <f t="shared" si="3"/>
        <v>9.5925142206059799E-2</v>
      </c>
      <c r="T61" s="174">
        <v>9.5087361692392999E-2</v>
      </c>
      <c r="U61" s="173">
        <f t="shared" si="4"/>
        <v>534.9316130766797</v>
      </c>
    </row>
    <row r="62" spans="1:21">
      <c r="A62" s="113">
        <v>26665</v>
      </c>
      <c r="B62" s="177">
        <v>491</v>
      </c>
      <c r="C62" s="178">
        <v>475.62602185433701</v>
      </c>
      <c r="D62" s="177">
        <v>5268</v>
      </c>
      <c r="E62" s="90">
        <v>5163</v>
      </c>
      <c r="F62" s="90">
        <v>8192</v>
      </c>
      <c r="H62" s="110" t="s">
        <v>154</v>
      </c>
      <c r="I62" s="125">
        <v>554.15823427233795</v>
      </c>
      <c r="J62" s="125">
        <v>5719.3333333333303</v>
      </c>
      <c r="K62" s="125">
        <v>5751.6666666666597</v>
      </c>
      <c r="L62" s="125">
        <v>9188.6666666666606</v>
      </c>
      <c r="M62" s="133">
        <f t="shared" si="0"/>
        <v>0.625952260030472</v>
      </c>
      <c r="N62" s="174">
        <v>9193.3368421051491</v>
      </c>
      <c r="O62" s="174">
        <v>0.63363952804177304</v>
      </c>
      <c r="P62" s="174">
        <f t="shared" si="1"/>
        <v>5825.2616177605505</v>
      </c>
      <c r="Q62" s="173">
        <f>★構造失業率!N54</f>
        <v>3.1565899980731497E-2</v>
      </c>
      <c r="R62" s="173">
        <f t="shared" si="2"/>
        <v>5641.3819921727272</v>
      </c>
      <c r="S62" s="173">
        <f t="shared" si="3"/>
        <v>9.6892102973366048E-2</v>
      </c>
      <c r="T62" s="174">
        <v>9.47320437753401E-2</v>
      </c>
      <c r="U62" s="173">
        <f t="shared" si="4"/>
        <v>534.4196458359221</v>
      </c>
    </row>
    <row r="63" spans="1:21">
      <c r="A63" s="113">
        <v>26696</v>
      </c>
      <c r="B63" s="177">
        <v>487</v>
      </c>
      <c r="C63" s="178">
        <v>467.67622779327297</v>
      </c>
      <c r="D63" s="177">
        <v>5282</v>
      </c>
      <c r="E63" s="90">
        <v>5183</v>
      </c>
      <c r="F63" s="90">
        <v>8201</v>
      </c>
      <c r="H63" s="110" t="s">
        <v>155</v>
      </c>
      <c r="I63" s="125">
        <v>536.12074489962595</v>
      </c>
      <c r="J63" s="125">
        <v>5729.6666666666597</v>
      </c>
      <c r="K63" s="125">
        <v>5966</v>
      </c>
      <c r="L63" s="125">
        <v>9217</v>
      </c>
      <c r="M63" s="133">
        <f t="shared" si="0"/>
        <v>0.64728219594228054</v>
      </c>
      <c r="N63" s="174">
        <v>9221.0469514812703</v>
      </c>
      <c r="O63" s="174">
        <v>0.63348774959115295</v>
      </c>
      <c r="P63" s="174">
        <f t="shared" si="1"/>
        <v>5841.4202821682311</v>
      </c>
      <c r="Q63" s="173">
        <f>★構造失業率!N55</f>
        <v>3.1591016122885097E-2</v>
      </c>
      <c r="R63" s="173">
        <f t="shared" si="2"/>
        <v>5656.8838798537063</v>
      </c>
      <c r="S63" s="173">
        <f t="shared" si="3"/>
        <v>9.3569273064103772E-2</v>
      </c>
      <c r="T63" s="174">
        <v>9.4370452687228198E-2</v>
      </c>
      <c r="U63" s="173">
        <f t="shared" si="4"/>
        <v>533.84269254087803</v>
      </c>
    </row>
    <row r="64" spans="1:21">
      <c r="A64" s="113">
        <v>26724</v>
      </c>
      <c r="B64" s="177">
        <v>467</v>
      </c>
      <c r="C64" s="178">
        <v>463.513111891454</v>
      </c>
      <c r="D64" s="177">
        <v>5244</v>
      </c>
      <c r="E64" s="90">
        <v>5264</v>
      </c>
      <c r="F64" s="90">
        <v>8210</v>
      </c>
      <c r="H64" s="110" t="s">
        <v>156</v>
      </c>
      <c r="I64" s="125">
        <v>541.28907182332705</v>
      </c>
      <c r="J64" s="125">
        <v>5736.6666666666597</v>
      </c>
      <c r="K64" s="125">
        <v>5948.3333333333303</v>
      </c>
      <c r="L64" s="125">
        <v>9246.6666666666606</v>
      </c>
      <c r="M64" s="133">
        <f t="shared" si="0"/>
        <v>0.64329488103821209</v>
      </c>
      <c r="N64" s="174">
        <v>9249.1215284893005</v>
      </c>
      <c r="O64" s="174">
        <v>0.63328316618813796</v>
      </c>
      <c r="P64" s="174">
        <f t="shared" si="1"/>
        <v>5857.3129660205741</v>
      </c>
      <c r="Q64" s="173">
        <f>★構造失業率!N56</f>
        <v>3.1617809356978901E-2</v>
      </c>
      <c r="R64" s="173">
        <f t="shared" si="2"/>
        <v>5672.1175613167752</v>
      </c>
      <c r="S64" s="173">
        <f t="shared" si="3"/>
        <v>9.4356026465426096E-2</v>
      </c>
      <c r="T64" s="174">
        <v>9.4009475625558794E-2</v>
      </c>
      <c r="U64" s="173">
        <f t="shared" si="4"/>
        <v>533.23279762591335</v>
      </c>
    </row>
    <row r="65" spans="1:21">
      <c r="A65" s="113">
        <v>26755</v>
      </c>
      <c r="B65" s="177">
        <v>462</v>
      </c>
      <c r="C65" s="178">
        <v>471.68199763935797</v>
      </c>
      <c r="D65" s="177">
        <v>5224</v>
      </c>
      <c r="E65" s="90">
        <v>5327</v>
      </c>
      <c r="F65" s="90">
        <v>8218</v>
      </c>
      <c r="H65" s="110" t="s">
        <v>157</v>
      </c>
      <c r="I65" s="125">
        <v>530.05700272182003</v>
      </c>
      <c r="J65" s="125">
        <v>5745</v>
      </c>
      <c r="K65" s="125">
        <v>5888.3333333333303</v>
      </c>
      <c r="L65" s="125">
        <v>9275.6666666666606</v>
      </c>
      <c r="M65" s="133">
        <f t="shared" si="0"/>
        <v>0.63481510762928095</v>
      </c>
      <c r="N65" s="174">
        <v>9277.5545440789101</v>
      </c>
      <c r="O65" s="174">
        <v>0.63302691829691404</v>
      </c>
      <c r="P65" s="174">
        <f t="shared" si="1"/>
        <v>5872.9417623698037</v>
      </c>
      <c r="Q65" s="173">
        <f>★構造失業率!N57</f>
        <v>3.1646443069542299E-2</v>
      </c>
      <c r="R65" s="173">
        <f t="shared" si="2"/>
        <v>5687.0840452362299</v>
      </c>
      <c r="S65" s="173">
        <f t="shared" si="3"/>
        <v>9.2264056174381201E-2</v>
      </c>
      <c r="T65" s="174">
        <v>9.3655499050568705E-2</v>
      </c>
      <c r="U65" s="173">
        <f t="shared" si="4"/>
        <v>532.62669439912611</v>
      </c>
    </row>
    <row r="66" spans="1:21">
      <c r="A66" s="113">
        <v>26785</v>
      </c>
      <c r="B66" s="177">
        <v>459</v>
      </c>
      <c r="C66" s="178">
        <v>468.41285527763398</v>
      </c>
      <c r="D66" s="177">
        <v>5208</v>
      </c>
      <c r="E66" s="90">
        <v>5369</v>
      </c>
      <c r="F66" s="90">
        <v>8228</v>
      </c>
      <c r="H66" s="110" t="s">
        <v>158</v>
      </c>
      <c r="I66" s="125">
        <v>531.56623698480405</v>
      </c>
      <c r="J66" s="125">
        <v>5725.6666666666597</v>
      </c>
      <c r="K66" s="125">
        <v>5765</v>
      </c>
      <c r="L66" s="125">
        <v>9303.6666666666606</v>
      </c>
      <c r="M66" s="133">
        <f t="shared" ref="M66:M129" si="5">K66/L66</f>
        <v>0.61964816738920181</v>
      </c>
      <c r="N66" s="174">
        <v>9306.3384349110893</v>
      </c>
      <c r="O66" s="174">
        <v>0.63272640370344702</v>
      </c>
      <c r="P66" s="174">
        <f t="shared" ref="P66:P129" si="6">N66*O66</f>
        <v>5888.3660495684589</v>
      </c>
      <c r="Q66" s="173">
        <f>★構造失業率!N58</f>
        <v>3.1676929949332903E-2</v>
      </c>
      <c r="R66" s="173">
        <f t="shared" ref="R66:R129" si="7">P66*(1-Q66)</f>
        <v>5701.8406907002491</v>
      </c>
      <c r="S66" s="173">
        <f t="shared" ref="S66:S129" si="8">I66/J66</f>
        <v>9.2839186758713055E-2</v>
      </c>
      <c r="T66" s="174">
        <v>9.3315126016769695E-2</v>
      </c>
      <c r="U66" s="173">
        <f t="shared" ref="U66:U129" si="9">R66*T66</f>
        <v>532.06798258023889</v>
      </c>
    </row>
    <row r="67" spans="1:21">
      <c r="A67" s="113">
        <v>26816</v>
      </c>
      <c r="B67" s="177">
        <v>442</v>
      </c>
      <c r="C67" s="178">
        <v>453.72467202514503</v>
      </c>
      <c r="D67" s="177">
        <v>5249</v>
      </c>
      <c r="E67" s="90">
        <v>5421</v>
      </c>
      <c r="F67" s="90">
        <v>8235</v>
      </c>
      <c r="H67" s="110" t="s">
        <v>159</v>
      </c>
      <c r="I67" s="125">
        <v>527.52942071534301</v>
      </c>
      <c r="J67" s="125">
        <v>5758.3333333333303</v>
      </c>
      <c r="K67" s="125">
        <v>5997.6666666666597</v>
      </c>
      <c r="L67" s="125">
        <v>9333.3333333333303</v>
      </c>
      <c r="M67" s="133">
        <f t="shared" si="5"/>
        <v>0.64260714285714227</v>
      </c>
      <c r="N67" s="174">
        <v>9335.4644577234903</v>
      </c>
      <c r="O67" s="174">
        <v>0.63239013781203801</v>
      </c>
      <c r="P67" s="174">
        <f t="shared" si="6"/>
        <v>5903.6556549591405</v>
      </c>
      <c r="Q67" s="173">
        <f>★構造失業率!N59</f>
        <v>3.1709622028691799E-2</v>
      </c>
      <c r="R67" s="173">
        <f t="shared" si="7"/>
        <v>5716.4529655528377</v>
      </c>
      <c r="S67" s="173">
        <f t="shared" si="8"/>
        <v>9.1611476824661642E-2</v>
      </c>
      <c r="T67" s="174">
        <v>9.2994089926875995E-2</v>
      </c>
      <c r="U67" s="173">
        <f t="shared" si="9"/>
        <v>531.59634114137759</v>
      </c>
    </row>
    <row r="68" spans="1:21">
      <c r="A68" s="113">
        <v>26846</v>
      </c>
      <c r="B68" s="177">
        <v>457</v>
      </c>
      <c r="C68" s="178">
        <v>463.22038192722601</v>
      </c>
      <c r="D68" s="177">
        <v>5256</v>
      </c>
      <c r="E68" s="90">
        <v>5415</v>
      </c>
      <c r="F68" s="90">
        <v>8241</v>
      </c>
      <c r="H68" s="110" t="s">
        <v>160</v>
      </c>
      <c r="I68" s="125">
        <v>521.73844816505198</v>
      </c>
      <c r="J68" s="125">
        <v>5781.3333333333303</v>
      </c>
      <c r="K68" s="125">
        <v>5999</v>
      </c>
      <c r="L68" s="125">
        <v>9362.3333333333303</v>
      </c>
      <c r="M68" s="133">
        <f t="shared" si="5"/>
        <v>0.64075907003239951</v>
      </c>
      <c r="N68" s="174">
        <v>9364.9221993985702</v>
      </c>
      <c r="O68" s="174">
        <v>0.63201846212928903</v>
      </c>
      <c r="P68" s="174">
        <f t="shared" si="6"/>
        <v>5918.803726424323</v>
      </c>
      <c r="Q68" s="173">
        <f>★構造失業率!N60</f>
        <v>3.1745318571150101E-2</v>
      </c>
      <c r="R68" s="173">
        <f t="shared" si="7"/>
        <v>5730.9094165688721</v>
      </c>
      <c r="S68" s="173">
        <f t="shared" si="8"/>
        <v>9.0245349659545476E-2</v>
      </c>
      <c r="T68" s="174">
        <v>9.2697826721565402E-2</v>
      </c>
      <c r="U68" s="173">
        <f t="shared" si="9"/>
        <v>531.24284805408877</v>
      </c>
    </row>
    <row r="69" spans="1:21">
      <c r="A69" s="113">
        <v>26877</v>
      </c>
      <c r="B69" s="177">
        <v>469</v>
      </c>
      <c r="C69" s="178">
        <v>473.10533325721701</v>
      </c>
      <c r="D69" s="177">
        <v>5239</v>
      </c>
      <c r="E69" s="90">
        <v>5352</v>
      </c>
      <c r="F69" s="90">
        <v>8251</v>
      </c>
      <c r="H69" s="110" t="s">
        <v>161</v>
      </c>
      <c r="I69" s="125">
        <v>526.58089156819801</v>
      </c>
      <c r="J69" s="125">
        <v>5798.6666666666597</v>
      </c>
      <c r="K69" s="125">
        <v>5946.6666666666597</v>
      </c>
      <c r="L69" s="125">
        <v>9389.3333333333303</v>
      </c>
      <c r="M69" s="133">
        <f t="shared" si="5"/>
        <v>0.6333428003408117</v>
      </c>
      <c r="N69" s="174">
        <v>9394.6999148660598</v>
      </c>
      <c r="O69" s="174">
        <v>0.63161810378995698</v>
      </c>
      <c r="P69" s="174">
        <f t="shared" si="6"/>
        <v>5933.862545903371</v>
      </c>
      <c r="Q69" s="173">
        <f>★構造失業率!N61</f>
        <v>3.1784736991252401E-2</v>
      </c>
      <c r="R69" s="173">
        <f t="shared" si="7"/>
        <v>5745.256285539589</v>
      </c>
      <c r="S69" s="173">
        <f t="shared" si="8"/>
        <v>9.0810684910588413E-2</v>
      </c>
      <c r="T69" s="174">
        <v>9.2430908208327001E-2</v>
      </c>
      <c r="U69" s="173">
        <f t="shared" si="9"/>
        <v>531.03925636202348</v>
      </c>
    </row>
    <row r="70" spans="1:21">
      <c r="A70" s="113">
        <v>26908</v>
      </c>
      <c r="B70" s="177">
        <v>463</v>
      </c>
      <c r="C70" s="178">
        <v>471.68813073347701</v>
      </c>
      <c r="D70" s="177">
        <v>5262</v>
      </c>
      <c r="E70" s="90">
        <v>5377</v>
      </c>
      <c r="F70" s="90">
        <v>8260</v>
      </c>
      <c r="H70" s="110" t="s">
        <v>162</v>
      </c>
      <c r="I70" s="125">
        <v>521.71816292892697</v>
      </c>
      <c r="J70" s="125">
        <v>5805.3333333333303</v>
      </c>
      <c r="K70" s="125">
        <v>5835.6666666666597</v>
      </c>
      <c r="L70" s="125">
        <v>9419</v>
      </c>
      <c r="M70" s="133">
        <f t="shared" si="5"/>
        <v>0.61956329405103083</v>
      </c>
      <c r="N70" s="174">
        <v>9424.7842410144003</v>
      </c>
      <c r="O70" s="174">
        <v>0.63120125280873696</v>
      </c>
      <c r="P70" s="174">
        <f t="shared" si="6"/>
        <v>5948.9356203803309</v>
      </c>
      <c r="Q70" s="173">
        <f>★構造失業率!N62</f>
        <v>3.1828397493246702E-2</v>
      </c>
      <c r="R70" s="173">
        <f t="shared" si="7"/>
        <v>5759.5905327931314</v>
      </c>
      <c r="S70" s="173">
        <f t="shared" si="8"/>
        <v>8.9868769452617236E-2</v>
      </c>
      <c r="T70" s="174">
        <v>9.2196373396485704E-2</v>
      </c>
      <c r="U70" s="173">
        <f t="shared" si="9"/>
        <v>531.01335937225963</v>
      </c>
    </row>
    <row r="71" spans="1:21">
      <c r="A71" s="113">
        <v>26938</v>
      </c>
      <c r="B71" s="177">
        <v>454</v>
      </c>
      <c r="C71" s="178">
        <v>461.723682391284</v>
      </c>
      <c r="D71" s="177">
        <v>5327</v>
      </c>
      <c r="E71" s="90">
        <v>5462</v>
      </c>
      <c r="F71" s="90">
        <v>8269</v>
      </c>
      <c r="H71" s="110" t="s">
        <v>163</v>
      </c>
      <c r="I71" s="125">
        <v>523.76896242566602</v>
      </c>
      <c r="J71" s="125">
        <v>5803.6666666666597</v>
      </c>
      <c r="K71" s="125">
        <v>6032.6666666666597</v>
      </c>
      <c r="L71" s="125">
        <v>9450.6666666666606</v>
      </c>
      <c r="M71" s="133">
        <f t="shared" si="5"/>
        <v>0.63833239277652343</v>
      </c>
      <c r="N71" s="174">
        <v>9455.1584606185697</v>
      </c>
      <c r="O71" s="174">
        <v>0.63078117713567095</v>
      </c>
      <c r="P71" s="174">
        <f t="shared" si="6"/>
        <v>5964.1359837932796</v>
      </c>
      <c r="Q71" s="173">
        <f>★構造失業率!N63</f>
        <v>3.1876438755025799E-2</v>
      </c>
      <c r="R71" s="173">
        <f t="shared" si="7"/>
        <v>5774.0205683792474</v>
      </c>
      <c r="S71" s="173">
        <f t="shared" si="8"/>
        <v>9.0247940226121412E-2</v>
      </c>
      <c r="T71" s="174">
        <v>9.1996248655805898E-2</v>
      </c>
      <c r="U71" s="173">
        <f t="shared" si="9"/>
        <v>531.18823195235495</v>
      </c>
    </row>
    <row r="72" spans="1:21">
      <c r="A72" s="113">
        <v>26969</v>
      </c>
      <c r="B72" s="177">
        <v>485</v>
      </c>
      <c r="C72" s="178">
        <v>477.18945755418798</v>
      </c>
      <c r="D72" s="177">
        <v>5308</v>
      </c>
      <c r="E72" s="90">
        <v>5375</v>
      </c>
      <c r="F72" s="90">
        <v>8277</v>
      </c>
      <c r="H72" s="110" t="s">
        <v>164</v>
      </c>
      <c r="I72" s="125">
        <v>537.11928398821203</v>
      </c>
      <c r="J72" s="125">
        <v>5813</v>
      </c>
      <c r="K72" s="125">
        <v>6024.6666666666597</v>
      </c>
      <c r="L72" s="125">
        <v>9481.3333333333303</v>
      </c>
      <c r="M72" s="133">
        <f t="shared" si="5"/>
        <v>0.6354239909998588</v>
      </c>
      <c r="N72" s="174">
        <v>9485.8022413029303</v>
      </c>
      <c r="O72" s="174">
        <v>0.63036387099657598</v>
      </c>
      <c r="P72" s="174">
        <f t="shared" si="6"/>
        <v>5979.5070203357118</v>
      </c>
      <c r="Q72" s="173">
        <f>★構造失業率!N64</f>
        <v>3.1928331496933499E-2</v>
      </c>
      <c r="R72" s="173">
        <f t="shared" si="7"/>
        <v>5788.5913380021921</v>
      </c>
      <c r="S72" s="173">
        <f t="shared" si="8"/>
        <v>9.2399670391916738E-2</v>
      </c>
      <c r="T72" s="174">
        <v>9.1831105603586705E-2</v>
      </c>
      <c r="U72" s="173">
        <f t="shared" si="9"/>
        <v>531.57274245608653</v>
      </c>
    </row>
    <row r="73" spans="1:21">
      <c r="A73" s="113">
        <v>26999</v>
      </c>
      <c r="B73" s="177">
        <v>473</v>
      </c>
      <c r="C73" s="178">
        <v>460.71275739984401</v>
      </c>
      <c r="D73" s="177">
        <v>5238</v>
      </c>
      <c r="E73" s="90">
        <v>5202</v>
      </c>
      <c r="F73" s="90">
        <v>8282</v>
      </c>
      <c r="H73" s="110" t="s">
        <v>165</v>
      </c>
      <c r="I73" s="125">
        <v>537.39034297021499</v>
      </c>
      <c r="J73" s="125">
        <v>5807</v>
      </c>
      <c r="K73" s="125">
        <v>5960.6666666666597</v>
      </c>
      <c r="L73" s="125">
        <v>9510</v>
      </c>
      <c r="M73" s="133">
        <f t="shared" si="5"/>
        <v>0.62677882930248785</v>
      </c>
      <c r="N73" s="174">
        <v>9516.6924433206095</v>
      </c>
      <c r="O73" s="174">
        <v>0.62996004812704298</v>
      </c>
      <c r="P73" s="174">
        <f t="shared" si="6"/>
        <v>5995.1360296045177</v>
      </c>
      <c r="Q73" s="173">
        <f>★構造失業率!N65</f>
        <v>3.1983391765690497E-2</v>
      </c>
      <c r="R73" s="173">
        <f t="shared" si="7"/>
        <v>5803.39124528107</v>
      </c>
      <c r="S73" s="173">
        <f t="shared" si="8"/>
        <v>9.2541819006408649E-2</v>
      </c>
      <c r="T73" s="174">
        <v>9.1700423164358905E-2</v>
      </c>
      <c r="U73" s="173">
        <f t="shared" si="9"/>
        <v>532.17343298060996</v>
      </c>
    </row>
    <row r="74" spans="1:21">
      <c r="A74" s="113">
        <v>27030</v>
      </c>
      <c r="B74" s="177">
        <v>459</v>
      </c>
      <c r="C74" s="178">
        <v>445.71695077071303</v>
      </c>
      <c r="D74" s="177">
        <v>5240</v>
      </c>
      <c r="E74" s="90">
        <v>5135</v>
      </c>
      <c r="F74" s="90">
        <v>8297</v>
      </c>
      <c r="H74" s="110" t="s">
        <v>166</v>
      </c>
      <c r="I74" s="125">
        <v>528.31817724791097</v>
      </c>
      <c r="J74" s="125">
        <v>5844</v>
      </c>
      <c r="K74" s="125">
        <v>5881.3333333333303</v>
      </c>
      <c r="L74" s="125">
        <v>9539</v>
      </c>
      <c r="M74" s="133">
        <f t="shared" si="5"/>
        <v>0.61655659223538428</v>
      </c>
      <c r="N74" s="174">
        <v>9547.8031338572491</v>
      </c>
      <c r="O74" s="174">
        <v>0.62958358483766796</v>
      </c>
      <c r="P74" s="174">
        <f t="shared" si="6"/>
        <v>6011.1401243381679</v>
      </c>
      <c r="Q74" s="173">
        <f>★構造失業率!N66</f>
        <v>3.2041257563413798E-2</v>
      </c>
      <c r="R74" s="173">
        <f t="shared" si="7"/>
        <v>5818.5356353644775</v>
      </c>
      <c r="S74" s="173">
        <f t="shared" si="8"/>
        <v>9.0403521089649372E-2</v>
      </c>
      <c r="T74" s="174">
        <v>9.1604035615645799E-2</v>
      </c>
      <c r="U74" s="173">
        <f t="shared" si="9"/>
        <v>533.00134557283184</v>
      </c>
    </row>
    <row r="75" spans="1:21">
      <c r="A75" s="113">
        <v>27061</v>
      </c>
      <c r="B75" s="177">
        <v>482</v>
      </c>
      <c r="C75" s="178">
        <v>464.13815460025302</v>
      </c>
      <c r="D75" s="177">
        <v>5256</v>
      </c>
      <c r="E75" s="90">
        <v>5170</v>
      </c>
      <c r="F75" s="90">
        <v>8305</v>
      </c>
      <c r="H75" s="110" t="s">
        <v>167</v>
      </c>
      <c r="I75" s="125">
        <v>529.37999060213201</v>
      </c>
      <c r="J75" s="125">
        <v>5838</v>
      </c>
      <c r="K75" s="125">
        <v>6081</v>
      </c>
      <c r="L75" s="125">
        <v>9571.3333333333303</v>
      </c>
      <c r="M75" s="133">
        <f t="shared" si="5"/>
        <v>0.63533467994706438</v>
      </c>
      <c r="N75" s="174">
        <v>9579.1041973214105</v>
      </c>
      <c r="O75" s="174">
        <v>0.62924636917727905</v>
      </c>
      <c r="P75" s="174">
        <f t="shared" si="6"/>
        <v>6027.6165361353314</v>
      </c>
      <c r="Q75" s="173">
        <f>★構造失業率!N67</f>
        <v>3.2101726988230703E-2</v>
      </c>
      <c r="R75" s="173">
        <f t="shared" si="7"/>
        <v>5834.1196357025701</v>
      </c>
      <c r="S75" s="173">
        <f t="shared" si="8"/>
        <v>9.0678312881488865E-2</v>
      </c>
      <c r="T75" s="174">
        <v>9.1542303107372103E-2</v>
      </c>
      <c r="U75" s="173">
        <f t="shared" si="9"/>
        <v>534.06874805615598</v>
      </c>
    </row>
    <row r="76" spans="1:21">
      <c r="A76" s="113">
        <v>27089</v>
      </c>
      <c r="B76" s="177">
        <v>467</v>
      </c>
      <c r="C76" s="178">
        <v>464.194289459299</v>
      </c>
      <c r="D76" s="177">
        <v>5255</v>
      </c>
      <c r="E76" s="90">
        <v>5278</v>
      </c>
      <c r="F76" s="90">
        <v>8313</v>
      </c>
      <c r="H76" s="110" t="s">
        <v>168</v>
      </c>
      <c r="I76" s="125">
        <v>544.03579055964406</v>
      </c>
      <c r="J76" s="125">
        <v>5864.6666666666597</v>
      </c>
      <c r="K76" s="125">
        <v>6095.3333333333303</v>
      </c>
      <c r="L76" s="125">
        <v>9602.3333333333303</v>
      </c>
      <c r="M76" s="133">
        <f t="shared" si="5"/>
        <v>0.63477626965668055</v>
      </c>
      <c r="N76" s="174">
        <v>9610.56001616299</v>
      </c>
      <c r="O76" s="174">
        <v>0.62895214732432703</v>
      </c>
      <c r="P76" s="174">
        <f t="shared" si="6"/>
        <v>6044.5823591550316</v>
      </c>
      <c r="Q76" s="173">
        <f>★構造失業率!N68</f>
        <v>3.2165066858879703E-2</v>
      </c>
      <c r="R76" s="173">
        <f t="shared" si="7"/>
        <v>5850.1579634388054</v>
      </c>
      <c r="S76" s="173">
        <f t="shared" si="8"/>
        <v>9.2764997821924183E-2</v>
      </c>
      <c r="T76" s="174">
        <v>9.1514835467883499E-2</v>
      </c>
      <c r="U76" s="173">
        <f t="shared" si="9"/>
        <v>535.3762434852307</v>
      </c>
    </row>
    <row r="77" spans="1:21">
      <c r="A77" s="113">
        <v>27120</v>
      </c>
      <c r="B77" s="177">
        <v>458</v>
      </c>
      <c r="C77" s="178">
        <v>466.610183003884</v>
      </c>
      <c r="D77" s="177">
        <v>5272</v>
      </c>
      <c r="E77" s="90">
        <v>5363</v>
      </c>
      <c r="F77" s="90">
        <v>8323</v>
      </c>
      <c r="H77" s="110" t="s">
        <v>169</v>
      </c>
      <c r="I77" s="125">
        <v>535.08656481069204</v>
      </c>
      <c r="J77" s="125">
        <v>5867.6666666666597</v>
      </c>
      <c r="K77" s="125">
        <v>6023</v>
      </c>
      <c r="L77" s="125">
        <v>9634.6666666666606</v>
      </c>
      <c r="M77" s="133">
        <f t="shared" si="5"/>
        <v>0.62513838915029096</v>
      </c>
      <c r="N77" s="174">
        <v>9642.1301160418807</v>
      </c>
      <c r="O77" s="174">
        <v>0.62870847065149504</v>
      </c>
      <c r="P77" s="174">
        <f t="shared" si="6"/>
        <v>6062.0888790794133</v>
      </c>
      <c r="Q77" s="173">
        <f>★構造失業率!N69</f>
        <v>3.2231409736606799E-2</v>
      </c>
      <c r="R77" s="173">
        <f t="shared" si="7"/>
        <v>5866.6992085580778</v>
      </c>
      <c r="S77" s="173">
        <f t="shared" si="8"/>
        <v>9.1192393025738686E-2</v>
      </c>
      <c r="T77" s="174">
        <v>9.1520702531634607E-2</v>
      </c>
      <c r="U77" s="173">
        <f t="shared" si="9"/>
        <v>536.92443310902001</v>
      </c>
    </row>
    <row r="78" spans="1:21">
      <c r="A78" s="113">
        <v>27150</v>
      </c>
      <c r="B78" s="177">
        <v>459</v>
      </c>
      <c r="C78" s="178">
        <v>466.091601962357</v>
      </c>
      <c r="D78" s="177">
        <v>5256</v>
      </c>
      <c r="E78" s="90">
        <v>5409</v>
      </c>
      <c r="F78" s="90">
        <v>8333</v>
      </c>
      <c r="H78" s="110" t="s">
        <v>170</v>
      </c>
      <c r="I78" s="125">
        <v>529.50305369523903</v>
      </c>
      <c r="J78" s="125">
        <v>5871</v>
      </c>
      <c r="K78" s="125">
        <v>5925.6666666666597</v>
      </c>
      <c r="L78" s="125">
        <v>9672.3333333333303</v>
      </c>
      <c r="M78" s="133">
        <f t="shared" si="5"/>
        <v>0.612640865699417</v>
      </c>
      <c r="N78" s="174">
        <v>9673.7688809412193</v>
      </c>
      <c r="O78" s="174">
        <v>0.62852653060792296</v>
      </c>
      <c r="P78" s="174">
        <f t="shared" si="6"/>
        <v>6080.2203926408738</v>
      </c>
      <c r="Q78" s="173">
        <f>★構造失業率!N70</f>
        <v>3.2300745341136201E-2</v>
      </c>
      <c r="R78" s="173">
        <f t="shared" si="7"/>
        <v>5883.8247421201977</v>
      </c>
      <c r="S78" s="173">
        <f t="shared" si="8"/>
        <v>9.0189585027293309E-2</v>
      </c>
      <c r="T78" s="174">
        <v>9.1559755484551406E-2</v>
      </c>
      <c r="U78" s="173">
        <f t="shared" si="9"/>
        <v>538.72155470247901</v>
      </c>
    </row>
    <row r="79" spans="1:21">
      <c r="A79" s="113">
        <v>27181</v>
      </c>
      <c r="B79" s="177">
        <v>447</v>
      </c>
      <c r="C79" s="178">
        <v>456.974802566829</v>
      </c>
      <c r="D79" s="177">
        <v>5244</v>
      </c>
      <c r="E79" s="90">
        <v>5409</v>
      </c>
      <c r="F79" s="90">
        <v>8339</v>
      </c>
      <c r="H79" s="110" t="s">
        <v>171</v>
      </c>
      <c r="I79" s="125">
        <v>532.32853355018597</v>
      </c>
      <c r="J79" s="125">
        <v>5892</v>
      </c>
      <c r="K79" s="125">
        <v>6153</v>
      </c>
      <c r="L79" s="125">
        <v>9703.6666666666606</v>
      </c>
      <c r="M79" s="133">
        <f t="shared" si="5"/>
        <v>0.63409020645117009</v>
      </c>
      <c r="N79" s="174">
        <v>9705.4260301882805</v>
      </c>
      <c r="O79" s="174">
        <v>0.62841528734181296</v>
      </c>
      <c r="P79" s="174">
        <f t="shared" si="6"/>
        <v>6099.0380875354795</v>
      </c>
      <c r="Q79" s="173">
        <f>★構造失業率!N71</f>
        <v>3.2373698025985498E-2</v>
      </c>
      <c r="R79" s="173">
        <f t="shared" si="7"/>
        <v>5901.5896702406217</v>
      </c>
      <c r="S79" s="173">
        <f t="shared" si="8"/>
        <v>9.034768050749932E-2</v>
      </c>
      <c r="T79" s="174">
        <v>9.1631640319118607E-2</v>
      </c>
      <c r="U79" s="173">
        <f t="shared" si="9"/>
        <v>540.77234197451446</v>
      </c>
    </row>
    <row r="80" spans="1:21">
      <c r="A80" s="113">
        <v>27211</v>
      </c>
      <c r="B80" s="177">
        <v>451</v>
      </c>
      <c r="C80" s="178">
        <v>457.40687083814601</v>
      </c>
      <c r="D80" s="177">
        <v>5206</v>
      </c>
      <c r="E80" s="90">
        <v>5360</v>
      </c>
      <c r="F80" s="90">
        <v>8343</v>
      </c>
      <c r="H80" s="110" t="s">
        <v>172</v>
      </c>
      <c r="I80" s="125">
        <v>532.70581590270103</v>
      </c>
      <c r="J80" s="125">
        <v>5922</v>
      </c>
      <c r="K80" s="125">
        <v>6147.6666666666597</v>
      </c>
      <c r="L80" s="125">
        <v>9735.6666666666606</v>
      </c>
      <c r="M80" s="133">
        <f t="shared" si="5"/>
        <v>0.63145821207244801</v>
      </c>
      <c r="N80" s="174">
        <v>9737.0503858930606</v>
      </c>
      <c r="O80" s="174">
        <v>0.62837377246079895</v>
      </c>
      <c r="P80" s="174">
        <f t="shared" si="6"/>
        <v>6118.5070836245004</v>
      </c>
      <c r="Q80" s="173">
        <f>★構造失業率!N72</f>
        <v>3.2451201424132402E-2</v>
      </c>
      <c r="R80" s="173">
        <f t="shared" si="7"/>
        <v>5919.9541778388211</v>
      </c>
      <c r="S80" s="173">
        <f t="shared" si="8"/>
        <v>8.9953700760334515E-2</v>
      </c>
      <c r="T80" s="174">
        <v>9.1735146671284906E-2</v>
      </c>
      <c r="U80" s="173">
        <f t="shared" si="9"/>
        <v>543.06786479133007</v>
      </c>
    </row>
    <row r="81" spans="1:21">
      <c r="A81" s="113">
        <v>27242</v>
      </c>
      <c r="B81" s="177">
        <v>454</v>
      </c>
      <c r="C81" s="178">
        <v>456.38936405463602</v>
      </c>
      <c r="D81" s="177">
        <v>5223</v>
      </c>
      <c r="E81" s="90">
        <v>5351</v>
      </c>
      <c r="F81" s="90">
        <v>8353</v>
      </c>
      <c r="H81" s="110" t="s">
        <v>173</v>
      </c>
      <c r="I81" s="125">
        <v>537.34216224100703</v>
      </c>
      <c r="J81" s="125">
        <v>5957.6666666666597</v>
      </c>
      <c r="K81" s="125">
        <v>6108</v>
      </c>
      <c r="L81" s="125">
        <v>9769</v>
      </c>
      <c r="M81" s="133">
        <f t="shared" si="5"/>
        <v>0.62524311597911764</v>
      </c>
      <c r="N81" s="174">
        <v>9768.5896705633695</v>
      </c>
      <c r="O81" s="174">
        <v>0.62840456439695802</v>
      </c>
      <c r="P81" s="174">
        <f t="shared" si="6"/>
        <v>6138.6263367029978</v>
      </c>
      <c r="Q81" s="173">
        <f>★構造失業率!N73</f>
        <v>3.2533662493017403E-2</v>
      </c>
      <c r="R81" s="173">
        <f t="shared" si="7"/>
        <v>5938.914339293955</v>
      </c>
      <c r="S81" s="173">
        <f t="shared" si="8"/>
        <v>9.0193391524815245E-2</v>
      </c>
      <c r="T81" s="174">
        <v>9.1868261702116996E-2</v>
      </c>
      <c r="U81" s="173">
        <f t="shared" si="9"/>
        <v>545.59773674871235</v>
      </c>
    </row>
    <row r="82" spans="1:21">
      <c r="A82" s="113">
        <v>27273</v>
      </c>
      <c r="B82" s="177">
        <v>444</v>
      </c>
      <c r="C82" s="178">
        <v>453.14410186877501</v>
      </c>
      <c r="D82" s="177">
        <v>5233</v>
      </c>
      <c r="E82" s="90">
        <v>5354</v>
      </c>
      <c r="F82" s="90">
        <v>8362</v>
      </c>
      <c r="H82" s="110" t="s">
        <v>174</v>
      </c>
      <c r="I82" s="125">
        <v>558.99382869820704</v>
      </c>
      <c r="J82" s="125">
        <v>5971.3333333333303</v>
      </c>
      <c r="K82" s="125">
        <v>6013.3333333333303</v>
      </c>
      <c r="L82" s="125">
        <v>9800.3333333333303</v>
      </c>
      <c r="M82" s="133">
        <f t="shared" si="5"/>
        <v>0.61358457195333482</v>
      </c>
      <c r="N82" s="174">
        <v>9799.9907418825205</v>
      </c>
      <c r="O82" s="174">
        <v>0.62851216935712395</v>
      </c>
      <c r="P82" s="174">
        <f t="shared" si="6"/>
        <v>6159.4134408603131</v>
      </c>
      <c r="Q82" s="173">
        <f>★構造失業率!N74</f>
        <v>3.26205933835488E-2</v>
      </c>
      <c r="R82" s="173">
        <f t="shared" si="7"/>
        <v>5958.4897195248432</v>
      </c>
      <c r="S82" s="173">
        <f t="shared" si="8"/>
        <v>9.3612899748499609E-2</v>
      </c>
      <c r="T82" s="174">
        <v>9.2027859168987106E-2</v>
      </c>
      <c r="U82" s="173">
        <f t="shared" si="9"/>
        <v>548.3470527682897</v>
      </c>
    </row>
    <row r="83" spans="1:21">
      <c r="A83" s="113">
        <v>27303</v>
      </c>
      <c r="B83" s="177">
        <v>456</v>
      </c>
      <c r="C83" s="178">
        <v>465.34847986127897</v>
      </c>
      <c r="D83" s="177">
        <v>5226</v>
      </c>
      <c r="E83" s="90">
        <v>5380</v>
      </c>
      <c r="F83" s="90">
        <v>8369</v>
      </c>
      <c r="H83" s="110" t="s">
        <v>175</v>
      </c>
      <c r="I83" s="125">
        <v>561.28799225387695</v>
      </c>
      <c r="J83" s="125">
        <v>6006.3333333333303</v>
      </c>
      <c r="K83" s="125">
        <v>6239</v>
      </c>
      <c r="L83" s="125">
        <v>9831.6666666666606</v>
      </c>
      <c r="M83" s="133">
        <f t="shared" si="5"/>
        <v>0.63458213256484186</v>
      </c>
      <c r="N83" s="174">
        <v>9831.2007139896905</v>
      </c>
      <c r="O83" s="174">
        <v>0.62869911764287001</v>
      </c>
      <c r="P83" s="174">
        <f t="shared" si="6"/>
        <v>6180.8672142552723</v>
      </c>
      <c r="Q83" s="173">
        <f>★構造失業率!N75</f>
        <v>3.2710942067099902E-2</v>
      </c>
      <c r="R83" s="173">
        <f t="shared" si="7"/>
        <v>5978.6852248853311</v>
      </c>
      <c r="S83" s="173">
        <f t="shared" si="8"/>
        <v>9.3449357720274809E-2</v>
      </c>
      <c r="T83" s="174">
        <v>9.2209766035406607E-2</v>
      </c>
      <c r="U83" s="173">
        <f t="shared" si="9"/>
        <v>551.29316578601868</v>
      </c>
    </row>
    <row r="84" spans="1:21">
      <c r="A84" s="113">
        <v>27334</v>
      </c>
      <c r="B84" s="177">
        <v>490</v>
      </c>
      <c r="C84" s="178">
        <v>481.10180592041098</v>
      </c>
      <c r="D84" s="177">
        <v>5222</v>
      </c>
      <c r="E84" s="90">
        <v>5308</v>
      </c>
      <c r="F84" s="90">
        <v>8378</v>
      </c>
      <c r="H84" s="110" t="s">
        <v>176</v>
      </c>
      <c r="I84" s="125">
        <v>560.49369067712803</v>
      </c>
      <c r="J84" s="125">
        <v>6020.6666666666597</v>
      </c>
      <c r="K84" s="125">
        <v>6232.3333333333303</v>
      </c>
      <c r="L84" s="125">
        <v>9864</v>
      </c>
      <c r="M84" s="133">
        <f t="shared" si="5"/>
        <v>0.63182616923492807</v>
      </c>
      <c r="N84" s="174">
        <v>9862.1669151437309</v>
      </c>
      <c r="O84" s="174">
        <v>0.62895860980739104</v>
      </c>
      <c r="P84" s="174">
        <f t="shared" si="6"/>
        <v>6202.8947926372475</v>
      </c>
      <c r="Q84" s="173">
        <f>★構造失業率!N76</f>
        <v>3.2802742993194203E-2</v>
      </c>
      <c r="R84" s="173">
        <f t="shared" si="7"/>
        <v>5999.4228289405455</v>
      </c>
      <c r="S84" s="173">
        <f t="shared" si="8"/>
        <v>9.3094954713286798E-2</v>
      </c>
      <c r="T84" s="174">
        <v>9.2410799915249295E-2</v>
      </c>
      <c r="U84" s="173">
        <f t="shared" si="9"/>
        <v>554.41146265220368</v>
      </c>
    </row>
    <row r="85" spans="1:21">
      <c r="A85" s="113">
        <v>27364</v>
      </c>
      <c r="B85" s="177">
        <v>489</v>
      </c>
      <c r="C85" s="178">
        <v>477.67479033001899</v>
      </c>
      <c r="D85" s="177">
        <v>5206</v>
      </c>
      <c r="E85" s="90">
        <v>5206</v>
      </c>
      <c r="F85" s="90">
        <v>8382</v>
      </c>
      <c r="H85" s="110" t="s">
        <v>177</v>
      </c>
      <c r="I85" s="125">
        <v>560.42680729425103</v>
      </c>
      <c r="J85" s="125">
        <v>6043.3333333333303</v>
      </c>
      <c r="K85" s="125">
        <v>6179.3333333333303</v>
      </c>
      <c r="L85" s="125">
        <v>9898.6666666666606</v>
      </c>
      <c r="M85" s="133">
        <f t="shared" si="5"/>
        <v>0.62425915948275867</v>
      </c>
      <c r="N85" s="174">
        <v>9892.8369648239095</v>
      </c>
      <c r="O85" s="174">
        <v>0.62928752328821103</v>
      </c>
      <c r="P85" s="174">
        <f t="shared" si="6"/>
        <v>6225.4388718881009</v>
      </c>
      <c r="Q85" s="173">
        <f>★構造失業率!N77</f>
        <v>3.2894365172150199E-2</v>
      </c>
      <c r="R85" s="173">
        <f t="shared" si="7"/>
        <v>6020.6570122793155</v>
      </c>
      <c r="S85" s="173">
        <f t="shared" si="8"/>
        <v>9.2734717147421625E-2</v>
      </c>
      <c r="T85" s="174">
        <v>9.2628553167191596E-2</v>
      </c>
      <c r="U85" s="173">
        <f t="shared" si="9"/>
        <v>557.68474816333946</v>
      </c>
    </row>
    <row r="86" spans="1:21">
      <c r="A86" s="113">
        <v>27395</v>
      </c>
      <c r="B86" s="177">
        <v>481</v>
      </c>
      <c r="C86" s="178">
        <v>470.58078626926903</v>
      </c>
      <c r="D86" s="177">
        <v>5194</v>
      </c>
      <c r="E86" s="90">
        <v>5116</v>
      </c>
      <c r="F86" s="90">
        <v>8397</v>
      </c>
      <c r="H86" s="110" t="s">
        <v>178</v>
      </c>
      <c r="I86" s="125">
        <v>575.86597517591599</v>
      </c>
      <c r="J86" s="125">
        <v>6070.3333333333303</v>
      </c>
      <c r="K86" s="125">
        <v>6093.6666666666597</v>
      </c>
      <c r="L86" s="125">
        <v>9927</v>
      </c>
      <c r="M86" s="133">
        <f t="shared" si="5"/>
        <v>0.61384775528021152</v>
      </c>
      <c r="N86" s="174">
        <v>9923.15962818755</v>
      </c>
      <c r="O86" s="174">
        <v>0.62968452774749295</v>
      </c>
      <c r="P86" s="174">
        <f t="shared" si="6"/>
        <v>6248.4600842382652</v>
      </c>
      <c r="Q86" s="173">
        <f>★構造失業率!N78</f>
        <v>3.29838589061726E-2</v>
      </c>
      <c r="R86" s="173">
        <f t="shared" si="7"/>
        <v>6042.3617584388985</v>
      </c>
      <c r="S86" s="173">
        <f t="shared" si="8"/>
        <v>9.4865626573375925E-2</v>
      </c>
      <c r="T86" s="174">
        <v>9.2861045746659196E-2</v>
      </c>
      <c r="U86" s="173">
        <f t="shared" si="9"/>
        <v>561.10003166825868</v>
      </c>
    </row>
    <row r="87" spans="1:21">
      <c r="A87" s="113">
        <v>27426</v>
      </c>
      <c r="B87" s="177">
        <v>492</v>
      </c>
      <c r="C87" s="178">
        <v>476.80827916695102</v>
      </c>
      <c r="D87" s="177">
        <v>5196</v>
      </c>
      <c r="E87" s="90">
        <v>5136</v>
      </c>
      <c r="F87" s="90">
        <v>8405</v>
      </c>
      <c r="H87" s="110" t="s">
        <v>179</v>
      </c>
      <c r="I87" s="125">
        <v>570.74205507152396</v>
      </c>
      <c r="J87" s="125">
        <v>6116.6666666666597</v>
      </c>
      <c r="K87" s="125">
        <v>6340.3333333333303</v>
      </c>
      <c r="L87" s="125">
        <v>9957.3333333333303</v>
      </c>
      <c r="M87" s="133">
        <f t="shared" si="5"/>
        <v>0.63675013390465973</v>
      </c>
      <c r="N87" s="174">
        <v>9953.0873139555897</v>
      </c>
      <c r="O87" s="174">
        <v>0.63014515012002204</v>
      </c>
      <c r="P87" s="174">
        <f t="shared" si="6"/>
        <v>6271.8896996102321</v>
      </c>
      <c r="Q87" s="173">
        <f>★構造失業率!N79</f>
        <v>3.3069988533301301E-2</v>
      </c>
      <c r="R87" s="173">
        <f t="shared" si="7"/>
        <v>6064.4783791619911</v>
      </c>
      <c r="S87" s="173">
        <f t="shared" si="8"/>
        <v>9.3309327804608932E-2</v>
      </c>
      <c r="T87" s="174">
        <v>9.3106363961565006E-2</v>
      </c>
      <c r="U87" s="173">
        <f t="shared" si="9"/>
        <v>564.64153120729816</v>
      </c>
    </row>
    <row r="88" spans="1:21">
      <c r="A88" s="113">
        <v>27454</v>
      </c>
      <c r="B88" s="177">
        <v>479</v>
      </c>
      <c r="C88" s="178">
        <v>475.88083350045702</v>
      </c>
      <c r="D88" s="177">
        <v>5196</v>
      </c>
      <c r="E88" s="90">
        <v>5235</v>
      </c>
      <c r="F88" s="90">
        <v>8414</v>
      </c>
      <c r="H88" s="110" t="s">
        <v>180</v>
      </c>
      <c r="I88" s="125">
        <v>579.29432461918896</v>
      </c>
      <c r="J88" s="125">
        <v>6150.3333333333303</v>
      </c>
      <c r="K88" s="125">
        <v>6343</v>
      </c>
      <c r="L88" s="125">
        <v>9989.6666666666606</v>
      </c>
      <c r="M88" s="133">
        <f t="shared" si="5"/>
        <v>0.63495612132536994</v>
      </c>
      <c r="N88" s="174">
        <v>9982.5748310813797</v>
      </c>
      <c r="O88" s="174">
        <v>0.630655019357793</v>
      </c>
      <c r="P88" s="174">
        <f t="shared" si="6"/>
        <v>6295.5609233362447</v>
      </c>
      <c r="Q88" s="173">
        <f>★構造失業率!N80</f>
        <v>3.3151334971055497E-2</v>
      </c>
      <c r="R88" s="173">
        <f t="shared" si="7"/>
        <v>6086.8546743360375</v>
      </c>
      <c r="S88" s="173">
        <f t="shared" si="8"/>
        <v>9.4189094025124265E-2</v>
      </c>
      <c r="T88" s="174">
        <v>9.3363846982839005E-2</v>
      </c>
      <c r="U88" s="173">
        <f t="shared" si="9"/>
        <v>568.2921684214881</v>
      </c>
    </row>
    <row r="89" spans="1:21">
      <c r="A89" s="113">
        <v>27485</v>
      </c>
      <c r="B89" s="177">
        <v>470</v>
      </c>
      <c r="C89" s="178">
        <v>477.95394785992102</v>
      </c>
      <c r="D89" s="177">
        <v>5189</v>
      </c>
      <c r="E89" s="90">
        <v>5306</v>
      </c>
      <c r="F89" s="90">
        <v>8422</v>
      </c>
      <c r="H89" s="110" t="s">
        <v>181</v>
      </c>
      <c r="I89" s="125">
        <v>587.39614304791201</v>
      </c>
      <c r="J89" s="125">
        <v>6174</v>
      </c>
      <c r="K89" s="125">
        <v>6302</v>
      </c>
      <c r="L89" s="125">
        <v>10023.333333333299</v>
      </c>
      <c r="M89" s="133">
        <f t="shared" si="5"/>
        <v>0.62873295643498717</v>
      </c>
      <c r="N89" s="174">
        <v>10011.5796422804</v>
      </c>
      <c r="O89" s="174">
        <v>0.63120389252766695</v>
      </c>
      <c r="P89" s="174">
        <f t="shared" si="6"/>
        <v>6319.3480405581358</v>
      </c>
      <c r="Q89" s="173">
        <f>★構造失業率!N81</f>
        <v>3.32266827230124E-2</v>
      </c>
      <c r="R89" s="173">
        <f t="shared" si="7"/>
        <v>6109.3770681982205</v>
      </c>
      <c r="S89" s="173">
        <f t="shared" si="8"/>
        <v>9.514028879946744E-2</v>
      </c>
      <c r="T89" s="174">
        <v>9.3632960833812895E-2</v>
      </c>
      <c r="U89" s="173">
        <f t="shared" si="9"/>
        <v>572.03906374559858</v>
      </c>
    </row>
    <row r="90" spans="1:21">
      <c r="A90" s="113">
        <v>27515</v>
      </c>
      <c r="B90" s="177">
        <v>477</v>
      </c>
      <c r="C90" s="178">
        <v>482.642521480911</v>
      </c>
      <c r="D90" s="177">
        <v>5236</v>
      </c>
      <c r="E90" s="90">
        <v>5417</v>
      </c>
      <c r="F90" s="90">
        <v>8432</v>
      </c>
      <c r="H90" s="110" t="s">
        <v>182</v>
      </c>
      <c r="I90" s="125">
        <v>582.58056379838604</v>
      </c>
      <c r="J90" s="125">
        <v>6208</v>
      </c>
      <c r="K90" s="125">
        <v>6221</v>
      </c>
      <c r="L90" s="125">
        <v>10048</v>
      </c>
      <c r="M90" s="133">
        <f t="shared" si="5"/>
        <v>0.61912818471337583</v>
      </c>
      <c r="N90" s="174">
        <v>10040.0636426653</v>
      </c>
      <c r="O90" s="174">
        <v>0.63178421488523195</v>
      </c>
      <c r="P90" s="174">
        <f t="shared" si="6"/>
        <v>6343.1537258790586</v>
      </c>
      <c r="Q90" s="173">
        <f>★構造失業率!N82</f>
        <v>3.3295280586457698E-2</v>
      </c>
      <c r="R90" s="173">
        <f t="shared" si="7"/>
        <v>6131.9566427728805</v>
      </c>
      <c r="S90" s="173">
        <f t="shared" si="8"/>
        <v>9.3843518653090541E-2</v>
      </c>
      <c r="T90" s="174">
        <v>9.3913687317219996E-2</v>
      </c>
      <c r="U90" s="173">
        <f t="shared" si="9"/>
        <v>575.87465879212232</v>
      </c>
    </row>
    <row r="91" spans="1:21">
      <c r="A91" s="113">
        <v>27546</v>
      </c>
      <c r="B91" s="177">
        <v>474</v>
      </c>
      <c r="C91" s="178">
        <v>482.03703581322299</v>
      </c>
      <c r="D91" s="177">
        <v>5237</v>
      </c>
      <c r="E91" s="90">
        <v>5432</v>
      </c>
      <c r="F91" s="90">
        <v>8440</v>
      </c>
      <c r="H91" s="110" t="s">
        <v>183</v>
      </c>
      <c r="I91" s="125">
        <v>597.080232256773</v>
      </c>
      <c r="J91" s="125">
        <v>6235</v>
      </c>
      <c r="K91" s="125">
        <v>6447.6666666666597</v>
      </c>
      <c r="L91" s="125">
        <v>10075.333333333299</v>
      </c>
      <c r="M91" s="133">
        <f t="shared" si="5"/>
        <v>0.63994574207635957</v>
      </c>
      <c r="N91" s="174">
        <v>10067.9960734058</v>
      </c>
      <c r="O91" s="174">
        <v>0.63238688735102</v>
      </c>
      <c r="P91" s="174">
        <f t="shared" si="6"/>
        <v>6366.8686987233859</v>
      </c>
      <c r="Q91" s="173">
        <f>★構造失業率!N83</f>
        <v>3.3356919482763703E-2</v>
      </c>
      <c r="R91" s="173">
        <f t="shared" si="7"/>
        <v>6154.4895721827415</v>
      </c>
      <c r="S91" s="173">
        <f t="shared" si="8"/>
        <v>9.576266756323544E-2</v>
      </c>
      <c r="T91" s="174">
        <v>9.4206950315771906E-2</v>
      </c>
      <c r="U91" s="173">
        <f t="shared" si="9"/>
        <v>579.79569334555583</v>
      </c>
    </row>
    <row r="92" spans="1:21">
      <c r="A92" s="113">
        <v>27576</v>
      </c>
      <c r="B92" s="177">
        <v>472</v>
      </c>
      <c r="C92" s="178">
        <v>476.39357382086803</v>
      </c>
      <c r="D92" s="177">
        <v>5241</v>
      </c>
      <c r="E92" s="90">
        <v>5419</v>
      </c>
      <c r="F92" s="90">
        <v>8445</v>
      </c>
      <c r="H92" s="110" t="s">
        <v>184</v>
      </c>
      <c r="I92" s="125">
        <v>580.59609244126602</v>
      </c>
      <c r="J92" s="125">
        <v>6262.6666666666597</v>
      </c>
      <c r="K92" s="125">
        <v>6446.6666666666597</v>
      </c>
      <c r="L92" s="125">
        <v>10102.333333333299</v>
      </c>
      <c r="M92" s="133">
        <f t="shared" si="5"/>
        <v>0.63813640413106032</v>
      </c>
      <c r="N92" s="174">
        <v>10095.3511358947</v>
      </c>
      <c r="O92" s="174">
        <v>0.63299490082670695</v>
      </c>
      <c r="P92" s="174">
        <f t="shared" si="6"/>
        <v>6390.3057910764492</v>
      </c>
      <c r="Q92" s="173">
        <f>★構造失業率!N84</f>
        <v>3.3411544670232302E-2</v>
      </c>
      <c r="R92" s="173">
        <f t="shared" si="7"/>
        <v>6176.7958036814543</v>
      </c>
      <c r="S92" s="173">
        <f t="shared" si="8"/>
        <v>9.2707487615701509E-2</v>
      </c>
      <c r="T92" s="174">
        <v>9.4513629856765494E-2</v>
      </c>
      <c r="U92" s="173">
        <f t="shared" si="9"/>
        <v>583.79139228997133</v>
      </c>
    </row>
    <row r="93" spans="1:21">
      <c r="A93" s="113">
        <v>27607</v>
      </c>
      <c r="B93" s="177">
        <v>481</v>
      </c>
      <c r="C93" s="178">
        <v>481.40426961914397</v>
      </c>
      <c r="D93" s="177">
        <v>5240</v>
      </c>
      <c r="E93" s="90">
        <v>5389</v>
      </c>
      <c r="F93" s="90">
        <v>8455</v>
      </c>
      <c r="H93" s="110" t="s">
        <v>185</v>
      </c>
      <c r="I93" s="125">
        <v>593.86850888302297</v>
      </c>
      <c r="J93" s="125">
        <v>6291</v>
      </c>
      <c r="K93" s="125">
        <v>6419</v>
      </c>
      <c r="L93" s="125">
        <v>10132.333333333299</v>
      </c>
      <c r="M93" s="133">
        <f t="shared" si="5"/>
        <v>0.63351646544067064</v>
      </c>
      <c r="N93" s="174">
        <v>10122.1076173126</v>
      </c>
      <c r="O93" s="174">
        <v>0.63359597049816896</v>
      </c>
      <c r="P93" s="174">
        <f t="shared" si="6"/>
        <v>6413.3265992780853</v>
      </c>
      <c r="Q93" s="173">
        <f>★構造失業率!N85</f>
        <v>3.3459188627305E-2</v>
      </c>
      <c r="R93" s="173">
        <f t="shared" si="7"/>
        <v>6198.7418948643272</v>
      </c>
      <c r="S93" s="173">
        <f t="shared" si="8"/>
        <v>9.4399699393263869E-2</v>
      </c>
      <c r="T93" s="174">
        <v>9.4835578290777003E-2</v>
      </c>
      <c r="U93" s="173">
        <f t="shared" si="9"/>
        <v>587.86127227472525</v>
      </c>
    </row>
    <row r="94" spans="1:21">
      <c r="A94" s="113">
        <v>27638</v>
      </c>
      <c r="B94" s="177">
        <v>468</v>
      </c>
      <c r="C94" s="178">
        <v>477.13447445595602</v>
      </c>
      <c r="D94" s="177">
        <v>5234</v>
      </c>
      <c r="E94" s="90">
        <v>5390</v>
      </c>
      <c r="F94" s="90">
        <v>8466</v>
      </c>
      <c r="H94" s="110" t="s">
        <v>186</v>
      </c>
      <c r="I94" s="125">
        <v>603.58836725763899</v>
      </c>
      <c r="J94" s="125">
        <v>6330</v>
      </c>
      <c r="K94" s="125">
        <v>6344.3333333333303</v>
      </c>
      <c r="L94" s="125">
        <v>10155.666666666601</v>
      </c>
      <c r="M94" s="133">
        <f t="shared" si="5"/>
        <v>0.62470870121771471</v>
      </c>
      <c r="N94" s="174">
        <v>10148.2486687131</v>
      </c>
      <c r="O94" s="174">
        <v>0.63418102499085005</v>
      </c>
      <c r="P94" s="174">
        <f t="shared" si="6"/>
        <v>6435.8267425865033</v>
      </c>
      <c r="Q94" s="173">
        <f>★構造失業率!N86</f>
        <v>3.3500279996214702E-2</v>
      </c>
      <c r="R94" s="173">
        <f t="shared" si="7"/>
        <v>6220.2247447027285</v>
      </c>
      <c r="S94" s="173">
        <f t="shared" si="8"/>
        <v>9.5353612520954034E-2</v>
      </c>
      <c r="T94" s="174">
        <v>9.5173519129482201E-2</v>
      </c>
      <c r="U94" s="173">
        <f t="shared" si="9"/>
        <v>592.00067872964371</v>
      </c>
    </row>
    <row r="95" spans="1:21">
      <c r="A95" s="113">
        <v>27668</v>
      </c>
      <c r="B95" s="177">
        <v>469</v>
      </c>
      <c r="C95" s="178">
        <v>479.86782485114901</v>
      </c>
      <c r="D95" s="177">
        <v>5222</v>
      </c>
      <c r="E95" s="90">
        <v>5397</v>
      </c>
      <c r="F95" s="90">
        <v>8474</v>
      </c>
      <c r="H95" s="110" t="s">
        <v>187</v>
      </c>
      <c r="I95" s="125">
        <v>614.35135920370396</v>
      </c>
      <c r="J95" s="125">
        <v>6359</v>
      </c>
      <c r="K95" s="125">
        <v>6570.6666666666597</v>
      </c>
      <c r="L95" s="125">
        <v>10190.333333333299</v>
      </c>
      <c r="M95" s="133">
        <f t="shared" si="5"/>
        <v>0.64479408589840193</v>
      </c>
      <c r="N95" s="174">
        <v>10173.763832222599</v>
      </c>
      <c r="O95" s="174">
        <v>0.63474094323953301</v>
      </c>
      <c r="P95" s="174">
        <f t="shared" si="6"/>
        <v>6457.7044511612185</v>
      </c>
      <c r="Q95" s="173">
        <f>★構造失業率!N87</f>
        <v>3.3534832478312897E-2</v>
      </c>
      <c r="R95" s="173">
        <f t="shared" si="7"/>
        <v>6241.1464141970719</v>
      </c>
      <c r="S95" s="173">
        <f t="shared" si="8"/>
        <v>9.661131611946909E-2</v>
      </c>
      <c r="T95" s="174">
        <v>9.5527903460246005E-2</v>
      </c>
      <c r="U95" s="173">
        <f t="shared" si="9"/>
        <v>596.20363213667838</v>
      </c>
    </row>
    <row r="96" spans="1:21">
      <c r="A96" s="113">
        <v>27699</v>
      </c>
      <c r="B96" s="177">
        <v>492</v>
      </c>
      <c r="C96" s="178">
        <v>482.79625640329601</v>
      </c>
      <c r="D96" s="177">
        <v>5231</v>
      </c>
      <c r="E96" s="90">
        <v>5344</v>
      </c>
      <c r="F96" s="90">
        <v>8482</v>
      </c>
      <c r="H96" s="110" t="s">
        <v>188</v>
      </c>
      <c r="I96" s="125">
        <v>596.93394435589903</v>
      </c>
      <c r="J96" s="125">
        <v>6384.6666666666597</v>
      </c>
      <c r="K96" s="125">
        <v>6572.6666666666597</v>
      </c>
      <c r="L96" s="125">
        <v>10210.666666666601</v>
      </c>
      <c r="M96" s="133">
        <f t="shared" si="5"/>
        <v>0.64370592844084962</v>
      </c>
      <c r="N96" s="174">
        <v>10198.647286216201</v>
      </c>
      <c r="O96" s="174">
        <v>0.63526068397664204</v>
      </c>
      <c r="P96" s="174">
        <f t="shared" si="6"/>
        <v>6478.7996506782283</v>
      </c>
      <c r="Q96" s="173">
        <f>★構造失業率!N88</f>
        <v>3.3562450046571303E-2</v>
      </c>
      <c r="R96" s="173">
        <f t="shared" si="7"/>
        <v>6261.3552610405968</v>
      </c>
      <c r="S96" s="173">
        <f t="shared" si="8"/>
        <v>9.3494927068377309E-2</v>
      </c>
      <c r="T96" s="174">
        <v>9.5899294928802795E-2</v>
      </c>
      <c r="U96" s="173">
        <f t="shared" si="9"/>
        <v>600.45955483254318</v>
      </c>
    </row>
    <row r="97" spans="1:21">
      <c r="A97" s="113">
        <v>27729</v>
      </c>
      <c r="B97" s="177">
        <v>491</v>
      </c>
      <c r="C97" s="178">
        <v>480.81081781446301</v>
      </c>
      <c r="D97" s="177">
        <v>5260</v>
      </c>
      <c r="E97" s="90">
        <v>5291</v>
      </c>
      <c r="F97" s="90">
        <v>8485</v>
      </c>
      <c r="H97" s="110" t="s">
        <v>189</v>
      </c>
      <c r="I97" s="125">
        <v>602.47032321998097</v>
      </c>
      <c r="J97" s="125">
        <v>6400.6666666666597</v>
      </c>
      <c r="K97" s="125">
        <v>6533.6666666666597</v>
      </c>
      <c r="L97" s="125">
        <v>10237.333333333299</v>
      </c>
      <c r="M97" s="133">
        <f t="shared" si="5"/>
        <v>0.63821958843448956</v>
      </c>
      <c r="N97" s="174">
        <v>10222.903565007</v>
      </c>
      <c r="O97" s="174">
        <v>0.63573148914876298</v>
      </c>
      <c r="P97" s="174">
        <f t="shared" si="6"/>
        <v>6499.0217068060983</v>
      </c>
      <c r="Q97" s="173">
        <f>★構造失業率!N89</f>
        <v>3.3583271756070399E-2</v>
      </c>
      <c r="R97" s="173">
        <f t="shared" si="7"/>
        <v>6280.7632946778285</v>
      </c>
      <c r="S97" s="173">
        <f t="shared" si="8"/>
        <v>9.4126183192372925E-2</v>
      </c>
      <c r="T97" s="174">
        <v>9.6288934313799202E-2</v>
      </c>
      <c r="U97" s="173">
        <f t="shared" si="9"/>
        <v>604.76800432175446</v>
      </c>
    </row>
    <row r="98" spans="1:21">
      <c r="A98" s="113">
        <v>27760</v>
      </c>
      <c r="B98" s="177">
        <v>500</v>
      </c>
      <c r="C98" s="178">
        <v>492.71607216643298</v>
      </c>
      <c r="D98" s="177">
        <v>5257</v>
      </c>
      <c r="E98" s="90">
        <v>5206</v>
      </c>
      <c r="F98" s="90">
        <v>8500</v>
      </c>
      <c r="H98" s="110" t="s">
        <v>190</v>
      </c>
      <c r="I98" s="125">
        <v>601.29395651192601</v>
      </c>
      <c r="J98" s="125">
        <v>6434.3333333333303</v>
      </c>
      <c r="K98" s="125">
        <v>6451.6666666666597</v>
      </c>
      <c r="L98" s="125">
        <v>10251.666666666601</v>
      </c>
      <c r="M98" s="133">
        <f t="shared" si="5"/>
        <v>0.62932856446106666</v>
      </c>
      <c r="N98" s="174">
        <v>10246.5447150211</v>
      </c>
      <c r="O98" s="174">
        <v>0.63614987898027198</v>
      </c>
      <c r="P98" s="174">
        <f t="shared" si="6"/>
        <v>6518.3381804266182</v>
      </c>
      <c r="Q98" s="173">
        <f>★構造失業率!N90</f>
        <v>3.3597737437608098E-2</v>
      </c>
      <c r="R98" s="173">
        <f t="shared" si="7"/>
        <v>6299.3367657111085</v>
      </c>
      <c r="S98" s="173">
        <f t="shared" si="8"/>
        <v>9.3450855801470181E-2</v>
      </c>
      <c r="T98" s="174">
        <v>9.6696559663968798E-2</v>
      </c>
      <c r="U98" s="173">
        <f t="shared" si="9"/>
        <v>609.12419340901647</v>
      </c>
    </row>
    <row r="99" spans="1:21">
      <c r="A99" s="113">
        <v>27791</v>
      </c>
      <c r="B99" s="177">
        <v>507</v>
      </c>
      <c r="C99" s="178">
        <v>495.39328992119903</v>
      </c>
      <c r="D99" s="177">
        <v>5260</v>
      </c>
      <c r="E99" s="90">
        <v>5215</v>
      </c>
      <c r="F99" s="90">
        <v>8505</v>
      </c>
      <c r="H99" s="110" t="s">
        <v>191</v>
      </c>
      <c r="I99" s="125">
        <v>617.88856510774997</v>
      </c>
      <c r="J99" s="125">
        <v>6418.6666666666597</v>
      </c>
      <c r="K99" s="125">
        <v>6629.6666666666597</v>
      </c>
      <c r="L99" s="125">
        <v>10266.333333333299</v>
      </c>
      <c r="M99" s="133">
        <f t="shared" si="5"/>
        <v>0.64576771973116154</v>
      </c>
      <c r="N99" s="174">
        <v>10269.5918012898</v>
      </c>
      <c r="O99" s="174">
        <v>0.63651392875759805</v>
      </c>
      <c r="P99" s="174">
        <f t="shared" si="6"/>
        <v>6536.7382241757887</v>
      </c>
      <c r="Q99" s="173">
        <f>★構造失業率!N91</f>
        <v>3.3606451290700799E-2</v>
      </c>
      <c r="R99" s="173">
        <f t="shared" si="7"/>
        <v>6317.0616494449623</v>
      </c>
      <c r="S99" s="173">
        <f t="shared" si="8"/>
        <v>9.6264317372416489E-2</v>
      </c>
      <c r="T99" s="174">
        <v>9.7120557308594604E-2</v>
      </c>
      <c r="U99" s="173">
        <f t="shared" si="9"/>
        <v>613.51654794684464</v>
      </c>
    </row>
    <row r="100" spans="1:21">
      <c r="A100" s="113">
        <v>27820</v>
      </c>
      <c r="B100" s="177">
        <v>497</v>
      </c>
      <c r="C100" s="178">
        <v>493.71490744418702</v>
      </c>
      <c r="D100" s="177">
        <v>5278</v>
      </c>
      <c r="E100" s="90">
        <v>5324</v>
      </c>
      <c r="F100" s="90">
        <v>8514</v>
      </c>
      <c r="H100" s="110" t="s">
        <v>192</v>
      </c>
      <c r="I100" s="125">
        <v>628.83494220415298</v>
      </c>
      <c r="J100" s="125">
        <v>6428</v>
      </c>
      <c r="K100" s="125">
        <v>6619</v>
      </c>
      <c r="L100" s="125">
        <v>10294.333333333299</v>
      </c>
      <c r="M100" s="133">
        <f t="shared" si="5"/>
        <v>0.64297509956934451</v>
      </c>
      <c r="N100" s="174">
        <v>10292.0690900639</v>
      </c>
      <c r="O100" s="174">
        <v>0.63681745044559701</v>
      </c>
      <c r="P100" s="174">
        <f t="shared" si="6"/>
        <v>6554.1691977444289</v>
      </c>
      <c r="Q100" s="173">
        <f>★構造失業率!N92</f>
        <v>3.3610414422917997E-2</v>
      </c>
      <c r="R100" s="173">
        <f t="shared" si="7"/>
        <v>6333.8808548103143</v>
      </c>
      <c r="S100" s="173">
        <f t="shared" si="8"/>
        <v>9.7827464561940414E-2</v>
      </c>
      <c r="T100" s="174">
        <v>9.7557285012045095E-2</v>
      </c>
      <c r="U100" s="173">
        <f t="shared" si="9"/>
        <v>617.91621978506566</v>
      </c>
    </row>
    <row r="101" spans="1:21">
      <c r="A101" s="113">
        <v>27851</v>
      </c>
      <c r="B101" s="177">
        <v>481</v>
      </c>
      <c r="C101" s="178">
        <v>488.24825713552701</v>
      </c>
      <c r="D101" s="177">
        <v>5255</v>
      </c>
      <c r="E101" s="90">
        <v>5387</v>
      </c>
      <c r="F101" s="90">
        <v>8521</v>
      </c>
      <c r="H101" s="110" t="s">
        <v>193</v>
      </c>
      <c r="I101" s="125">
        <v>627.426571929945</v>
      </c>
      <c r="J101" s="125">
        <v>6464</v>
      </c>
      <c r="K101" s="125">
        <v>6613.3333333333303</v>
      </c>
      <c r="L101" s="125">
        <v>10319</v>
      </c>
      <c r="M101" s="133">
        <f t="shared" si="5"/>
        <v>0.64088897502987985</v>
      </c>
      <c r="N101" s="174">
        <v>10313.998811052001</v>
      </c>
      <c r="O101" s="174">
        <v>0.63706003962848301</v>
      </c>
      <c r="P101" s="174">
        <f t="shared" si="6"/>
        <v>6570.6364912969138</v>
      </c>
      <c r="Q101" s="173">
        <f>★構造失業率!N93</f>
        <v>3.3610184607822099E-2</v>
      </c>
      <c r="R101" s="173">
        <f t="shared" si="7"/>
        <v>6349.796185833532</v>
      </c>
      <c r="S101" s="173">
        <f t="shared" si="8"/>
        <v>9.7064754320845451E-2</v>
      </c>
      <c r="T101" s="174">
        <v>9.8002565388729201E-2</v>
      </c>
      <c r="U101" s="173">
        <f t="shared" si="9"/>
        <v>622.29631590725398</v>
      </c>
    </row>
    <row r="102" spans="1:21">
      <c r="A102" s="113">
        <v>27881</v>
      </c>
      <c r="B102" s="177">
        <v>469</v>
      </c>
      <c r="C102" s="178">
        <v>473.495423993776</v>
      </c>
      <c r="D102" s="177">
        <v>5236</v>
      </c>
      <c r="E102" s="90">
        <v>5438</v>
      </c>
      <c r="F102" s="90">
        <v>8531</v>
      </c>
      <c r="H102" s="110" t="s">
        <v>194</v>
      </c>
      <c r="I102" s="125">
        <v>634.11415849138302</v>
      </c>
      <c r="J102" s="125">
        <v>6436</v>
      </c>
      <c r="K102" s="125">
        <v>6471.3333333333303</v>
      </c>
      <c r="L102" s="125">
        <v>10338.333333333299</v>
      </c>
      <c r="M102" s="133">
        <f t="shared" si="5"/>
        <v>0.62595518297598107</v>
      </c>
      <c r="N102" s="174">
        <v>10335.404609114699</v>
      </c>
      <c r="O102" s="174">
        <v>0.63724514042117297</v>
      </c>
      <c r="P102" s="174">
        <f t="shared" si="6"/>
        <v>6586.1863614449348</v>
      </c>
      <c r="Q102" s="173">
        <f>★構造失業率!N94</f>
        <v>3.3605967590244701E-2</v>
      </c>
      <c r="R102" s="173">
        <f t="shared" si="7"/>
        <v>6364.8511960389051</v>
      </c>
      <c r="S102" s="173">
        <f t="shared" si="8"/>
        <v>9.8526127795429311E-2</v>
      </c>
      <c r="T102" s="174">
        <v>9.8452389915274205E-2</v>
      </c>
      <c r="U102" s="173">
        <f t="shared" si="9"/>
        <v>626.63481170512171</v>
      </c>
    </row>
    <row r="103" spans="1:21">
      <c r="A103" s="113">
        <v>27912</v>
      </c>
      <c r="B103" s="177">
        <v>478</v>
      </c>
      <c r="C103" s="178">
        <v>483.100744532688</v>
      </c>
      <c r="D103" s="177">
        <v>5240</v>
      </c>
      <c r="E103" s="90">
        <v>5451</v>
      </c>
      <c r="F103" s="90">
        <v>8537</v>
      </c>
      <c r="H103" s="110" t="s">
        <v>195</v>
      </c>
      <c r="I103" s="125">
        <v>632.760960629941</v>
      </c>
      <c r="J103" s="125">
        <v>6442.3333333333303</v>
      </c>
      <c r="K103" s="125">
        <v>6674</v>
      </c>
      <c r="L103" s="125">
        <v>10359.333333333299</v>
      </c>
      <c r="M103" s="133">
        <f t="shared" si="5"/>
        <v>0.64424995173434796</v>
      </c>
      <c r="N103" s="174">
        <v>10356.3132548556</v>
      </c>
      <c r="O103" s="174">
        <v>0.63737859002320696</v>
      </c>
      <c r="P103" s="174">
        <f t="shared" si="6"/>
        <v>6600.8923402185119</v>
      </c>
      <c r="Q103" s="173">
        <f>★構造失業率!N95</f>
        <v>3.3597297589585198E-2</v>
      </c>
      <c r="R103" s="173">
        <f t="shared" si="7"/>
        <v>6379.1201959073769</v>
      </c>
      <c r="S103" s="173">
        <f t="shared" si="8"/>
        <v>9.8219220877002328E-2</v>
      </c>
      <c r="T103" s="174">
        <v>9.8902163936390106E-2</v>
      </c>
      <c r="U103" s="173">
        <f t="shared" si="9"/>
        <v>630.90879138556841</v>
      </c>
    </row>
    <row r="104" spans="1:21">
      <c r="A104" s="113">
        <v>27942</v>
      </c>
      <c r="B104" s="177">
        <v>492</v>
      </c>
      <c r="C104" s="178">
        <v>493.30036540150297</v>
      </c>
      <c r="D104" s="177">
        <v>5268</v>
      </c>
      <c r="E104" s="90">
        <v>5457</v>
      </c>
      <c r="F104" s="90">
        <v>8539</v>
      </c>
      <c r="H104" s="110" t="s">
        <v>196</v>
      </c>
      <c r="I104" s="125">
        <v>651.63651979076303</v>
      </c>
      <c r="J104" s="125">
        <v>6452.3333333333303</v>
      </c>
      <c r="K104" s="125">
        <v>6668.3333333333303</v>
      </c>
      <c r="L104" s="125">
        <v>10381.666666666601</v>
      </c>
      <c r="M104" s="133">
        <f t="shared" si="5"/>
        <v>0.64231818911543159</v>
      </c>
      <c r="N104" s="174">
        <v>10376.7533493311</v>
      </c>
      <c r="O104" s="174">
        <v>0.637459169410726</v>
      </c>
      <c r="P104" s="174">
        <f t="shared" si="6"/>
        <v>6614.7565712445721</v>
      </c>
      <c r="Q104" s="173">
        <f>★構造失業率!N96</f>
        <v>3.3583254816623997E-2</v>
      </c>
      <c r="R104" s="173">
        <f t="shared" si="7"/>
        <v>6392.6115157625281</v>
      </c>
      <c r="S104" s="173">
        <f t="shared" si="8"/>
        <v>0.10099238308479051</v>
      </c>
      <c r="T104" s="174">
        <v>9.9347338882961794E-2</v>
      </c>
      <c r="U104" s="173">
        <f t="shared" si="9"/>
        <v>635.08894260358397</v>
      </c>
    </row>
    <row r="105" spans="1:21">
      <c r="A105" s="113">
        <v>27973</v>
      </c>
      <c r="B105" s="177">
        <v>498</v>
      </c>
      <c r="C105" s="178">
        <v>497.49793559196098</v>
      </c>
      <c r="D105" s="177">
        <v>5288</v>
      </c>
      <c r="E105" s="90">
        <v>5447</v>
      </c>
      <c r="F105" s="90">
        <v>8552</v>
      </c>
      <c r="H105" s="110" t="s">
        <v>197</v>
      </c>
      <c r="I105" s="125">
        <v>643.62031819340598</v>
      </c>
      <c r="J105" s="125">
        <v>6469.3333333333303</v>
      </c>
      <c r="K105" s="125">
        <v>6647.6666666666597</v>
      </c>
      <c r="L105" s="125">
        <v>10402.333333333299</v>
      </c>
      <c r="M105" s="133">
        <f t="shared" si="5"/>
        <v>0.6390553401480451</v>
      </c>
      <c r="N105" s="174">
        <v>10396.7553811465</v>
      </c>
      <c r="O105" s="174">
        <v>0.63748995416093701</v>
      </c>
      <c r="P105" s="174">
        <f t="shared" si="6"/>
        <v>6627.8271113495575</v>
      </c>
      <c r="Q105" s="173">
        <f>★構造失業率!N97</f>
        <v>3.3563353605046503E-2</v>
      </c>
      <c r="R105" s="173">
        <f t="shared" si="7"/>
        <v>6405.375006378219</v>
      </c>
      <c r="S105" s="173">
        <f t="shared" si="8"/>
        <v>9.9487889250835682E-2</v>
      </c>
      <c r="T105" s="174">
        <v>9.9782939346462499E-2</v>
      </c>
      <c r="U105" s="173">
        <f t="shared" si="9"/>
        <v>639.1471457527847</v>
      </c>
    </row>
    <row r="106" spans="1:21">
      <c r="A106" s="113">
        <v>28004</v>
      </c>
      <c r="B106" s="177">
        <v>493</v>
      </c>
      <c r="C106" s="178">
        <v>502.09986990211399</v>
      </c>
      <c r="D106" s="177">
        <v>5291</v>
      </c>
      <c r="E106" s="90">
        <v>5447</v>
      </c>
      <c r="F106" s="90">
        <v>8560</v>
      </c>
      <c r="H106" s="110" t="s">
        <v>198</v>
      </c>
      <c r="I106" s="125">
        <v>652.96591658419095</v>
      </c>
      <c r="J106" s="125">
        <v>6453</v>
      </c>
      <c r="K106" s="125">
        <v>6526.3333333333303</v>
      </c>
      <c r="L106" s="125">
        <v>10417.333333333299</v>
      </c>
      <c r="M106" s="133">
        <f t="shared" si="5"/>
        <v>0.62648790477409622</v>
      </c>
      <c r="N106" s="174">
        <v>10416.3529097304</v>
      </c>
      <c r="O106" s="174">
        <v>0.63747705673836497</v>
      </c>
      <c r="P106" s="174">
        <f t="shared" si="6"/>
        <v>6640.1859948430392</v>
      </c>
      <c r="Q106" s="173">
        <f>★構造失業率!N98</f>
        <v>3.3537487997005101E-2</v>
      </c>
      <c r="R106" s="173">
        <f t="shared" si="7"/>
        <v>6417.4908367431099</v>
      </c>
      <c r="S106" s="173">
        <f t="shared" si="8"/>
        <v>0.10118796165879296</v>
      </c>
      <c r="T106" s="174">
        <v>0.100205018070991</v>
      </c>
      <c r="U106" s="173">
        <f t="shared" si="9"/>
        <v>643.06478526626245</v>
      </c>
    </row>
    <row r="107" spans="1:21">
      <c r="A107" s="113">
        <v>28034</v>
      </c>
      <c r="B107" s="177">
        <v>484</v>
      </c>
      <c r="C107" s="178">
        <v>495.64809775286102</v>
      </c>
      <c r="D107" s="177">
        <v>5281</v>
      </c>
      <c r="E107" s="90">
        <v>5441</v>
      </c>
      <c r="F107" s="90">
        <v>8567</v>
      </c>
      <c r="H107" s="110" t="s">
        <v>199</v>
      </c>
      <c r="I107" s="125">
        <v>653.54164756411797</v>
      </c>
      <c r="J107" s="125">
        <v>6467.3333333333303</v>
      </c>
      <c r="K107" s="125">
        <v>6724.3333333333303</v>
      </c>
      <c r="L107" s="125">
        <v>10433.666666666601</v>
      </c>
      <c r="M107" s="133">
        <f t="shared" si="5"/>
        <v>0.64448420178269439</v>
      </c>
      <c r="N107" s="174">
        <v>10435.5829807317</v>
      </c>
      <c r="O107" s="174">
        <v>0.63742756797377398</v>
      </c>
      <c r="P107" s="174">
        <f t="shared" si="6"/>
        <v>6651.9282797963151</v>
      </c>
      <c r="Q107" s="173">
        <f>★構造失業率!N99</f>
        <v>3.3506500486838002E-2</v>
      </c>
      <c r="R107" s="173">
        <f t="shared" si="7"/>
        <v>6429.0454416509083</v>
      </c>
      <c r="S107" s="173">
        <f t="shared" si="8"/>
        <v>0.10105272356934104</v>
      </c>
      <c r="T107" s="174">
        <v>0.100609443394337</v>
      </c>
      <c r="U107" s="173">
        <f t="shared" si="9"/>
        <v>646.82268344139743</v>
      </c>
    </row>
    <row r="108" spans="1:21">
      <c r="A108" s="113">
        <v>28065</v>
      </c>
      <c r="B108" s="177">
        <v>503</v>
      </c>
      <c r="C108" s="178">
        <v>494.70368992509498</v>
      </c>
      <c r="D108" s="177">
        <v>5285</v>
      </c>
      <c r="E108" s="90">
        <v>5394</v>
      </c>
      <c r="F108" s="90">
        <v>8574</v>
      </c>
      <c r="H108" s="110" t="s">
        <v>200</v>
      </c>
      <c r="I108" s="125">
        <v>652.93967867994195</v>
      </c>
      <c r="J108" s="125">
        <v>6444.3333333333303</v>
      </c>
      <c r="K108" s="125">
        <v>6693</v>
      </c>
      <c r="L108" s="125">
        <v>10452.666666666601</v>
      </c>
      <c r="M108" s="133">
        <f t="shared" si="5"/>
        <v>0.64031507111423325</v>
      </c>
      <c r="N108" s="174">
        <v>10454.483252563899</v>
      </c>
      <c r="O108" s="174">
        <v>0.63734171047795296</v>
      </c>
      <c r="P108" s="174">
        <f t="shared" si="6"/>
        <v>6663.0782383521891</v>
      </c>
      <c r="Q108" s="173">
        <f>★構造失業率!N100</f>
        <v>3.3471860178315799E-2</v>
      </c>
      <c r="R108" s="173">
        <f t="shared" si="7"/>
        <v>6440.0526152008861</v>
      </c>
      <c r="S108" s="173">
        <f t="shared" si="8"/>
        <v>0.10131997289814446</v>
      </c>
      <c r="T108" s="174">
        <v>0.100992697994031</v>
      </c>
      <c r="U108" s="173">
        <f t="shared" si="9"/>
        <v>650.39828883265261</v>
      </c>
    </row>
    <row r="109" spans="1:21">
      <c r="A109" s="113">
        <v>28095</v>
      </c>
      <c r="B109" s="177">
        <v>496</v>
      </c>
      <c r="C109" s="178">
        <v>486.50690132443498</v>
      </c>
      <c r="D109" s="177">
        <v>5310</v>
      </c>
      <c r="E109" s="90">
        <v>5333</v>
      </c>
      <c r="F109" s="90">
        <v>8576</v>
      </c>
      <c r="H109" s="110" t="s">
        <v>201</v>
      </c>
      <c r="I109" s="125">
        <v>659.70043496607605</v>
      </c>
      <c r="J109" s="125">
        <v>6450</v>
      </c>
      <c r="K109" s="125">
        <v>6636</v>
      </c>
      <c r="L109" s="125">
        <v>10472.333333333299</v>
      </c>
      <c r="M109" s="133">
        <f t="shared" si="5"/>
        <v>0.63366966928733059</v>
      </c>
      <c r="N109" s="174">
        <v>10473.0901859442</v>
      </c>
      <c r="O109" s="174">
        <v>0.63722411725782202</v>
      </c>
      <c r="P109" s="174">
        <f t="shared" si="6"/>
        <v>6673.7056486998517</v>
      </c>
      <c r="Q109" s="173">
        <f>★構造失業率!N101</f>
        <v>3.3435620364446E-2</v>
      </c>
      <c r="R109" s="173">
        <f t="shared" si="7"/>
        <v>6450.5661602058644</v>
      </c>
      <c r="S109" s="173">
        <f t="shared" si="8"/>
        <v>0.1022791372040428</v>
      </c>
      <c r="T109" s="174">
        <v>0.10135154159771601</v>
      </c>
      <c r="U109" s="173">
        <f t="shared" si="9"/>
        <v>653.77482451492392</v>
      </c>
    </row>
    <row r="110" spans="1:21">
      <c r="A110" s="113">
        <v>28126</v>
      </c>
      <c r="B110" s="177">
        <v>494</v>
      </c>
      <c r="C110" s="178">
        <v>488.77714240295802</v>
      </c>
      <c r="D110" s="177">
        <v>5315</v>
      </c>
      <c r="E110" s="90">
        <v>5253</v>
      </c>
      <c r="F110" s="90">
        <v>8590</v>
      </c>
      <c r="H110" s="110" t="s">
        <v>202</v>
      </c>
      <c r="I110" s="125">
        <v>659.21326929206896</v>
      </c>
      <c r="J110" s="125">
        <v>6458</v>
      </c>
      <c r="K110" s="125">
        <v>6544.3333333333303</v>
      </c>
      <c r="L110" s="125">
        <v>10488.666666666601</v>
      </c>
      <c r="M110" s="133">
        <f t="shared" si="5"/>
        <v>0.62394330388356045</v>
      </c>
      <c r="N110" s="174">
        <v>10491.439106223899</v>
      </c>
      <c r="O110" s="174">
        <v>0.63708127967069605</v>
      </c>
      <c r="P110" s="174">
        <f t="shared" si="6"/>
        <v>6683.8994513803054</v>
      </c>
      <c r="Q110" s="173">
        <f>★構造失業率!N102</f>
        <v>3.3399881546721702E-2</v>
      </c>
      <c r="R110" s="173">
        <f t="shared" si="7"/>
        <v>6460.6580014340052</v>
      </c>
      <c r="S110" s="173">
        <f t="shared" si="8"/>
        <v>0.10207700050976602</v>
      </c>
      <c r="T110" s="174">
        <v>0.101682938479848</v>
      </c>
      <c r="U110" s="173">
        <f t="shared" si="9"/>
        <v>656.9386900991517</v>
      </c>
    </row>
    <row r="111" spans="1:21">
      <c r="A111" s="113">
        <v>28157</v>
      </c>
      <c r="B111" s="177">
        <v>500</v>
      </c>
      <c r="C111" s="178">
        <v>492.73481722815501</v>
      </c>
      <c r="D111" s="177">
        <v>5306</v>
      </c>
      <c r="E111" s="90">
        <v>5256</v>
      </c>
      <c r="F111" s="90">
        <v>8597</v>
      </c>
      <c r="H111" s="110" t="s">
        <v>203</v>
      </c>
      <c r="I111" s="125">
        <v>662.57991947674805</v>
      </c>
      <c r="J111" s="125">
        <v>6454</v>
      </c>
      <c r="K111" s="125">
        <v>6728</v>
      </c>
      <c r="L111" s="125">
        <v>10502.333333333299</v>
      </c>
      <c r="M111" s="133">
        <f t="shared" si="5"/>
        <v>0.6406195448630484</v>
      </c>
      <c r="N111" s="174">
        <v>10509.564865721</v>
      </c>
      <c r="O111" s="174">
        <v>0.63691746754391199</v>
      </c>
      <c r="P111" s="174">
        <f t="shared" si="6"/>
        <v>6693.7254392634932</v>
      </c>
      <c r="Q111" s="173">
        <f>★構造失業率!N103</f>
        <v>3.3367001103438702E-2</v>
      </c>
      <c r="R111" s="173">
        <f t="shared" si="7"/>
        <v>6470.375895145472</v>
      </c>
      <c r="S111" s="173">
        <f t="shared" si="8"/>
        <v>0.10266190261492843</v>
      </c>
      <c r="T111" s="174">
        <v>0.101984432662135</v>
      </c>
      <c r="U111" s="173">
        <f t="shared" si="9"/>
        <v>659.87761477716481</v>
      </c>
    </row>
    <row r="112" spans="1:21">
      <c r="A112" s="113">
        <v>28185</v>
      </c>
      <c r="B112" s="177">
        <v>496</v>
      </c>
      <c r="C112" s="178">
        <v>492.173374585403</v>
      </c>
      <c r="D112" s="177">
        <v>5315</v>
      </c>
      <c r="E112" s="90">
        <v>5357</v>
      </c>
      <c r="F112" s="90">
        <v>8605</v>
      </c>
      <c r="H112" s="110" t="s">
        <v>204</v>
      </c>
      <c r="I112" s="125">
        <v>660.06402512845295</v>
      </c>
      <c r="J112" s="125">
        <v>6468</v>
      </c>
      <c r="K112" s="125">
        <v>6734.3333333333303</v>
      </c>
      <c r="L112" s="125">
        <v>10514.333333333299</v>
      </c>
      <c r="M112" s="133">
        <f t="shared" si="5"/>
        <v>0.64049075864692817</v>
      </c>
      <c r="N112" s="174">
        <v>10527.500583978999</v>
      </c>
      <c r="O112" s="174">
        <v>0.63672873946993602</v>
      </c>
      <c r="P112" s="174">
        <f t="shared" si="6"/>
        <v>6703.1621766059634</v>
      </c>
      <c r="Q112" s="173">
        <f>★構造失業率!N104</f>
        <v>3.33401110329564E-2</v>
      </c>
      <c r="R112" s="173">
        <f t="shared" si="7"/>
        <v>6479.6780053660068</v>
      </c>
      <c r="S112" s="173">
        <f t="shared" si="8"/>
        <v>0.10205071507861053</v>
      </c>
      <c r="T112" s="174">
        <v>0.102253814455058</v>
      </c>
      <c r="U112" s="173">
        <f t="shared" si="9"/>
        <v>662.57179248921602</v>
      </c>
    </row>
    <row r="113" spans="1:21">
      <c r="A113" s="113">
        <v>28216</v>
      </c>
      <c r="B113" s="177">
        <v>494</v>
      </c>
      <c r="C113" s="178">
        <v>500.71614016762697</v>
      </c>
      <c r="D113" s="177">
        <v>5345</v>
      </c>
      <c r="E113" s="90">
        <v>5471</v>
      </c>
      <c r="F113" s="90">
        <v>8611</v>
      </c>
      <c r="H113" s="110" t="s">
        <v>205</v>
      </c>
      <c r="I113" s="125">
        <v>670.11038683145603</v>
      </c>
      <c r="J113" s="125">
        <v>6449.3333333333303</v>
      </c>
      <c r="K113" s="125">
        <v>6659</v>
      </c>
      <c r="L113" s="125">
        <v>10535</v>
      </c>
      <c r="M113" s="133">
        <f t="shared" si="5"/>
        <v>0.63208353108685333</v>
      </c>
      <c r="N113" s="174">
        <v>10545.274860833701</v>
      </c>
      <c r="O113" s="174">
        <v>0.63651346783956297</v>
      </c>
      <c r="P113" s="174">
        <f t="shared" si="6"/>
        <v>6712.2094709906232</v>
      </c>
      <c r="Q113" s="173">
        <f>★構造失業率!N105</f>
        <v>3.33224241542706E-2</v>
      </c>
      <c r="R113" s="173">
        <f t="shared" si="7"/>
        <v>6488.5423799859618</v>
      </c>
      <c r="S113" s="173">
        <f t="shared" si="8"/>
        <v>0.10390382264287622</v>
      </c>
      <c r="T113" s="174">
        <v>0.102489297587816</v>
      </c>
      <c r="U113" s="173">
        <f t="shared" si="9"/>
        <v>665.0061508935371</v>
      </c>
    </row>
    <row r="114" spans="1:21">
      <c r="A114" s="113">
        <v>28246</v>
      </c>
      <c r="B114" s="177">
        <v>497</v>
      </c>
      <c r="C114" s="178">
        <v>501.08912359528199</v>
      </c>
      <c r="D114" s="177">
        <v>5329</v>
      </c>
      <c r="E114" s="90">
        <v>5540</v>
      </c>
      <c r="F114" s="90">
        <v>8622</v>
      </c>
      <c r="H114" s="110" t="s">
        <v>206</v>
      </c>
      <c r="I114" s="125">
        <v>664.89158336974901</v>
      </c>
      <c r="J114" s="125">
        <v>6451.3333333333303</v>
      </c>
      <c r="K114" s="125">
        <v>6566.6666666666597</v>
      </c>
      <c r="L114" s="125">
        <v>10545.333333333299</v>
      </c>
      <c r="M114" s="133">
        <f t="shared" si="5"/>
        <v>0.62270830699203572</v>
      </c>
      <c r="N114" s="174">
        <v>10562.9080665891</v>
      </c>
      <c r="O114" s="174">
        <v>0.63627237630556999</v>
      </c>
      <c r="P114" s="174">
        <f t="shared" si="6"/>
        <v>6720.8866162259201</v>
      </c>
      <c r="Q114" s="173">
        <f>★構造失業率!N106</f>
        <v>3.3317089252996299E-2</v>
      </c>
      <c r="R114" s="173">
        <f t="shared" si="7"/>
        <v>6496.9662369738535</v>
      </c>
      <c r="S114" s="173">
        <f t="shared" si="8"/>
        <v>0.10306266147097488</v>
      </c>
      <c r="T114" s="174">
        <v>0.10268896885249799</v>
      </c>
      <c r="U114" s="173">
        <f t="shared" si="9"/>
        <v>667.16676354433912</v>
      </c>
    </row>
    <row r="115" spans="1:21">
      <c r="A115" s="113">
        <v>28277</v>
      </c>
      <c r="B115" s="177">
        <v>506</v>
      </c>
      <c r="C115" s="178">
        <v>507.94664271113299</v>
      </c>
      <c r="D115" s="177">
        <v>5328</v>
      </c>
      <c r="E115" s="90">
        <v>5551</v>
      </c>
      <c r="F115" s="90">
        <v>8628</v>
      </c>
      <c r="H115" s="110" t="s">
        <v>207</v>
      </c>
      <c r="I115" s="125">
        <v>660.26667533772297</v>
      </c>
      <c r="J115" s="125">
        <v>6475.3333333333303</v>
      </c>
      <c r="K115" s="125">
        <v>6772.3333333333303</v>
      </c>
      <c r="L115" s="125">
        <v>10561.333333333299</v>
      </c>
      <c r="M115" s="133">
        <f t="shared" si="5"/>
        <v>0.64123847998990202</v>
      </c>
      <c r="N115" s="174">
        <v>10580.4141497614</v>
      </c>
      <c r="O115" s="174">
        <v>0.63600341981026698</v>
      </c>
      <c r="P115" s="174">
        <f t="shared" si="6"/>
        <v>6729.1795822571885</v>
      </c>
      <c r="Q115" s="173">
        <f>★構造失業率!N107</f>
        <v>3.3327737805402699E-2</v>
      </c>
      <c r="R115" s="173">
        <f t="shared" si="7"/>
        <v>6504.9112494942519</v>
      </c>
      <c r="S115" s="173">
        <f t="shared" si="8"/>
        <v>0.10196643807336404</v>
      </c>
      <c r="T115" s="174">
        <v>0.10285179911935199</v>
      </c>
      <c r="U115" s="173">
        <f t="shared" si="9"/>
        <v>669.04182512219575</v>
      </c>
    </row>
    <row r="116" spans="1:21">
      <c r="A116" s="113">
        <v>28307</v>
      </c>
      <c r="B116" s="177">
        <v>507</v>
      </c>
      <c r="C116" s="178">
        <v>504.96996184290703</v>
      </c>
      <c r="D116" s="177">
        <v>5352</v>
      </c>
      <c r="E116" s="90">
        <v>5549</v>
      </c>
      <c r="F116" s="90">
        <v>8631</v>
      </c>
      <c r="H116" s="110" t="s">
        <v>208</v>
      </c>
      <c r="I116" s="125">
        <v>670.38949552705697</v>
      </c>
      <c r="J116" s="125">
        <v>6512.6666666666597</v>
      </c>
      <c r="K116" s="125">
        <v>6789.3333333333303</v>
      </c>
      <c r="L116" s="125">
        <v>10577</v>
      </c>
      <c r="M116" s="133">
        <f t="shared" si="5"/>
        <v>0.64189593772651321</v>
      </c>
      <c r="N116" s="174">
        <v>10597.796074658199</v>
      </c>
      <c r="O116" s="174">
        <v>0.63569607575263798</v>
      </c>
      <c r="P116" s="174">
        <f t="shared" si="6"/>
        <v>6736.9773762869281</v>
      </c>
      <c r="Q116" s="173">
        <f>★構造失業率!N108</f>
        <v>3.33564014746923E-2</v>
      </c>
      <c r="R116" s="173">
        <f t="shared" si="7"/>
        <v>6512.2560541975818</v>
      </c>
      <c r="S116" s="173">
        <f t="shared" si="8"/>
        <v>0.10293625174435321</v>
      </c>
      <c r="T116" s="174">
        <v>0.102976992816514</v>
      </c>
      <c r="U116" s="173">
        <f t="shared" si="9"/>
        <v>670.61254491240413</v>
      </c>
    </row>
    <row r="117" spans="1:21">
      <c r="A117" s="113">
        <v>28338</v>
      </c>
      <c r="B117" s="177">
        <v>499</v>
      </c>
      <c r="C117" s="178">
        <v>498.79744708887699</v>
      </c>
      <c r="D117" s="177">
        <v>5352</v>
      </c>
      <c r="E117" s="90">
        <v>5516</v>
      </c>
      <c r="F117" s="90">
        <v>8643</v>
      </c>
      <c r="H117" s="110" t="s">
        <v>209</v>
      </c>
      <c r="I117" s="125">
        <v>682.35156941135801</v>
      </c>
      <c r="J117" s="125">
        <v>6505.6666666666597</v>
      </c>
      <c r="K117" s="125">
        <v>6714.6666666666597</v>
      </c>
      <c r="L117" s="125">
        <v>10598.333333333299</v>
      </c>
      <c r="M117" s="133">
        <f t="shared" si="5"/>
        <v>0.63355873565026088</v>
      </c>
      <c r="N117" s="174">
        <v>10615.044880077099</v>
      </c>
      <c r="O117" s="174">
        <v>0.63534309344428497</v>
      </c>
      <c r="P117" s="174">
        <f t="shared" si="6"/>
        <v>6744.1954511581034</v>
      </c>
      <c r="Q117" s="173">
        <f>★構造失業率!N109</f>
        <v>3.3404656441018497E-2</v>
      </c>
      <c r="R117" s="173">
        <f t="shared" si="7"/>
        <v>6518.9079191410874</v>
      </c>
      <c r="S117" s="173">
        <f t="shared" si="8"/>
        <v>0.10488572568704597</v>
      </c>
      <c r="T117" s="174">
        <v>0.103063201021466</v>
      </c>
      <c r="U117" s="173">
        <f t="shared" si="9"/>
        <v>671.85951731086459</v>
      </c>
    </row>
    <row r="118" spans="1:21">
      <c r="A118" s="113">
        <v>28369</v>
      </c>
      <c r="B118" s="177">
        <v>487</v>
      </c>
      <c r="C118" s="178">
        <v>496.354360914371</v>
      </c>
      <c r="D118" s="177">
        <v>5361</v>
      </c>
      <c r="E118" s="90">
        <v>5520</v>
      </c>
      <c r="F118" s="90">
        <v>8650</v>
      </c>
      <c r="H118" s="110" t="s">
        <v>210</v>
      </c>
      <c r="I118" s="125">
        <v>688.81803072283799</v>
      </c>
      <c r="J118" s="125">
        <v>6550.6666666666597</v>
      </c>
      <c r="K118" s="125">
        <v>6670.6666666666597</v>
      </c>
      <c r="L118" s="125">
        <v>10634.333333333299</v>
      </c>
      <c r="M118" s="133">
        <f t="shared" si="5"/>
        <v>0.62727643168354208</v>
      </c>
      <c r="N118" s="174">
        <v>10632.138607269</v>
      </c>
      <c r="O118" s="174">
        <v>0.63494109711054003</v>
      </c>
      <c r="P118" s="174">
        <f t="shared" si="6"/>
        <v>6750.7817519307082</v>
      </c>
      <c r="Q118" s="173">
        <f>★構造失業率!N110</f>
        <v>3.3473425982037702E-2</v>
      </c>
      <c r="R118" s="173">
        <f t="shared" si="7"/>
        <v>6524.8099586365643</v>
      </c>
      <c r="S118" s="173">
        <f t="shared" si="8"/>
        <v>0.1051523555957926</v>
      </c>
      <c r="T118" s="174">
        <v>0.103109049348518</v>
      </c>
      <c r="U118" s="173">
        <f t="shared" si="9"/>
        <v>672.76695201475923</v>
      </c>
    </row>
    <row r="119" spans="1:21">
      <c r="A119" s="113">
        <v>28399</v>
      </c>
      <c r="B119" s="177">
        <v>485</v>
      </c>
      <c r="C119" s="178">
        <v>496.96022895099799</v>
      </c>
      <c r="D119" s="177">
        <v>5350</v>
      </c>
      <c r="E119" s="90">
        <v>5501</v>
      </c>
      <c r="F119" s="90">
        <v>8659</v>
      </c>
      <c r="H119" s="110" t="s">
        <v>211</v>
      </c>
      <c r="I119" s="125">
        <v>683.60828562722998</v>
      </c>
      <c r="J119" s="125">
        <v>6568</v>
      </c>
      <c r="K119" s="125">
        <v>6863</v>
      </c>
      <c r="L119" s="125">
        <v>10652.666666666601</v>
      </c>
      <c r="M119" s="133">
        <f t="shared" si="5"/>
        <v>0.6442518305275714</v>
      </c>
      <c r="N119" s="174">
        <v>10649.0448527679</v>
      </c>
      <c r="O119" s="174">
        <v>0.63448559575311503</v>
      </c>
      <c r="P119" s="174">
        <f t="shared" si="6"/>
        <v>6756.6655676100845</v>
      </c>
      <c r="Q119" s="173">
        <f>★構造失業率!N111</f>
        <v>3.3562950145231703E-2</v>
      </c>
      <c r="R119" s="173">
        <f t="shared" si="7"/>
        <v>6529.8919380163834</v>
      </c>
      <c r="S119" s="173">
        <f t="shared" si="8"/>
        <v>0.10408165128307399</v>
      </c>
      <c r="T119" s="174">
        <v>0.103114302489898</v>
      </c>
      <c r="U119" s="173">
        <f t="shared" si="9"/>
        <v>673.32525252296762</v>
      </c>
    </row>
    <row r="120" spans="1:21">
      <c r="A120" s="113">
        <v>28430</v>
      </c>
      <c r="B120" s="177">
        <v>508</v>
      </c>
      <c r="C120" s="178">
        <v>499.91591267005901</v>
      </c>
      <c r="D120" s="177">
        <v>5371</v>
      </c>
      <c r="E120" s="90">
        <v>5480</v>
      </c>
      <c r="F120" s="90">
        <v>8666</v>
      </c>
      <c r="H120" s="110" t="s">
        <v>212</v>
      </c>
      <c r="I120" s="125">
        <v>694.72047071211</v>
      </c>
      <c r="J120" s="125">
        <v>6560</v>
      </c>
      <c r="K120" s="125">
        <v>6842</v>
      </c>
      <c r="L120" s="125">
        <v>10668</v>
      </c>
      <c r="M120" s="133">
        <f t="shared" si="5"/>
        <v>0.64135733033370834</v>
      </c>
      <c r="N120" s="174">
        <v>10665.7325848118</v>
      </c>
      <c r="O120" s="174">
        <v>0.63396730795782996</v>
      </c>
      <c r="P120" s="174">
        <f t="shared" si="6"/>
        <v>6761.7257741912445</v>
      </c>
      <c r="Q120" s="173">
        <f>★構造失業率!N112</f>
        <v>3.36732551898496E-2</v>
      </c>
      <c r="R120" s="173">
        <f t="shared" si="7"/>
        <v>6534.0364566731187</v>
      </c>
      <c r="S120" s="173">
        <f t="shared" si="8"/>
        <v>0.10590251077928506</v>
      </c>
      <c r="T120" s="174">
        <v>0.10308000220423701</v>
      </c>
      <c r="U120" s="173">
        <f t="shared" si="9"/>
        <v>673.52849235642998</v>
      </c>
    </row>
    <row r="121" spans="1:21">
      <c r="A121" s="113">
        <v>28460</v>
      </c>
      <c r="B121" s="177">
        <v>515</v>
      </c>
      <c r="C121" s="178">
        <v>505.66884234582699</v>
      </c>
      <c r="D121" s="177">
        <v>5380</v>
      </c>
      <c r="E121" s="90">
        <v>5426</v>
      </c>
      <c r="F121" s="90">
        <v>8668</v>
      </c>
      <c r="H121" s="110" t="s">
        <v>213</v>
      </c>
      <c r="I121" s="125">
        <v>671.26691927346496</v>
      </c>
      <c r="J121" s="125">
        <v>6549</v>
      </c>
      <c r="K121" s="125">
        <v>6772</v>
      </c>
      <c r="L121" s="125">
        <v>10687</v>
      </c>
      <c r="M121" s="133">
        <f t="shared" si="5"/>
        <v>0.63366707214372597</v>
      </c>
      <c r="N121" s="174">
        <v>10682.173035272201</v>
      </c>
      <c r="O121" s="174">
        <v>0.633383056207238</v>
      </c>
      <c r="P121" s="174">
        <f t="shared" si="6"/>
        <v>6765.9074040152545</v>
      </c>
      <c r="Q121" s="173">
        <f>★構造失業率!N113</f>
        <v>3.3804008182623101E-2</v>
      </c>
      <c r="R121" s="173">
        <f t="shared" si="7"/>
        <v>6537.1926147670529</v>
      </c>
      <c r="S121" s="173">
        <f t="shared" si="8"/>
        <v>0.10249914785058252</v>
      </c>
      <c r="T121" s="174">
        <v>0.103007794843164</v>
      </c>
      <c r="U121" s="173">
        <f t="shared" si="9"/>
        <v>673.38179571217142</v>
      </c>
    </row>
    <row r="122" spans="1:21">
      <c r="A122" s="113">
        <v>28491</v>
      </c>
      <c r="B122" s="177">
        <v>502</v>
      </c>
      <c r="C122" s="178">
        <v>497.83896625815902</v>
      </c>
      <c r="D122" s="177">
        <v>5361</v>
      </c>
      <c r="E122" s="90">
        <v>5315</v>
      </c>
      <c r="F122" s="90">
        <v>8683</v>
      </c>
      <c r="H122" s="110" t="s">
        <v>214</v>
      </c>
      <c r="I122" s="125">
        <v>673.87872301545201</v>
      </c>
      <c r="J122" s="125">
        <v>6547.6666666666597</v>
      </c>
      <c r="K122" s="125">
        <v>6698.3333333333303</v>
      </c>
      <c r="L122" s="125">
        <v>10704.666666666601</v>
      </c>
      <c r="M122" s="133">
        <f t="shared" si="5"/>
        <v>0.62573955284300042</v>
      </c>
      <c r="N122" s="174">
        <v>10698.338853155299</v>
      </c>
      <c r="O122" s="174">
        <v>0.63273428174787805</v>
      </c>
      <c r="P122" s="174">
        <f t="shared" si="6"/>
        <v>6769.2057501466352</v>
      </c>
      <c r="Q122" s="173">
        <f>★構造失業率!N114</f>
        <v>3.3954862912860699E-2</v>
      </c>
      <c r="R122" s="173">
        <f t="shared" si="7"/>
        <v>6539.3582968714582</v>
      </c>
      <c r="S122" s="173">
        <f t="shared" si="8"/>
        <v>0.10291891101391631</v>
      </c>
      <c r="T122" s="174">
        <v>0.102901090826165</v>
      </c>
      <c r="U122" s="173">
        <f t="shared" si="9"/>
        <v>672.90710205120558</v>
      </c>
    </row>
    <row r="123" spans="1:21">
      <c r="A123" s="113">
        <v>28522</v>
      </c>
      <c r="B123" s="177">
        <v>505</v>
      </c>
      <c r="C123" s="178">
        <v>501.91907764162801</v>
      </c>
      <c r="D123" s="177">
        <v>5385</v>
      </c>
      <c r="E123" s="90">
        <v>5348</v>
      </c>
      <c r="F123" s="90">
        <v>8690</v>
      </c>
      <c r="H123" s="110" t="s">
        <v>215</v>
      </c>
      <c r="I123" s="125">
        <v>671.38112775976799</v>
      </c>
      <c r="J123" s="125">
        <v>6524</v>
      </c>
      <c r="K123" s="125">
        <v>6868.3333333333303</v>
      </c>
      <c r="L123" s="125">
        <v>10719.666666666601</v>
      </c>
      <c r="M123" s="133">
        <f t="shared" si="5"/>
        <v>0.64072265928667305</v>
      </c>
      <c r="N123" s="174">
        <v>10714.2057043201</v>
      </c>
      <c r="O123" s="174">
        <v>0.63202260333624904</v>
      </c>
      <c r="P123" s="174">
        <f t="shared" si="6"/>
        <v>6771.6201819244798</v>
      </c>
      <c r="Q123" s="173">
        <f>★構造失業率!N115</f>
        <v>3.4125472137079498E-2</v>
      </c>
      <c r="R123" s="173">
        <f t="shared" si="7"/>
        <v>6540.5354460833305</v>
      </c>
      <c r="S123" s="173">
        <f t="shared" si="8"/>
        <v>0.10290943098708891</v>
      </c>
      <c r="T123" s="174">
        <v>0.102762982668356</v>
      </c>
      <c r="U123" s="173">
        <f t="shared" si="9"/>
        <v>672.12493068762933</v>
      </c>
    </row>
    <row r="124" spans="1:21">
      <c r="A124" s="113">
        <v>28550</v>
      </c>
      <c r="B124" s="177">
        <v>516</v>
      </c>
      <c r="C124" s="178">
        <v>512.912907812556</v>
      </c>
      <c r="D124" s="177">
        <v>5386</v>
      </c>
      <c r="E124" s="90">
        <v>5438</v>
      </c>
      <c r="F124" s="90">
        <v>8698</v>
      </c>
      <c r="H124" s="110" t="s">
        <v>216</v>
      </c>
      <c r="I124" s="125">
        <v>650.036550112226</v>
      </c>
      <c r="J124" s="125">
        <v>6502.6666666666597</v>
      </c>
      <c r="K124" s="125">
        <v>6836.6666666666597</v>
      </c>
      <c r="L124" s="125">
        <v>10735.666666666601</v>
      </c>
      <c r="M124" s="133">
        <f t="shared" si="5"/>
        <v>0.63681808302543252</v>
      </c>
      <c r="N124" s="174">
        <v>10729.753209509099</v>
      </c>
      <c r="O124" s="174">
        <v>0.63124526802328396</v>
      </c>
      <c r="P124" s="174">
        <f t="shared" si="6"/>
        <v>6773.1059405602628</v>
      </c>
      <c r="Q124" s="173">
        <f>★構造失業率!N116</f>
        <v>3.4315034226953103E-2</v>
      </c>
      <c r="R124" s="173">
        <f t="shared" si="7"/>
        <v>6540.6865783871581</v>
      </c>
      <c r="S124" s="173">
        <f t="shared" si="8"/>
        <v>9.9964611971328693E-2</v>
      </c>
      <c r="T124" s="174">
        <v>0.10259657402247201</v>
      </c>
      <c r="U124" s="173">
        <f t="shared" si="9"/>
        <v>671.05203469728724</v>
      </c>
    </row>
    <row r="125" spans="1:21">
      <c r="A125" s="113">
        <v>28581</v>
      </c>
      <c r="B125" s="177">
        <v>500</v>
      </c>
      <c r="C125" s="178">
        <v>506.00529835099297</v>
      </c>
      <c r="D125" s="177">
        <v>5389</v>
      </c>
      <c r="E125" s="90">
        <v>5537</v>
      </c>
      <c r="F125" s="90">
        <v>8705</v>
      </c>
      <c r="H125" s="110" t="s">
        <v>217</v>
      </c>
      <c r="I125" s="125">
        <v>651.72009687918899</v>
      </c>
      <c r="J125" s="125">
        <v>6481.6666666666597</v>
      </c>
      <c r="K125" s="125">
        <v>6768.3333333333303</v>
      </c>
      <c r="L125" s="125">
        <v>10752</v>
      </c>
      <c r="M125" s="133">
        <f t="shared" si="5"/>
        <v>0.62949528769841245</v>
      </c>
      <c r="N125" s="174">
        <v>10744.9644025663</v>
      </c>
      <c r="O125" s="174">
        <v>0.63040496039488703</v>
      </c>
      <c r="P125" s="174">
        <f t="shared" si="6"/>
        <v>6773.678858644279</v>
      </c>
      <c r="Q125" s="173">
        <f>★構造失業率!N117</f>
        <v>3.4521765613809097E-2</v>
      </c>
      <c r="R125" s="173">
        <f t="shared" si="7"/>
        <v>6539.8395047429476</v>
      </c>
      <c r="S125" s="173">
        <f t="shared" si="8"/>
        <v>0.10054822785485056</v>
      </c>
      <c r="T125" s="174">
        <v>0.10240506007144599</v>
      </c>
      <c r="U125" s="173">
        <f t="shared" si="9"/>
        <v>669.71265734081715</v>
      </c>
    </row>
    <row r="126" spans="1:21">
      <c r="A126" s="113">
        <v>28611</v>
      </c>
      <c r="B126" s="177">
        <v>512</v>
      </c>
      <c r="C126" s="178">
        <v>515.48591960178999</v>
      </c>
      <c r="D126" s="177">
        <v>5431</v>
      </c>
      <c r="E126" s="90">
        <v>5656</v>
      </c>
      <c r="F126" s="90">
        <v>8717</v>
      </c>
      <c r="H126" s="110" t="s">
        <v>218</v>
      </c>
      <c r="I126" s="125">
        <v>659.50209635346403</v>
      </c>
      <c r="J126" s="125">
        <v>6463.6666666666597</v>
      </c>
      <c r="K126" s="125">
        <v>6683</v>
      </c>
      <c r="L126" s="125">
        <v>10766</v>
      </c>
      <c r="M126" s="133">
        <f t="shared" si="5"/>
        <v>0.62075051086754596</v>
      </c>
      <c r="N126" s="174">
        <v>10759.8260132462</v>
      </c>
      <c r="O126" s="174">
        <v>0.62950784804633597</v>
      </c>
      <c r="P126" s="174">
        <f t="shared" si="6"/>
        <v>6773.3949189516015</v>
      </c>
      <c r="Q126" s="173">
        <f>★構造失業率!N118</f>
        <v>3.4742872126278697E-2</v>
      </c>
      <c r="R126" s="173">
        <f t="shared" si="7"/>
        <v>6538.0677254216798</v>
      </c>
      <c r="S126" s="173">
        <f t="shared" si="8"/>
        <v>0.10203219478419856</v>
      </c>
      <c r="T126" s="174">
        <v>0.10218999102192899</v>
      </c>
      <c r="U126" s="173">
        <f t="shared" si="9"/>
        <v>668.12508216160518</v>
      </c>
    </row>
    <row r="127" spans="1:21">
      <c r="A127" s="113">
        <v>28642</v>
      </c>
      <c r="B127" s="177">
        <v>527</v>
      </c>
      <c r="C127" s="178">
        <v>525.91145048055705</v>
      </c>
      <c r="D127" s="177">
        <v>5434</v>
      </c>
      <c r="E127" s="90">
        <v>5676</v>
      </c>
      <c r="F127" s="90">
        <v>8724</v>
      </c>
      <c r="H127" s="110" t="s">
        <v>219</v>
      </c>
      <c r="I127" s="125">
        <v>659.22287518781502</v>
      </c>
      <c r="J127" s="125">
        <v>6458.3333333333303</v>
      </c>
      <c r="K127" s="125">
        <v>6841.6666666666597</v>
      </c>
      <c r="L127" s="125">
        <v>10774.333333333299</v>
      </c>
      <c r="M127" s="133">
        <f t="shared" si="5"/>
        <v>0.63499675153915303</v>
      </c>
      <c r="N127" s="174">
        <v>10774.3291685522</v>
      </c>
      <c r="O127" s="174">
        <v>0.628559530027473</v>
      </c>
      <c r="P127" s="174">
        <f t="shared" si="6"/>
        <v>6772.3072785464647</v>
      </c>
      <c r="Q127" s="173">
        <f>★構造失業率!N119</f>
        <v>3.4974328353716701E-2</v>
      </c>
      <c r="R127" s="173">
        <f t="shared" si="7"/>
        <v>6535.450380074315</v>
      </c>
      <c r="S127" s="173">
        <f t="shared" si="8"/>
        <v>0.10207321938391979</v>
      </c>
      <c r="T127" s="174">
        <v>0.10195175656043701</v>
      </c>
      <c r="U127" s="173">
        <f t="shared" si="9"/>
        <v>666.30064616215213</v>
      </c>
    </row>
    <row r="128" spans="1:21">
      <c r="A128" s="113">
        <v>28672</v>
      </c>
      <c r="B128" s="177">
        <v>532</v>
      </c>
      <c r="C128" s="178">
        <v>527.41049862102898</v>
      </c>
      <c r="D128" s="177">
        <v>5401</v>
      </c>
      <c r="E128" s="90">
        <v>5609</v>
      </c>
      <c r="F128" s="90">
        <v>8727</v>
      </c>
      <c r="H128" s="110" t="s">
        <v>220</v>
      </c>
      <c r="I128" s="125">
        <v>655.89394080259603</v>
      </c>
      <c r="J128" s="125">
        <v>6464.3333333333303</v>
      </c>
      <c r="K128" s="125">
        <v>6825.6666666666597</v>
      </c>
      <c r="L128" s="125">
        <v>10788.666666666601</v>
      </c>
      <c r="M128" s="133">
        <f t="shared" si="5"/>
        <v>0.63267008589260654</v>
      </c>
      <c r="N128" s="174">
        <v>10788.4688542288</v>
      </c>
      <c r="O128" s="174">
        <v>0.62756013205240702</v>
      </c>
      <c r="P128" s="174">
        <f t="shared" si="6"/>
        <v>6770.412938803106</v>
      </c>
      <c r="Q128" s="173">
        <f>★構造失業率!N120</f>
        <v>3.5212278292893799E-2</v>
      </c>
      <c r="R128" s="173">
        <f t="shared" si="7"/>
        <v>6532.0112742441625</v>
      </c>
      <c r="S128" s="173">
        <f t="shared" si="8"/>
        <v>0.10146350860659975</v>
      </c>
      <c r="T128" s="174">
        <v>0.101690647750836</v>
      </c>
      <c r="U128" s="173">
        <f t="shared" si="9"/>
        <v>664.24445759365256</v>
      </c>
    </row>
    <row r="129" spans="1:21">
      <c r="A129" s="113">
        <v>28703</v>
      </c>
      <c r="B129" s="177">
        <v>536</v>
      </c>
      <c r="C129" s="178">
        <v>536.85691174180204</v>
      </c>
      <c r="D129" s="177">
        <v>5397</v>
      </c>
      <c r="E129" s="90">
        <v>5576</v>
      </c>
      <c r="F129" s="90">
        <v>8739</v>
      </c>
      <c r="H129" s="110" t="s">
        <v>221</v>
      </c>
      <c r="I129" s="125">
        <v>651.82589466608397</v>
      </c>
      <c r="J129" s="125">
        <v>6461</v>
      </c>
      <c r="K129" s="125">
        <v>6767.3333333333303</v>
      </c>
      <c r="L129" s="125">
        <v>10805.333333333299</v>
      </c>
      <c r="M129" s="133">
        <f t="shared" si="5"/>
        <v>0.62629565646594443</v>
      </c>
      <c r="N129" s="174">
        <v>10802.2400586239</v>
      </c>
      <c r="O129" s="174">
        <v>0.62651380309868898</v>
      </c>
      <c r="P129" s="174">
        <f t="shared" si="6"/>
        <v>6767.7525011134649</v>
      </c>
      <c r="Q129" s="173">
        <f>★構造失業率!N121</f>
        <v>3.5453372729390302E-2</v>
      </c>
      <c r="R129" s="173">
        <f t="shared" si="7"/>
        <v>6527.8128491512252</v>
      </c>
      <c r="S129" s="173">
        <f t="shared" si="8"/>
        <v>0.10088622421700727</v>
      </c>
      <c r="T129" s="174">
        <v>0.10140703157126001</v>
      </c>
      <c r="U129" s="173">
        <f t="shared" si="9"/>
        <v>661.96612368515503</v>
      </c>
    </row>
    <row r="130" spans="1:21">
      <c r="A130" s="113">
        <v>28734</v>
      </c>
      <c r="B130" s="177">
        <v>526</v>
      </c>
      <c r="C130" s="178">
        <v>536.63269819552102</v>
      </c>
      <c r="D130" s="177">
        <v>5408</v>
      </c>
      <c r="E130" s="90">
        <v>5585</v>
      </c>
      <c r="F130" s="90">
        <v>8746</v>
      </c>
      <c r="H130" s="110" t="s">
        <v>222</v>
      </c>
      <c r="I130" s="125">
        <v>651.60290856145298</v>
      </c>
      <c r="J130" s="125">
        <v>6431.3333333333303</v>
      </c>
      <c r="K130" s="125">
        <v>6665.3333333333303</v>
      </c>
      <c r="L130" s="125">
        <v>10817.666666666601</v>
      </c>
      <c r="M130" s="133">
        <f t="shared" ref="M130:M193" si="10">K130/L130</f>
        <v>0.61615258989924238</v>
      </c>
      <c r="N130" s="174">
        <v>10815.6378937182</v>
      </c>
      <c r="O130" s="174">
        <v>0.62542788586502096</v>
      </c>
      <c r="P130" s="174">
        <f t="shared" ref="P130:P193" si="11">N130*O130</f>
        <v>6764.4015421497816</v>
      </c>
      <c r="Q130" s="173">
        <f>★構造失業率!N122</f>
        <v>3.5694033077968597E-2</v>
      </c>
      <c r="R130" s="173">
        <f t="shared" ref="R130:R193" si="12">P130*(1-Q130)</f>
        <v>6522.952769751626</v>
      </c>
      <c r="S130" s="173">
        <f t="shared" ref="S130:S193" si="13">I130/J130</f>
        <v>0.10131692369049237</v>
      </c>
      <c r="T130" s="174">
        <v>0.10110113303787401</v>
      </c>
      <c r="U130" s="173">
        <f t="shared" ref="U130:U193" si="14">R130*T130</f>
        <v>659.47791577442786</v>
      </c>
    </row>
    <row r="131" spans="1:21">
      <c r="A131" s="113">
        <v>28764</v>
      </c>
      <c r="B131" s="177">
        <v>520</v>
      </c>
      <c r="C131" s="178">
        <v>531.02082411606705</v>
      </c>
      <c r="D131" s="177">
        <v>5426</v>
      </c>
      <c r="E131" s="90">
        <v>5591</v>
      </c>
      <c r="F131" s="90">
        <v>8755</v>
      </c>
      <c r="H131" s="110" t="s">
        <v>223</v>
      </c>
      <c r="I131" s="125">
        <v>651.71932285608796</v>
      </c>
      <c r="J131" s="125">
        <v>6439.6666666666597</v>
      </c>
      <c r="K131" s="125">
        <v>6813.6666666666597</v>
      </c>
      <c r="L131" s="125">
        <v>10827</v>
      </c>
      <c r="M131" s="133">
        <f t="shared" si="10"/>
        <v>0.6293217573350568</v>
      </c>
      <c r="N131" s="174">
        <v>10828.659404788699</v>
      </c>
      <c r="O131" s="174">
        <v>0.62430958670845804</v>
      </c>
      <c r="P131" s="174">
        <f t="shared" si="11"/>
        <v>6760.4358776102899</v>
      </c>
      <c r="Q131" s="173">
        <f>★構造失業率!N123</f>
        <v>3.5930594812793697E-2</v>
      </c>
      <c r="R131" s="173">
        <f t="shared" si="12"/>
        <v>6517.5293953340015</v>
      </c>
      <c r="S131" s="173">
        <f t="shared" si="13"/>
        <v>0.10120389091403623</v>
      </c>
      <c r="T131" s="174">
        <v>0.10077285166225</v>
      </c>
      <c r="U131" s="173">
        <f t="shared" si="14"/>
        <v>656.7900229603473</v>
      </c>
    </row>
    <row r="132" spans="1:21">
      <c r="A132" s="113">
        <v>28795</v>
      </c>
      <c r="B132" s="177">
        <v>530</v>
      </c>
      <c r="C132" s="178">
        <v>521.48085200155504</v>
      </c>
      <c r="D132" s="177">
        <v>5437</v>
      </c>
      <c r="E132" s="90">
        <v>5558</v>
      </c>
      <c r="F132" s="90">
        <v>8763</v>
      </c>
      <c r="H132" s="110" t="s">
        <v>224</v>
      </c>
      <c r="I132" s="125">
        <v>658.56636812799104</v>
      </c>
      <c r="J132" s="125">
        <v>6442.3333333333303</v>
      </c>
      <c r="K132" s="125">
        <v>6795.6666666666597</v>
      </c>
      <c r="L132" s="125">
        <v>10837</v>
      </c>
      <c r="M132" s="133">
        <f t="shared" si="10"/>
        <v>0.62708006520869797</v>
      </c>
      <c r="N132" s="174">
        <v>10841.302905095999</v>
      </c>
      <c r="O132" s="174">
        <v>0.62316031492607804</v>
      </c>
      <c r="P132" s="174">
        <f t="shared" si="11"/>
        <v>6755.8697325486273</v>
      </c>
      <c r="Q132" s="173">
        <f>★構造失業率!N124</f>
        <v>3.6159949297857E-2</v>
      </c>
      <c r="R132" s="173">
        <f t="shared" si="12"/>
        <v>6511.577825556742</v>
      </c>
      <c r="S132" s="173">
        <f t="shared" si="13"/>
        <v>0.10222482042655219</v>
      </c>
      <c r="T132" s="174">
        <v>0.100422221825114</v>
      </c>
      <c r="U132" s="173">
        <f t="shared" si="14"/>
        <v>653.9071128295526</v>
      </c>
    </row>
    <row r="133" spans="1:21">
      <c r="A133" s="113">
        <v>28825</v>
      </c>
      <c r="B133" s="177">
        <v>534</v>
      </c>
      <c r="C133" s="178">
        <v>524.51337867101495</v>
      </c>
      <c r="D133" s="177">
        <v>5441</v>
      </c>
      <c r="E133" s="90">
        <v>5491</v>
      </c>
      <c r="F133" s="90">
        <v>8764</v>
      </c>
      <c r="H133" s="110" t="s">
        <v>225</v>
      </c>
      <c r="I133" s="125">
        <v>650.96504612905096</v>
      </c>
      <c r="J133" s="125">
        <v>6470</v>
      </c>
      <c r="K133" s="125">
        <v>6790.3333333333303</v>
      </c>
      <c r="L133" s="125">
        <v>10860.666666666601</v>
      </c>
      <c r="M133" s="133">
        <f t="shared" si="10"/>
        <v>0.62522251549935903</v>
      </c>
      <c r="N133" s="174">
        <v>10853.565670772199</v>
      </c>
      <c r="O133" s="174">
        <v>0.62198461242160097</v>
      </c>
      <c r="P133" s="174">
        <f t="shared" si="11"/>
        <v>6750.7508371276399</v>
      </c>
      <c r="Q133" s="173">
        <f>★構造失業率!N125</f>
        <v>3.6378917222995903E-2</v>
      </c>
      <c r="R133" s="173">
        <f t="shared" si="12"/>
        <v>6505.1658312307036</v>
      </c>
      <c r="S133" s="173">
        <f t="shared" si="13"/>
        <v>0.10061283556863229</v>
      </c>
      <c r="T133" s="174">
        <v>0.10004954730672801</v>
      </c>
      <c r="U133" s="173">
        <f t="shared" si="14"/>
        <v>650.83889656982694</v>
      </c>
    </row>
    <row r="134" spans="1:21">
      <c r="A134" s="113">
        <v>28856</v>
      </c>
      <c r="B134" s="177">
        <v>548</v>
      </c>
      <c r="C134" s="178">
        <v>544.72040268070805</v>
      </c>
      <c r="D134" s="177">
        <v>5464</v>
      </c>
      <c r="E134" s="90">
        <v>5422</v>
      </c>
      <c r="F134" s="90">
        <v>8778</v>
      </c>
      <c r="H134" s="110" t="s">
        <v>226</v>
      </c>
      <c r="I134" s="125">
        <v>627.26601719348503</v>
      </c>
      <c r="J134" s="125">
        <v>6457.3333333333303</v>
      </c>
      <c r="K134" s="125">
        <v>6689.6666666666597</v>
      </c>
      <c r="L134" s="125">
        <v>10862.666666666601</v>
      </c>
      <c r="M134" s="133">
        <f t="shared" si="10"/>
        <v>0.61584018657174733</v>
      </c>
      <c r="N134" s="174">
        <v>10865.4422886341</v>
      </c>
      <c r="O134" s="174">
        <v>0.62078947094267001</v>
      </c>
      <c r="P134" s="174">
        <f t="shared" si="11"/>
        <v>6745.1521699192763</v>
      </c>
      <c r="Q134" s="173">
        <f>★構造失業率!N126</f>
        <v>3.6584438034907303E-2</v>
      </c>
      <c r="R134" s="173">
        <f t="shared" si="12"/>
        <v>6498.3845683228437</v>
      </c>
      <c r="S134" s="173">
        <f t="shared" si="13"/>
        <v>9.7140101774749951E-2</v>
      </c>
      <c r="T134" s="174">
        <v>9.9656258511478496E-2</v>
      </c>
      <c r="U134" s="173">
        <f t="shared" si="14"/>
        <v>647.60469244778392</v>
      </c>
    </row>
    <row r="135" spans="1:21">
      <c r="A135" s="113">
        <v>28887</v>
      </c>
      <c r="B135" s="177">
        <v>539</v>
      </c>
      <c r="C135" s="178">
        <v>539.55200465123005</v>
      </c>
      <c r="D135" s="177">
        <v>5455</v>
      </c>
      <c r="E135" s="90">
        <v>5405</v>
      </c>
      <c r="F135" s="90">
        <v>8784</v>
      </c>
      <c r="H135" s="110" t="s">
        <v>227</v>
      </c>
      <c r="I135" s="125">
        <v>636.28737586858801</v>
      </c>
      <c r="J135" s="125">
        <v>6417.3333333333303</v>
      </c>
      <c r="K135" s="125">
        <v>6800.3333333333303</v>
      </c>
      <c r="L135" s="125">
        <v>10876.333333333299</v>
      </c>
      <c r="M135" s="133">
        <f t="shared" si="10"/>
        <v>0.62524134971957623</v>
      </c>
      <c r="N135" s="174">
        <v>10876.931783620799</v>
      </c>
      <c r="O135" s="174">
        <v>0.61958390592635604</v>
      </c>
      <c r="P135" s="174">
        <f t="shared" si="11"/>
        <v>6739.1718789903016</v>
      </c>
      <c r="Q135" s="173">
        <f>★構造失業率!N127</f>
        <v>3.6773918251724103E-2</v>
      </c>
      <c r="R135" s="173">
        <f t="shared" si="12"/>
        <v>6491.3461232279942</v>
      </c>
      <c r="S135" s="173">
        <f t="shared" si="13"/>
        <v>9.9151367525751349E-2</v>
      </c>
      <c r="T135" s="174">
        <v>9.92441378989148E-2</v>
      </c>
      <c r="U135" s="173">
        <f t="shared" si="14"/>
        <v>644.22804980322508</v>
      </c>
    </row>
    <row r="136" spans="1:21">
      <c r="A136" s="113">
        <v>28915</v>
      </c>
      <c r="B136" s="177">
        <v>544</v>
      </c>
      <c r="C136" s="178">
        <v>541.34367943477605</v>
      </c>
      <c r="D136" s="177">
        <v>5442</v>
      </c>
      <c r="E136" s="90">
        <v>5488</v>
      </c>
      <c r="F136" s="90">
        <v>8795</v>
      </c>
      <c r="H136" s="110" t="s">
        <v>228</v>
      </c>
      <c r="I136" s="125">
        <v>633.80011231749904</v>
      </c>
      <c r="J136" s="125">
        <v>6388.6666666666597</v>
      </c>
      <c r="K136" s="125">
        <v>6772</v>
      </c>
      <c r="L136" s="125">
        <v>10890.333333333299</v>
      </c>
      <c r="M136" s="133">
        <f t="shared" si="10"/>
        <v>0.62183587891402359</v>
      </c>
      <c r="N136" s="174">
        <v>10888.0314459075</v>
      </c>
      <c r="O136" s="174">
        <v>0.61837383950699598</v>
      </c>
      <c r="P136" s="174">
        <f t="shared" si="11"/>
        <v>6732.8738098787298</v>
      </c>
      <c r="Q136" s="173">
        <f>★構造失業率!N128</f>
        <v>3.6945671855800201E-2</v>
      </c>
      <c r="R136" s="173">
        <f t="shared" si="12"/>
        <v>6484.1232634524386</v>
      </c>
      <c r="S136" s="173">
        <f t="shared" si="13"/>
        <v>9.9206946517400557E-2</v>
      </c>
      <c r="T136" s="174">
        <v>9.8813395330627093E-2</v>
      </c>
      <c r="U136" s="173">
        <f t="shared" si="14"/>
        <v>640.71823540404171</v>
      </c>
    </row>
    <row r="137" spans="1:21">
      <c r="A137" s="113">
        <v>28946</v>
      </c>
      <c r="B137" s="177">
        <v>545</v>
      </c>
      <c r="C137" s="178">
        <v>550.06341375112299</v>
      </c>
      <c r="D137" s="177">
        <v>5453</v>
      </c>
      <c r="E137" s="90">
        <v>5606</v>
      </c>
      <c r="F137" s="90">
        <v>8802</v>
      </c>
      <c r="H137" s="110" t="s">
        <v>229</v>
      </c>
      <c r="I137" s="125">
        <v>628.50277772905497</v>
      </c>
      <c r="J137" s="125">
        <v>6385.3333333333303</v>
      </c>
      <c r="K137" s="125">
        <v>6745.3333333333303</v>
      </c>
      <c r="L137" s="125">
        <v>10913</v>
      </c>
      <c r="M137" s="133">
        <f t="shared" si="10"/>
        <v>0.61810073612511041</v>
      </c>
      <c r="N137" s="174">
        <v>10898.7381916383</v>
      </c>
      <c r="O137" s="174">
        <v>0.61716872972129599</v>
      </c>
      <c r="P137" s="174">
        <f t="shared" si="11"/>
        <v>6726.3604052983846</v>
      </c>
      <c r="Q137" s="173">
        <f>★構造失業率!N129</f>
        <v>3.70981435050537E-2</v>
      </c>
      <c r="R137" s="173">
        <f t="shared" si="12"/>
        <v>6476.8249217159137</v>
      </c>
      <c r="S137" s="173">
        <f t="shared" si="13"/>
        <v>9.8429125766713602E-2</v>
      </c>
      <c r="T137" s="174">
        <v>9.8364182686721799E-2</v>
      </c>
      <c r="U137" s="173">
        <f t="shared" si="14"/>
        <v>637.0875898295767</v>
      </c>
    </row>
    <row r="138" spans="1:21">
      <c r="A138" s="113">
        <v>28976</v>
      </c>
      <c r="B138" s="177">
        <v>532</v>
      </c>
      <c r="C138" s="178">
        <v>534.34583963667899</v>
      </c>
      <c r="D138" s="177">
        <v>5480</v>
      </c>
      <c r="E138" s="90">
        <v>5692</v>
      </c>
      <c r="F138" s="90">
        <v>8814</v>
      </c>
      <c r="H138" s="110" t="s">
        <v>230</v>
      </c>
      <c r="I138" s="125">
        <v>614.59002944107397</v>
      </c>
      <c r="J138" s="125">
        <v>6362.6666666666597</v>
      </c>
      <c r="K138" s="125">
        <v>6630.3333333333303</v>
      </c>
      <c r="L138" s="125">
        <v>10913</v>
      </c>
      <c r="M138" s="133">
        <f t="shared" si="10"/>
        <v>0.60756284553590489</v>
      </c>
      <c r="N138" s="174">
        <v>10909.0503756367</v>
      </c>
      <c r="O138" s="174">
        <v>0.61598019838059404</v>
      </c>
      <c r="P138" s="174">
        <f t="shared" si="11"/>
        <v>6719.7590145285885</v>
      </c>
      <c r="Q138" s="173">
        <f>★構造失業率!N130</f>
        <v>3.7229708724384997E-2</v>
      </c>
      <c r="R138" s="173">
        <f t="shared" si="12"/>
        <v>6469.584343719629</v>
      </c>
      <c r="S138" s="173">
        <f t="shared" si="13"/>
        <v>9.6593152154401923E-2</v>
      </c>
      <c r="T138" s="174">
        <v>9.7896897816796905E-2</v>
      </c>
      <c r="U138" s="173">
        <f t="shared" si="14"/>
        <v>633.35223741426955</v>
      </c>
    </row>
    <row r="139" spans="1:21">
      <c r="A139" s="113">
        <v>29007</v>
      </c>
      <c r="B139" s="177">
        <v>531</v>
      </c>
      <c r="C139" s="178">
        <v>528.30635133432099</v>
      </c>
      <c r="D139" s="177">
        <v>5481</v>
      </c>
      <c r="E139" s="90">
        <v>5709</v>
      </c>
      <c r="F139" s="90">
        <v>8820</v>
      </c>
      <c r="H139" s="110" t="s">
        <v>231</v>
      </c>
      <c r="I139" s="125">
        <v>609.81104292595796</v>
      </c>
      <c r="J139" s="125">
        <v>6318</v>
      </c>
      <c r="K139" s="125">
        <v>6726.6666666666597</v>
      </c>
      <c r="L139" s="125">
        <v>10920.333333333299</v>
      </c>
      <c r="M139" s="133">
        <f t="shared" si="10"/>
        <v>0.6159763132993511</v>
      </c>
      <c r="N139" s="174">
        <v>10918.9752663565</v>
      </c>
      <c r="O139" s="174">
        <v>0.61482044980022899</v>
      </c>
      <c r="P139" s="174">
        <f t="shared" si="11"/>
        <v>6713.209284618878</v>
      </c>
      <c r="Q139" s="173">
        <f>★構造失業率!N131</f>
        <v>3.7339001789195997E-2</v>
      </c>
      <c r="R139" s="173">
        <f t="shared" si="12"/>
        <v>6462.5447511292459</v>
      </c>
      <c r="S139" s="173">
        <f t="shared" si="13"/>
        <v>9.6519633258302942E-2</v>
      </c>
      <c r="T139" s="174">
        <v>9.7411979159875497E-2</v>
      </c>
      <c r="U139" s="173">
        <f t="shared" si="14"/>
        <v>629.52927461676484</v>
      </c>
    </row>
    <row r="140" spans="1:21">
      <c r="A140" s="113">
        <v>29037</v>
      </c>
      <c r="B140" s="177">
        <v>539</v>
      </c>
      <c r="C140" s="178">
        <v>533.83799119456796</v>
      </c>
      <c r="D140" s="177">
        <v>5491</v>
      </c>
      <c r="E140" s="90">
        <v>5696</v>
      </c>
      <c r="F140" s="90">
        <v>8825</v>
      </c>
      <c r="H140" s="110" t="s">
        <v>232</v>
      </c>
      <c r="I140" s="125">
        <v>622.17497860345702</v>
      </c>
      <c r="J140" s="125">
        <v>6323.3333333333303</v>
      </c>
      <c r="K140" s="125">
        <v>6724.6666666666597</v>
      </c>
      <c r="L140" s="125">
        <v>10932.333333333299</v>
      </c>
      <c r="M140" s="133">
        <f t="shared" si="10"/>
        <v>0.61511723633259263</v>
      </c>
      <c r="N140" s="174">
        <v>10928.522600766601</v>
      </c>
      <c r="O140" s="174">
        <v>0.61369642745001096</v>
      </c>
      <c r="P140" s="174">
        <f t="shared" si="11"/>
        <v>6706.7952773971656</v>
      </c>
      <c r="Q140" s="173">
        <f>★構造失業率!N132</f>
        <v>3.7425202820009898E-2</v>
      </c>
      <c r="R140" s="173">
        <f t="shared" si="12"/>
        <v>6455.7921038682916</v>
      </c>
      <c r="S140" s="173">
        <f t="shared" si="13"/>
        <v>9.8393512694273697E-2</v>
      </c>
      <c r="T140" s="174">
        <v>9.6909050313941703E-2</v>
      </c>
      <c r="U140" s="173">
        <f t="shared" si="14"/>
        <v>625.6246818101198</v>
      </c>
    </row>
    <row r="141" spans="1:21">
      <c r="A141" s="113">
        <v>29068</v>
      </c>
      <c r="B141" s="177">
        <v>524</v>
      </c>
      <c r="C141" s="178">
        <v>526.015082139838</v>
      </c>
      <c r="D141" s="177">
        <v>5499</v>
      </c>
      <c r="E141" s="90">
        <v>5673</v>
      </c>
      <c r="F141" s="90">
        <v>8838</v>
      </c>
      <c r="H141" s="110" t="s">
        <v>233</v>
      </c>
      <c r="I141" s="125">
        <v>624.98807993524701</v>
      </c>
      <c r="J141" s="125">
        <v>6320</v>
      </c>
      <c r="K141" s="125">
        <v>6674.3333333333303</v>
      </c>
      <c r="L141" s="125">
        <v>10941.333333333299</v>
      </c>
      <c r="M141" s="133">
        <f t="shared" si="10"/>
        <v>0.61001096758469575</v>
      </c>
      <c r="N141" s="174">
        <v>10937.702964628001</v>
      </c>
      <c r="O141" s="174">
        <v>0.61261579721443804</v>
      </c>
      <c r="P141" s="174">
        <f t="shared" si="11"/>
        <v>6700.6096213703049</v>
      </c>
      <c r="Q141" s="173">
        <f>★構造失業率!N133</f>
        <v>3.7488407041365801E-2</v>
      </c>
      <c r="R141" s="173">
        <f t="shared" si="12"/>
        <v>6449.4144404590834</v>
      </c>
      <c r="S141" s="173">
        <f t="shared" si="13"/>
        <v>9.8890518977096054E-2</v>
      </c>
      <c r="T141" s="174">
        <v>9.6387177160790899E-2</v>
      </c>
      <c r="U141" s="173">
        <f t="shared" si="14"/>
        <v>621.64085225589281</v>
      </c>
    </row>
    <row r="142" spans="1:21">
      <c r="A142" s="113">
        <v>29099</v>
      </c>
      <c r="B142" s="177">
        <v>517</v>
      </c>
      <c r="C142" s="178">
        <v>529.28727049436202</v>
      </c>
      <c r="D142" s="177">
        <v>5483</v>
      </c>
      <c r="E142" s="90">
        <v>5641</v>
      </c>
      <c r="F142" s="90">
        <v>8846</v>
      </c>
      <c r="H142" s="110" t="s">
        <v>234</v>
      </c>
      <c r="I142" s="125">
        <v>619.60836889090297</v>
      </c>
      <c r="J142" s="125">
        <v>6310.6666666666597</v>
      </c>
      <c r="K142" s="125">
        <v>6583.6666666666597</v>
      </c>
      <c r="L142" s="125">
        <v>10942</v>
      </c>
      <c r="M142" s="133">
        <f t="shared" si="10"/>
        <v>0.60168768658989757</v>
      </c>
      <c r="N142" s="174">
        <v>10946.529325409299</v>
      </c>
      <c r="O142" s="174">
        <v>0.61158711298356105</v>
      </c>
      <c r="P142" s="174">
        <f t="shared" si="11"/>
        <v>6694.7562673169614</v>
      </c>
      <c r="Q142" s="173">
        <f>★構造失業率!N134</f>
        <v>3.75295995075852E-2</v>
      </c>
      <c r="R142" s="173">
        <f t="shared" si="12"/>
        <v>6443.5047458036597</v>
      </c>
      <c r="S142" s="173">
        <f t="shared" si="13"/>
        <v>9.818429678178274E-2</v>
      </c>
      <c r="T142" s="174">
        <v>9.5846353371206297E-2</v>
      </c>
      <c r="U142" s="173">
        <f t="shared" si="14"/>
        <v>617.58643281534239</v>
      </c>
    </row>
    <row r="143" spans="1:21">
      <c r="A143" s="113">
        <v>29129</v>
      </c>
      <c r="B143" s="177">
        <v>524</v>
      </c>
      <c r="C143" s="178">
        <v>533.46437591996096</v>
      </c>
      <c r="D143" s="177">
        <v>5505</v>
      </c>
      <c r="E143" s="90">
        <v>5663</v>
      </c>
      <c r="F143" s="90">
        <v>8856</v>
      </c>
      <c r="H143" s="110" t="s">
        <v>235</v>
      </c>
      <c r="I143" s="125">
        <v>594.80883799439505</v>
      </c>
      <c r="J143" s="125">
        <v>6321.6666666666597</v>
      </c>
      <c r="K143" s="125">
        <v>6732.3333333333303</v>
      </c>
      <c r="L143" s="125">
        <v>10959.333333333299</v>
      </c>
      <c r="M143" s="133">
        <f t="shared" si="10"/>
        <v>0.61430135653020423</v>
      </c>
      <c r="N143" s="174">
        <v>10955.016919559701</v>
      </c>
      <c r="O143" s="174">
        <v>0.61061730062890796</v>
      </c>
      <c r="P143" s="174">
        <f t="shared" si="11"/>
        <v>6689.3228597655589</v>
      </c>
      <c r="Q143" s="173">
        <f>★構造失業率!N135</f>
        <v>3.7550824273189301E-2</v>
      </c>
      <c r="R143" s="173">
        <f t="shared" si="12"/>
        <v>6438.1332725518741</v>
      </c>
      <c r="S143" s="173">
        <f t="shared" si="13"/>
        <v>9.4090509569374481E-2</v>
      </c>
      <c r="T143" s="174">
        <v>9.5288137204606493E-2</v>
      </c>
      <c r="U143" s="173">
        <f t="shared" si="14"/>
        <v>613.47772661646525</v>
      </c>
    </row>
    <row r="144" spans="1:21">
      <c r="A144" s="113">
        <v>29160</v>
      </c>
      <c r="B144" s="177">
        <v>536</v>
      </c>
      <c r="C144" s="178">
        <v>526.545841777845</v>
      </c>
      <c r="D144" s="177">
        <v>5505</v>
      </c>
      <c r="E144" s="90">
        <v>5620</v>
      </c>
      <c r="F144" s="90">
        <v>8863</v>
      </c>
      <c r="H144" s="110" t="s">
        <v>236</v>
      </c>
      <c r="I144" s="125">
        <v>595.245345378313</v>
      </c>
      <c r="J144" s="125">
        <v>6317.6666666666597</v>
      </c>
      <c r="K144" s="125">
        <v>6702.3333333333303</v>
      </c>
      <c r="L144" s="125">
        <v>10970.333333333299</v>
      </c>
      <c r="M144" s="133">
        <f t="shared" si="10"/>
        <v>0.61095074595120336</v>
      </c>
      <c r="N144" s="174">
        <v>10963.1781527</v>
      </c>
      <c r="O144" s="174">
        <v>0.609707098880514</v>
      </c>
      <c r="P144" s="174">
        <f t="shared" si="11"/>
        <v>6684.32754599295</v>
      </c>
      <c r="Q144" s="173">
        <f>★構造失業率!N136</f>
        <v>3.7554742507949698E-2</v>
      </c>
      <c r="R144" s="173">
        <f t="shared" si="12"/>
        <v>6433.29934616439</v>
      </c>
      <c r="S144" s="173">
        <f t="shared" si="13"/>
        <v>9.4219175652136389E-2</v>
      </c>
      <c r="T144" s="174">
        <v>9.4715548135041294E-2</v>
      </c>
      <c r="U144" s="173">
        <f t="shared" si="14"/>
        <v>609.33347388876302</v>
      </c>
    </row>
    <row r="145" spans="1:21">
      <c r="A145" s="113">
        <v>29190</v>
      </c>
      <c r="B145" s="177">
        <v>549</v>
      </c>
      <c r="C145" s="178">
        <v>538.66045032793704</v>
      </c>
      <c r="D145" s="177">
        <v>5499</v>
      </c>
      <c r="E145" s="90">
        <v>5539</v>
      </c>
      <c r="F145" s="90">
        <v>8869</v>
      </c>
      <c r="H145" s="110" t="s">
        <v>237</v>
      </c>
      <c r="I145" s="125">
        <v>606.02758359607401</v>
      </c>
      <c r="J145" s="125">
        <v>6316.6666666666597</v>
      </c>
      <c r="K145" s="125">
        <v>6647</v>
      </c>
      <c r="L145" s="125">
        <v>10976</v>
      </c>
      <c r="M145" s="133">
        <f t="shared" si="10"/>
        <v>0.60559402332361512</v>
      </c>
      <c r="N145" s="174">
        <v>10971.0281282096</v>
      </c>
      <c r="O145" s="174">
        <v>0.60885954900335204</v>
      </c>
      <c r="P145" s="174">
        <f t="shared" si="11"/>
        <v>6679.815238244787</v>
      </c>
      <c r="Q145" s="173">
        <f>★構造失業率!N137</f>
        <v>3.7543990713416103E-2</v>
      </c>
      <c r="R145" s="173">
        <f t="shared" si="12"/>
        <v>6429.0283169727891</v>
      </c>
      <c r="S145" s="173">
        <f t="shared" si="13"/>
        <v>9.5941042257953774E-2</v>
      </c>
      <c r="T145" s="174">
        <v>9.4130857119288702E-2</v>
      </c>
      <c r="U145" s="173">
        <f t="shared" si="14"/>
        <v>605.16994592082676</v>
      </c>
    </row>
    <row r="146" spans="1:21">
      <c r="A146" s="113">
        <v>29221</v>
      </c>
      <c r="B146" s="177">
        <v>541</v>
      </c>
      <c r="C146" s="178">
        <v>537.73194026748695</v>
      </c>
      <c r="D146" s="177">
        <v>5497</v>
      </c>
      <c r="E146" s="90">
        <v>5446</v>
      </c>
      <c r="F146" s="90">
        <v>8884</v>
      </c>
      <c r="H146" s="110" t="s">
        <v>238</v>
      </c>
      <c r="I146" s="125">
        <v>599.34901479478901</v>
      </c>
      <c r="J146" s="125">
        <v>6326.3333333333303</v>
      </c>
      <c r="K146" s="125">
        <v>6565.3333333333303</v>
      </c>
      <c r="L146" s="125">
        <v>10983</v>
      </c>
      <c r="M146" s="133">
        <f t="shared" si="10"/>
        <v>0.59777231478952297</v>
      </c>
      <c r="N146" s="174">
        <v>10978.5864214557</v>
      </c>
      <c r="O146" s="174">
        <v>0.60807846954181299</v>
      </c>
      <c r="P146" s="174">
        <f t="shared" si="11"/>
        <v>6675.8420288913121</v>
      </c>
      <c r="Q146" s="173">
        <f>★構造失業率!N138</f>
        <v>3.7521538795543798E-2</v>
      </c>
      <c r="R146" s="173">
        <f t="shared" si="12"/>
        <v>6425.3541632113447</v>
      </c>
      <c r="S146" s="173">
        <f t="shared" si="13"/>
        <v>9.4738766235542851E-2</v>
      </c>
      <c r="T146" s="174">
        <v>9.35360248813248E-2</v>
      </c>
      <c r="U146" s="173">
        <f t="shared" si="14"/>
        <v>601.00208688146029</v>
      </c>
    </row>
    <row r="147" spans="1:21">
      <c r="A147" s="113">
        <v>29252</v>
      </c>
      <c r="B147" s="177">
        <v>535</v>
      </c>
      <c r="C147" s="178">
        <v>537.38577078490505</v>
      </c>
      <c r="D147" s="177">
        <v>5507</v>
      </c>
      <c r="E147" s="90">
        <v>5450</v>
      </c>
      <c r="F147" s="90">
        <v>8890</v>
      </c>
      <c r="H147" s="110" t="s">
        <v>239</v>
      </c>
      <c r="I147" s="125">
        <v>583.14430332691404</v>
      </c>
      <c r="J147" s="125">
        <v>6331</v>
      </c>
      <c r="K147" s="125">
        <v>6693</v>
      </c>
      <c r="L147" s="125">
        <v>10991.333333333299</v>
      </c>
      <c r="M147" s="133">
        <f t="shared" si="10"/>
        <v>0.6089343118820908</v>
      </c>
      <c r="N147" s="174">
        <v>10985.8757152255</v>
      </c>
      <c r="O147" s="174">
        <v>0.60736563808673805</v>
      </c>
      <c r="P147" s="174">
        <f t="shared" si="11"/>
        <v>6672.4434137195358</v>
      </c>
      <c r="Q147" s="173">
        <f>★構造失業率!N139</f>
        <v>3.7490035706141199E-2</v>
      </c>
      <c r="R147" s="173">
        <f t="shared" si="12"/>
        <v>6422.2932718919837</v>
      </c>
      <c r="S147" s="173">
        <f t="shared" si="13"/>
        <v>9.2109351338953413E-2</v>
      </c>
      <c r="T147" s="174">
        <v>9.2934143510837203E-2</v>
      </c>
      <c r="U147" s="173">
        <f t="shared" si="14"/>
        <v>596.85032459869387</v>
      </c>
    </row>
    <row r="148" spans="1:21">
      <c r="A148" s="113">
        <v>29281</v>
      </c>
      <c r="B148" s="177">
        <v>545</v>
      </c>
      <c r="C148" s="178">
        <v>544.03871039124999</v>
      </c>
      <c r="D148" s="177">
        <v>5514</v>
      </c>
      <c r="E148" s="90">
        <v>5548</v>
      </c>
      <c r="F148" s="90">
        <v>8900</v>
      </c>
      <c r="H148" s="110" t="s">
        <v>240</v>
      </c>
      <c r="I148" s="125">
        <v>581.07655299410305</v>
      </c>
      <c r="J148" s="125">
        <v>6334</v>
      </c>
      <c r="K148" s="125">
        <v>6693.3333333333303</v>
      </c>
      <c r="L148" s="125">
        <v>10987.666666666601</v>
      </c>
      <c r="M148" s="133">
        <f t="shared" si="10"/>
        <v>0.60916785486758218</v>
      </c>
      <c r="N148" s="174">
        <v>10992.921450792701</v>
      </c>
      <c r="O148" s="174">
        <v>0.60671639088224905</v>
      </c>
      <c r="P148" s="174">
        <f t="shared" si="11"/>
        <v>6669.5856278770043</v>
      </c>
      <c r="Q148" s="173">
        <f>★構造失業率!N140</f>
        <v>3.7450509669386803E-2</v>
      </c>
      <c r="R148" s="173">
        <f t="shared" si="12"/>
        <v>6419.8062468293938</v>
      </c>
      <c r="S148" s="173">
        <f t="shared" si="13"/>
        <v>9.1739272654578943E-2</v>
      </c>
      <c r="T148" s="174">
        <v>9.2329056810860302E-2</v>
      </c>
      <c r="U148" s="173">
        <f t="shared" si="14"/>
        <v>592.734655678227</v>
      </c>
    </row>
    <row r="149" spans="1:21">
      <c r="A149" s="113">
        <v>29312</v>
      </c>
      <c r="B149" s="177">
        <v>545</v>
      </c>
      <c r="C149" s="178">
        <v>549.11957283749302</v>
      </c>
      <c r="D149" s="177">
        <v>5524</v>
      </c>
      <c r="E149" s="90">
        <v>5674</v>
      </c>
      <c r="F149" s="90">
        <v>8907</v>
      </c>
      <c r="H149" s="110" t="s">
        <v>241</v>
      </c>
      <c r="I149" s="125">
        <v>574.92193911383004</v>
      </c>
      <c r="J149" s="125">
        <v>6325.3333333333303</v>
      </c>
      <c r="K149" s="125">
        <v>6616.6666666666597</v>
      </c>
      <c r="L149" s="125">
        <v>10998.333333333299</v>
      </c>
      <c r="M149" s="133">
        <f t="shared" si="10"/>
        <v>0.60160630398545356</v>
      </c>
      <c r="N149" s="174">
        <v>10999.752480442299</v>
      </c>
      <c r="O149" s="174">
        <v>0.60612704459359001</v>
      </c>
      <c r="P149" s="174">
        <f t="shared" si="11"/>
        <v>6667.2474622315021</v>
      </c>
      <c r="Q149" s="173">
        <f>★構造失業率!N141</f>
        <v>3.7404482164095802E-2</v>
      </c>
      <c r="R149" s="173">
        <f t="shared" si="12"/>
        <v>6417.8625234468509</v>
      </c>
      <c r="S149" s="173">
        <f t="shared" si="13"/>
        <v>9.0891959176933546E-2</v>
      </c>
      <c r="T149" s="174">
        <v>9.1724093089320599E-2</v>
      </c>
      <c r="U149" s="173">
        <f t="shared" si="14"/>
        <v>588.67261953510092</v>
      </c>
    </row>
    <row r="150" spans="1:21">
      <c r="A150" s="113">
        <v>29342</v>
      </c>
      <c r="B150" s="177">
        <v>547</v>
      </c>
      <c r="C150" s="178">
        <v>548.12048465838905</v>
      </c>
      <c r="D150" s="177">
        <v>5510</v>
      </c>
      <c r="E150" s="90">
        <v>5719</v>
      </c>
      <c r="F150" s="90">
        <v>8919</v>
      </c>
      <c r="H150" s="110" t="s">
        <v>242</v>
      </c>
      <c r="I150" s="125">
        <v>576.607894530007</v>
      </c>
      <c r="J150" s="125">
        <v>6338</v>
      </c>
      <c r="K150" s="125">
        <v>6554</v>
      </c>
      <c r="L150" s="125">
        <v>11003.333333333299</v>
      </c>
      <c r="M150" s="133">
        <f t="shared" si="10"/>
        <v>0.59563768554983521</v>
      </c>
      <c r="N150" s="174">
        <v>11006.3943722194</v>
      </c>
      <c r="O150" s="174">
        <v>0.60559544805099497</v>
      </c>
      <c r="P150" s="174">
        <f t="shared" si="11"/>
        <v>6665.422331270157</v>
      </c>
      <c r="Q150" s="173">
        <f>★構造失業率!N142</f>
        <v>3.7352908328693299E-2</v>
      </c>
      <c r="R150" s="173">
        <f t="shared" si="12"/>
        <v>6416.4494219581975</v>
      </c>
      <c r="S150" s="173">
        <f t="shared" si="13"/>
        <v>9.0976316587252609E-2</v>
      </c>
      <c r="T150" s="174">
        <v>9.1122212039047301E-2</v>
      </c>
      <c r="U150" s="173">
        <f t="shared" si="14"/>
        <v>584.68106476549735</v>
      </c>
    </row>
    <row r="151" spans="1:21">
      <c r="A151" s="113">
        <v>29373</v>
      </c>
      <c r="B151" s="177">
        <v>561</v>
      </c>
      <c r="C151" s="178">
        <v>558.58133026982102</v>
      </c>
      <c r="D151" s="177">
        <v>5543</v>
      </c>
      <c r="E151" s="90">
        <v>5763</v>
      </c>
      <c r="F151" s="90">
        <v>8928</v>
      </c>
      <c r="H151" s="110" t="s">
        <v>243</v>
      </c>
      <c r="I151" s="125">
        <v>580.25483854965705</v>
      </c>
      <c r="J151" s="125">
        <v>6355</v>
      </c>
      <c r="K151" s="125">
        <v>6700.6666666666597</v>
      </c>
      <c r="L151" s="125">
        <v>11001.666666666601</v>
      </c>
      <c r="M151" s="133">
        <f t="shared" si="10"/>
        <v>0.60905923344948043</v>
      </c>
      <c r="N151" s="174">
        <v>11012.8718072019</v>
      </c>
      <c r="O151" s="174">
        <v>0.60511662462182003</v>
      </c>
      <c r="P151" s="174">
        <f t="shared" si="11"/>
        <v>6664.0718153668167</v>
      </c>
      <c r="Q151" s="173">
        <f>★構造失業率!N143</f>
        <v>3.7296720228836802E-2</v>
      </c>
      <c r="R151" s="173">
        <f t="shared" si="12"/>
        <v>6415.5237932842037</v>
      </c>
      <c r="S151" s="173">
        <f t="shared" si="13"/>
        <v>9.1306819598687181E-2</v>
      </c>
      <c r="T151" s="174">
        <v>9.0525853269174297E-2</v>
      </c>
      <c r="U151" s="173">
        <f t="shared" si="14"/>
        <v>580.77076555574229</v>
      </c>
    </row>
    <row r="152" spans="1:21">
      <c r="A152" s="113">
        <v>29403</v>
      </c>
      <c r="B152" s="177">
        <v>557</v>
      </c>
      <c r="C152" s="178">
        <v>553.05873882346805</v>
      </c>
      <c r="D152" s="177">
        <v>5556</v>
      </c>
      <c r="E152" s="90">
        <v>5754</v>
      </c>
      <c r="F152" s="90">
        <v>8930</v>
      </c>
      <c r="H152" s="110" t="s">
        <v>244</v>
      </c>
      <c r="I152" s="125">
        <v>561.621059983279</v>
      </c>
      <c r="J152" s="125">
        <v>6375</v>
      </c>
      <c r="K152" s="125">
        <v>6703.3333333333303</v>
      </c>
      <c r="L152" s="125">
        <v>11008.333333333299</v>
      </c>
      <c r="M152" s="133">
        <f t="shared" si="10"/>
        <v>0.60893262679788196</v>
      </c>
      <c r="N152" s="174">
        <v>11019.2075533187</v>
      </c>
      <c r="O152" s="174">
        <v>0.60467937407185801</v>
      </c>
      <c r="P152" s="174">
        <f t="shared" si="11"/>
        <v>6663.0875261086412</v>
      </c>
      <c r="Q152" s="173">
        <f>★構造失業率!N144</f>
        <v>3.7236859890264498E-2</v>
      </c>
      <c r="R152" s="173">
        <f t="shared" si="12"/>
        <v>6414.9750694623644</v>
      </c>
      <c r="S152" s="173">
        <f t="shared" si="13"/>
        <v>8.8097421173847681E-2</v>
      </c>
      <c r="T152" s="174">
        <v>8.9937365204178193E-2</v>
      </c>
      <c r="U152" s="173">
        <f t="shared" si="14"/>
        <v>576.94595559793504</v>
      </c>
    </row>
    <row r="153" spans="1:21">
      <c r="A153" s="113">
        <v>29434</v>
      </c>
      <c r="B153" s="177">
        <v>541</v>
      </c>
      <c r="C153" s="178">
        <v>543.52594938474499</v>
      </c>
      <c r="D153" s="177">
        <v>5556</v>
      </c>
      <c r="E153" s="90">
        <v>5724</v>
      </c>
      <c r="F153" s="90">
        <v>8946</v>
      </c>
      <c r="H153" s="110" t="s">
        <v>245</v>
      </c>
      <c r="I153" s="125">
        <v>555.04494632797105</v>
      </c>
      <c r="J153" s="125">
        <v>6358.3333333333303</v>
      </c>
      <c r="K153" s="125">
        <v>6644.3333333333303</v>
      </c>
      <c r="L153" s="125">
        <v>11016.666666666601</v>
      </c>
      <c r="M153" s="133">
        <f t="shared" si="10"/>
        <v>0.60311649016641788</v>
      </c>
      <c r="N153" s="174">
        <v>11025.4173752856</v>
      </c>
      <c r="O153" s="174">
        <v>0.60427496029741801</v>
      </c>
      <c r="P153" s="174">
        <f t="shared" si="11"/>
        <v>6662.3836467131687</v>
      </c>
      <c r="Q153" s="173">
        <f>★構造失業率!N145</f>
        <v>3.7174099979963397E-2</v>
      </c>
      <c r="R153" s="173">
        <f t="shared" si="12"/>
        <v>6414.7155309253803</v>
      </c>
      <c r="S153" s="173">
        <f t="shared" si="13"/>
        <v>8.7294093786836904E-2</v>
      </c>
      <c r="T153" s="174">
        <v>8.9359584372491793E-2</v>
      </c>
      <c r="U153" s="173">
        <f t="shared" si="14"/>
        <v>573.21631371126</v>
      </c>
    </row>
    <row r="154" spans="1:21">
      <c r="A154" s="113">
        <v>29465</v>
      </c>
      <c r="B154" s="177">
        <v>534</v>
      </c>
      <c r="C154" s="178">
        <v>547.02871712709305</v>
      </c>
      <c r="D154" s="177">
        <v>5572</v>
      </c>
      <c r="E154" s="90">
        <v>5730</v>
      </c>
      <c r="F154" s="90">
        <v>8957</v>
      </c>
      <c r="H154" s="110" t="s">
        <v>246</v>
      </c>
      <c r="I154" s="125">
        <v>555.66230663791202</v>
      </c>
      <c r="J154" s="125">
        <v>6375.3333333333303</v>
      </c>
      <c r="K154" s="125">
        <v>6572.6666666666597</v>
      </c>
      <c r="L154" s="125">
        <v>11018.333333333299</v>
      </c>
      <c r="M154" s="133">
        <f t="shared" si="10"/>
        <v>0.59652094993193283</v>
      </c>
      <c r="N154" s="174">
        <v>11031.5102414311</v>
      </c>
      <c r="O154" s="174">
        <v>0.60389730547776399</v>
      </c>
      <c r="P154" s="174">
        <f t="shared" si="11"/>
        <v>6661.8993101505994</v>
      </c>
      <c r="Q154" s="173">
        <f>★構造失業率!N146</f>
        <v>3.7109565571334498E-2</v>
      </c>
      <c r="R154" s="173">
        <f t="shared" si="12"/>
        <v>6414.6791208709374</v>
      </c>
      <c r="S154" s="173">
        <f t="shared" si="13"/>
        <v>8.7158157477451467E-2</v>
      </c>
      <c r="T154" s="174">
        <v>8.8794197337528497E-2</v>
      </c>
      <c r="U154" s="173">
        <f t="shared" si="14"/>
        <v>569.58628371553777</v>
      </c>
    </row>
    <row r="155" spans="1:21">
      <c r="A155" s="113">
        <v>29495</v>
      </c>
      <c r="B155" s="177">
        <v>533</v>
      </c>
      <c r="C155" s="178">
        <v>539.50272628350501</v>
      </c>
      <c r="D155" s="177">
        <v>5556</v>
      </c>
      <c r="E155" s="90">
        <v>5716</v>
      </c>
      <c r="F155" s="90">
        <v>8969</v>
      </c>
      <c r="H155" s="110" t="s">
        <v>247</v>
      </c>
      <c r="I155" s="125">
        <v>577.31389654729298</v>
      </c>
      <c r="J155" s="125">
        <v>6373</v>
      </c>
      <c r="K155" s="125">
        <v>6703.6666666666597</v>
      </c>
      <c r="L155" s="125">
        <v>11023</v>
      </c>
      <c r="M155" s="133">
        <f t="shared" si="10"/>
        <v>0.608152650518612</v>
      </c>
      <c r="N155" s="174">
        <v>11037.4896508906</v>
      </c>
      <c r="O155" s="174">
        <v>0.60353960774832804</v>
      </c>
      <c r="P155" s="174">
        <f t="shared" si="11"/>
        <v>6661.5621744247428</v>
      </c>
      <c r="Q155" s="173">
        <f>★構造失業率!N147</f>
        <v>3.7044562202130503E-2</v>
      </c>
      <c r="R155" s="173">
        <f t="shared" si="12"/>
        <v>6414.7875200909057</v>
      </c>
      <c r="S155" s="173">
        <f t="shared" si="13"/>
        <v>9.0587462191635493E-2</v>
      </c>
      <c r="T155" s="174">
        <v>8.8241599731086098E-2</v>
      </c>
      <c r="U155" s="173">
        <f t="shared" si="14"/>
        <v>566.05111270782811</v>
      </c>
    </row>
    <row r="156" spans="1:21">
      <c r="A156" s="113">
        <v>29526</v>
      </c>
      <c r="B156" s="177">
        <v>563</v>
      </c>
      <c r="C156" s="178">
        <v>553.07663151171505</v>
      </c>
      <c r="D156" s="177">
        <v>5548</v>
      </c>
      <c r="E156" s="90">
        <v>5674</v>
      </c>
      <c r="F156" s="90">
        <v>8977</v>
      </c>
      <c r="H156" s="110" t="s">
        <v>248</v>
      </c>
      <c r="I156" s="125">
        <v>557.69110801399404</v>
      </c>
      <c r="J156" s="125">
        <v>6397</v>
      </c>
      <c r="K156" s="125">
        <v>6707.3333333333303</v>
      </c>
      <c r="L156" s="125">
        <v>11033</v>
      </c>
      <c r="M156" s="133">
        <f t="shared" si="10"/>
        <v>0.60793377443427266</v>
      </c>
      <c r="N156" s="174">
        <v>11043.3508672322</v>
      </c>
      <c r="O156" s="174">
        <v>0.60319045502232504</v>
      </c>
      <c r="P156" s="174">
        <f t="shared" si="11"/>
        <v>6661.2438345769788</v>
      </c>
      <c r="Q156" s="173">
        <f>★構造失業率!N148</f>
        <v>3.6980073381026601E-2</v>
      </c>
      <c r="R156" s="173">
        <f t="shared" si="12"/>
        <v>6414.9105487654115</v>
      </c>
      <c r="S156" s="173">
        <f t="shared" si="13"/>
        <v>8.7180101299670784E-2</v>
      </c>
      <c r="T156" s="174">
        <v>8.7701164660049402E-2</v>
      </c>
      <c r="U156" s="173">
        <f t="shared" si="14"/>
        <v>562.59512631676319</v>
      </c>
    </row>
    <row r="157" spans="1:21">
      <c r="A157" s="113">
        <v>29556</v>
      </c>
      <c r="B157" s="177">
        <v>576</v>
      </c>
      <c r="C157" s="178">
        <v>565.16650054153502</v>
      </c>
      <c r="D157" s="177">
        <v>5550</v>
      </c>
      <c r="E157" s="90">
        <v>5601</v>
      </c>
      <c r="F157" s="90">
        <v>8978</v>
      </c>
      <c r="H157" s="110" t="s">
        <v>249</v>
      </c>
      <c r="I157" s="125">
        <v>550.69782337727804</v>
      </c>
      <c r="J157" s="125">
        <v>6412.6666666666597</v>
      </c>
      <c r="K157" s="125">
        <v>6671.6666666666597</v>
      </c>
      <c r="L157" s="125">
        <v>11044</v>
      </c>
      <c r="M157" s="133">
        <f t="shared" si="10"/>
        <v>0.60409875648919409</v>
      </c>
      <c r="N157" s="174">
        <v>11049.080097992</v>
      </c>
      <c r="O157" s="174">
        <v>0.60284131836470001</v>
      </c>
      <c r="P157" s="174">
        <f t="shared" si="11"/>
        <v>6660.8420129906663</v>
      </c>
      <c r="Q157" s="173">
        <f>★構造失業率!N149</f>
        <v>3.6916953424819897E-2</v>
      </c>
      <c r="R157" s="173">
        <f t="shared" si="12"/>
        <v>6414.9440186270058</v>
      </c>
      <c r="S157" s="173">
        <f t="shared" si="13"/>
        <v>8.587657085621353E-2</v>
      </c>
      <c r="T157" s="174">
        <v>8.71737313953415E-2</v>
      </c>
      <c r="U157" s="173">
        <f t="shared" si="14"/>
        <v>559.21460679594315</v>
      </c>
    </row>
    <row r="158" spans="1:21">
      <c r="A158" s="113">
        <v>29587</v>
      </c>
      <c r="B158" s="177">
        <v>547</v>
      </c>
      <c r="C158" s="178">
        <v>543.72722967343702</v>
      </c>
      <c r="D158" s="177">
        <v>5570</v>
      </c>
      <c r="E158" s="90">
        <v>5532</v>
      </c>
      <c r="F158" s="90">
        <v>8991</v>
      </c>
      <c r="H158" s="110" t="s">
        <v>250</v>
      </c>
      <c r="I158" s="125">
        <v>555.16649507072805</v>
      </c>
      <c r="J158" s="125">
        <v>6406.6666666666597</v>
      </c>
      <c r="K158" s="125">
        <v>6594.3333333333303</v>
      </c>
      <c r="L158" s="125">
        <v>11052.666666666601</v>
      </c>
      <c r="M158" s="133">
        <f t="shared" si="10"/>
        <v>0.59662826467217889</v>
      </c>
      <c r="N158" s="174">
        <v>11054.6570814141</v>
      </c>
      <c r="O158" s="174">
        <v>0.60248663341503494</v>
      </c>
      <c r="P158" s="174">
        <f t="shared" si="11"/>
        <v>6660.2831285388565</v>
      </c>
      <c r="Q158" s="173">
        <f>★構造失業率!N150</f>
        <v>3.6855816387939999E-2</v>
      </c>
      <c r="R158" s="173">
        <f t="shared" si="12"/>
        <v>6414.8129564617338</v>
      </c>
      <c r="S158" s="173">
        <f t="shared" si="13"/>
        <v>8.6654499750894176E-2</v>
      </c>
      <c r="T158" s="174">
        <v>8.6659813543284905E-2</v>
      </c>
      <c r="U158" s="173">
        <f t="shared" si="14"/>
        <v>555.9064947220221</v>
      </c>
    </row>
    <row r="159" spans="1:21">
      <c r="A159" s="113">
        <v>29618</v>
      </c>
      <c r="B159" s="177">
        <v>539</v>
      </c>
      <c r="C159" s="178">
        <v>542.14975001886</v>
      </c>
      <c r="D159" s="177">
        <v>5563</v>
      </c>
      <c r="E159" s="90">
        <v>5533</v>
      </c>
      <c r="F159" s="90">
        <v>8992</v>
      </c>
      <c r="H159" s="110" t="s">
        <v>251</v>
      </c>
      <c r="I159" s="125">
        <v>564.594800417697</v>
      </c>
      <c r="J159" s="125">
        <v>6440.3333333333303</v>
      </c>
      <c r="K159" s="125">
        <v>6748.3333333333303</v>
      </c>
      <c r="L159" s="125">
        <v>11061.333333333299</v>
      </c>
      <c r="M159" s="133">
        <f t="shared" si="10"/>
        <v>0.61008317261330924</v>
      </c>
      <c r="N159" s="174">
        <v>11060.058380681499</v>
      </c>
      <c r="O159" s="174">
        <v>0.602121621711735</v>
      </c>
      <c r="P159" s="174">
        <f t="shared" si="11"/>
        <v>6659.5002884024098</v>
      </c>
      <c r="Q159" s="173">
        <f>★構造失業率!N151</f>
        <v>3.6797646781033297E-2</v>
      </c>
      <c r="R159" s="173">
        <f t="shared" si="12"/>
        <v>6414.4463490515891</v>
      </c>
      <c r="S159" s="173">
        <f t="shared" si="13"/>
        <v>8.7665462515040204E-2</v>
      </c>
      <c r="T159" s="174">
        <v>8.6159113984865393E-2</v>
      </c>
      <c r="U159" s="173">
        <f t="shared" si="14"/>
        <v>552.66301413773954</v>
      </c>
    </row>
    <row r="160" spans="1:21">
      <c r="A160" s="113">
        <v>29646</v>
      </c>
      <c r="B160" s="177">
        <v>526</v>
      </c>
      <c r="C160" s="178">
        <v>526.34978000556202</v>
      </c>
      <c r="D160" s="177">
        <v>5573</v>
      </c>
      <c r="E160" s="90">
        <v>5629</v>
      </c>
      <c r="F160" s="90">
        <v>8998</v>
      </c>
      <c r="H160" s="110" t="s">
        <v>252</v>
      </c>
      <c r="I160" s="125">
        <v>553.12566889208199</v>
      </c>
      <c r="J160" s="125">
        <v>6426.6666666666597</v>
      </c>
      <c r="K160" s="125">
        <v>6709</v>
      </c>
      <c r="L160" s="125">
        <v>11071.333333333299</v>
      </c>
      <c r="M160" s="133">
        <f t="shared" si="10"/>
        <v>0.60597940627446445</v>
      </c>
      <c r="N160" s="174">
        <v>11065.2593149677</v>
      </c>
      <c r="O160" s="174">
        <v>0.60173784331274405</v>
      </c>
      <c r="P160" s="174">
        <f t="shared" si="11"/>
        <v>6658.3852758849152</v>
      </c>
      <c r="Q160" s="173">
        <f>★構造失業率!N152</f>
        <v>3.6742848984521403E-2</v>
      </c>
      <c r="R160" s="173">
        <f t="shared" si="12"/>
        <v>6413.7372312123152</v>
      </c>
      <c r="S160" s="173">
        <f t="shared" si="13"/>
        <v>8.6067272130510783E-2</v>
      </c>
      <c r="T160" s="174">
        <v>8.5671332279948303E-2</v>
      </c>
      <c r="U160" s="173">
        <f t="shared" si="14"/>
        <v>549.47341349146586</v>
      </c>
    </row>
    <row r="161" spans="1:21">
      <c r="A161" s="113">
        <v>29677</v>
      </c>
      <c r="B161" s="177">
        <v>528</v>
      </c>
      <c r="C161" s="178">
        <v>531.05534445538103</v>
      </c>
      <c r="D161" s="177">
        <v>5586</v>
      </c>
      <c r="E161" s="90">
        <v>5759</v>
      </c>
      <c r="F161" s="90">
        <v>9002</v>
      </c>
      <c r="H161" s="110" t="s">
        <v>253</v>
      </c>
      <c r="I161" s="125">
        <v>544.74322839418596</v>
      </c>
      <c r="J161" s="125">
        <v>6439</v>
      </c>
      <c r="K161" s="125">
        <v>6685.6666666666597</v>
      </c>
      <c r="L161" s="125">
        <v>11078.666666666601</v>
      </c>
      <c r="M161" s="133">
        <f t="shared" si="10"/>
        <v>0.60347213864484595</v>
      </c>
      <c r="N161" s="174">
        <v>11070.236000292</v>
      </c>
      <c r="O161" s="174">
        <v>0.601331834245317</v>
      </c>
      <c r="P161" s="174">
        <f t="shared" si="11"/>
        <v>6656.8853195841293</v>
      </c>
      <c r="Q161" s="173">
        <f>★構造失業率!N153</f>
        <v>3.6691488418266499E-2</v>
      </c>
      <c r="R161" s="173">
        <f t="shared" si="12"/>
        <v>6412.6342889788793</v>
      </c>
      <c r="S161" s="173">
        <f t="shared" si="13"/>
        <v>8.460059456347041E-2</v>
      </c>
      <c r="T161" s="174">
        <v>8.5197109456230505E-2</v>
      </c>
      <c r="U161" s="173">
        <f t="shared" si="14"/>
        <v>546.33790542091049</v>
      </c>
    </row>
    <row r="162" spans="1:21">
      <c r="A162" s="113">
        <v>29707</v>
      </c>
      <c r="B162" s="177">
        <v>545</v>
      </c>
      <c r="C162" s="178">
        <v>545.63168755669801</v>
      </c>
      <c r="D162" s="177">
        <v>5559</v>
      </c>
      <c r="E162" s="90">
        <v>5788</v>
      </c>
      <c r="F162" s="90">
        <v>9010</v>
      </c>
      <c r="H162" s="110" t="s">
        <v>254</v>
      </c>
      <c r="I162" s="125">
        <v>546.46936401096002</v>
      </c>
      <c r="J162" s="125">
        <v>6414.3333333333303</v>
      </c>
      <c r="K162" s="125">
        <v>6600.6666666666597</v>
      </c>
      <c r="L162" s="125">
        <v>11079.333333333299</v>
      </c>
      <c r="M162" s="133">
        <f t="shared" si="10"/>
        <v>0.59576388471027253</v>
      </c>
      <c r="N162" s="174">
        <v>11074.968348934701</v>
      </c>
      <c r="O162" s="174">
        <v>0.60090278151356202</v>
      </c>
      <c r="P162" s="174">
        <f t="shared" si="11"/>
        <v>6654.9792860495236</v>
      </c>
      <c r="Q162" s="173">
        <f>★構造失業率!N154</f>
        <v>3.6643446760812999E-2</v>
      </c>
      <c r="R162" s="173">
        <f t="shared" si="12"/>
        <v>6411.1179068868551</v>
      </c>
      <c r="S162" s="173">
        <f t="shared" si="13"/>
        <v>8.5195036742341676E-2</v>
      </c>
      <c r="T162" s="174">
        <v>8.4737334003815196E-2</v>
      </c>
      <c r="U162" s="173">
        <f t="shared" si="14"/>
        <v>543.26103941371196</v>
      </c>
    </row>
    <row r="163" spans="1:21">
      <c r="A163" s="113">
        <v>29738</v>
      </c>
      <c r="B163" s="177">
        <v>559</v>
      </c>
      <c r="C163" s="178">
        <v>558.57293201816299</v>
      </c>
      <c r="D163" s="177">
        <v>5568</v>
      </c>
      <c r="E163" s="90">
        <v>5804</v>
      </c>
      <c r="F163" s="90">
        <v>9015</v>
      </c>
      <c r="H163" s="110" t="s">
        <v>255</v>
      </c>
      <c r="I163" s="125">
        <v>539.62919393470497</v>
      </c>
      <c r="J163" s="125">
        <v>6426.3333333333303</v>
      </c>
      <c r="K163" s="125">
        <v>6745.6666666666597</v>
      </c>
      <c r="L163" s="125">
        <v>11082</v>
      </c>
      <c r="M163" s="133">
        <f t="shared" si="10"/>
        <v>0.60870480659327375</v>
      </c>
      <c r="N163" s="174">
        <v>11079.4415423431</v>
      </c>
      <c r="O163" s="174">
        <v>0.60045120981183497</v>
      </c>
      <c r="P163" s="174">
        <f t="shared" si="11"/>
        <v>6652.6640781394171</v>
      </c>
      <c r="Q163" s="173">
        <f>★構造失業率!N155</f>
        <v>3.6598206037631302E-2</v>
      </c>
      <c r="R163" s="173">
        <f t="shared" si="12"/>
        <v>6409.188507508522</v>
      </c>
      <c r="S163" s="173">
        <f t="shared" si="13"/>
        <v>8.3971553597391752E-2</v>
      </c>
      <c r="T163" s="174">
        <v>8.4292521590998107E-2</v>
      </c>
      <c r="U163" s="173">
        <f t="shared" si="14"/>
        <v>540.24666064993903</v>
      </c>
    </row>
    <row r="164" spans="1:21">
      <c r="A164" s="113">
        <v>29768</v>
      </c>
      <c r="B164" s="177">
        <v>554</v>
      </c>
      <c r="C164" s="178">
        <v>553.01672213956397</v>
      </c>
      <c r="D164" s="177">
        <v>5581</v>
      </c>
      <c r="E164" s="90">
        <v>5781</v>
      </c>
      <c r="F164" s="90">
        <v>9015</v>
      </c>
      <c r="H164" s="110" t="s">
        <v>256</v>
      </c>
      <c r="I164" s="125">
        <v>539.93324064767</v>
      </c>
      <c r="J164" s="125">
        <v>6399.6666666666597</v>
      </c>
      <c r="K164" s="125">
        <v>6692.3333333333303</v>
      </c>
      <c r="L164" s="125">
        <v>11089.666666666601</v>
      </c>
      <c r="M164" s="133">
        <f t="shared" si="10"/>
        <v>0.60347470618293642</v>
      </c>
      <c r="N164" s="174">
        <v>11083.643490079299</v>
      </c>
      <c r="O164" s="174">
        <v>0.59997443202399203</v>
      </c>
      <c r="P164" s="174">
        <f t="shared" si="11"/>
        <v>6649.9027077167448</v>
      </c>
      <c r="Q164" s="173">
        <f>★構造失業率!N156</f>
        <v>3.6554883266840102E-2</v>
      </c>
      <c r="R164" s="173">
        <f t="shared" si="12"/>
        <v>6406.8162905003155</v>
      </c>
      <c r="S164" s="173">
        <f t="shared" si="13"/>
        <v>8.4368963068024994E-2</v>
      </c>
      <c r="T164" s="174">
        <v>8.3863473950285899E-2</v>
      </c>
      <c r="U164" s="173">
        <f t="shared" si="14"/>
        <v>537.29787108264054</v>
      </c>
    </row>
    <row r="165" spans="1:21">
      <c r="A165" s="113">
        <v>29799</v>
      </c>
      <c r="B165" s="177">
        <v>532</v>
      </c>
      <c r="C165" s="178">
        <v>534.06319707674504</v>
      </c>
      <c r="D165" s="177">
        <v>5591</v>
      </c>
      <c r="E165" s="90">
        <v>5756</v>
      </c>
      <c r="F165" s="90">
        <v>9026</v>
      </c>
      <c r="H165" s="110" t="s">
        <v>257</v>
      </c>
      <c r="I165" s="125">
        <v>536.60538956850905</v>
      </c>
      <c r="J165" s="125">
        <v>6399</v>
      </c>
      <c r="K165" s="125">
        <v>6657.3333333333303</v>
      </c>
      <c r="L165" s="125">
        <v>11092.666666666601</v>
      </c>
      <c r="M165" s="133">
        <f t="shared" si="10"/>
        <v>0.6001562593905917</v>
      </c>
      <c r="N165" s="174">
        <v>11087.563700741701</v>
      </c>
      <c r="O165" s="174">
        <v>0.59947491953187404</v>
      </c>
      <c r="P165" s="174">
        <f t="shared" si="11"/>
        <v>6646.7163573066582</v>
      </c>
      <c r="Q165" s="173">
        <f>★構造失業率!N157</f>
        <v>3.6511739258482098E-2</v>
      </c>
      <c r="R165" s="173">
        <f t="shared" si="12"/>
        <v>6404.0331827435903</v>
      </c>
      <c r="S165" s="173">
        <f t="shared" si="13"/>
        <v>8.3857694884905312E-2</v>
      </c>
      <c r="T165" s="174">
        <v>8.3450792209189703E-2</v>
      </c>
      <c r="U165" s="173">
        <f t="shared" si="14"/>
        <v>534.42164243389118</v>
      </c>
    </row>
    <row r="166" spans="1:21">
      <c r="A166" s="113">
        <v>29830</v>
      </c>
      <c r="B166" s="177">
        <v>530</v>
      </c>
      <c r="C166" s="178">
        <v>541.27424081193101</v>
      </c>
      <c r="D166" s="177">
        <v>5589</v>
      </c>
      <c r="E166" s="90">
        <v>5759</v>
      </c>
      <c r="F166" s="90">
        <v>9032</v>
      </c>
      <c r="H166" s="110" t="s">
        <v>258</v>
      </c>
      <c r="I166" s="125">
        <v>526.55023589935001</v>
      </c>
      <c r="J166" s="125">
        <v>6365.3333333333303</v>
      </c>
      <c r="K166" s="125">
        <v>6600.6666666666597</v>
      </c>
      <c r="L166" s="125">
        <v>11090.333333333299</v>
      </c>
      <c r="M166" s="133">
        <f t="shared" si="10"/>
        <v>0.59517297346037212</v>
      </c>
      <c r="N166" s="174">
        <v>11091.195447414</v>
      </c>
      <c r="O166" s="174">
        <v>0.59895733138867502</v>
      </c>
      <c r="P166" s="174">
        <f t="shared" si="11"/>
        <v>6643.1528270933113</v>
      </c>
      <c r="Q166" s="173">
        <f>★構造失業率!N158</f>
        <v>3.6466665200223902E-2</v>
      </c>
      <c r="R166" s="173">
        <f t="shared" si="12"/>
        <v>6400.8991970737789</v>
      </c>
      <c r="S166" s="173">
        <f t="shared" si="13"/>
        <v>8.2721549418624363E-2</v>
      </c>
      <c r="T166" s="174">
        <v>8.3055393425918903E-2</v>
      </c>
      <c r="U166" s="173">
        <f t="shared" si="14"/>
        <v>531.62920109261108</v>
      </c>
    </row>
    <row r="167" spans="1:21">
      <c r="A167" s="113">
        <v>29860</v>
      </c>
      <c r="B167" s="177">
        <v>553</v>
      </c>
      <c r="C167" s="178">
        <v>556.59564236452002</v>
      </c>
      <c r="D167" s="177">
        <v>5588</v>
      </c>
      <c r="E167" s="90">
        <v>5759</v>
      </c>
      <c r="F167" s="90">
        <v>9037</v>
      </c>
      <c r="H167" s="110" t="s">
        <v>259</v>
      </c>
      <c r="I167" s="125">
        <v>514.849656773878</v>
      </c>
      <c r="J167" s="125">
        <v>6309</v>
      </c>
      <c r="K167" s="125">
        <v>6700</v>
      </c>
      <c r="L167" s="125">
        <v>11097</v>
      </c>
      <c r="M167" s="133">
        <f t="shared" si="10"/>
        <v>0.60376678381544557</v>
      </c>
      <c r="N167" s="174">
        <v>11094.5351925335</v>
      </c>
      <c r="O167" s="174">
        <v>0.59842675248499799</v>
      </c>
      <c r="P167" s="174">
        <f t="shared" si="11"/>
        <v>6639.2666655983439</v>
      </c>
      <c r="Q167" s="173">
        <f>★構造失業率!N159</f>
        <v>3.6417418566324598E-2</v>
      </c>
      <c r="R167" s="173">
        <f t="shared" si="12"/>
        <v>6397.481712463803</v>
      </c>
      <c r="S167" s="173">
        <f t="shared" si="13"/>
        <v>8.1605588329985421E-2</v>
      </c>
      <c r="T167" s="174">
        <v>8.2678448972855395E-2</v>
      </c>
      <c r="U167" s="173">
        <f t="shared" si="14"/>
        <v>528.93386531871408</v>
      </c>
    </row>
    <row r="168" spans="1:21">
      <c r="A168" s="113">
        <v>29891</v>
      </c>
      <c r="B168" s="177">
        <v>563</v>
      </c>
      <c r="C168" s="178">
        <v>552.51203711596304</v>
      </c>
      <c r="D168" s="177">
        <v>5604</v>
      </c>
      <c r="E168" s="90">
        <v>5728</v>
      </c>
      <c r="F168" s="90">
        <v>9044</v>
      </c>
      <c r="H168" s="110" t="s">
        <v>260</v>
      </c>
      <c r="I168" s="125">
        <v>521.91336981510597</v>
      </c>
      <c r="J168" s="125">
        <v>6299</v>
      </c>
      <c r="K168" s="125">
        <v>6681.6666666666597</v>
      </c>
      <c r="L168" s="125">
        <v>11102.666666666601</v>
      </c>
      <c r="M168" s="133">
        <f t="shared" si="10"/>
        <v>0.60180737360394199</v>
      </c>
      <c r="N168" s="174">
        <v>11097.578859716499</v>
      </c>
      <c r="O168" s="174">
        <v>0.59788590248774198</v>
      </c>
      <c r="P168" s="174">
        <f t="shared" si="11"/>
        <v>6635.0859519704854</v>
      </c>
      <c r="Q168" s="173">
        <f>★構造失業率!N160</f>
        <v>3.6363189408000499E-2</v>
      </c>
      <c r="R168" s="173">
        <f t="shared" si="12"/>
        <v>6393.8130647606195</v>
      </c>
      <c r="S168" s="173">
        <f t="shared" si="13"/>
        <v>8.2856543866503568E-2</v>
      </c>
      <c r="T168" s="174">
        <v>8.2320921569876498E-2</v>
      </c>
      <c r="U168" s="173">
        <f t="shared" si="14"/>
        <v>526.3445838366107</v>
      </c>
    </row>
    <row r="169" spans="1:21">
      <c r="A169" s="113">
        <v>29921</v>
      </c>
      <c r="B169" s="177">
        <v>548</v>
      </c>
      <c r="C169" s="178">
        <v>536.75108008056998</v>
      </c>
      <c r="D169" s="177">
        <v>5609</v>
      </c>
      <c r="E169" s="90">
        <v>5661</v>
      </c>
      <c r="F169" s="90">
        <v>9043</v>
      </c>
      <c r="H169" s="110" t="s">
        <v>261</v>
      </c>
      <c r="I169" s="125">
        <v>522.57762791053301</v>
      </c>
      <c r="J169" s="125">
        <v>6287.6666666666597</v>
      </c>
      <c r="K169" s="125">
        <v>6617.6666666666597</v>
      </c>
      <c r="L169" s="125">
        <v>11107.333333333299</v>
      </c>
      <c r="M169" s="133">
        <f t="shared" si="10"/>
        <v>0.59579256947362225</v>
      </c>
      <c r="N169" s="174">
        <v>11100.323913083501</v>
      </c>
      <c r="O169" s="174">
        <v>0.59734083858338705</v>
      </c>
      <c r="P169" s="174">
        <f t="shared" si="11"/>
        <v>6630.6767947885228</v>
      </c>
      <c r="Q169" s="173">
        <f>★構造失業率!N161</f>
        <v>3.6304803116180902E-2</v>
      </c>
      <c r="R169" s="173">
        <f t="shared" si="12"/>
        <v>6389.9513792266962</v>
      </c>
      <c r="S169" s="173">
        <f t="shared" si="13"/>
        <v>8.3111534948396376E-2</v>
      </c>
      <c r="T169" s="174">
        <v>8.1983103398957702E-2</v>
      </c>
      <c r="U169" s="173">
        <f t="shared" si="14"/>
        <v>523.86804463745466</v>
      </c>
    </row>
    <row r="170" spans="1:21">
      <c r="A170" s="113">
        <v>29952</v>
      </c>
      <c r="B170" s="177">
        <v>542</v>
      </c>
      <c r="C170" s="178">
        <v>538.50656623980296</v>
      </c>
      <c r="D170" s="177">
        <v>5603</v>
      </c>
      <c r="E170" s="90">
        <v>5576</v>
      </c>
      <c r="F170" s="90">
        <v>9062</v>
      </c>
      <c r="H170" s="110" t="s">
        <v>262</v>
      </c>
      <c r="I170" s="125">
        <v>514.01482129147405</v>
      </c>
      <c r="J170" s="125">
        <v>6301.6666666666597</v>
      </c>
      <c r="K170" s="125">
        <v>6572.6666666666597</v>
      </c>
      <c r="L170" s="125">
        <v>11102.666666666601</v>
      </c>
      <c r="M170" s="133">
        <f t="shared" si="10"/>
        <v>0.59198991233337628</v>
      </c>
      <c r="N170" s="174">
        <v>11102.770996634899</v>
      </c>
      <c r="O170" s="174">
        <v>0.59680006887786197</v>
      </c>
      <c r="P170" s="174">
        <f t="shared" si="11"/>
        <v>6626.134495526836</v>
      </c>
      <c r="Q170" s="173">
        <f>★構造失業率!N162</f>
        <v>3.6243713156385499E-2</v>
      </c>
      <c r="R170" s="173">
        <f t="shared" si="12"/>
        <v>6385.9787775353298</v>
      </c>
      <c r="S170" s="173">
        <f t="shared" si="13"/>
        <v>8.1568075317345876E-2</v>
      </c>
      <c r="T170" s="174">
        <v>8.16656214060099E-2</v>
      </c>
      <c r="U170" s="173">
        <f t="shared" si="14"/>
        <v>521.51492515301413</v>
      </c>
    </row>
    <row r="171" spans="1:21">
      <c r="A171" s="113">
        <v>29983</v>
      </c>
      <c r="B171" s="177">
        <v>534</v>
      </c>
      <c r="C171" s="178">
        <v>537.33877593650504</v>
      </c>
      <c r="D171" s="177">
        <v>5617</v>
      </c>
      <c r="E171" s="90">
        <v>5589</v>
      </c>
      <c r="F171" s="90">
        <v>9073</v>
      </c>
      <c r="H171" s="110" t="s">
        <v>263</v>
      </c>
      <c r="I171" s="125">
        <v>499.55138867468298</v>
      </c>
      <c r="J171" s="125">
        <v>6283.6666666666597</v>
      </c>
      <c r="K171" s="125">
        <v>6670.6666666666597</v>
      </c>
      <c r="L171" s="125">
        <v>11107.333333333299</v>
      </c>
      <c r="M171" s="133">
        <f t="shared" si="10"/>
        <v>0.6005641918252218</v>
      </c>
      <c r="N171" s="174">
        <v>11104.9251352582</v>
      </c>
      <c r="O171" s="174">
        <v>0.59627113380890195</v>
      </c>
      <c r="P171" s="174">
        <f t="shared" si="11"/>
        <v>6621.5463012633809</v>
      </c>
      <c r="Q171" s="173">
        <f>★構造失業率!N163</f>
        <v>3.6182005462984203E-2</v>
      </c>
      <c r="R171" s="173">
        <f t="shared" si="12"/>
        <v>6381.9654768176661</v>
      </c>
      <c r="S171" s="173">
        <f t="shared" si="13"/>
        <v>7.9499982283382883E-2</v>
      </c>
      <c r="T171" s="174">
        <v>8.1369807806662697E-2</v>
      </c>
      <c r="U171" s="173">
        <f t="shared" si="14"/>
        <v>519.29930427740999</v>
      </c>
    </row>
    <row r="172" spans="1:21">
      <c r="A172" s="113">
        <v>30011</v>
      </c>
      <c r="B172" s="177">
        <v>547</v>
      </c>
      <c r="C172" s="178">
        <v>549.851663810069</v>
      </c>
      <c r="D172" s="177">
        <v>5633</v>
      </c>
      <c r="E172" s="90">
        <v>5697</v>
      </c>
      <c r="F172" s="90">
        <v>9084</v>
      </c>
      <c r="H172" s="110" t="s">
        <v>264</v>
      </c>
      <c r="I172" s="125">
        <v>503.96739641042097</v>
      </c>
      <c r="J172" s="125">
        <v>6308.3333333333303</v>
      </c>
      <c r="K172" s="125">
        <v>6664.3333333333303</v>
      </c>
      <c r="L172" s="125">
        <v>11114.333333333299</v>
      </c>
      <c r="M172" s="133">
        <f t="shared" si="10"/>
        <v>0.59961611132771653</v>
      </c>
      <c r="N172" s="174">
        <v>11106.791288635</v>
      </c>
      <c r="O172" s="174">
        <v>0.59575856746640299</v>
      </c>
      <c r="P172" s="174">
        <f t="shared" si="11"/>
        <v>6616.9660672655118</v>
      </c>
      <c r="Q172" s="173">
        <f>★構造失業率!N164</f>
        <v>3.61215595545697E-2</v>
      </c>
      <c r="R172" s="173">
        <f t="shared" si="12"/>
        <v>6377.9509333962133</v>
      </c>
      <c r="S172" s="173">
        <f t="shared" si="13"/>
        <v>7.9889151346434012E-2</v>
      </c>
      <c r="T172" s="174">
        <v>8.1096933850239902E-2</v>
      </c>
      <c r="U172" s="173">
        <f t="shared" si="14"/>
        <v>517.23226494570849</v>
      </c>
    </row>
    <row r="173" spans="1:21">
      <c r="A173" s="113">
        <v>30042</v>
      </c>
      <c r="B173" s="177">
        <v>548</v>
      </c>
      <c r="C173" s="178">
        <v>550.44373796487605</v>
      </c>
      <c r="D173" s="177">
        <v>5625</v>
      </c>
      <c r="E173" s="90">
        <v>5806</v>
      </c>
      <c r="F173" s="90">
        <v>9090</v>
      </c>
      <c r="H173" s="110" t="s">
        <v>265</v>
      </c>
      <c r="I173" s="125">
        <v>499.31358326603998</v>
      </c>
      <c r="J173" s="125">
        <v>6300</v>
      </c>
      <c r="K173" s="125">
        <v>6619.3333333333303</v>
      </c>
      <c r="L173" s="125">
        <v>11120.333333333299</v>
      </c>
      <c r="M173" s="133">
        <f t="shared" si="10"/>
        <v>0.59524594586493362</v>
      </c>
      <c r="N173" s="174">
        <v>11108.3759215707</v>
      </c>
      <c r="O173" s="174">
        <v>0.59526958710151801</v>
      </c>
      <c r="P173" s="174">
        <f t="shared" si="11"/>
        <v>6612.4783482018347</v>
      </c>
      <c r="Q173" s="173">
        <f>★構造失業率!N165</f>
        <v>3.60639354207428E-2</v>
      </c>
      <c r="R173" s="173">
        <f t="shared" si="12"/>
        <v>6374.0063560812232</v>
      </c>
      <c r="S173" s="173">
        <f t="shared" si="13"/>
        <v>7.9256124327942851E-2</v>
      </c>
      <c r="T173" s="174">
        <v>8.0847102145113606E-2</v>
      </c>
      <c r="U173" s="173">
        <f t="shared" si="14"/>
        <v>515.31994294370202</v>
      </c>
    </row>
    <row r="174" spans="1:21">
      <c r="A174" s="113">
        <v>30072</v>
      </c>
      <c r="B174" s="177">
        <v>546</v>
      </c>
      <c r="C174" s="178">
        <v>547.36340797839</v>
      </c>
      <c r="D174" s="177">
        <v>5642</v>
      </c>
      <c r="E174" s="90">
        <v>5871</v>
      </c>
      <c r="F174" s="90">
        <v>9103</v>
      </c>
      <c r="H174" s="110" t="s">
        <v>266</v>
      </c>
      <c r="I174" s="125">
        <v>506.42208261288198</v>
      </c>
      <c r="J174" s="125">
        <v>6311.6666666666597</v>
      </c>
      <c r="K174" s="125">
        <v>6568.6666666666597</v>
      </c>
      <c r="L174" s="125">
        <v>11120.666666666601</v>
      </c>
      <c r="M174" s="133">
        <f t="shared" si="10"/>
        <v>0.59067202206103042</v>
      </c>
      <c r="N174" s="174">
        <v>11109.6902126485</v>
      </c>
      <c r="O174" s="174">
        <v>0.59481382093031798</v>
      </c>
      <c r="P174" s="174">
        <f t="shared" si="11"/>
        <v>6608.197284737611</v>
      </c>
      <c r="Q174" s="173">
        <f>★構造失業率!N166</f>
        <v>3.6010349942925998E-2</v>
      </c>
      <c r="R174" s="173">
        <f t="shared" si="12"/>
        <v>6370.2337880223167</v>
      </c>
      <c r="S174" s="173">
        <f t="shared" si="13"/>
        <v>8.0235872608325723E-2</v>
      </c>
      <c r="T174" s="174">
        <v>8.0619660435590906E-2</v>
      </c>
      <c r="U174" s="173">
        <f t="shared" si="14"/>
        <v>513.56608488568713</v>
      </c>
    </row>
    <row r="175" spans="1:21">
      <c r="A175" s="113">
        <v>30103</v>
      </c>
      <c r="B175" s="177">
        <v>535</v>
      </c>
      <c r="C175" s="178">
        <v>537.18646161383697</v>
      </c>
      <c r="D175" s="177">
        <v>5620</v>
      </c>
      <c r="E175" s="90">
        <v>5860</v>
      </c>
      <c r="F175" s="90">
        <v>9111</v>
      </c>
      <c r="H175" s="110" t="s">
        <v>267</v>
      </c>
      <c r="I175" s="125">
        <v>502.19185092176099</v>
      </c>
      <c r="J175" s="125">
        <v>6284.6666666666597</v>
      </c>
      <c r="K175" s="125">
        <v>6635.3333333333303</v>
      </c>
      <c r="L175" s="125">
        <v>11120</v>
      </c>
      <c r="M175" s="133">
        <f t="shared" si="10"/>
        <v>0.59670263788968803</v>
      </c>
      <c r="N175" s="174">
        <v>11110.752813834</v>
      </c>
      <c r="O175" s="174">
        <v>0.59440088239309696</v>
      </c>
      <c r="P175" s="174">
        <f t="shared" si="11"/>
        <v>6604.2412765945146</v>
      </c>
      <c r="Q175" s="173">
        <f>★構造失業率!N167</f>
        <v>3.5961804385406998E-2</v>
      </c>
      <c r="R175" s="173">
        <f t="shared" si="12"/>
        <v>6366.7408436915921</v>
      </c>
      <c r="S175" s="173">
        <f t="shared" si="13"/>
        <v>7.9907476013858308E-2</v>
      </c>
      <c r="T175" s="174">
        <v>8.0412962104843194E-2</v>
      </c>
      <c r="U175" s="173">
        <f t="shared" si="14"/>
        <v>511.96849019512939</v>
      </c>
    </row>
    <row r="176" spans="1:21">
      <c r="A176" s="113">
        <v>30133</v>
      </c>
      <c r="B176" s="177">
        <v>531</v>
      </c>
      <c r="C176" s="178">
        <v>532.64322750596602</v>
      </c>
      <c r="D176" s="177">
        <v>5615</v>
      </c>
      <c r="E176" s="90">
        <v>5821</v>
      </c>
      <c r="F176" s="90">
        <v>9118</v>
      </c>
      <c r="H176" s="110" t="s">
        <v>268</v>
      </c>
      <c r="I176" s="125">
        <v>504.47971936204499</v>
      </c>
      <c r="J176" s="125">
        <v>6283.3333333333303</v>
      </c>
      <c r="K176" s="125">
        <v>6596.6666666666597</v>
      </c>
      <c r="L176" s="125">
        <v>11110</v>
      </c>
      <c r="M176" s="133">
        <f t="shared" si="10"/>
        <v>0.59375937593759309</v>
      </c>
      <c r="N176" s="174">
        <v>11111.5892373767</v>
      </c>
      <c r="O176" s="174">
        <v>0.59403779630585896</v>
      </c>
      <c r="P176" s="174">
        <f t="shared" si="11"/>
        <v>6600.7039840271545</v>
      </c>
      <c r="Q176" s="173">
        <f>★構造失業率!N168</f>
        <v>3.5918379716396297E-2</v>
      </c>
      <c r="R176" s="173">
        <f t="shared" si="12"/>
        <v>6363.6173919333369</v>
      </c>
      <c r="S176" s="173">
        <f t="shared" si="13"/>
        <v>8.028854950059075E-2</v>
      </c>
      <c r="T176" s="174">
        <v>8.0225120668649896E-2</v>
      </c>
      <c r="U176" s="173">
        <f t="shared" si="14"/>
        <v>510.52197315697111</v>
      </c>
    </row>
    <row r="177" spans="1:21">
      <c r="A177" s="113">
        <v>30164</v>
      </c>
      <c r="B177" s="177">
        <v>535</v>
      </c>
      <c r="C177" s="178">
        <v>535.18844544429896</v>
      </c>
      <c r="D177" s="177">
        <v>5631</v>
      </c>
      <c r="E177" s="90">
        <v>5809</v>
      </c>
      <c r="F177" s="90">
        <v>9133</v>
      </c>
      <c r="H177" s="110" t="s">
        <v>269</v>
      </c>
      <c r="I177" s="125">
        <v>493.00749890355098</v>
      </c>
      <c r="J177" s="125">
        <v>6293.3333333333303</v>
      </c>
      <c r="K177" s="125">
        <v>6581.3333333333303</v>
      </c>
      <c r="L177" s="125">
        <v>11115.666666666601</v>
      </c>
      <c r="M177" s="133">
        <f t="shared" si="10"/>
        <v>0.59207724832818864</v>
      </c>
      <c r="N177" s="174">
        <v>11112.2307750173</v>
      </c>
      <c r="O177" s="174">
        <v>0.59373302608179002</v>
      </c>
      <c r="P177" s="174">
        <f t="shared" si="11"/>
        <v>6597.6984045702166</v>
      </c>
      <c r="Q177" s="173">
        <f>★構造失業率!N169</f>
        <v>3.5880249553529198E-2</v>
      </c>
      <c r="R177" s="173">
        <f t="shared" si="12"/>
        <v>6360.9713393353159</v>
      </c>
      <c r="S177" s="173">
        <f t="shared" si="13"/>
        <v>7.8338055969843945E-2</v>
      </c>
      <c r="T177" s="174">
        <v>8.0053933713983297E-2</v>
      </c>
      <c r="U177" s="173">
        <f t="shared" si="14"/>
        <v>509.22077795569692</v>
      </c>
    </row>
    <row r="178" spans="1:21">
      <c r="A178" s="113">
        <v>30195</v>
      </c>
      <c r="B178" s="177">
        <v>522</v>
      </c>
      <c r="C178" s="178">
        <v>529.43708128828496</v>
      </c>
      <c r="D178" s="177">
        <v>5635</v>
      </c>
      <c r="E178" s="90">
        <v>5823</v>
      </c>
      <c r="F178" s="90">
        <v>9144</v>
      </c>
      <c r="H178" s="110" t="s">
        <v>270</v>
      </c>
      <c r="I178" s="125">
        <v>495.848226818169</v>
      </c>
      <c r="J178" s="125">
        <v>6277</v>
      </c>
      <c r="K178" s="125">
        <v>6521</v>
      </c>
      <c r="L178" s="125">
        <v>11112</v>
      </c>
      <c r="M178" s="133">
        <f t="shared" si="10"/>
        <v>0.5868430525557955</v>
      </c>
      <c r="N178" s="174">
        <v>11112.707725222999</v>
      </c>
      <c r="O178" s="174">
        <v>0.59349486112134797</v>
      </c>
      <c r="P178" s="174">
        <f t="shared" si="11"/>
        <v>6595.3349280633547</v>
      </c>
      <c r="Q178" s="173">
        <f>★構造失業率!N170</f>
        <v>3.5846753997853503E-2</v>
      </c>
      <c r="R178" s="173">
        <f t="shared" si="12"/>
        <v>6358.9135793636169</v>
      </c>
      <c r="S178" s="173">
        <f t="shared" si="13"/>
        <v>7.8994460222744783E-2</v>
      </c>
      <c r="T178" s="174">
        <v>7.9897238470835893E-2</v>
      </c>
      <c r="U178" s="173">
        <f t="shared" si="14"/>
        <v>508.05963466585155</v>
      </c>
    </row>
    <row r="179" spans="1:21">
      <c r="A179" s="113">
        <v>30225</v>
      </c>
      <c r="B179" s="177">
        <v>537</v>
      </c>
      <c r="C179" s="178">
        <v>537.87390743559604</v>
      </c>
      <c r="D179" s="177">
        <v>5658</v>
      </c>
      <c r="E179" s="90">
        <v>5849</v>
      </c>
      <c r="F179" s="90">
        <v>9152</v>
      </c>
      <c r="H179" s="110" t="s">
        <v>271</v>
      </c>
      <c r="I179" s="125">
        <v>510.51181049348997</v>
      </c>
      <c r="J179" s="125">
        <v>6273.3333333333303</v>
      </c>
      <c r="K179" s="125">
        <v>6602</v>
      </c>
      <c r="L179" s="125">
        <v>11106.666666666601</v>
      </c>
      <c r="M179" s="133">
        <f t="shared" si="10"/>
        <v>0.59441776710684624</v>
      </c>
      <c r="N179" s="174">
        <v>11113.0525338937</v>
      </c>
      <c r="O179" s="174">
        <v>0.59333055596389395</v>
      </c>
      <c r="P179" s="174">
        <f t="shared" si="11"/>
        <v>6593.7136383911093</v>
      </c>
      <c r="Q179" s="173">
        <f>★構造失業率!N171</f>
        <v>3.5817068876330002E-2</v>
      </c>
      <c r="R179" s="173">
        <f t="shared" si="12"/>
        <v>6357.5461428540584</v>
      </c>
      <c r="S179" s="173">
        <f t="shared" si="13"/>
        <v>8.1378078187060082E-2</v>
      </c>
      <c r="T179" s="174">
        <v>7.9751799745609794E-2</v>
      </c>
      <c r="U179" s="173">
        <f t="shared" si="14"/>
        <v>507.02574685837084</v>
      </c>
    </row>
    <row r="180" spans="1:21">
      <c r="A180" s="113">
        <v>30256</v>
      </c>
      <c r="B180" s="177">
        <v>552</v>
      </c>
      <c r="C180" s="178">
        <v>541.44639632374003</v>
      </c>
      <c r="D180" s="177">
        <v>5672</v>
      </c>
      <c r="E180" s="90">
        <v>5812</v>
      </c>
      <c r="F180" s="90">
        <v>9161</v>
      </c>
      <c r="H180" s="110" t="s">
        <v>272</v>
      </c>
      <c r="I180" s="125">
        <v>506.84292749342598</v>
      </c>
      <c r="J180" s="125">
        <v>6282</v>
      </c>
      <c r="K180" s="125">
        <v>6580.3333333333303</v>
      </c>
      <c r="L180" s="125">
        <v>11110</v>
      </c>
      <c r="M180" s="133">
        <f t="shared" si="10"/>
        <v>0.59228922892289204</v>
      </c>
      <c r="N180" s="174">
        <v>11113.2972046006</v>
      </c>
      <c r="O180" s="174">
        <v>0.59324320776843598</v>
      </c>
      <c r="P180" s="174">
        <f t="shared" si="11"/>
        <v>6592.8880825412525</v>
      </c>
      <c r="Q180" s="173">
        <f>★構造失業率!N172</f>
        <v>3.5789179590370902E-2</v>
      </c>
      <c r="R180" s="173">
        <f t="shared" si="12"/>
        <v>6356.9340269359682</v>
      </c>
      <c r="S180" s="173">
        <f t="shared" si="13"/>
        <v>8.0681777697138801E-2</v>
      </c>
      <c r="T180" s="174">
        <v>7.9613818108302495E-2</v>
      </c>
      <c r="U180" s="173">
        <f t="shared" si="14"/>
        <v>506.09978934695908</v>
      </c>
    </row>
    <row r="181" spans="1:21">
      <c r="A181" s="113">
        <v>30286</v>
      </c>
      <c r="B181" s="177">
        <v>567</v>
      </c>
      <c r="C181" s="178">
        <v>555.43596971633303</v>
      </c>
      <c r="D181" s="177">
        <v>5712</v>
      </c>
      <c r="E181" s="90">
        <v>5777</v>
      </c>
      <c r="F181" s="90">
        <v>9168</v>
      </c>
      <c r="H181" s="110" t="s">
        <v>273</v>
      </c>
      <c r="I181" s="125">
        <v>500.94577466426801</v>
      </c>
      <c r="J181" s="125">
        <v>6285</v>
      </c>
      <c r="K181" s="125">
        <v>6557.3333333333303</v>
      </c>
      <c r="L181" s="125">
        <v>11112</v>
      </c>
      <c r="M181" s="133">
        <f t="shared" si="10"/>
        <v>0.59011279097672154</v>
      </c>
      <c r="N181" s="174">
        <v>11113.469749748199</v>
      </c>
      <c r="O181" s="174">
        <v>0.59323659320094502</v>
      </c>
      <c r="P181" s="174">
        <f t="shared" si="11"/>
        <v>6592.9169329823808</v>
      </c>
      <c r="Q181" s="173">
        <f>★構造失業率!N173</f>
        <v>3.5761769530809201E-2</v>
      </c>
      <c r="R181" s="173">
        <f t="shared" si="12"/>
        <v>6357.1425570892952</v>
      </c>
      <c r="S181" s="173">
        <f t="shared" si="13"/>
        <v>7.970497608023358E-2</v>
      </c>
      <c r="T181" s="174">
        <v>7.9480510552936798E-2</v>
      </c>
      <c r="U181" s="173">
        <f t="shared" si="14"/>
        <v>505.26893609525933</v>
      </c>
    </row>
    <row r="182" spans="1:21">
      <c r="A182" s="113">
        <v>30317</v>
      </c>
      <c r="B182" s="177">
        <v>567</v>
      </c>
      <c r="C182" s="178">
        <v>564.10215738508703</v>
      </c>
      <c r="D182" s="177">
        <v>5720</v>
      </c>
      <c r="E182" s="90">
        <v>5725</v>
      </c>
      <c r="F182" s="90">
        <v>9182</v>
      </c>
      <c r="H182" s="110" t="s">
        <v>274</v>
      </c>
      <c r="I182" s="125">
        <v>509.941824400472</v>
      </c>
      <c r="J182" s="125">
        <v>6303.6666666666597</v>
      </c>
      <c r="K182" s="125">
        <v>6530</v>
      </c>
      <c r="L182" s="125">
        <v>11104.333333333299</v>
      </c>
      <c r="M182" s="133">
        <f t="shared" si="10"/>
        <v>0.58805871581664992</v>
      </c>
      <c r="N182" s="174">
        <v>11113.596120987901</v>
      </c>
      <c r="O182" s="174">
        <v>0.59331389269061696</v>
      </c>
      <c r="P182" s="174">
        <f t="shared" si="11"/>
        <v>6593.8509763346719</v>
      </c>
      <c r="Q182" s="173">
        <f>★構造失業率!N174</f>
        <v>3.57340565050853E-2</v>
      </c>
      <c r="R182" s="173">
        <f t="shared" si="12"/>
        <v>6358.2259329602166</v>
      </c>
      <c r="S182" s="173">
        <f t="shared" si="13"/>
        <v>8.0896064364730458E-2</v>
      </c>
      <c r="T182" s="174">
        <v>7.9349761548279205E-2</v>
      </c>
      <c r="U182" s="173">
        <f t="shared" si="14"/>
        <v>504.52371165047828</v>
      </c>
    </row>
    <row r="183" spans="1:21">
      <c r="A183" s="113">
        <v>30348</v>
      </c>
      <c r="B183" s="177">
        <v>553</v>
      </c>
      <c r="C183" s="178">
        <v>557.49502839637103</v>
      </c>
      <c r="D183" s="177">
        <v>5722</v>
      </c>
      <c r="E183" s="90">
        <v>5725</v>
      </c>
      <c r="F183" s="90">
        <v>9187</v>
      </c>
      <c r="H183" s="110" t="s">
        <v>275</v>
      </c>
      <c r="I183" s="125">
        <v>501.93002681744002</v>
      </c>
      <c r="J183" s="125">
        <v>6318</v>
      </c>
      <c r="K183" s="125">
        <v>6620.3333333333303</v>
      </c>
      <c r="L183" s="125">
        <v>11105.333333333299</v>
      </c>
      <c r="M183" s="133">
        <f t="shared" si="10"/>
        <v>0.59613999279625562</v>
      </c>
      <c r="N183" s="174">
        <v>11113.7013513776</v>
      </c>
      <c r="O183" s="174">
        <v>0.59347633429025404</v>
      </c>
      <c r="P183" s="174">
        <f t="shared" si="11"/>
        <v>6595.7187384122208</v>
      </c>
      <c r="Q183" s="173">
        <f>★構造失業率!N175</f>
        <v>3.5706049605102097E-2</v>
      </c>
      <c r="R183" s="173">
        <f t="shared" si="12"/>
        <v>6360.2116779571734</v>
      </c>
      <c r="S183" s="173">
        <f t="shared" si="13"/>
        <v>7.9444448689053496E-2</v>
      </c>
      <c r="T183" s="174">
        <v>7.9219595854050195E-2</v>
      </c>
      <c r="U183" s="173">
        <f t="shared" si="14"/>
        <v>503.85339867397772</v>
      </c>
    </row>
    <row r="184" spans="1:21">
      <c r="A184" s="113">
        <v>30376</v>
      </c>
      <c r="B184" s="177">
        <v>536</v>
      </c>
      <c r="C184" s="178">
        <v>540.87751703555705</v>
      </c>
      <c r="D184" s="177">
        <v>5716</v>
      </c>
      <c r="E184" s="90">
        <v>5805</v>
      </c>
      <c r="F184" s="90">
        <v>9197</v>
      </c>
      <c r="H184" s="110" t="s">
        <v>276</v>
      </c>
      <c r="I184" s="125">
        <v>489.474386749725</v>
      </c>
      <c r="J184" s="125">
        <v>6324.6666666666597</v>
      </c>
      <c r="K184" s="125">
        <v>6604.6666666666597</v>
      </c>
      <c r="L184" s="125">
        <v>11108.666666666601</v>
      </c>
      <c r="M184" s="133">
        <f t="shared" si="10"/>
        <v>0.59455080117626169</v>
      </c>
      <c r="N184" s="174">
        <v>11113.804684732901</v>
      </c>
      <c r="O184" s="174">
        <v>0.59372186156711304</v>
      </c>
      <c r="P184" s="174">
        <f t="shared" si="11"/>
        <v>6598.5088065129194</v>
      </c>
      <c r="Q184" s="173">
        <f>★構造失業率!N176</f>
        <v>3.5678687273727201E-2</v>
      </c>
      <c r="R184" s="173">
        <f t="shared" si="12"/>
        <v>6363.0826743324096</v>
      </c>
      <c r="S184" s="173">
        <f t="shared" si="13"/>
        <v>7.7391333416737457E-2</v>
      </c>
      <c r="T184" s="174">
        <v>7.9089004669230897E-2</v>
      </c>
      <c r="U184" s="173">
        <f t="shared" si="14"/>
        <v>503.24987534097818</v>
      </c>
    </row>
    <row r="185" spans="1:21">
      <c r="A185" s="113">
        <v>30407</v>
      </c>
      <c r="B185" s="177">
        <v>520</v>
      </c>
      <c r="C185" s="178">
        <v>522.31306628331504</v>
      </c>
      <c r="D185" s="177">
        <v>5712</v>
      </c>
      <c r="E185" s="90">
        <v>5922</v>
      </c>
      <c r="F185" s="90">
        <v>9205</v>
      </c>
      <c r="H185" s="110" t="s">
        <v>277</v>
      </c>
      <c r="I185" s="125">
        <v>499.06672769437398</v>
      </c>
      <c r="J185" s="125">
        <v>6359</v>
      </c>
      <c r="K185" s="125">
        <v>6616</v>
      </c>
      <c r="L185" s="125">
        <v>11110.666666666601</v>
      </c>
      <c r="M185" s="133">
        <f t="shared" si="10"/>
        <v>0.59546381855274566</v>
      </c>
      <c r="N185" s="174">
        <v>11113.920134858199</v>
      </c>
      <c r="O185" s="174">
        <v>0.59405008287501904</v>
      </c>
      <c r="P185" s="174">
        <f t="shared" si="11"/>
        <v>6602.225177178856</v>
      </c>
      <c r="Q185" s="173">
        <f>★構造失業率!N177</f>
        <v>3.5652700325557E-2</v>
      </c>
      <c r="R185" s="173">
        <f t="shared" si="12"/>
        <v>6366.8380214550507</v>
      </c>
      <c r="S185" s="173">
        <f t="shared" si="13"/>
        <v>7.8481951202134609E-2</v>
      </c>
      <c r="T185" s="174">
        <v>7.8957119725824004E-2</v>
      </c>
      <c r="U185" s="173">
        <f t="shared" si="14"/>
        <v>502.70719193495484</v>
      </c>
    </row>
    <row r="186" spans="1:21">
      <c r="A186" s="113">
        <v>30437</v>
      </c>
      <c r="B186" s="177">
        <v>542</v>
      </c>
      <c r="C186" s="178">
        <v>544.86065682762501</v>
      </c>
      <c r="D186" s="177">
        <v>5735</v>
      </c>
      <c r="E186" s="90">
        <v>5987</v>
      </c>
      <c r="F186" s="90">
        <v>9219</v>
      </c>
      <c r="H186" s="110" t="s">
        <v>278</v>
      </c>
      <c r="I186" s="125">
        <v>507.33616274495</v>
      </c>
      <c r="J186" s="125">
        <v>6351.3333333333303</v>
      </c>
      <c r="K186" s="125">
        <v>6540</v>
      </c>
      <c r="L186" s="125">
        <v>11105.333333333299</v>
      </c>
      <c r="M186" s="133">
        <f t="shared" si="10"/>
        <v>0.58890623124024677</v>
      </c>
      <c r="N186" s="174">
        <v>11114.058504296599</v>
      </c>
      <c r="O186" s="174">
        <v>0.59446112465504897</v>
      </c>
      <c r="P186" s="174">
        <f t="shared" si="11"/>
        <v>6606.8757179461682</v>
      </c>
      <c r="Q186" s="173">
        <f>★構造失業率!N178</f>
        <v>3.5628936299893499E-2</v>
      </c>
      <c r="R186" s="173">
        <f t="shared" si="12"/>
        <v>6371.4797638501514</v>
      </c>
      <c r="S186" s="173">
        <f t="shared" si="13"/>
        <v>7.9878686272428404E-2</v>
      </c>
      <c r="T186" s="174">
        <v>7.88220117112996E-2</v>
      </c>
      <c r="U186" s="173">
        <f t="shared" si="14"/>
        <v>502.21285256450506</v>
      </c>
    </row>
    <row r="187" spans="1:21">
      <c r="A187" s="113">
        <v>30468</v>
      </c>
      <c r="B187" s="177">
        <v>537</v>
      </c>
      <c r="C187" s="178">
        <v>541.18851158793802</v>
      </c>
      <c r="D187" s="177">
        <v>5742</v>
      </c>
      <c r="E187" s="90">
        <v>5989</v>
      </c>
      <c r="F187" s="90">
        <v>9227</v>
      </c>
      <c r="H187" s="110" t="s">
        <v>279</v>
      </c>
      <c r="I187" s="125">
        <v>505.69864386710998</v>
      </c>
      <c r="J187" s="125">
        <v>6371</v>
      </c>
      <c r="K187" s="125">
        <v>6643.3333333333303</v>
      </c>
      <c r="L187" s="125">
        <v>11106.333333333299</v>
      </c>
      <c r="M187" s="133">
        <f t="shared" si="10"/>
        <v>0.59815720759926927</v>
      </c>
      <c r="N187" s="174">
        <v>11114.228562173401</v>
      </c>
      <c r="O187" s="174">
        <v>0.59495599693308199</v>
      </c>
      <c r="P187" s="174">
        <f t="shared" si="11"/>
        <v>6612.4769343500102</v>
      </c>
      <c r="Q187" s="173">
        <f>★構造失業率!N179</f>
        <v>3.5608436775424197E-2</v>
      </c>
      <c r="R187" s="173">
        <f t="shared" si="12"/>
        <v>6377.0169675042571</v>
      </c>
      <c r="S187" s="173">
        <f t="shared" si="13"/>
        <v>7.9375081442020087E-2</v>
      </c>
      <c r="T187" s="174">
        <v>7.8681454332800493E-2</v>
      </c>
      <c r="U187" s="173">
        <f t="shared" si="14"/>
        <v>501.75296930818007</v>
      </c>
    </row>
    <row r="188" spans="1:21">
      <c r="A188" s="113">
        <v>30498</v>
      </c>
      <c r="B188" s="177">
        <v>535</v>
      </c>
      <c r="C188" s="178">
        <v>538.59270346904805</v>
      </c>
      <c r="D188" s="177">
        <v>5736</v>
      </c>
      <c r="E188" s="90">
        <v>5953</v>
      </c>
      <c r="F188" s="90">
        <v>9233</v>
      </c>
      <c r="H188" s="110" t="s">
        <v>280</v>
      </c>
      <c r="I188" s="125">
        <v>503.96058526295599</v>
      </c>
      <c r="J188" s="125">
        <v>6376.3333333333303</v>
      </c>
      <c r="K188" s="125">
        <v>6634</v>
      </c>
      <c r="L188" s="125">
        <v>11110</v>
      </c>
      <c r="M188" s="133">
        <f t="shared" si="10"/>
        <v>0.59711971197119706</v>
      </c>
      <c r="N188" s="174">
        <v>11114.4336243822</v>
      </c>
      <c r="O188" s="174">
        <v>0.59553223792661103</v>
      </c>
      <c r="P188" s="174">
        <f t="shared" si="11"/>
        <v>6619.0035296151063</v>
      </c>
      <c r="Q188" s="173">
        <f>★構造失業率!N180</f>
        <v>3.5591993796696399E-2</v>
      </c>
      <c r="R188" s="173">
        <f t="shared" si="12"/>
        <v>6383.4199970487334</v>
      </c>
      <c r="S188" s="173">
        <f t="shared" si="13"/>
        <v>7.9036110397243384E-2</v>
      </c>
      <c r="T188" s="174">
        <v>7.8533881719070095E-2</v>
      </c>
      <c r="U188" s="173">
        <f t="shared" si="14"/>
        <v>501.31475101137198</v>
      </c>
    </row>
    <row r="189" spans="1:21">
      <c r="A189" s="113">
        <v>30529</v>
      </c>
      <c r="B189" s="177">
        <v>545</v>
      </c>
      <c r="C189" s="178">
        <v>542.08054087797098</v>
      </c>
      <c r="D189" s="177">
        <v>5736</v>
      </c>
      <c r="E189" s="90">
        <v>5940</v>
      </c>
      <c r="F189" s="90">
        <v>9249</v>
      </c>
      <c r="H189" s="110" t="s">
        <v>281</v>
      </c>
      <c r="I189" s="125">
        <v>510.32704533514499</v>
      </c>
      <c r="J189" s="125">
        <v>6386.3333333333303</v>
      </c>
      <c r="K189" s="125">
        <v>6617.6666666666597</v>
      </c>
      <c r="L189" s="125">
        <v>11112.666666666601</v>
      </c>
      <c r="M189" s="133">
        <f t="shared" si="10"/>
        <v>0.59550662907193286</v>
      </c>
      <c r="N189" s="174">
        <v>11114.672072298599</v>
      </c>
      <c r="O189" s="174">
        <v>0.59618938660979803</v>
      </c>
      <c r="P189" s="174">
        <f t="shared" si="11"/>
        <v>6626.4495251527551</v>
      </c>
      <c r="Q189" s="173">
        <f>★構造失業率!N181</f>
        <v>3.5579762593355803E-2</v>
      </c>
      <c r="R189" s="173">
        <f t="shared" si="12"/>
        <v>6390.6820242109643</v>
      </c>
      <c r="S189" s="173">
        <f t="shared" si="13"/>
        <v>7.9909240357296088E-2</v>
      </c>
      <c r="T189" s="174">
        <v>7.8378161515795297E-2</v>
      </c>
      <c r="U189" s="173">
        <f t="shared" si="14"/>
        <v>500.88990788969659</v>
      </c>
    </row>
    <row r="190" spans="1:21">
      <c r="A190" s="113">
        <v>30560</v>
      </c>
      <c r="B190" s="177">
        <v>541</v>
      </c>
      <c r="C190" s="178">
        <v>543.19397112296303</v>
      </c>
      <c r="D190" s="177">
        <v>5738</v>
      </c>
      <c r="E190" s="90">
        <v>5952</v>
      </c>
      <c r="F190" s="90">
        <v>9258</v>
      </c>
      <c r="H190" s="110" t="s">
        <v>282</v>
      </c>
      <c r="I190" s="125">
        <v>498.79249609467399</v>
      </c>
      <c r="J190" s="125">
        <v>6391.3333333333303</v>
      </c>
      <c r="K190" s="125">
        <v>6570.6666666666597</v>
      </c>
      <c r="L190" s="125">
        <v>11106</v>
      </c>
      <c r="M190" s="133">
        <f t="shared" si="10"/>
        <v>0.59163215078936249</v>
      </c>
      <c r="N190" s="174">
        <v>11114.939516282901</v>
      </c>
      <c r="O190" s="174">
        <v>0.59692797412807996</v>
      </c>
      <c r="P190" s="174">
        <f t="shared" si="11"/>
        <v>6634.8183280108933</v>
      </c>
      <c r="Q190" s="173">
        <f>★構造失業率!N182</f>
        <v>3.5571763712740498E-2</v>
      </c>
      <c r="R190" s="173">
        <f t="shared" si="12"/>
        <v>6398.8061381699299</v>
      </c>
      <c r="S190" s="173">
        <f t="shared" si="13"/>
        <v>7.8042009402525439E-2</v>
      </c>
      <c r="T190" s="174">
        <v>7.8213475261586493E-2</v>
      </c>
      <c r="U190" s="173">
        <f t="shared" si="14"/>
        <v>500.47286559144163</v>
      </c>
    </row>
    <row r="191" spans="1:21">
      <c r="A191" s="113">
        <v>30590</v>
      </c>
      <c r="B191" s="177">
        <v>538</v>
      </c>
      <c r="C191" s="178">
        <v>537.92344286763205</v>
      </c>
      <c r="D191" s="177">
        <v>5751</v>
      </c>
      <c r="E191" s="90">
        <v>5955</v>
      </c>
      <c r="F191" s="90">
        <v>9268</v>
      </c>
      <c r="H191" s="110" t="s">
        <v>283</v>
      </c>
      <c r="I191" s="125">
        <v>507.41479114042301</v>
      </c>
      <c r="J191" s="125">
        <v>6391.6666666666597</v>
      </c>
      <c r="K191" s="125">
        <v>6643.3333333333303</v>
      </c>
      <c r="L191" s="125">
        <v>11109.333333333299</v>
      </c>
      <c r="M191" s="133">
        <f t="shared" si="10"/>
        <v>0.59799567930869091</v>
      </c>
      <c r="N191" s="174">
        <v>11115.230313316901</v>
      </c>
      <c r="O191" s="174">
        <v>0.597748104903436</v>
      </c>
      <c r="P191" s="174">
        <f t="shared" si="11"/>
        <v>6644.1078553504021</v>
      </c>
      <c r="Q191" s="173">
        <f>★構造失業率!N183</f>
        <v>3.5567706713545297E-2</v>
      </c>
      <c r="R191" s="173">
        <f t="shared" si="12"/>
        <v>6407.7921757781369</v>
      </c>
      <c r="S191" s="173">
        <f t="shared" si="13"/>
        <v>7.9386929513495214E-2</v>
      </c>
      <c r="T191" s="174">
        <v>7.8039961419330603E-2</v>
      </c>
      <c r="U191" s="173">
        <f t="shared" si="14"/>
        <v>500.0638541808143</v>
      </c>
    </row>
    <row r="192" spans="1:21">
      <c r="A192" s="113">
        <v>30621</v>
      </c>
      <c r="B192" s="177">
        <v>537</v>
      </c>
      <c r="C192" s="178">
        <v>527.44340257834699</v>
      </c>
      <c r="D192" s="177">
        <v>5748</v>
      </c>
      <c r="E192" s="90">
        <v>5903</v>
      </c>
      <c r="F192" s="90">
        <v>9277</v>
      </c>
      <c r="H192" s="110" t="s">
        <v>284</v>
      </c>
      <c r="I192" s="125">
        <v>499.89898812042799</v>
      </c>
      <c r="J192" s="125">
        <v>6405.3333333333303</v>
      </c>
      <c r="K192" s="125">
        <v>6652.3333333333303</v>
      </c>
      <c r="L192" s="125">
        <v>11111.333333333299</v>
      </c>
      <c r="M192" s="133">
        <f t="shared" si="10"/>
        <v>0.59869802603948075</v>
      </c>
      <c r="N192" s="174">
        <v>11115.5332331848</v>
      </c>
      <c r="O192" s="174">
        <v>0.598646573468256</v>
      </c>
      <c r="P192" s="174">
        <f t="shared" si="11"/>
        <v>6654.2758823186059</v>
      </c>
      <c r="Q192" s="173">
        <f>★構造失業率!N184</f>
        <v>3.5566304663330703E-2</v>
      </c>
      <c r="R192" s="173">
        <f t="shared" si="12"/>
        <v>6417.6078789742087</v>
      </c>
      <c r="S192" s="173">
        <f t="shared" si="13"/>
        <v>7.8044180077086009E-2</v>
      </c>
      <c r="T192" s="174">
        <v>7.7857651285752005E-2</v>
      </c>
      <c r="U192" s="173">
        <f t="shared" si="14"/>
        <v>499.6598763298685</v>
      </c>
    </row>
    <row r="193" spans="1:21">
      <c r="A193" s="113">
        <v>30651</v>
      </c>
      <c r="B193" s="177">
        <v>537</v>
      </c>
      <c r="C193" s="178">
        <v>524.80416271948297</v>
      </c>
      <c r="D193" s="177">
        <v>5736</v>
      </c>
      <c r="E193" s="90">
        <v>5807</v>
      </c>
      <c r="F193" s="90">
        <v>9282</v>
      </c>
      <c r="H193" s="110" t="s">
        <v>285</v>
      </c>
      <c r="I193" s="125">
        <v>503.727284884217</v>
      </c>
      <c r="J193" s="125">
        <v>6420.3333333333303</v>
      </c>
      <c r="K193" s="125">
        <v>6634</v>
      </c>
      <c r="L193" s="125">
        <v>11115</v>
      </c>
      <c r="M193" s="133">
        <f t="shared" si="10"/>
        <v>0.59685110211425996</v>
      </c>
      <c r="N193" s="174">
        <v>11115.833360058101</v>
      </c>
      <c r="O193" s="174">
        <v>0.59962032908893503</v>
      </c>
      <c r="P193" s="174">
        <f t="shared" si="11"/>
        <v>6665.2796574558006</v>
      </c>
      <c r="Q193" s="173">
        <f>★構造失業率!N185</f>
        <v>3.5566638582456699E-2</v>
      </c>
      <c r="R193" s="173">
        <f t="shared" si="12"/>
        <v>6428.2180648280691</v>
      </c>
      <c r="S193" s="173">
        <f t="shared" si="13"/>
        <v>7.8458120276862664E-2</v>
      </c>
      <c r="T193" s="174">
        <v>7.7667418012634395E-2</v>
      </c>
      <c r="U193" s="173">
        <f t="shared" si="14"/>
        <v>499.26309951736937</v>
      </c>
    </row>
    <row r="194" spans="1:21">
      <c r="A194" s="113">
        <v>30682</v>
      </c>
      <c r="B194" s="177">
        <v>529</v>
      </c>
      <c r="C194" s="178">
        <v>526.36487622542199</v>
      </c>
      <c r="D194" s="177">
        <v>5711</v>
      </c>
      <c r="E194" s="90">
        <v>5724</v>
      </c>
      <c r="F194" s="90">
        <v>9297</v>
      </c>
      <c r="H194" s="110" t="s">
        <v>286</v>
      </c>
      <c r="I194" s="125">
        <v>491.08073580556498</v>
      </c>
      <c r="J194" s="125">
        <v>6440</v>
      </c>
      <c r="K194" s="125">
        <v>6604</v>
      </c>
      <c r="L194" s="125">
        <v>11110</v>
      </c>
      <c r="M194" s="133">
        <f t="shared" ref="M194:M220" si="15">K194/L194</f>
        <v>0.59441944194419438</v>
      </c>
      <c r="N194" s="174">
        <v>11116.1131531712</v>
      </c>
      <c r="O194" s="174">
        <v>0.60066635318972295</v>
      </c>
      <c r="P194" s="174">
        <f t="shared" ref="P194:P220" si="16">N194*O194</f>
        <v>6677.0751493596572</v>
      </c>
      <c r="Q194" s="173">
        <f>★構造失業率!N186</f>
        <v>3.5568098429619603E-2</v>
      </c>
      <c r="R194" s="173">
        <f t="shared" ref="R194:R220" si="17">P194*(1-Q194)</f>
        <v>6439.5842832252656</v>
      </c>
      <c r="S194" s="173">
        <f t="shared" ref="S194:S220" si="18">I194/J194</f>
        <v>7.6254772640615684E-2</v>
      </c>
      <c r="T194" s="174">
        <v>7.7470251332255796E-2</v>
      </c>
      <c r="U194" s="173">
        <f t="shared" ref="U194:U220" si="19">R194*T194</f>
        <v>498.87621289670562</v>
      </c>
    </row>
    <row r="195" spans="1:21">
      <c r="A195" s="113">
        <v>30713</v>
      </c>
      <c r="B195" s="177">
        <v>525</v>
      </c>
      <c r="C195" s="178">
        <v>530.64261276586001</v>
      </c>
      <c r="D195" s="177">
        <v>5724</v>
      </c>
      <c r="E195" s="90">
        <v>5736</v>
      </c>
      <c r="F195" s="90">
        <v>9301</v>
      </c>
      <c r="H195" s="110" t="s">
        <v>287</v>
      </c>
      <c r="I195" s="125">
        <v>497.18814421178001</v>
      </c>
      <c r="J195" s="125">
        <v>6453.6666666666597</v>
      </c>
      <c r="K195" s="125">
        <v>6693</v>
      </c>
      <c r="L195" s="125">
        <v>11112.666666666601</v>
      </c>
      <c r="M195" s="133">
        <f t="shared" si="15"/>
        <v>0.60228568000480287</v>
      </c>
      <c r="N195" s="174">
        <v>11116.3545509082</v>
      </c>
      <c r="O195" s="174">
        <v>0.60177989642801299</v>
      </c>
      <c r="P195" s="174">
        <f t="shared" si="16"/>
        <v>6689.5986903026069</v>
      </c>
      <c r="Q195" s="173">
        <f>★構造失業率!N187</f>
        <v>3.5570383137070498E-2</v>
      </c>
      <c r="R195" s="173">
        <f t="shared" si="17"/>
        <v>6451.6471018552984</v>
      </c>
      <c r="S195" s="173">
        <f t="shared" si="18"/>
        <v>7.7039638068040997E-2</v>
      </c>
      <c r="T195" s="174">
        <v>7.7267635165809603E-2</v>
      </c>
      <c r="U195" s="173">
        <f t="shared" si="19"/>
        <v>498.50351448470809</v>
      </c>
    </row>
    <row r="196" spans="1:21">
      <c r="A196" s="113">
        <v>30742</v>
      </c>
      <c r="B196" s="177">
        <v>530</v>
      </c>
      <c r="C196" s="178">
        <v>537.69122196313003</v>
      </c>
      <c r="D196" s="177">
        <v>5742</v>
      </c>
      <c r="E196" s="90">
        <v>5835</v>
      </c>
      <c r="F196" s="90">
        <v>9313</v>
      </c>
      <c r="H196" s="110" t="s">
        <v>288</v>
      </c>
      <c r="I196" s="125">
        <v>493.79053607580403</v>
      </c>
      <c r="J196" s="125">
        <v>6489</v>
      </c>
      <c r="K196" s="125">
        <v>6718.3333333333303</v>
      </c>
      <c r="L196" s="125">
        <v>11117</v>
      </c>
      <c r="M196" s="133">
        <f t="shared" si="15"/>
        <v>0.60432970525621399</v>
      </c>
      <c r="N196" s="174">
        <v>11116.535670932501</v>
      </c>
      <c r="O196" s="174">
        <v>0.60295230514166898</v>
      </c>
      <c r="P196" s="174">
        <f t="shared" si="16"/>
        <v>6702.7408079783409</v>
      </c>
      <c r="Q196" s="173">
        <f>★構造失業率!N188</f>
        <v>3.5573560439188898E-2</v>
      </c>
      <c r="R196" s="173">
        <f t="shared" si="17"/>
        <v>6464.3004527375051</v>
      </c>
      <c r="S196" s="173">
        <f t="shared" si="18"/>
        <v>7.6096553563847133E-2</v>
      </c>
      <c r="T196" s="174">
        <v>7.7060293760306903E-2</v>
      </c>
      <c r="U196" s="173">
        <f t="shared" si="19"/>
        <v>498.14089184283705</v>
      </c>
    </row>
    <row r="197" spans="1:21">
      <c r="A197" s="113">
        <v>30773</v>
      </c>
      <c r="B197" s="177">
        <v>531</v>
      </c>
      <c r="C197" s="178">
        <v>534.01291196191596</v>
      </c>
      <c r="D197" s="177">
        <v>5753</v>
      </c>
      <c r="E197" s="90">
        <v>5961</v>
      </c>
      <c r="F197" s="90">
        <v>9321</v>
      </c>
      <c r="H197" s="110" t="s">
        <v>289</v>
      </c>
      <c r="I197" s="125">
        <v>497.34697863354597</v>
      </c>
      <c r="J197" s="125">
        <v>6499.3333333333303</v>
      </c>
      <c r="K197" s="125">
        <v>6698.6666666666597</v>
      </c>
      <c r="L197" s="125">
        <v>11121.333333333299</v>
      </c>
      <c r="M197" s="133">
        <f t="shared" si="15"/>
        <v>0.60232586020860934</v>
      </c>
      <c r="N197" s="174">
        <v>11116.632325979999</v>
      </c>
      <c r="O197" s="174">
        <v>0.60417524178328996</v>
      </c>
      <c r="P197" s="174">
        <f t="shared" si="16"/>
        <v>6716.3940233649028</v>
      </c>
      <c r="Q197" s="173">
        <f>★構造失業率!N189</f>
        <v>3.5577760180857197E-2</v>
      </c>
      <c r="R197" s="173">
        <f t="shared" si="17"/>
        <v>6477.4397675214832</v>
      </c>
      <c r="S197" s="173">
        <f t="shared" si="18"/>
        <v>7.6522768278830575E-2</v>
      </c>
      <c r="T197" s="174">
        <v>7.6848808864572501E-2</v>
      </c>
      <c r="U197" s="173">
        <f t="shared" si="19"/>
        <v>497.78353062603941</v>
      </c>
    </row>
    <row r="198" spans="1:21">
      <c r="A198" s="113">
        <v>30803</v>
      </c>
      <c r="B198" s="177">
        <v>523</v>
      </c>
      <c r="C198" s="178">
        <v>527.790902222162</v>
      </c>
      <c r="D198" s="177">
        <v>5751</v>
      </c>
      <c r="E198" s="90">
        <v>6003</v>
      </c>
      <c r="F198" s="90">
        <v>9335</v>
      </c>
      <c r="H198" s="110" t="s">
        <v>290</v>
      </c>
      <c r="I198" s="125">
        <v>502.79185691230902</v>
      </c>
      <c r="J198" s="125">
        <v>6499.3333333333303</v>
      </c>
      <c r="K198" s="125">
        <v>6644</v>
      </c>
      <c r="L198" s="125">
        <v>11114.666666666601</v>
      </c>
      <c r="M198" s="133">
        <f t="shared" si="15"/>
        <v>0.59776871401151987</v>
      </c>
      <c r="N198" s="174">
        <v>11116.6206189923</v>
      </c>
      <c r="O198" s="174">
        <v>0.60544122968054903</v>
      </c>
      <c r="P198" s="174">
        <f t="shared" si="16"/>
        <v>6730.4604574548439</v>
      </c>
      <c r="Q198" s="173">
        <f>★構造失業率!N190</f>
        <v>3.5582712058217003E-2</v>
      </c>
      <c r="R198" s="173">
        <f t="shared" si="17"/>
        <v>6490.9724209780125</v>
      </c>
      <c r="S198" s="173">
        <f t="shared" si="18"/>
        <v>7.7360527784230582E-2</v>
      </c>
      <c r="T198" s="174">
        <v>7.6633159889808705E-2</v>
      </c>
      <c r="U198" s="173">
        <f t="shared" si="19"/>
        <v>497.42372737714675</v>
      </c>
    </row>
    <row r="199" spans="1:21">
      <c r="A199" s="113">
        <v>30834</v>
      </c>
      <c r="B199" s="177">
        <v>516</v>
      </c>
      <c r="C199" s="178">
        <v>520.78444796195197</v>
      </c>
      <c r="D199" s="177">
        <v>5771</v>
      </c>
      <c r="E199" s="90">
        <v>6029</v>
      </c>
      <c r="F199" s="90">
        <v>9344</v>
      </c>
      <c r="H199" s="110" t="s">
        <v>291</v>
      </c>
      <c r="I199" s="125">
        <v>495.43051279602503</v>
      </c>
      <c r="J199" s="125">
        <v>6534</v>
      </c>
      <c r="K199" s="125">
        <v>6754.3333333333303</v>
      </c>
      <c r="L199" s="125">
        <v>11115</v>
      </c>
      <c r="M199" s="133">
        <f t="shared" si="15"/>
        <v>0.60767731294047056</v>
      </c>
      <c r="N199" s="174">
        <v>11116.479591040201</v>
      </c>
      <c r="O199" s="174">
        <v>0.606741636297632</v>
      </c>
      <c r="P199" s="174">
        <f t="shared" si="16"/>
        <v>6744.8310169369624</v>
      </c>
      <c r="Q199" s="173">
        <f>★構造失業率!N191</f>
        <v>3.5587897304615597E-2</v>
      </c>
      <c r="R199" s="173">
        <f t="shared" si="17"/>
        <v>6504.7966633692231</v>
      </c>
      <c r="S199" s="173">
        <f t="shared" si="18"/>
        <v>7.5823463850019132E-2</v>
      </c>
      <c r="T199" s="174">
        <v>7.6413122471851599E-2</v>
      </c>
      <c r="U199" s="173">
        <f t="shared" si="19"/>
        <v>497.0518240925241</v>
      </c>
    </row>
    <row r="200" spans="1:21">
      <c r="A200" s="113">
        <v>30864</v>
      </c>
      <c r="B200" s="177">
        <v>514</v>
      </c>
      <c r="C200" s="178">
        <v>517.10656373504798</v>
      </c>
      <c r="D200" s="177">
        <v>5765</v>
      </c>
      <c r="E200" s="90">
        <v>5995</v>
      </c>
      <c r="F200" s="90">
        <v>9349</v>
      </c>
      <c r="H200" s="110" t="s">
        <v>292</v>
      </c>
      <c r="I200" s="125">
        <v>502.00391471477502</v>
      </c>
      <c r="J200" s="125">
        <v>6568.3333333333303</v>
      </c>
      <c r="K200" s="125">
        <v>6780.3333333333303</v>
      </c>
      <c r="L200" s="125">
        <v>11119.666666666601</v>
      </c>
      <c r="M200" s="133">
        <f t="shared" si="15"/>
        <v>0.6097604844269946</v>
      </c>
      <c r="N200" s="174">
        <v>11116.187061974901</v>
      </c>
      <c r="O200" s="174">
        <v>0.608063033776433</v>
      </c>
      <c r="P200" s="174">
        <f t="shared" si="16"/>
        <v>6759.3424289307914</v>
      </c>
      <c r="Q200" s="173">
        <f>★構造失業率!N192</f>
        <v>3.5592881150141302E-2</v>
      </c>
      <c r="R200" s="173">
        <f t="shared" si="17"/>
        <v>6518.7579572047507</v>
      </c>
      <c r="S200" s="173">
        <f t="shared" si="18"/>
        <v>7.6427898713236533E-2</v>
      </c>
      <c r="T200" s="174">
        <v>7.6188926851471106E-2</v>
      </c>
      <c r="U200" s="173">
        <f t="shared" si="19"/>
        <v>496.65717316391795</v>
      </c>
    </row>
    <row r="201" spans="1:21">
      <c r="A201" s="113">
        <v>30895</v>
      </c>
      <c r="B201" s="177">
        <v>527</v>
      </c>
      <c r="C201" s="178">
        <v>521.21570661302599</v>
      </c>
      <c r="D201" s="177">
        <v>5774</v>
      </c>
      <c r="E201" s="90">
        <v>5978</v>
      </c>
      <c r="F201" s="90">
        <v>9364</v>
      </c>
      <c r="H201" s="110" t="s">
        <v>293</v>
      </c>
      <c r="I201" s="125">
        <v>497.56574679615397</v>
      </c>
      <c r="J201" s="125">
        <v>6568.6666666666597</v>
      </c>
      <c r="K201" s="125">
        <v>6750.6666666666597</v>
      </c>
      <c r="L201" s="125">
        <v>11121.333333333299</v>
      </c>
      <c r="M201" s="133">
        <f t="shared" si="15"/>
        <v>0.60700155856612037</v>
      </c>
      <c r="N201" s="174">
        <v>11115.719926902701</v>
      </c>
      <c r="O201" s="174">
        <v>0.60939257905674704</v>
      </c>
      <c r="P201" s="174">
        <f t="shared" si="16"/>
        <v>6773.8372343277124</v>
      </c>
      <c r="Q201" s="173">
        <f>★構造失業率!N193</f>
        <v>3.5596882349511902E-2</v>
      </c>
      <c r="R201" s="173">
        <f t="shared" si="17"/>
        <v>6532.7097472426058</v>
      </c>
      <c r="S201" s="173">
        <f t="shared" si="18"/>
        <v>7.5748362954859608E-2</v>
      </c>
      <c r="T201" s="174">
        <v>7.5960434732798704E-2</v>
      </c>
      <c r="U201" s="173">
        <f t="shared" si="19"/>
        <v>496.22747238373989</v>
      </c>
    </row>
    <row r="202" spans="1:21">
      <c r="A202" s="113">
        <v>30926</v>
      </c>
      <c r="B202" s="177">
        <v>530</v>
      </c>
      <c r="C202" s="178">
        <v>526.89307414708298</v>
      </c>
      <c r="D202" s="177">
        <v>5805</v>
      </c>
      <c r="E202" s="90">
        <v>6024</v>
      </c>
      <c r="F202" s="90">
        <v>9374</v>
      </c>
      <c r="H202" s="110" t="s">
        <v>294</v>
      </c>
      <c r="I202" s="125">
        <v>509.27793401417199</v>
      </c>
      <c r="J202" s="125">
        <v>6647.3333333333303</v>
      </c>
      <c r="K202" s="125">
        <v>6769.3333333333303</v>
      </c>
      <c r="L202" s="125">
        <v>11113.333333333299</v>
      </c>
      <c r="M202" s="133">
        <f t="shared" si="15"/>
        <v>0.60911817636472865</v>
      </c>
      <c r="N202" s="174">
        <v>11115.057255682999</v>
      </c>
      <c r="O202" s="174">
        <v>0.61071848998502598</v>
      </c>
      <c r="P202" s="174">
        <f t="shared" si="16"/>
        <v>6788.1709832878278</v>
      </c>
      <c r="Q202" s="173">
        <f>★構造失業率!N194</f>
        <v>3.5599617718603302E-2</v>
      </c>
      <c r="R202" s="173">
        <f t="shared" si="17"/>
        <v>6546.5146912742657</v>
      </c>
      <c r="S202" s="173">
        <f t="shared" si="18"/>
        <v>7.6613870326071434E-2</v>
      </c>
      <c r="T202" s="174">
        <v>7.5727657177379504E-2</v>
      </c>
      <c r="U202" s="173">
        <f t="shared" si="19"/>
        <v>495.75222024749604</v>
      </c>
    </row>
    <row r="203" spans="1:21">
      <c r="A203" s="113">
        <v>30956</v>
      </c>
      <c r="B203" s="177">
        <v>530</v>
      </c>
      <c r="C203" s="178">
        <v>529.63778029824698</v>
      </c>
      <c r="D203" s="177">
        <v>5799</v>
      </c>
      <c r="E203" s="90">
        <v>6015</v>
      </c>
      <c r="F203" s="90">
        <v>9382</v>
      </c>
      <c r="H203" s="110" t="s">
        <v>295</v>
      </c>
      <c r="I203" s="125">
        <v>503.50299437903101</v>
      </c>
      <c r="J203" s="125">
        <v>6684.6666666666597</v>
      </c>
      <c r="K203" s="125">
        <v>6872.3333333333303</v>
      </c>
      <c r="L203" s="125">
        <v>11117.333333333299</v>
      </c>
      <c r="M203" s="133">
        <f t="shared" si="15"/>
        <v>0.61816382825617811</v>
      </c>
      <c r="N203" s="174">
        <v>11114.1816265542</v>
      </c>
      <c r="O203" s="174">
        <v>0.61202749001991497</v>
      </c>
      <c r="P203" s="174">
        <f t="shared" si="16"/>
        <v>6802.1846845254231</v>
      </c>
      <c r="Q203" s="173">
        <f>★構造失業率!N195</f>
        <v>3.5600727201968101E-2</v>
      </c>
      <c r="R203" s="173">
        <f t="shared" si="17"/>
        <v>6560.0219631942282</v>
      </c>
      <c r="S203" s="173">
        <f t="shared" si="18"/>
        <v>7.532207954209108E-2</v>
      </c>
      <c r="T203" s="174">
        <v>7.5490472701897099E-2</v>
      </c>
      <c r="U203" s="173">
        <f t="shared" si="19"/>
        <v>495.21915893635929</v>
      </c>
    </row>
    <row r="204" spans="1:21">
      <c r="A204" s="113">
        <v>30987</v>
      </c>
      <c r="B204" s="177">
        <v>534</v>
      </c>
      <c r="C204" s="178">
        <v>526.61430097190203</v>
      </c>
      <c r="D204" s="177">
        <v>5800</v>
      </c>
      <c r="E204" s="90">
        <v>5960</v>
      </c>
      <c r="F204" s="90">
        <v>9391</v>
      </c>
      <c r="H204" s="110" t="s">
        <v>296</v>
      </c>
      <c r="I204" s="125">
        <v>511.49961817662501</v>
      </c>
      <c r="J204" s="125">
        <v>6683.3333333333303</v>
      </c>
      <c r="K204" s="125">
        <v>6873.3333333333303</v>
      </c>
      <c r="L204" s="125">
        <v>11116</v>
      </c>
      <c r="M204" s="133">
        <f t="shared" si="15"/>
        <v>0.61832793570828803</v>
      </c>
      <c r="N204" s="174">
        <v>11113.0745403034</v>
      </c>
      <c r="O204" s="174">
        <v>0.61330530242404602</v>
      </c>
      <c r="P204" s="174">
        <f t="shared" si="16"/>
        <v>6815.707541801743</v>
      </c>
      <c r="Q204" s="173">
        <f>★構造失業率!N196</f>
        <v>3.5599212347326603E-2</v>
      </c>
      <c r="R204" s="173">
        <f t="shared" si="17"/>
        <v>6573.0737217238675</v>
      </c>
      <c r="S204" s="173">
        <f t="shared" si="18"/>
        <v>7.6533608704731956E-2</v>
      </c>
      <c r="T204" s="174">
        <v>7.5249313706253304E-2</v>
      </c>
      <c r="U204" s="173">
        <f t="shared" si="19"/>
        <v>494.61928650032922</v>
      </c>
    </row>
    <row r="205" spans="1:21">
      <c r="A205" s="113">
        <v>31017</v>
      </c>
      <c r="B205" s="177">
        <v>535</v>
      </c>
      <c r="C205" s="178">
        <v>523.49059343444605</v>
      </c>
      <c r="D205" s="177">
        <v>5797</v>
      </c>
      <c r="E205" s="90">
        <v>5865</v>
      </c>
      <c r="F205" s="90">
        <v>9395</v>
      </c>
      <c r="H205" s="110" t="s">
        <v>297</v>
      </c>
      <c r="I205" s="125">
        <v>494.58236595643098</v>
      </c>
      <c r="J205" s="125">
        <v>6712.3333333333303</v>
      </c>
      <c r="K205" s="125">
        <v>6881.6666666666597</v>
      </c>
      <c r="L205" s="125">
        <v>11116.333333333299</v>
      </c>
      <c r="M205" s="133">
        <f t="shared" si="15"/>
        <v>0.61905904225014374</v>
      </c>
      <c r="N205" s="174">
        <v>11111.7194675342</v>
      </c>
      <c r="O205" s="174">
        <v>0.61454148567144995</v>
      </c>
      <c r="P205" s="174">
        <f t="shared" si="16"/>
        <v>6828.6125899428398</v>
      </c>
      <c r="Q205" s="173">
        <f>★構造失業率!N197</f>
        <v>3.5594149005277499E-2</v>
      </c>
      <c r="R205" s="173">
        <f t="shared" si="17"/>
        <v>6585.5539359171007</v>
      </c>
      <c r="S205" s="173">
        <f t="shared" si="18"/>
        <v>7.3682628885598331E-2</v>
      </c>
      <c r="T205" s="174">
        <v>7.5004507344624896E-2</v>
      </c>
      <c r="U205" s="173">
        <f t="shared" si="19"/>
        <v>493.94622855491758</v>
      </c>
    </row>
    <row r="206" spans="1:21">
      <c r="A206" s="113">
        <v>31048</v>
      </c>
      <c r="B206" s="177">
        <v>527</v>
      </c>
      <c r="C206" s="178">
        <v>525.24090986009298</v>
      </c>
      <c r="D206" s="177">
        <v>5812</v>
      </c>
      <c r="E206" s="90">
        <v>5812</v>
      </c>
      <c r="F206" s="90">
        <v>9413</v>
      </c>
      <c r="H206" s="110" t="s">
        <v>298</v>
      </c>
      <c r="I206" s="125">
        <v>497.53748482761398</v>
      </c>
      <c r="J206" s="125">
        <v>6721.6666666666597</v>
      </c>
      <c r="K206" s="125">
        <v>6845.3333333333303</v>
      </c>
      <c r="L206" s="125">
        <v>11109.333333333299</v>
      </c>
      <c r="M206" s="133">
        <f t="shared" si="15"/>
        <v>0.61617858857417351</v>
      </c>
      <c r="N206" s="174">
        <v>11110.1017072626</v>
      </c>
      <c r="O206" s="174">
        <v>0.61572873738195799</v>
      </c>
      <c r="P206" s="174">
        <f t="shared" si="16"/>
        <v>6840.8088963979362</v>
      </c>
      <c r="Q206" s="173">
        <f>★構造失業率!N198</f>
        <v>3.5584931482794097E-2</v>
      </c>
      <c r="R206" s="173">
        <f t="shared" si="17"/>
        <v>6597.3791805327273</v>
      </c>
      <c r="S206" s="173">
        <f t="shared" si="18"/>
        <v>7.4019958070064146E-2</v>
      </c>
      <c r="T206" s="174">
        <v>7.4757183455562898E-2</v>
      </c>
      <c r="U206" s="173">
        <f t="shared" si="19"/>
        <v>493.2014857249963</v>
      </c>
    </row>
    <row r="207" spans="1:21">
      <c r="A207" s="113">
        <v>31079</v>
      </c>
      <c r="B207" s="177">
        <v>512</v>
      </c>
      <c r="C207" s="178">
        <v>519.06004872814196</v>
      </c>
      <c r="D207" s="177">
        <v>5808</v>
      </c>
      <c r="E207" s="90">
        <v>5811</v>
      </c>
      <c r="F207" s="90">
        <v>9416</v>
      </c>
      <c r="H207" s="110" t="s">
        <v>299</v>
      </c>
      <c r="I207" s="125">
        <v>503.270547914296</v>
      </c>
      <c r="J207" s="125">
        <v>6738.3333333333303</v>
      </c>
      <c r="K207" s="125">
        <v>6922</v>
      </c>
      <c r="L207" s="125">
        <v>11111</v>
      </c>
      <c r="M207" s="133">
        <f t="shared" si="15"/>
        <v>0.62298622986229857</v>
      </c>
      <c r="N207" s="174">
        <v>11108.209442170701</v>
      </c>
      <c r="O207" s="174">
        <v>0.61686257864826599</v>
      </c>
      <c r="P207" s="174">
        <f t="shared" si="16"/>
        <v>6852.2387206624344</v>
      </c>
      <c r="Q207" s="173">
        <f>★構造失業率!N199</f>
        <v>3.5571032335157397E-2</v>
      </c>
      <c r="R207" s="173">
        <f t="shared" si="17"/>
        <v>6608.4975155615339</v>
      </c>
      <c r="S207" s="173">
        <f t="shared" si="18"/>
        <v>7.468768952475334E-2</v>
      </c>
      <c r="T207" s="174">
        <v>7.4507645703581094E-2</v>
      </c>
      <c r="U207" s="173">
        <f t="shared" si="19"/>
        <v>492.38359152245465</v>
      </c>
    </row>
    <row r="208" spans="1:21">
      <c r="A208" s="113">
        <v>31107</v>
      </c>
      <c r="B208" s="177">
        <v>512</v>
      </c>
      <c r="C208" s="178">
        <v>520.85353019854801</v>
      </c>
      <c r="D208" s="177">
        <v>5796</v>
      </c>
      <c r="E208" s="90">
        <v>5884</v>
      </c>
      <c r="F208" s="90">
        <v>9428</v>
      </c>
      <c r="H208" s="110" t="s">
        <v>300</v>
      </c>
      <c r="I208" s="125">
        <v>500.119030811877</v>
      </c>
      <c r="J208" s="125">
        <v>6755.3333333333303</v>
      </c>
      <c r="K208" s="125">
        <v>6937.3333333333303</v>
      </c>
      <c r="L208" s="125">
        <v>11113.333333333299</v>
      </c>
      <c r="M208" s="133">
        <f t="shared" si="15"/>
        <v>0.62423515296940779</v>
      </c>
      <c r="N208" s="174">
        <v>11106.030374706999</v>
      </c>
      <c r="O208" s="174">
        <v>0.61793881172006304</v>
      </c>
      <c r="P208" s="174">
        <f t="shared" si="16"/>
        <v>6862.8472126733695</v>
      </c>
      <c r="Q208" s="173">
        <f>★構造失業率!N200</f>
        <v>3.5552373311360498E-2</v>
      </c>
      <c r="R208" s="173">
        <f t="shared" si="17"/>
        <v>6618.8567065895759</v>
      </c>
      <c r="S208" s="173">
        <f t="shared" si="18"/>
        <v>7.4033212890340067E-2</v>
      </c>
      <c r="T208" s="174">
        <v>7.4255736987327695E-2</v>
      </c>
      <c r="U208" s="173">
        <f t="shared" si="19"/>
        <v>491.48808276132553</v>
      </c>
    </row>
    <row r="209" spans="1:21">
      <c r="A209" s="113">
        <v>31138</v>
      </c>
      <c r="B209" s="177">
        <v>527</v>
      </c>
      <c r="C209" s="178">
        <v>530.65236497438502</v>
      </c>
      <c r="D209" s="177">
        <v>5807</v>
      </c>
      <c r="E209" s="90">
        <v>6005</v>
      </c>
      <c r="F209" s="90">
        <v>9438</v>
      </c>
      <c r="H209" s="110" t="s">
        <v>301</v>
      </c>
      <c r="I209" s="125">
        <v>501.08118819025799</v>
      </c>
      <c r="J209" s="125">
        <v>6782.6666666666597</v>
      </c>
      <c r="K209" s="125">
        <v>6944</v>
      </c>
      <c r="L209" s="125">
        <v>11114.666666666601</v>
      </c>
      <c r="M209" s="133">
        <f t="shared" si="15"/>
        <v>0.62476007677543555</v>
      </c>
      <c r="N209" s="174">
        <v>11103.5539514185</v>
      </c>
      <c r="O209" s="174">
        <v>0.618957066129047</v>
      </c>
      <c r="P209" s="174">
        <f t="shared" si="16"/>
        <v>6872.6231773755817</v>
      </c>
      <c r="Q209" s="173">
        <f>★構造失業率!N201</f>
        <v>3.55293945887886E-2</v>
      </c>
      <c r="R209" s="173">
        <f t="shared" si="17"/>
        <v>6628.4430366465513</v>
      </c>
      <c r="S209" s="173">
        <f t="shared" si="18"/>
        <v>7.3876723244091586E-2</v>
      </c>
      <c r="T209" s="174">
        <v>7.4001412732839E-2</v>
      </c>
      <c r="U209" s="173">
        <f t="shared" si="19"/>
        <v>490.51414893099411</v>
      </c>
    </row>
    <row r="210" spans="1:21">
      <c r="A210" s="113">
        <v>31168</v>
      </c>
      <c r="B210" s="177">
        <v>515</v>
      </c>
      <c r="C210" s="178">
        <v>521.29505099556002</v>
      </c>
      <c r="D210" s="177">
        <v>5810</v>
      </c>
      <c r="E210" s="90">
        <v>6054</v>
      </c>
      <c r="F210" s="90">
        <v>9452</v>
      </c>
      <c r="H210" s="110" t="s">
        <v>302</v>
      </c>
      <c r="I210" s="125">
        <v>494.932841008021</v>
      </c>
      <c r="J210" s="125">
        <v>6761</v>
      </c>
      <c r="K210" s="125">
        <v>6887.3333333333303</v>
      </c>
      <c r="L210" s="125">
        <v>11107.333333333299</v>
      </c>
      <c r="M210" s="133">
        <f t="shared" si="15"/>
        <v>0.62007082408018888</v>
      </c>
      <c r="N210" s="174">
        <v>11100.7741832014</v>
      </c>
      <c r="O210" s="174">
        <v>0.61992090662019805</v>
      </c>
      <c r="P210" s="174">
        <f t="shared" si="16"/>
        <v>6881.6019958363004</v>
      </c>
      <c r="Q210" s="173">
        <f>★構造失業率!N202</f>
        <v>3.5502975880077003E-2</v>
      </c>
      <c r="R210" s="173">
        <f t="shared" si="17"/>
        <v>6637.2846461618346</v>
      </c>
      <c r="S210" s="173">
        <f t="shared" si="18"/>
        <v>7.3204088301733625E-2</v>
      </c>
      <c r="T210" s="174">
        <v>7.3744489288590606E-2</v>
      </c>
      <c r="U210" s="173">
        <f t="shared" si="19"/>
        <v>489.46316649420828</v>
      </c>
    </row>
    <row r="211" spans="1:21">
      <c r="A211" s="113">
        <v>31199</v>
      </c>
      <c r="B211" s="177">
        <v>516</v>
      </c>
      <c r="C211" s="178">
        <v>519.35947130705495</v>
      </c>
      <c r="D211" s="177">
        <v>5794</v>
      </c>
      <c r="E211" s="90">
        <v>6039</v>
      </c>
      <c r="F211" s="90">
        <v>9462</v>
      </c>
      <c r="H211" s="110" t="s">
        <v>303</v>
      </c>
      <c r="I211" s="125">
        <v>486.242005348173</v>
      </c>
      <c r="J211" s="125">
        <v>6671.3333333333303</v>
      </c>
      <c r="K211" s="125">
        <v>6877</v>
      </c>
      <c r="L211" s="125">
        <v>11107.666666666601</v>
      </c>
      <c r="M211" s="133">
        <f t="shared" si="15"/>
        <v>0.61912192779762099</v>
      </c>
      <c r="N211" s="174">
        <v>11097.692026399</v>
      </c>
      <c r="O211" s="179">
        <f t="shared" ref="O211:O220" si="20">O210</f>
        <v>0.61992090662019805</v>
      </c>
      <c r="P211" s="174">
        <f t="shared" si="16"/>
        <v>6879.691302397011</v>
      </c>
      <c r="Q211" s="173">
        <f>★構造失業率!N203</f>
        <v>3.5474602292847997E-2</v>
      </c>
      <c r="R211" s="173">
        <f t="shared" si="17"/>
        <v>6635.6369895469115</v>
      </c>
      <c r="S211" s="173">
        <f t="shared" si="18"/>
        <v>7.2885281105452171E-2</v>
      </c>
      <c r="T211" s="174">
        <v>7.3484705072127801E-2</v>
      </c>
      <c r="U211" s="173">
        <f t="shared" si="19"/>
        <v>487.61782714255679</v>
      </c>
    </row>
    <row r="212" spans="1:21">
      <c r="A212" s="113">
        <v>31229</v>
      </c>
      <c r="B212" s="177">
        <v>531</v>
      </c>
      <c r="C212" s="178">
        <v>532.282295590167</v>
      </c>
      <c r="D212" s="177">
        <v>5810</v>
      </c>
      <c r="E212" s="90">
        <v>6031</v>
      </c>
      <c r="F212" s="90">
        <v>9469</v>
      </c>
      <c r="H212" s="110" t="s">
        <v>304</v>
      </c>
      <c r="I212" s="125">
        <v>491.49859600920399</v>
      </c>
      <c r="J212" s="125">
        <v>6685.6666666666597</v>
      </c>
      <c r="K212" s="125">
        <v>6911</v>
      </c>
      <c r="L212" s="125">
        <v>11108.333333333299</v>
      </c>
      <c r="M212" s="133">
        <f t="shared" si="15"/>
        <v>0.62214553638409797</v>
      </c>
      <c r="N212" s="174">
        <v>11094.3125368233</v>
      </c>
      <c r="O212" s="179">
        <f t="shared" si="20"/>
        <v>0.61992090662019805</v>
      </c>
      <c r="P212" s="174">
        <f t="shared" si="16"/>
        <v>6877.5962861553289</v>
      </c>
      <c r="Q212" s="173">
        <f>★構造失業率!N204</f>
        <v>3.5446107941367502E-2</v>
      </c>
      <c r="R212" s="173">
        <f t="shared" si="17"/>
        <v>6633.8122658191187</v>
      </c>
      <c r="S212" s="173">
        <f t="shared" si="18"/>
        <v>7.3515270879374456E-2</v>
      </c>
      <c r="T212" s="174">
        <v>7.32214607503789E-2</v>
      </c>
      <c r="U212" s="173">
        <f t="shared" si="19"/>
        <v>485.7374244470567</v>
      </c>
    </row>
    <row r="213" spans="1:21">
      <c r="A213" s="113">
        <v>31260</v>
      </c>
      <c r="B213" s="177">
        <v>545</v>
      </c>
      <c r="C213" s="178">
        <v>537.54366823942701</v>
      </c>
      <c r="D213" s="177">
        <v>5808</v>
      </c>
      <c r="E213" s="90">
        <v>6005</v>
      </c>
      <c r="F213" s="90">
        <v>9482</v>
      </c>
      <c r="H213" s="110" t="s">
        <v>305</v>
      </c>
      <c r="I213" s="125">
        <v>504.46719106643798</v>
      </c>
      <c r="J213" s="125">
        <v>6723</v>
      </c>
      <c r="K213" s="125">
        <v>6933.6666666666597</v>
      </c>
      <c r="L213" s="125">
        <v>11107.333333333299</v>
      </c>
      <c r="M213" s="133">
        <f t="shared" si="15"/>
        <v>0.62424224236240444</v>
      </c>
      <c r="N213" s="174">
        <v>11090.6470044365</v>
      </c>
      <c r="O213" s="179">
        <f t="shared" si="20"/>
        <v>0.61992090662019805</v>
      </c>
      <c r="P213" s="174">
        <f t="shared" si="16"/>
        <v>6875.3239459948581</v>
      </c>
      <c r="Q213" s="173">
        <f>★構造失業率!N205</f>
        <v>3.5419380859920697E-2</v>
      </c>
      <c r="R213" s="173">
        <f t="shared" si="17"/>
        <v>6631.8042286163336</v>
      </c>
      <c r="S213" s="173">
        <f t="shared" si="18"/>
        <v>7.5036024255010852E-2</v>
      </c>
      <c r="T213" s="174">
        <v>7.2953782350293303E-2</v>
      </c>
      <c r="U213" s="173">
        <f t="shared" si="19"/>
        <v>483.81520228423079</v>
      </c>
    </row>
    <row r="214" spans="1:21">
      <c r="A214" s="113">
        <v>31291</v>
      </c>
      <c r="B214" s="177">
        <v>548</v>
      </c>
      <c r="C214" s="178">
        <v>541.531888135043</v>
      </c>
      <c r="D214" s="177">
        <v>5821</v>
      </c>
      <c r="E214" s="90">
        <v>6038</v>
      </c>
      <c r="F214" s="90">
        <v>9493</v>
      </c>
      <c r="H214" s="110" t="s">
        <v>306</v>
      </c>
      <c r="I214" s="125">
        <v>491.62677774813199</v>
      </c>
      <c r="J214" s="125">
        <v>6725.6666666666597</v>
      </c>
      <c r="K214" s="125">
        <v>6883.6666666666597</v>
      </c>
      <c r="L214" s="125">
        <v>11096</v>
      </c>
      <c r="M214" s="133">
        <f t="shared" si="15"/>
        <v>0.62037370824321014</v>
      </c>
      <c r="N214" s="174">
        <v>11086.715482198801</v>
      </c>
      <c r="O214" s="179">
        <f t="shared" si="20"/>
        <v>0.61992090662019805</v>
      </c>
      <c r="P214" s="174">
        <f t="shared" si="16"/>
        <v>6872.8867131648667</v>
      </c>
      <c r="Q214" s="173">
        <f>★構造失業率!N206</f>
        <v>3.53953666565077E-2</v>
      </c>
      <c r="R214" s="173">
        <f t="shared" si="17"/>
        <v>6629.6183679637561</v>
      </c>
      <c r="S214" s="173">
        <f t="shared" si="18"/>
        <v>7.3097107262942829E-2</v>
      </c>
      <c r="T214" s="174">
        <v>7.2680879530150705E-2</v>
      </c>
      <c r="U214" s="173">
        <f t="shared" si="19"/>
        <v>481.84649393284809</v>
      </c>
    </row>
    <row r="215" spans="1:21">
      <c r="A215" s="113">
        <v>31321</v>
      </c>
      <c r="B215" s="177">
        <v>530</v>
      </c>
      <c r="C215" s="178">
        <v>530.52356077613001</v>
      </c>
      <c r="D215" s="177">
        <v>5818</v>
      </c>
      <c r="E215" s="90">
        <v>6031</v>
      </c>
      <c r="F215" s="90">
        <v>9502</v>
      </c>
      <c r="H215" s="110" t="s">
        <v>307</v>
      </c>
      <c r="I215" s="125">
        <v>487.20773925545501</v>
      </c>
      <c r="J215" s="125">
        <v>6710.3333333333303</v>
      </c>
      <c r="K215" s="125">
        <v>6928.3333333333303</v>
      </c>
      <c r="L215" s="125">
        <v>11094.666666666601</v>
      </c>
      <c r="M215" s="133">
        <f t="shared" si="15"/>
        <v>0.62447422184833901</v>
      </c>
      <c r="N215" s="174">
        <v>11082.5484520256</v>
      </c>
      <c r="O215" s="179">
        <f t="shared" si="20"/>
        <v>0.61992090662019805</v>
      </c>
      <c r="P215" s="174">
        <f t="shared" si="16"/>
        <v>6870.3034840419823</v>
      </c>
      <c r="Q215" s="173">
        <f>★構造失業率!N207</f>
        <v>3.5374244732113203E-2</v>
      </c>
      <c r="R215" s="173">
        <f t="shared" si="17"/>
        <v>6627.2716872135907</v>
      </c>
      <c r="S215" s="173">
        <f t="shared" si="18"/>
        <v>7.2605594246006933E-2</v>
      </c>
      <c r="T215" s="174">
        <v>7.2403263349421501E-2</v>
      </c>
      <c r="U215" s="173">
        <f t="shared" si="19"/>
        <v>479.83609725749056</v>
      </c>
    </row>
    <row r="216" spans="1:21">
      <c r="A216" s="113">
        <v>31352</v>
      </c>
      <c r="B216" s="177">
        <v>545</v>
      </c>
      <c r="C216" s="178">
        <v>539.50452927823505</v>
      </c>
      <c r="D216" s="177">
        <v>5812</v>
      </c>
      <c r="E216" s="90">
        <v>5980</v>
      </c>
      <c r="F216" s="90">
        <v>9512</v>
      </c>
      <c r="H216" s="110" t="s">
        <v>308</v>
      </c>
      <c r="I216" s="125">
        <v>484.59742088511399</v>
      </c>
      <c r="J216" s="125">
        <v>6720</v>
      </c>
      <c r="K216" s="125">
        <v>6934.6666666666597</v>
      </c>
      <c r="L216" s="125">
        <v>11083.666666666601</v>
      </c>
      <c r="M216" s="133">
        <f t="shared" si="15"/>
        <v>0.62566539352200246</v>
      </c>
      <c r="N216" s="174">
        <v>11078.182198656399</v>
      </c>
      <c r="O216" s="179">
        <f t="shared" si="20"/>
        <v>0.61992090662019805</v>
      </c>
      <c r="P216" s="174">
        <f t="shared" si="16"/>
        <v>6867.596752294814</v>
      </c>
      <c r="Q216" s="173">
        <f>★構造失業率!N208</f>
        <v>3.5355744965570098E-2</v>
      </c>
      <c r="R216" s="173">
        <f t="shared" si="17"/>
        <v>6624.7877529943007</v>
      </c>
      <c r="S216" s="173">
        <f t="shared" si="18"/>
        <v>7.2112711441237196E-2</v>
      </c>
      <c r="T216" s="174">
        <v>7.2121705009908998E-2</v>
      </c>
      <c r="U216" s="173">
        <f t="shared" si="19"/>
        <v>477.79098807471286</v>
      </c>
    </row>
    <row r="217" spans="1:21">
      <c r="A217" s="113">
        <v>31382</v>
      </c>
      <c r="B217" s="177">
        <v>552</v>
      </c>
      <c r="C217" s="178">
        <v>542.14293885628103</v>
      </c>
      <c r="D217" s="177">
        <v>5791</v>
      </c>
      <c r="E217" s="90">
        <v>5871</v>
      </c>
      <c r="F217" s="90">
        <v>9516</v>
      </c>
      <c r="H217" s="110" t="s">
        <v>309</v>
      </c>
      <c r="I217" s="125">
        <v>476.55893920055303</v>
      </c>
      <c r="J217" s="125">
        <v>6693.3333333333303</v>
      </c>
      <c r="K217" s="125">
        <v>6882.3333333333303</v>
      </c>
      <c r="L217" s="125">
        <v>11072.333333333299</v>
      </c>
      <c r="M217" s="133">
        <f t="shared" si="15"/>
        <v>0.62157931179817727</v>
      </c>
      <c r="N217" s="174">
        <v>11073.660580714301</v>
      </c>
      <c r="O217" s="179">
        <f t="shared" si="20"/>
        <v>0.61992090662019805</v>
      </c>
      <c r="P217" s="174">
        <f t="shared" si="16"/>
        <v>6864.7937068007577</v>
      </c>
      <c r="Q217" s="173">
        <f>★構造失業率!N209</f>
        <v>3.5339291375042201E-2</v>
      </c>
      <c r="R217" s="173">
        <f t="shared" si="17"/>
        <v>6622.1967617665696</v>
      </c>
      <c r="S217" s="173">
        <f t="shared" si="18"/>
        <v>7.1199044701277872E-2</v>
      </c>
      <c r="T217" s="174">
        <v>7.1837102170226902E-2</v>
      </c>
      <c r="U217" s="173">
        <f t="shared" si="19"/>
        <v>475.71942536637079</v>
      </c>
    </row>
    <row r="218" spans="1:21">
      <c r="A218" s="113">
        <v>31413</v>
      </c>
      <c r="B218" s="177">
        <v>535</v>
      </c>
      <c r="C218" s="178">
        <v>534.15909744081705</v>
      </c>
      <c r="D218" s="177">
        <v>5841</v>
      </c>
      <c r="E218" s="90">
        <v>5857</v>
      </c>
      <c r="F218" s="90">
        <v>9532</v>
      </c>
      <c r="H218" s="110" t="s">
        <v>310</v>
      </c>
      <c r="I218" s="125">
        <v>487.524862359476</v>
      </c>
      <c r="J218" s="125">
        <v>6699</v>
      </c>
      <c r="K218" s="125">
        <v>6844</v>
      </c>
      <c r="L218" s="125">
        <v>11059.666666666601</v>
      </c>
      <c r="M218" s="133">
        <f t="shared" si="15"/>
        <v>0.61882516049308667</v>
      </c>
      <c r="N218" s="174">
        <v>11069.0308846154</v>
      </c>
      <c r="O218" s="179">
        <f t="shared" si="20"/>
        <v>0.61992090662019805</v>
      </c>
      <c r="P218" s="174">
        <f t="shared" si="16"/>
        <v>6861.9236613977519</v>
      </c>
      <c r="Q218" s="173">
        <f>★構造失業率!N210</f>
        <v>3.5324166812828198E-2</v>
      </c>
      <c r="R218" s="173">
        <f t="shared" si="17"/>
        <v>6619.5319253256448</v>
      </c>
      <c r="S218" s="173">
        <f t="shared" si="18"/>
        <v>7.2775766884531426E-2</v>
      </c>
      <c r="T218" s="174">
        <v>7.1550346868008194E-2</v>
      </c>
      <c r="U218" s="173">
        <f t="shared" si="19"/>
        <v>473.62980536090402</v>
      </c>
    </row>
    <row r="219" spans="1:21">
      <c r="A219" s="113">
        <v>31444</v>
      </c>
      <c r="B219" s="177">
        <v>521</v>
      </c>
      <c r="C219" s="178">
        <v>528.85530352999899</v>
      </c>
      <c r="D219" s="177">
        <v>5850</v>
      </c>
      <c r="E219" s="90">
        <v>5852</v>
      </c>
      <c r="F219" s="90">
        <v>9536</v>
      </c>
      <c r="H219" s="110" t="s">
        <v>311</v>
      </c>
      <c r="I219" s="125">
        <v>470.528730978162</v>
      </c>
      <c r="J219" s="125">
        <v>6732.6666666666597</v>
      </c>
      <c r="K219" s="125">
        <v>6927</v>
      </c>
      <c r="L219" s="125">
        <v>11033</v>
      </c>
      <c r="M219" s="133">
        <f t="shared" si="15"/>
        <v>0.62784374150276445</v>
      </c>
      <c r="N219" s="174">
        <v>11064.339567245899</v>
      </c>
      <c r="O219" s="179">
        <f t="shared" si="20"/>
        <v>0.61992090662019805</v>
      </c>
      <c r="P219" s="174">
        <f t="shared" si="16"/>
        <v>6859.0154156808076</v>
      </c>
      <c r="Q219" s="173">
        <f>★構造失業率!N211</f>
        <v>3.5309825968655402E-2</v>
      </c>
      <c r="R219" s="173">
        <f t="shared" si="17"/>
        <v>6616.8247750367937</v>
      </c>
      <c r="S219" s="173">
        <f t="shared" si="18"/>
        <v>6.9887424147662511E-2</v>
      </c>
      <c r="T219" s="174">
        <v>7.1261932354968097E-2</v>
      </c>
      <c r="U219" s="173">
        <f t="shared" si="19"/>
        <v>471.52771952334899</v>
      </c>
    </row>
    <row r="220" spans="1:21">
      <c r="A220" s="113">
        <v>31472</v>
      </c>
      <c r="B220" s="177">
        <v>513</v>
      </c>
      <c r="C220" s="178">
        <v>521.940130772918</v>
      </c>
      <c r="D220" s="177">
        <v>5841</v>
      </c>
      <c r="E220" s="90">
        <v>5935</v>
      </c>
      <c r="F220" s="90">
        <v>9549</v>
      </c>
      <c r="H220" s="110" t="s">
        <v>339</v>
      </c>
      <c r="I220" s="125">
        <v>473.739665334439</v>
      </c>
      <c r="J220" s="125">
        <v>6735.6666666666597</v>
      </c>
      <c r="K220" s="125">
        <v>6937.6666666666597</v>
      </c>
      <c r="L220" s="125">
        <v>11026</v>
      </c>
      <c r="M220" s="133">
        <f t="shared" si="15"/>
        <v>0.62920974665941043</v>
      </c>
      <c r="N220" s="174">
        <v>11059.627232855801</v>
      </c>
      <c r="O220" s="179">
        <f t="shared" si="20"/>
        <v>0.61992090662019805</v>
      </c>
      <c r="P220" s="174">
        <f t="shared" si="16"/>
        <v>6856.0941410734004</v>
      </c>
      <c r="Q220" s="173">
        <f>★構造失業率!N212</f>
        <v>3.52959329187226E-2</v>
      </c>
      <c r="R220" s="173">
        <f t="shared" si="17"/>
        <v>6614.1019021856264</v>
      </c>
      <c r="S220" s="173">
        <f t="shared" si="18"/>
        <v>7.0333003216871304E-2</v>
      </c>
      <c r="T220" s="174">
        <v>7.0973117770332106E-2</v>
      </c>
      <c r="U220" s="173">
        <f t="shared" si="19"/>
        <v>469.42343324879806</v>
      </c>
    </row>
    <row r="221" spans="1:21">
      <c r="A221" s="113">
        <v>31503</v>
      </c>
      <c r="B221" s="177">
        <v>518</v>
      </c>
      <c r="C221" s="178">
        <v>522.44489308574305</v>
      </c>
      <c r="D221" s="177">
        <v>5842</v>
      </c>
      <c r="E221" s="90">
        <v>6066</v>
      </c>
      <c r="F221" s="90">
        <v>9557</v>
      </c>
    </row>
    <row r="222" spans="1:21">
      <c r="A222" s="113">
        <v>31533</v>
      </c>
      <c r="B222" s="177">
        <v>524</v>
      </c>
      <c r="C222" s="178">
        <v>530.77592339491105</v>
      </c>
      <c r="D222" s="177">
        <v>5832</v>
      </c>
      <c r="E222" s="90">
        <v>6084</v>
      </c>
      <c r="F222" s="90">
        <v>9574</v>
      </c>
    </row>
    <row r="223" spans="1:21">
      <c r="A223" s="113">
        <v>31564</v>
      </c>
      <c r="B223" s="177">
        <v>534</v>
      </c>
      <c r="C223" s="178">
        <v>534.91915532574296</v>
      </c>
      <c r="D223" s="177">
        <v>5840</v>
      </c>
      <c r="E223" s="90">
        <v>6093</v>
      </c>
      <c r="F223" s="90">
        <v>9583</v>
      </c>
    </row>
    <row r="224" spans="1:21">
      <c r="A224" s="113">
        <v>31594</v>
      </c>
      <c r="B224" s="177">
        <v>539</v>
      </c>
      <c r="C224" s="178">
        <v>537.353647070129</v>
      </c>
      <c r="D224" s="177">
        <v>5863</v>
      </c>
      <c r="E224" s="90">
        <v>6112</v>
      </c>
      <c r="F224" s="90">
        <v>9588</v>
      </c>
    </row>
    <row r="225" spans="1:6">
      <c r="A225" s="113">
        <v>31625</v>
      </c>
      <c r="B225" s="177">
        <v>553</v>
      </c>
      <c r="C225" s="178">
        <v>545.20920603243496</v>
      </c>
      <c r="D225" s="177">
        <v>5867</v>
      </c>
      <c r="E225" s="90">
        <v>6088</v>
      </c>
      <c r="F225" s="90">
        <v>9603</v>
      </c>
    </row>
    <row r="226" spans="1:6">
      <c r="A226" s="113">
        <v>31656</v>
      </c>
      <c r="B226" s="177">
        <v>557</v>
      </c>
      <c r="C226" s="178">
        <v>549.54451857637002</v>
      </c>
      <c r="D226" s="177">
        <v>5864</v>
      </c>
      <c r="E226" s="90">
        <v>6086</v>
      </c>
      <c r="F226" s="90">
        <v>9616</v>
      </c>
    </row>
    <row r="227" spans="1:6">
      <c r="A227" s="113">
        <v>31686</v>
      </c>
      <c r="B227" s="177">
        <v>534</v>
      </c>
      <c r="C227" s="178">
        <v>535.44794908148197</v>
      </c>
      <c r="D227" s="177">
        <v>5872</v>
      </c>
      <c r="E227" s="90">
        <v>6081</v>
      </c>
      <c r="F227" s="90">
        <v>9628</v>
      </c>
    </row>
    <row r="228" spans="1:6">
      <c r="A228" s="113">
        <v>31717</v>
      </c>
      <c r="B228" s="177">
        <v>537</v>
      </c>
      <c r="C228" s="178">
        <v>533.08815763859297</v>
      </c>
      <c r="D228" s="177">
        <v>5866</v>
      </c>
      <c r="E228" s="90">
        <v>6033</v>
      </c>
      <c r="F228" s="90">
        <v>9638</v>
      </c>
    </row>
    <row r="229" spans="1:6">
      <c r="A229" s="113">
        <v>31747</v>
      </c>
      <c r="B229" s="177">
        <v>544</v>
      </c>
      <c r="C229" s="178">
        <v>536.723587712003</v>
      </c>
      <c r="D229" s="177">
        <v>5865</v>
      </c>
      <c r="E229" s="90">
        <v>5955</v>
      </c>
      <c r="F229" s="90">
        <v>9638</v>
      </c>
    </row>
    <row r="230" spans="1:6">
      <c r="A230" s="113">
        <v>31778</v>
      </c>
      <c r="B230" s="177">
        <v>531</v>
      </c>
      <c r="C230" s="178">
        <v>531.94722335529104</v>
      </c>
      <c r="D230" s="177">
        <v>5864</v>
      </c>
      <c r="E230" s="90">
        <v>5897</v>
      </c>
      <c r="F230" s="90">
        <v>9664</v>
      </c>
    </row>
    <row r="231" spans="1:6">
      <c r="A231" s="113">
        <v>31809</v>
      </c>
      <c r="B231" s="177">
        <v>522</v>
      </c>
      <c r="C231" s="178">
        <v>530.10219639550803</v>
      </c>
      <c r="D231" s="177">
        <v>5864</v>
      </c>
      <c r="E231" s="90">
        <v>5889</v>
      </c>
      <c r="F231" s="90">
        <v>9668</v>
      </c>
    </row>
    <row r="232" spans="1:6">
      <c r="A232" s="113">
        <v>31837</v>
      </c>
      <c r="B232" s="177">
        <v>519</v>
      </c>
      <c r="C232" s="178">
        <v>526.45974133491904</v>
      </c>
      <c r="D232" s="177">
        <v>5885</v>
      </c>
      <c r="E232" s="90">
        <v>5991</v>
      </c>
      <c r="F232" s="90">
        <v>9685</v>
      </c>
    </row>
    <row r="233" spans="1:6">
      <c r="A233" s="113">
        <v>31868</v>
      </c>
      <c r="B233" s="177">
        <v>523</v>
      </c>
      <c r="C233" s="178">
        <v>527.51024748648297</v>
      </c>
      <c r="D233" s="177">
        <v>5888</v>
      </c>
      <c r="E233" s="90">
        <v>6120</v>
      </c>
      <c r="F233" s="90">
        <v>9691</v>
      </c>
    </row>
    <row r="234" spans="1:6">
      <c r="A234" s="113">
        <v>31898</v>
      </c>
      <c r="B234" s="177">
        <v>527</v>
      </c>
      <c r="C234" s="178">
        <v>532.29124663765799</v>
      </c>
      <c r="D234" s="177">
        <v>5885</v>
      </c>
      <c r="E234" s="90">
        <v>6167</v>
      </c>
      <c r="F234" s="90">
        <v>9704</v>
      </c>
    </row>
    <row r="235" spans="1:6">
      <c r="A235" s="113">
        <v>31929</v>
      </c>
      <c r="B235" s="177">
        <v>539</v>
      </c>
      <c r="C235" s="178">
        <v>537.18410652641705</v>
      </c>
      <c r="D235" s="177">
        <v>5903</v>
      </c>
      <c r="E235" s="90">
        <v>6172</v>
      </c>
      <c r="F235" s="90">
        <v>9716</v>
      </c>
    </row>
    <row r="236" spans="1:6">
      <c r="A236" s="113">
        <v>31959</v>
      </c>
      <c r="B236" s="177">
        <v>542</v>
      </c>
      <c r="C236" s="178">
        <v>538.16736532528796</v>
      </c>
      <c r="D236" s="177">
        <v>5904</v>
      </c>
      <c r="E236" s="90">
        <v>6147</v>
      </c>
      <c r="F236" s="90">
        <v>9722</v>
      </c>
    </row>
    <row r="237" spans="1:6">
      <c r="A237" s="113">
        <v>31990</v>
      </c>
      <c r="B237" s="177">
        <v>535</v>
      </c>
      <c r="C237" s="178">
        <v>528.28544073687203</v>
      </c>
      <c r="D237" s="177">
        <v>5932</v>
      </c>
      <c r="E237" s="90">
        <v>6150</v>
      </c>
      <c r="F237" s="90">
        <v>9737</v>
      </c>
    </row>
    <row r="238" spans="1:6">
      <c r="A238" s="113">
        <v>32021</v>
      </c>
      <c r="B238" s="177">
        <v>538</v>
      </c>
      <c r="C238" s="178">
        <v>531.66464164594402</v>
      </c>
      <c r="D238" s="177">
        <v>5930</v>
      </c>
      <c r="E238" s="90">
        <v>6146</v>
      </c>
      <c r="F238" s="90">
        <v>9748</v>
      </c>
    </row>
    <row r="239" spans="1:6">
      <c r="A239" s="113">
        <v>32051</v>
      </c>
      <c r="B239" s="177">
        <v>537</v>
      </c>
      <c r="C239" s="178">
        <v>539.39231278745206</v>
      </c>
      <c r="D239" s="177">
        <v>5937</v>
      </c>
      <c r="E239" s="90">
        <v>6142</v>
      </c>
      <c r="F239" s="90">
        <v>9760</v>
      </c>
    </row>
    <row r="240" spans="1:6">
      <c r="A240" s="113">
        <v>32082</v>
      </c>
      <c r="B240" s="177">
        <v>539</v>
      </c>
      <c r="C240" s="178">
        <v>536.31292433122996</v>
      </c>
      <c r="D240" s="177">
        <v>5959</v>
      </c>
      <c r="E240" s="90">
        <v>6121</v>
      </c>
      <c r="F240" s="90">
        <v>9773</v>
      </c>
    </row>
    <row r="241" spans="1:6">
      <c r="A241" s="113">
        <v>32112</v>
      </c>
      <c r="B241" s="177">
        <v>541</v>
      </c>
      <c r="C241" s="178">
        <v>536.32124960433896</v>
      </c>
      <c r="D241" s="177">
        <v>5977</v>
      </c>
      <c r="E241" s="90">
        <v>6061</v>
      </c>
      <c r="F241" s="90">
        <v>9774</v>
      </c>
    </row>
    <row r="242" spans="1:6">
      <c r="A242" s="113">
        <v>32143</v>
      </c>
      <c r="B242" s="177">
        <v>551</v>
      </c>
      <c r="C242" s="178">
        <v>553.66411525676904</v>
      </c>
      <c r="D242" s="177">
        <v>5978</v>
      </c>
      <c r="E242" s="90">
        <v>5996</v>
      </c>
      <c r="F242" s="90">
        <v>9795</v>
      </c>
    </row>
    <row r="243" spans="1:6">
      <c r="A243" s="113">
        <v>32174</v>
      </c>
      <c r="B243" s="177">
        <v>551</v>
      </c>
      <c r="C243" s="178">
        <v>558.68534109049403</v>
      </c>
      <c r="D243" s="177">
        <v>5964</v>
      </c>
      <c r="E243" s="90">
        <v>5976</v>
      </c>
      <c r="F243" s="90">
        <v>9797</v>
      </c>
    </row>
    <row r="244" spans="1:6">
      <c r="A244" s="113">
        <v>32203</v>
      </c>
      <c r="B244" s="177">
        <v>559</v>
      </c>
      <c r="C244" s="178">
        <v>564.63202974735896</v>
      </c>
      <c r="D244" s="177">
        <v>5972</v>
      </c>
      <c r="E244" s="90">
        <v>6068</v>
      </c>
      <c r="F244" s="90">
        <v>9809</v>
      </c>
    </row>
    <row r="245" spans="1:6">
      <c r="A245" s="113">
        <v>32234</v>
      </c>
      <c r="B245" s="177">
        <v>560</v>
      </c>
      <c r="C245" s="178">
        <v>563.99616530564697</v>
      </c>
      <c r="D245" s="177">
        <v>5998</v>
      </c>
      <c r="E245" s="90">
        <v>6205</v>
      </c>
      <c r="F245" s="90">
        <v>9820</v>
      </c>
    </row>
    <row r="246" spans="1:6">
      <c r="A246" s="113">
        <v>32264</v>
      </c>
      <c r="B246" s="177">
        <v>555</v>
      </c>
      <c r="C246" s="178">
        <v>557.01105699074901</v>
      </c>
      <c r="D246" s="177">
        <v>6012</v>
      </c>
      <c r="E246" s="90">
        <v>6262</v>
      </c>
      <c r="F246" s="90">
        <v>9836</v>
      </c>
    </row>
    <row r="247" spans="1:6">
      <c r="A247" s="113">
        <v>32295</v>
      </c>
      <c r="B247" s="177">
        <v>567</v>
      </c>
      <c r="C247" s="178">
        <v>562.85675446523499</v>
      </c>
      <c r="D247" s="177">
        <v>6009</v>
      </c>
      <c r="E247" s="90">
        <v>6250</v>
      </c>
      <c r="F247" s="90">
        <v>9839</v>
      </c>
    </row>
    <row r="248" spans="1:6">
      <c r="A248" s="113">
        <v>32325</v>
      </c>
      <c r="B248" s="177">
        <v>566</v>
      </c>
      <c r="C248" s="178">
        <v>561.06831609370101</v>
      </c>
      <c r="D248" s="177">
        <v>6018</v>
      </c>
      <c r="E248" s="90">
        <v>6253</v>
      </c>
      <c r="F248" s="90">
        <v>9848</v>
      </c>
    </row>
    <row r="249" spans="1:6">
      <c r="A249" s="113">
        <v>32356</v>
      </c>
      <c r="B249" s="177">
        <v>567</v>
      </c>
      <c r="C249" s="178">
        <v>562.71096243398301</v>
      </c>
      <c r="D249" s="177">
        <v>6024</v>
      </c>
      <c r="E249" s="90">
        <v>6229</v>
      </c>
      <c r="F249" s="90">
        <v>9865</v>
      </c>
    </row>
    <row r="250" spans="1:6">
      <c r="A250" s="113">
        <v>32387</v>
      </c>
      <c r="B250" s="177">
        <v>562</v>
      </c>
      <c r="C250" s="178">
        <v>557.70179350369904</v>
      </c>
      <c r="D250" s="177">
        <v>6020</v>
      </c>
      <c r="E250" s="90">
        <v>6215</v>
      </c>
      <c r="F250" s="90">
        <v>9879</v>
      </c>
    </row>
    <row r="251" spans="1:6">
      <c r="A251" s="113">
        <v>32417</v>
      </c>
      <c r="B251" s="177">
        <v>555</v>
      </c>
      <c r="C251" s="178">
        <v>557.56288341384197</v>
      </c>
      <c r="D251" s="177">
        <v>6028</v>
      </c>
      <c r="E251" s="90">
        <v>6212</v>
      </c>
      <c r="F251" s="90">
        <v>9889</v>
      </c>
    </row>
    <row r="252" spans="1:6">
      <c r="A252" s="113">
        <v>32448</v>
      </c>
      <c r="B252" s="177">
        <v>565</v>
      </c>
      <c r="C252" s="178">
        <v>562.90051707288399</v>
      </c>
      <c r="D252" s="177">
        <v>6043</v>
      </c>
      <c r="E252" s="90">
        <v>6190</v>
      </c>
      <c r="F252" s="90">
        <v>9902</v>
      </c>
    </row>
    <row r="253" spans="1:6">
      <c r="A253" s="113">
        <v>32478</v>
      </c>
      <c r="B253" s="177">
        <v>563</v>
      </c>
      <c r="C253" s="178">
        <v>560.81702139602896</v>
      </c>
      <c r="D253" s="177">
        <v>6059</v>
      </c>
      <c r="E253" s="90">
        <v>6136</v>
      </c>
      <c r="F253" s="90">
        <v>9905</v>
      </c>
    </row>
    <row r="254" spans="1:6">
      <c r="A254" s="113">
        <v>32509</v>
      </c>
      <c r="B254" s="177">
        <v>563</v>
      </c>
      <c r="C254" s="178">
        <v>567.95542016289698</v>
      </c>
      <c r="D254" s="177">
        <v>6056</v>
      </c>
      <c r="E254" s="90">
        <v>6051</v>
      </c>
      <c r="F254" s="90">
        <v>9923</v>
      </c>
    </row>
    <row r="255" spans="1:6">
      <c r="A255" s="113">
        <v>32540</v>
      </c>
      <c r="B255" s="177">
        <v>576</v>
      </c>
      <c r="C255" s="178">
        <v>583.00325874764803</v>
      </c>
      <c r="D255" s="177">
        <v>6075</v>
      </c>
      <c r="E255" s="90">
        <v>6068</v>
      </c>
      <c r="F255" s="90">
        <v>9922</v>
      </c>
    </row>
    <row r="256" spans="1:6">
      <c r="A256" s="113">
        <v>32568</v>
      </c>
      <c r="B256" s="177">
        <v>573</v>
      </c>
      <c r="C256" s="178">
        <v>576.63924661720398</v>
      </c>
      <c r="D256" s="177">
        <v>6080</v>
      </c>
      <c r="E256" s="90">
        <v>6162</v>
      </c>
      <c r="F256" s="90">
        <v>9936</v>
      </c>
    </row>
    <row r="257" spans="1:6">
      <c r="A257" s="113">
        <v>32599</v>
      </c>
      <c r="B257" s="177">
        <v>569</v>
      </c>
      <c r="C257" s="178">
        <v>571.75312298697304</v>
      </c>
      <c r="D257" s="177">
        <v>6098</v>
      </c>
      <c r="E257" s="90">
        <v>6290</v>
      </c>
      <c r="F257" s="90">
        <v>9940</v>
      </c>
    </row>
    <row r="258" spans="1:6">
      <c r="A258" s="113">
        <v>32629</v>
      </c>
      <c r="B258" s="177">
        <v>572</v>
      </c>
      <c r="C258" s="178">
        <v>569.90821546647896</v>
      </c>
      <c r="D258" s="177">
        <v>6113</v>
      </c>
      <c r="E258" s="90">
        <v>6358</v>
      </c>
      <c r="F258" s="90">
        <v>9961</v>
      </c>
    </row>
    <row r="259" spans="1:6">
      <c r="A259" s="113">
        <v>32660</v>
      </c>
      <c r="B259" s="177">
        <v>576</v>
      </c>
      <c r="C259" s="178">
        <v>570.56482676112205</v>
      </c>
      <c r="D259" s="177">
        <v>6139</v>
      </c>
      <c r="E259" s="90">
        <v>6373</v>
      </c>
      <c r="F259" s="90">
        <v>9971</v>
      </c>
    </row>
    <row r="260" spans="1:6">
      <c r="A260" s="113">
        <v>32690</v>
      </c>
      <c r="B260" s="177">
        <v>580</v>
      </c>
      <c r="C260" s="178">
        <v>575.45379785173304</v>
      </c>
      <c r="D260" s="177">
        <v>6156</v>
      </c>
      <c r="E260" s="90">
        <v>6372</v>
      </c>
      <c r="F260" s="90">
        <v>9973</v>
      </c>
    </row>
    <row r="261" spans="1:6">
      <c r="A261" s="113">
        <v>32721</v>
      </c>
      <c r="B261" s="177">
        <v>581</v>
      </c>
      <c r="C261" s="178">
        <v>578.87647986176296</v>
      </c>
      <c r="D261" s="177">
        <v>6149</v>
      </c>
      <c r="E261" s="90">
        <v>6333</v>
      </c>
      <c r="F261" s="90">
        <v>9991</v>
      </c>
    </row>
    <row r="262" spans="1:6">
      <c r="A262" s="113">
        <v>32752</v>
      </c>
      <c r="B262" s="177">
        <v>586</v>
      </c>
      <c r="C262" s="178">
        <v>583.552696144072</v>
      </c>
      <c r="D262" s="177">
        <v>6146</v>
      </c>
      <c r="E262" s="90">
        <v>6324</v>
      </c>
      <c r="F262" s="90">
        <v>10005</v>
      </c>
    </row>
    <row r="263" spans="1:6">
      <c r="A263" s="113">
        <v>32782</v>
      </c>
      <c r="B263" s="177">
        <v>584</v>
      </c>
      <c r="C263" s="178">
        <v>586.33487364284895</v>
      </c>
      <c r="D263" s="177">
        <v>6160</v>
      </c>
      <c r="E263" s="90">
        <v>6331</v>
      </c>
      <c r="F263" s="90">
        <v>10016</v>
      </c>
    </row>
    <row r="264" spans="1:6">
      <c r="A264" s="113">
        <v>32813</v>
      </c>
      <c r="B264" s="177">
        <v>587</v>
      </c>
      <c r="C264" s="178">
        <v>585.11811221238895</v>
      </c>
      <c r="D264" s="177">
        <v>6172</v>
      </c>
      <c r="E264" s="90">
        <v>6312</v>
      </c>
      <c r="F264" s="90">
        <v>10028</v>
      </c>
    </row>
    <row r="265" spans="1:6">
      <c r="A265" s="113">
        <v>32843</v>
      </c>
      <c r="B265" s="177">
        <v>591</v>
      </c>
      <c r="C265" s="178">
        <v>590.735443288498</v>
      </c>
      <c r="D265" s="177">
        <v>6190</v>
      </c>
      <c r="E265" s="90">
        <v>6263</v>
      </c>
      <c r="F265" s="90">
        <v>10026</v>
      </c>
    </row>
    <row r="266" spans="1:6">
      <c r="A266" s="113">
        <v>32874</v>
      </c>
      <c r="B266" s="177">
        <v>575</v>
      </c>
      <c r="C266" s="178">
        <v>581.80595070134905</v>
      </c>
      <c r="D266" s="177">
        <v>6188</v>
      </c>
      <c r="E266" s="90">
        <v>6177</v>
      </c>
      <c r="F266" s="90">
        <v>10042</v>
      </c>
    </row>
    <row r="267" spans="1:6">
      <c r="A267" s="113">
        <v>32905</v>
      </c>
      <c r="B267" s="177">
        <v>579</v>
      </c>
      <c r="C267" s="178">
        <v>585.31590558071503</v>
      </c>
      <c r="D267" s="177">
        <v>6205</v>
      </c>
      <c r="E267" s="90">
        <v>6193</v>
      </c>
      <c r="F267" s="90">
        <v>10044</v>
      </c>
    </row>
    <row r="268" spans="1:6">
      <c r="A268" s="113">
        <v>32933</v>
      </c>
      <c r="B268" s="177">
        <v>578</v>
      </c>
      <c r="C268" s="178">
        <v>580.61983511309404</v>
      </c>
      <c r="D268" s="177">
        <v>6231</v>
      </c>
      <c r="E268" s="90">
        <v>6293</v>
      </c>
      <c r="F268" s="90">
        <v>10058</v>
      </c>
    </row>
    <row r="269" spans="1:6">
      <c r="A269" s="113">
        <v>32964</v>
      </c>
      <c r="B269" s="177">
        <v>573</v>
      </c>
      <c r="C269" s="178">
        <v>574.70059057814206</v>
      </c>
      <c r="D269" s="177">
        <v>6224</v>
      </c>
      <c r="E269" s="90">
        <v>6398</v>
      </c>
      <c r="F269" s="90">
        <v>10060</v>
      </c>
    </row>
    <row r="270" spans="1:6">
      <c r="A270" s="113">
        <v>32994</v>
      </c>
      <c r="B270" s="177">
        <v>612</v>
      </c>
      <c r="C270" s="178">
        <v>606.20309879767399</v>
      </c>
      <c r="D270" s="177">
        <v>6245</v>
      </c>
      <c r="E270" s="90">
        <v>6476</v>
      </c>
      <c r="F270" s="90">
        <v>10080</v>
      </c>
    </row>
    <row r="271" spans="1:6">
      <c r="A271" s="113">
        <v>33025</v>
      </c>
      <c r="B271" s="177">
        <v>616</v>
      </c>
      <c r="C271" s="178">
        <v>610.33700739450296</v>
      </c>
      <c r="D271" s="177">
        <v>6236</v>
      </c>
      <c r="E271" s="90">
        <v>6469</v>
      </c>
      <c r="F271" s="90">
        <v>10086</v>
      </c>
    </row>
    <row r="272" spans="1:6">
      <c r="A272" s="113">
        <v>33055</v>
      </c>
      <c r="B272" s="177">
        <v>592</v>
      </c>
      <c r="C272" s="178">
        <v>587.85791123364402</v>
      </c>
      <c r="D272" s="177">
        <v>6255</v>
      </c>
      <c r="E272" s="90">
        <v>6460</v>
      </c>
      <c r="F272" s="90">
        <v>10086</v>
      </c>
    </row>
    <row r="273" spans="1:6">
      <c r="A273" s="113">
        <v>33086</v>
      </c>
      <c r="B273" s="177">
        <v>582</v>
      </c>
      <c r="C273" s="178">
        <v>581.35023789595903</v>
      </c>
      <c r="D273" s="177">
        <v>6247</v>
      </c>
      <c r="E273" s="90">
        <v>6417</v>
      </c>
      <c r="F273" s="90">
        <v>10103</v>
      </c>
    </row>
    <row r="274" spans="1:6">
      <c r="A274" s="113">
        <v>33117</v>
      </c>
      <c r="B274" s="177">
        <v>574</v>
      </c>
      <c r="C274" s="178">
        <v>572.58012819419696</v>
      </c>
      <c r="D274" s="177">
        <v>6286</v>
      </c>
      <c r="E274" s="90">
        <v>6463</v>
      </c>
      <c r="F274" s="90">
        <v>10118</v>
      </c>
    </row>
    <row r="275" spans="1:6">
      <c r="A275" s="113">
        <v>33147</v>
      </c>
      <c r="B275" s="177">
        <v>589</v>
      </c>
      <c r="C275" s="178">
        <v>591.20358514252405</v>
      </c>
      <c r="D275" s="177">
        <v>6292</v>
      </c>
      <c r="E275" s="90">
        <v>6465</v>
      </c>
      <c r="F275" s="90">
        <v>10126</v>
      </c>
    </row>
    <row r="276" spans="1:6">
      <c r="A276" s="113">
        <v>33178</v>
      </c>
      <c r="B276" s="177">
        <v>599</v>
      </c>
      <c r="C276" s="178">
        <v>597.50521089637505</v>
      </c>
      <c r="D276" s="177">
        <v>6288</v>
      </c>
      <c r="E276" s="90">
        <v>6424</v>
      </c>
      <c r="F276" s="90">
        <v>10136</v>
      </c>
    </row>
    <row r="277" spans="1:6">
      <c r="A277" s="113">
        <v>33208</v>
      </c>
      <c r="B277" s="177">
        <v>593</v>
      </c>
      <c r="C277" s="178">
        <v>592.89673061017004</v>
      </c>
      <c r="D277" s="177">
        <v>6293</v>
      </c>
      <c r="E277" s="90">
        <v>6368</v>
      </c>
      <c r="F277" s="90">
        <v>10135</v>
      </c>
    </row>
    <row r="278" spans="1:6">
      <c r="A278" s="113">
        <v>33239</v>
      </c>
      <c r="B278" s="177">
        <v>595</v>
      </c>
      <c r="C278" s="178">
        <v>603.26391326985902</v>
      </c>
      <c r="D278" s="177">
        <v>6327</v>
      </c>
      <c r="E278" s="177">
        <v>6308</v>
      </c>
      <c r="F278" s="90">
        <v>10150</v>
      </c>
    </row>
    <row r="279" spans="1:6">
      <c r="A279" s="113">
        <v>33270</v>
      </c>
      <c r="B279" s="177">
        <v>593</v>
      </c>
      <c r="C279" s="178">
        <v>598.366800999372</v>
      </c>
      <c r="D279" s="177">
        <v>6321</v>
      </c>
      <c r="E279" s="177">
        <v>6307</v>
      </c>
      <c r="F279" s="90">
        <v>10148</v>
      </c>
    </row>
    <row r="280" spans="1:6">
      <c r="A280" s="113">
        <v>33298</v>
      </c>
      <c r="B280" s="177">
        <v>606</v>
      </c>
      <c r="C280" s="178">
        <v>609.13438750368698</v>
      </c>
      <c r="D280" s="177">
        <v>6342</v>
      </c>
      <c r="E280" s="177">
        <v>6418</v>
      </c>
      <c r="F280" s="90">
        <v>10169</v>
      </c>
    </row>
    <row r="281" spans="1:6">
      <c r="A281" s="113">
        <v>33329</v>
      </c>
      <c r="B281" s="177">
        <v>607</v>
      </c>
      <c r="C281" s="178">
        <v>608.57038228951603</v>
      </c>
      <c r="D281" s="177">
        <v>6346</v>
      </c>
      <c r="E281" s="177">
        <v>6519</v>
      </c>
      <c r="F281" s="90">
        <v>10179</v>
      </c>
    </row>
    <row r="282" spans="1:6">
      <c r="A282" s="113">
        <v>33359</v>
      </c>
      <c r="B282" s="177">
        <v>622</v>
      </c>
      <c r="C282" s="178">
        <v>614.25471337346903</v>
      </c>
      <c r="D282" s="177">
        <v>6353</v>
      </c>
      <c r="E282" s="177">
        <v>6583</v>
      </c>
      <c r="F282" s="90">
        <v>10193</v>
      </c>
    </row>
    <row r="283" spans="1:6">
      <c r="A283" s="113">
        <v>33390</v>
      </c>
      <c r="B283" s="177">
        <v>626</v>
      </c>
      <c r="C283" s="178">
        <v>620.22898194812899</v>
      </c>
      <c r="D283" s="177">
        <v>6378</v>
      </c>
      <c r="E283" s="177">
        <v>6610</v>
      </c>
      <c r="F283" s="90">
        <v>10199</v>
      </c>
    </row>
    <row r="284" spans="1:6">
      <c r="A284" s="113">
        <v>33420</v>
      </c>
      <c r="B284" s="177">
        <v>602</v>
      </c>
      <c r="C284" s="178">
        <v>597.01912099569597</v>
      </c>
      <c r="D284" s="177">
        <v>6370</v>
      </c>
      <c r="E284" s="177">
        <v>6576</v>
      </c>
      <c r="F284" s="90">
        <v>10196</v>
      </c>
    </row>
    <row r="285" spans="1:6">
      <c r="A285" s="113">
        <v>33451</v>
      </c>
      <c r="B285" s="177">
        <v>598</v>
      </c>
      <c r="C285" s="178">
        <v>598.20201832612099</v>
      </c>
      <c r="D285" s="177">
        <v>6387</v>
      </c>
      <c r="E285" s="177">
        <v>6564</v>
      </c>
      <c r="F285" s="90">
        <v>10210</v>
      </c>
    </row>
    <row r="286" spans="1:6">
      <c r="A286" s="113">
        <v>33482</v>
      </c>
      <c r="B286" s="177">
        <v>596</v>
      </c>
      <c r="C286" s="178">
        <v>595.58069374588001</v>
      </c>
      <c r="D286" s="177">
        <v>6397</v>
      </c>
      <c r="E286" s="177">
        <v>6578</v>
      </c>
      <c r="F286" s="90">
        <v>10226</v>
      </c>
    </row>
    <row r="287" spans="1:6">
      <c r="A287" s="113">
        <v>33512</v>
      </c>
      <c r="B287" s="177">
        <v>598</v>
      </c>
      <c r="C287" s="178">
        <v>599.71636096060604</v>
      </c>
      <c r="D287" s="177">
        <v>6386</v>
      </c>
      <c r="E287" s="177">
        <v>6554</v>
      </c>
      <c r="F287" s="90">
        <v>10235</v>
      </c>
    </row>
    <row r="288" spans="1:6">
      <c r="A288" s="113">
        <v>33543</v>
      </c>
      <c r="B288" s="177">
        <v>607</v>
      </c>
      <c r="C288" s="178">
        <v>606.02885817124297</v>
      </c>
      <c r="D288" s="177">
        <v>6399</v>
      </c>
      <c r="E288" s="177">
        <v>6543</v>
      </c>
      <c r="F288" s="90">
        <v>10241</v>
      </c>
    </row>
    <row r="289" spans="1:6">
      <c r="A289" s="113">
        <v>33573</v>
      </c>
      <c r="B289" s="177">
        <v>602</v>
      </c>
      <c r="C289" s="178">
        <v>601.66575052809503</v>
      </c>
      <c r="D289" s="177">
        <v>6417</v>
      </c>
      <c r="E289" s="177">
        <v>6504</v>
      </c>
      <c r="F289" s="90">
        <v>10236</v>
      </c>
    </row>
    <row r="290" spans="1:6">
      <c r="A290" s="113">
        <v>33604</v>
      </c>
      <c r="B290" s="177">
        <v>587</v>
      </c>
      <c r="C290" s="178">
        <v>595.10779081871897</v>
      </c>
      <c r="D290" s="177">
        <v>6413</v>
      </c>
      <c r="E290" s="90">
        <v>6405</v>
      </c>
      <c r="F290" s="90">
        <v>10249</v>
      </c>
    </row>
    <row r="291" spans="1:6">
      <c r="A291" s="113">
        <v>33635</v>
      </c>
      <c r="B291" s="177">
        <v>598</v>
      </c>
      <c r="C291" s="178">
        <v>602.75031924954897</v>
      </c>
      <c r="D291" s="177">
        <v>6460</v>
      </c>
      <c r="E291" s="90">
        <v>6448</v>
      </c>
      <c r="F291" s="90">
        <v>10250</v>
      </c>
    </row>
    <row r="292" spans="1:6">
      <c r="A292" s="113">
        <v>33664</v>
      </c>
      <c r="B292" s="177">
        <v>602</v>
      </c>
      <c r="C292" s="178">
        <v>606.02375946750999</v>
      </c>
      <c r="D292" s="177">
        <v>6430</v>
      </c>
      <c r="E292" s="90">
        <v>6502</v>
      </c>
      <c r="F292" s="90">
        <v>10256</v>
      </c>
    </row>
    <row r="293" spans="1:6">
      <c r="A293" s="113">
        <v>33695</v>
      </c>
      <c r="B293" s="177">
        <v>612</v>
      </c>
      <c r="C293" s="178">
        <v>614.19616727702396</v>
      </c>
      <c r="D293" s="177">
        <v>6414</v>
      </c>
      <c r="E293" s="90">
        <v>6583</v>
      </c>
      <c r="F293" s="90">
        <v>10249</v>
      </c>
    </row>
    <row r="294" spans="1:6">
      <c r="A294" s="113">
        <v>33725</v>
      </c>
      <c r="B294" s="177">
        <v>629</v>
      </c>
      <c r="C294" s="178">
        <v>621.53786587055095</v>
      </c>
      <c r="D294" s="177">
        <v>6421</v>
      </c>
      <c r="E294" s="90">
        <v>6653</v>
      </c>
      <c r="F294" s="90">
        <v>10267</v>
      </c>
    </row>
    <row r="295" spans="1:6">
      <c r="A295" s="113">
        <v>33756</v>
      </c>
      <c r="B295" s="177">
        <v>624</v>
      </c>
      <c r="C295" s="178">
        <v>617.931662175675</v>
      </c>
      <c r="D295" s="177">
        <v>6421</v>
      </c>
      <c r="E295" s="90">
        <v>6653</v>
      </c>
      <c r="F295" s="90">
        <v>10283</v>
      </c>
    </row>
    <row r="296" spans="1:6">
      <c r="A296" s="113">
        <v>33786</v>
      </c>
      <c r="B296" s="177">
        <v>626</v>
      </c>
      <c r="C296" s="178">
        <v>619.04423837893899</v>
      </c>
      <c r="D296" s="177">
        <v>6411</v>
      </c>
      <c r="E296" s="90">
        <v>6614</v>
      </c>
      <c r="F296" s="90">
        <v>10281</v>
      </c>
    </row>
    <row r="297" spans="1:6">
      <c r="A297" s="113">
        <v>33817</v>
      </c>
      <c r="B297" s="177">
        <v>632</v>
      </c>
      <c r="C297" s="178">
        <v>633.20900909699503</v>
      </c>
      <c r="D297" s="177">
        <v>6437</v>
      </c>
      <c r="E297" s="90">
        <v>6618</v>
      </c>
      <c r="F297" s="90">
        <v>10295</v>
      </c>
    </row>
    <row r="298" spans="1:6">
      <c r="A298" s="113">
        <v>33848</v>
      </c>
      <c r="B298" s="177">
        <v>633</v>
      </c>
      <c r="C298" s="178">
        <v>634.25157913652504</v>
      </c>
      <c r="D298" s="177">
        <v>6436</v>
      </c>
      <c r="E298" s="90">
        <v>6625</v>
      </c>
      <c r="F298" s="90">
        <v>10307</v>
      </c>
    </row>
    <row r="299" spans="1:6">
      <c r="A299" s="113">
        <v>33878</v>
      </c>
      <c r="B299" s="177">
        <v>629</v>
      </c>
      <c r="C299" s="178">
        <v>629.53401918319105</v>
      </c>
      <c r="D299" s="177">
        <v>6459</v>
      </c>
      <c r="E299" s="90">
        <v>6642</v>
      </c>
      <c r="F299" s="90">
        <v>10317</v>
      </c>
    </row>
    <row r="300" spans="1:6">
      <c r="A300" s="113">
        <v>33909</v>
      </c>
      <c r="B300" s="177">
        <v>624</v>
      </c>
      <c r="C300" s="178">
        <v>622.88793384723601</v>
      </c>
      <c r="D300" s="177">
        <v>6473</v>
      </c>
      <c r="E300" s="90">
        <v>6632</v>
      </c>
      <c r="F300" s="90">
        <v>10326</v>
      </c>
    </row>
    <row r="301" spans="1:6">
      <c r="A301" s="113">
        <v>33939</v>
      </c>
      <c r="B301" s="177">
        <v>631</v>
      </c>
      <c r="C301" s="178">
        <v>629.85776275940896</v>
      </c>
      <c r="D301" s="177">
        <v>6460</v>
      </c>
      <c r="E301" s="90">
        <v>6566</v>
      </c>
      <c r="F301" s="90">
        <v>10314</v>
      </c>
    </row>
    <row r="302" spans="1:6">
      <c r="A302" s="113">
        <v>33970</v>
      </c>
      <c r="B302" s="177">
        <v>624</v>
      </c>
      <c r="C302" s="178">
        <v>631.59685062754397</v>
      </c>
      <c r="D302" s="177">
        <v>6440</v>
      </c>
      <c r="E302" s="90">
        <v>6449</v>
      </c>
      <c r="F302" s="90">
        <v>10333</v>
      </c>
    </row>
    <row r="303" spans="1:6">
      <c r="A303" s="113">
        <v>34001</v>
      </c>
      <c r="B303" s="177">
        <v>635</v>
      </c>
      <c r="C303" s="178">
        <v>639.16341228685496</v>
      </c>
      <c r="D303" s="177">
        <v>6433</v>
      </c>
      <c r="E303" s="90">
        <v>6443</v>
      </c>
      <c r="F303" s="90">
        <v>10335</v>
      </c>
    </row>
    <row r="304" spans="1:6">
      <c r="A304" s="113">
        <v>34029</v>
      </c>
      <c r="B304" s="177">
        <v>627</v>
      </c>
      <c r="C304" s="178">
        <v>631.58221255975104</v>
      </c>
      <c r="D304" s="177">
        <v>6435</v>
      </c>
      <c r="E304" s="90">
        <v>6522</v>
      </c>
      <c r="F304" s="90">
        <v>10347</v>
      </c>
    </row>
    <row r="305" spans="1:6">
      <c r="A305" s="113">
        <v>34060</v>
      </c>
      <c r="B305" s="177">
        <v>630</v>
      </c>
      <c r="C305" s="178">
        <v>632.08389298710699</v>
      </c>
      <c r="D305" s="177">
        <v>6446</v>
      </c>
      <c r="E305" s="90">
        <v>6630</v>
      </c>
      <c r="F305" s="90">
        <v>10353</v>
      </c>
    </row>
    <row r="306" spans="1:6">
      <c r="A306" s="113">
        <v>34090</v>
      </c>
      <c r="B306" s="177">
        <v>646</v>
      </c>
      <c r="C306" s="178">
        <v>641.85456234616004</v>
      </c>
      <c r="D306" s="177">
        <v>6442</v>
      </c>
      <c r="E306" s="90">
        <v>6696</v>
      </c>
      <c r="F306" s="90">
        <v>10361</v>
      </c>
    </row>
    <row r="307" spans="1:6">
      <c r="A307" s="113">
        <v>34121</v>
      </c>
      <c r="B307" s="177">
        <v>630</v>
      </c>
      <c r="C307" s="178">
        <v>624.34442655655698</v>
      </c>
      <c r="D307" s="177">
        <v>6439</v>
      </c>
      <c r="E307" s="90">
        <v>6696</v>
      </c>
      <c r="F307" s="90">
        <v>10364</v>
      </c>
    </row>
    <row r="308" spans="1:6">
      <c r="A308" s="113">
        <v>34151</v>
      </c>
      <c r="B308" s="177">
        <v>654</v>
      </c>
      <c r="C308" s="178">
        <v>645.09849546528699</v>
      </c>
      <c r="D308" s="177">
        <v>6452</v>
      </c>
      <c r="E308" s="90">
        <v>6679</v>
      </c>
      <c r="F308" s="90">
        <v>10370</v>
      </c>
    </row>
    <row r="309" spans="1:6">
      <c r="A309" s="113">
        <v>34182</v>
      </c>
      <c r="B309" s="177">
        <v>658</v>
      </c>
      <c r="C309" s="178">
        <v>658.84118693851406</v>
      </c>
      <c r="D309" s="177">
        <v>6456</v>
      </c>
      <c r="E309" s="90">
        <v>6661</v>
      </c>
      <c r="F309" s="90">
        <v>10382</v>
      </c>
    </row>
    <row r="310" spans="1:6">
      <c r="A310" s="113">
        <v>34213</v>
      </c>
      <c r="B310" s="177">
        <v>648</v>
      </c>
      <c r="C310" s="178">
        <v>650.96987696848805</v>
      </c>
      <c r="D310" s="177">
        <v>6449</v>
      </c>
      <c r="E310" s="90">
        <v>6665</v>
      </c>
      <c r="F310" s="90">
        <v>10393</v>
      </c>
    </row>
    <row r="311" spans="1:6">
      <c r="A311" s="113">
        <v>34243</v>
      </c>
      <c r="B311" s="177">
        <v>642</v>
      </c>
      <c r="C311" s="178">
        <v>641.74775570698296</v>
      </c>
      <c r="D311" s="177">
        <v>6464</v>
      </c>
      <c r="E311" s="90">
        <v>6677</v>
      </c>
      <c r="F311" s="90">
        <v>10396</v>
      </c>
    </row>
    <row r="312" spans="1:6">
      <c r="A312" s="113">
        <v>34274</v>
      </c>
      <c r="B312" s="177">
        <v>642</v>
      </c>
      <c r="C312" s="178">
        <v>640.15032699206699</v>
      </c>
      <c r="D312" s="177">
        <v>6472</v>
      </c>
      <c r="E312" s="90">
        <v>6659</v>
      </c>
      <c r="F312" s="90">
        <v>10407</v>
      </c>
    </row>
    <row r="313" spans="1:6">
      <c r="A313" s="113">
        <v>34304</v>
      </c>
      <c r="B313" s="177">
        <v>651</v>
      </c>
      <c r="C313" s="178">
        <v>648.96287188117003</v>
      </c>
      <c r="D313" s="177">
        <v>6472</v>
      </c>
      <c r="E313" s="90">
        <v>6607</v>
      </c>
      <c r="F313" s="90">
        <v>10404</v>
      </c>
    </row>
    <row r="314" spans="1:6">
      <c r="A314" s="113">
        <v>34335</v>
      </c>
      <c r="B314" s="177">
        <v>645</v>
      </c>
      <c r="C314" s="178">
        <v>651.02796954048802</v>
      </c>
      <c r="D314" s="177">
        <v>6465</v>
      </c>
      <c r="E314" s="90">
        <v>6509</v>
      </c>
      <c r="F314" s="90">
        <v>10415</v>
      </c>
    </row>
    <row r="315" spans="1:6">
      <c r="A315" s="113">
        <v>34366</v>
      </c>
      <c r="B315" s="177">
        <v>651</v>
      </c>
      <c r="C315" s="178">
        <v>654.72563827489296</v>
      </c>
      <c r="D315" s="177">
        <v>6449</v>
      </c>
      <c r="E315" s="90">
        <v>6497</v>
      </c>
      <c r="F315" s="90">
        <v>10413</v>
      </c>
    </row>
    <row r="316" spans="1:6">
      <c r="A316" s="113">
        <v>34394</v>
      </c>
      <c r="B316" s="177">
        <v>649</v>
      </c>
      <c r="C316" s="178">
        <v>653.14414193719199</v>
      </c>
      <c r="D316" s="177">
        <v>6445</v>
      </c>
      <c r="E316" s="90">
        <v>6573</v>
      </c>
      <c r="F316" s="90">
        <v>10424</v>
      </c>
    </row>
    <row r="317" spans="1:6">
      <c r="A317" s="113">
        <v>34425</v>
      </c>
      <c r="B317" s="177">
        <v>650</v>
      </c>
      <c r="C317" s="178">
        <v>652.99290782582705</v>
      </c>
      <c r="D317" s="177">
        <v>6471</v>
      </c>
      <c r="E317" s="90">
        <v>6690</v>
      </c>
      <c r="F317" s="90">
        <v>10421</v>
      </c>
    </row>
    <row r="318" spans="1:6">
      <c r="A318" s="113">
        <v>34455</v>
      </c>
      <c r="B318" s="177">
        <v>651</v>
      </c>
      <c r="C318" s="178">
        <v>651.56368351612696</v>
      </c>
      <c r="D318" s="177">
        <v>6478</v>
      </c>
      <c r="E318" s="90">
        <v>6748</v>
      </c>
      <c r="F318" s="90">
        <v>10438</v>
      </c>
    </row>
    <row r="319" spans="1:6">
      <c r="A319" s="113">
        <v>34486</v>
      </c>
      <c r="B319" s="177">
        <v>661</v>
      </c>
      <c r="C319" s="178">
        <v>656.06835135040205</v>
      </c>
      <c r="D319" s="177">
        <v>6453</v>
      </c>
      <c r="E319" s="90">
        <v>6735</v>
      </c>
      <c r="F319" s="90">
        <v>10442</v>
      </c>
    </row>
    <row r="320" spans="1:6">
      <c r="A320" s="113">
        <v>34516</v>
      </c>
      <c r="B320" s="177">
        <v>674</v>
      </c>
      <c r="C320" s="178">
        <v>663.85564604506806</v>
      </c>
      <c r="D320" s="177">
        <v>6443</v>
      </c>
      <c r="E320" s="90">
        <v>6704</v>
      </c>
      <c r="F320" s="90">
        <v>10440</v>
      </c>
    </row>
    <row r="321" spans="1:6">
      <c r="A321" s="113">
        <v>34547</v>
      </c>
      <c r="B321" s="177">
        <v>648</v>
      </c>
      <c r="C321" s="178">
        <v>647.61893162830597</v>
      </c>
      <c r="D321" s="177">
        <v>6452</v>
      </c>
      <c r="E321" s="90">
        <v>6690</v>
      </c>
      <c r="F321" s="90">
        <v>10453</v>
      </c>
    </row>
    <row r="322" spans="1:6">
      <c r="A322" s="113">
        <v>34578</v>
      </c>
      <c r="B322" s="177">
        <v>644</v>
      </c>
      <c r="C322" s="178">
        <v>647.34445836645295</v>
      </c>
      <c r="D322" s="177">
        <v>6438</v>
      </c>
      <c r="E322" s="90">
        <v>6685</v>
      </c>
      <c r="F322" s="90">
        <v>10465</v>
      </c>
    </row>
    <row r="323" spans="1:6">
      <c r="A323" s="113">
        <v>34608</v>
      </c>
      <c r="B323" s="177">
        <v>663</v>
      </c>
      <c r="C323" s="178">
        <v>662.16966959336798</v>
      </c>
      <c r="D323" s="177">
        <v>6443</v>
      </c>
      <c r="E323" s="90">
        <v>6679</v>
      </c>
      <c r="F323" s="90">
        <v>10470</v>
      </c>
    </row>
    <row r="324" spans="1:6">
      <c r="A324" s="113">
        <v>34639</v>
      </c>
      <c r="B324" s="177">
        <v>662</v>
      </c>
      <c r="C324" s="178">
        <v>659.60148587143306</v>
      </c>
      <c r="D324" s="177">
        <v>6454</v>
      </c>
      <c r="E324" s="90">
        <v>6642</v>
      </c>
      <c r="F324" s="90">
        <v>10475</v>
      </c>
    </row>
    <row r="325" spans="1:6">
      <c r="A325" s="113">
        <v>34669</v>
      </c>
      <c r="B325" s="177">
        <v>660</v>
      </c>
      <c r="C325" s="178">
        <v>657.33014943342698</v>
      </c>
      <c r="D325" s="177">
        <v>6453</v>
      </c>
      <c r="E325" s="90">
        <v>6587</v>
      </c>
      <c r="F325" s="90">
        <v>10472</v>
      </c>
    </row>
    <row r="326" spans="1:6">
      <c r="A326" s="113">
        <v>34700</v>
      </c>
      <c r="B326" s="177">
        <v>659</v>
      </c>
      <c r="C326" s="178">
        <v>663.38301893579899</v>
      </c>
      <c r="D326" s="177">
        <v>6455</v>
      </c>
      <c r="E326" s="90">
        <v>6519</v>
      </c>
      <c r="F326" s="90">
        <v>10487</v>
      </c>
    </row>
    <row r="327" spans="1:6">
      <c r="A327" s="113">
        <v>34731</v>
      </c>
      <c r="B327" s="177">
        <v>652</v>
      </c>
      <c r="C327" s="178">
        <v>655.48970764624801</v>
      </c>
      <c r="D327" s="177">
        <v>6461</v>
      </c>
      <c r="E327" s="90">
        <v>6514</v>
      </c>
      <c r="F327" s="90">
        <v>10484</v>
      </c>
    </row>
    <row r="328" spans="1:6">
      <c r="A328" s="113">
        <v>34759</v>
      </c>
      <c r="B328" s="177">
        <v>655</v>
      </c>
      <c r="C328" s="178">
        <v>658.76708129416204</v>
      </c>
      <c r="D328" s="177">
        <v>6458</v>
      </c>
      <c r="E328" s="90">
        <v>6600</v>
      </c>
      <c r="F328" s="90">
        <v>10495</v>
      </c>
    </row>
    <row r="329" spans="1:6">
      <c r="A329" s="113">
        <v>34790</v>
      </c>
      <c r="B329" s="177">
        <v>657</v>
      </c>
      <c r="C329" s="178">
        <v>660.867089912187</v>
      </c>
      <c r="D329" s="177">
        <v>6452</v>
      </c>
      <c r="E329" s="90">
        <v>6690</v>
      </c>
      <c r="F329" s="90">
        <v>10488</v>
      </c>
    </row>
    <row r="330" spans="1:6">
      <c r="A330" s="113">
        <v>34820</v>
      </c>
      <c r="B330" s="177">
        <v>655</v>
      </c>
      <c r="C330" s="178">
        <v>659.36800815127003</v>
      </c>
      <c r="D330" s="177">
        <v>6451</v>
      </c>
      <c r="E330" s="90">
        <v>6734</v>
      </c>
      <c r="F330" s="90">
        <v>10506</v>
      </c>
    </row>
    <row r="331" spans="1:6">
      <c r="A331" s="113">
        <v>34851</v>
      </c>
      <c r="B331" s="177">
        <v>672</v>
      </c>
      <c r="C331" s="178">
        <v>667.50466036678802</v>
      </c>
      <c r="D331" s="177">
        <v>6459</v>
      </c>
      <c r="E331" s="90">
        <v>6760</v>
      </c>
      <c r="F331" s="90">
        <v>10513</v>
      </c>
    </row>
    <row r="332" spans="1:6">
      <c r="A332" s="113">
        <v>34881</v>
      </c>
      <c r="B332" s="177">
        <v>678</v>
      </c>
      <c r="C332" s="178">
        <v>668.32383720995301</v>
      </c>
      <c r="D332" s="177">
        <v>6465</v>
      </c>
      <c r="E332" s="90">
        <v>6744</v>
      </c>
      <c r="F332" s="90">
        <v>10504</v>
      </c>
    </row>
    <row r="333" spans="1:6">
      <c r="A333" s="113">
        <v>34912</v>
      </c>
      <c r="B333" s="177">
        <v>656</v>
      </c>
      <c r="C333" s="178">
        <v>653.92736767654105</v>
      </c>
      <c r="D333" s="177">
        <v>6457</v>
      </c>
      <c r="E333" s="90">
        <v>6710</v>
      </c>
      <c r="F333" s="90">
        <v>10514</v>
      </c>
    </row>
    <row r="334" spans="1:6">
      <c r="A334" s="113">
        <v>34943</v>
      </c>
      <c r="B334" s="177">
        <v>655</v>
      </c>
      <c r="C334" s="178">
        <v>657.94087049886696</v>
      </c>
      <c r="D334" s="177">
        <v>6482</v>
      </c>
      <c r="E334" s="90">
        <v>6749</v>
      </c>
      <c r="F334" s="90">
        <v>10525</v>
      </c>
    </row>
    <row r="335" spans="1:6">
      <c r="A335" s="113">
        <v>34973</v>
      </c>
      <c r="B335" s="177">
        <v>671</v>
      </c>
      <c r="C335" s="178">
        <v>669.82469460173104</v>
      </c>
      <c r="D335" s="177">
        <v>6459</v>
      </c>
      <c r="E335" s="90">
        <v>6710</v>
      </c>
      <c r="F335" s="90">
        <v>10532</v>
      </c>
    </row>
    <row r="336" spans="1:6">
      <c r="A336" s="113">
        <v>35004</v>
      </c>
      <c r="B336" s="177">
        <v>677</v>
      </c>
      <c r="C336" s="178">
        <v>674.39615190830204</v>
      </c>
      <c r="D336" s="177">
        <v>6443</v>
      </c>
      <c r="E336" s="90">
        <v>6657</v>
      </c>
      <c r="F336" s="90">
        <v>10542</v>
      </c>
    </row>
    <row r="337" spans="1:6">
      <c r="A337" s="113">
        <v>35034</v>
      </c>
      <c r="B337" s="177">
        <v>669</v>
      </c>
      <c r="C337" s="178">
        <v>666.11031398433704</v>
      </c>
      <c r="D337" s="177">
        <v>6446</v>
      </c>
      <c r="E337" s="90">
        <v>6610</v>
      </c>
      <c r="F337" s="90">
        <v>10531</v>
      </c>
    </row>
    <row r="338" spans="1:6">
      <c r="A338" s="113">
        <v>35065</v>
      </c>
      <c r="B338" s="177">
        <v>647</v>
      </c>
      <c r="C338" s="178">
        <v>649.08012087424095</v>
      </c>
      <c r="D338" s="177">
        <v>6443</v>
      </c>
      <c r="E338" s="90">
        <v>6551</v>
      </c>
      <c r="F338" s="90">
        <v>10547</v>
      </c>
    </row>
    <row r="339" spans="1:6">
      <c r="A339" s="113">
        <v>35096</v>
      </c>
      <c r="B339" s="177">
        <v>658</v>
      </c>
      <c r="C339" s="178">
        <v>662.29520383506895</v>
      </c>
      <c r="D339" s="177">
        <v>6440</v>
      </c>
      <c r="E339" s="90">
        <v>6522</v>
      </c>
      <c r="F339" s="90">
        <v>10542</v>
      </c>
    </row>
    <row r="340" spans="1:6">
      <c r="A340" s="113">
        <v>35125</v>
      </c>
      <c r="B340" s="177">
        <v>680</v>
      </c>
      <c r="C340" s="178">
        <v>683.29942539993999</v>
      </c>
      <c r="D340" s="177">
        <v>6471</v>
      </c>
      <c r="E340" s="90">
        <v>6627</v>
      </c>
      <c r="F340" s="90">
        <v>10547</v>
      </c>
    </row>
    <row r="341" spans="1:6">
      <c r="A341" s="113">
        <v>35156</v>
      </c>
      <c r="B341" s="177">
        <v>670</v>
      </c>
      <c r="C341" s="178">
        <v>675.04956460592098</v>
      </c>
      <c r="D341" s="177">
        <v>6476</v>
      </c>
      <c r="E341" s="90">
        <v>6731</v>
      </c>
      <c r="F341" s="90">
        <v>10548</v>
      </c>
    </row>
    <row r="342" spans="1:6">
      <c r="A342" s="113">
        <v>35186</v>
      </c>
      <c r="B342" s="177">
        <v>645</v>
      </c>
      <c r="C342" s="178">
        <v>651.26008563475705</v>
      </c>
      <c r="D342" s="177">
        <v>6459</v>
      </c>
      <c r="E342" s="90">
        <v>6770</v>
      </c>
      <c r="F342" s="90">
        <v>10564</v>
      </c>
    </row>
    <row r="343" spans="1:6">
      <c r="A343" s="113">
        <v>35217</v>
      </c>
      <c r="B343" s="177">
        <v>659</v>
      </c>
      <c r="C343" s="178">
        <v>654.49037577249101</v>
      </c>
      <c r="D343" s="177">
        <v>6491</v>
      </c>
      <c r="E343" s="90">
        <v>6816</v>
      </c>
      <c r="F343" s="90">
        <v>10572</v>
      </c>
    </row>
    <row r="344" spans="1:6">
      <c r="A344" s="113">
        <v>35247</v>
      </c>
      <c r="B344" s="177">
        <v>670</v>
      </c>
      <c r="C344" s="178">
        <v>662.76535083520105</v>
      </c>
      <c r="D344" s="177">
        <v>6512</v>
      </c>
      <c r="E344" s="90">
        <v>6810</v>
      </c>
      <c r="F344" s="90">
        <v>10565</v>
      </c>
    </row>
    <row r="345" spans="1:6">
      <c r="A345" s="113">
        <v>35278</v>
      </c>
      <c r="B345" s="177">
        <v>681</v>
      </c>
      <c r="C345" s="178">
        <v>677.37161798690204</v>
      </c>
      <c r="D345" s="177">
        <v>6505</v>
      </c>
      <c r="E345" s="90">
        <v>6766</v>
      </c>
      <c r="F345" s="90">
        <v>10576</v>
      </c>
    </row>
    <row r="346" spans="1:6">
      <c r="A346" s="113">
        <v>35309</v>
      </c>
      <c r="B346" s="177">
        <v>670</v>
      </c>
      <c r="C346" s="178">
        <v>671.03151775906701</v>
      </c>
      <c r="D346" s="177">
        <v>6521</v>
      </c>
      <c r="E346" s="90">
        <v>6792</v>
      </c>
      <c r="F346" s="90">
        <v>10590</v>
      </c>
    </row>
    <row r="347" spans="1:6">
      <c r="A347" s="113">
        <v>35339</v>
      </c>
      <c r="B347" s="177">
        <v>672</v>
      </c>
      <c r="C347" s="178">
        <v>669.03464533330703</v>
      </c>
      <c r="D347" s="177">
        <v>6509</v>
      </c>
      <c r="E347" s="90">
        <v>6772</v>
      </c>
      <c r="F347" s="90">
        <v>10597</v>
      </c>
    </row>
    <row r="348" spans="1:6">
      <c r="A348" s="113">
        <v>35370</v>
      </c>
      <c r="B348" s="177">
        <v>690</v>
      </c>
      <c r="C348" s="178">
        <v>687.389204451772</v>
      </c>
      <c r="D348" s="177">
        <v>6506</v>
      </c>
      <c r="E348" s="90">
        <v>6709</v>
      </c>
      <c r="F348" s="90">
        <v>10604</v>
      </c>
    </row>
    <row r="349" spans="1:6">
      <c r="A349" s="113">
        <v>35400</v>
      </c>
      <c r="B349" s="177">
        <v>692</v>
      </c>
      <c r="C349" s="178">
        <v>690.63085844899501</v>
      </c>
      <c r="D349" s="177">
        <v>6502</v>
      </c>
      <c r="E349" s="90">
        <v>6663</v>
      </c>
      <c r="F349" s="90">
        <v>10594</v>
      </c>
    </row>
    <row r="350" spans="1:6">
      <c r="A350" s="113">
        <v>35431</v>
      </c>
      <c r="B350" s="177">
        <v>686</v>
      </c>
      <c r="C350" s="178">
        <v>688.17271532578695</v>
      </c>
      <c r="D350" s="177">
        <v>6533</v>
      </c>
      <c r="E350" s="90">
        <v>6642</v>
      </c>
      <c r="F350" s="90">
        <v>10635</v>
      </c>
    </row>
    <row r="351" spans="1:6">
      <c r="A351" s="113">
        <v>35462</v>
      </c>
      <c r="B351" s="177">
        <v>682</v>
      </c>
      <c r="C351" s="178">
        <v>687.20224519965905</v>
      </c>
      <c r="D351" s="177">
        <v>6558</v>
      </c>
      <c r="E351" s="90">
        <v>6647</v>
      </c>
      <c r="F351" s="90">
        <v>10628</v>
      </c>
    </row>
    <row r="352" spans="1:6">
      <c r="A352" s="113">
        <v>35490</v>
      </c>
      <c r="B352" s="177">
        <v>689</v>
      </c>
      <c r="C352" s="178">
        <v>691.07913164306694</v>
      </c>
      <c r="D352" s="177">
        <v>6561</v>
      </c>
      <c r="E352" s="90">
        <v>6723</v>
      </c>
      <c r="F352" s="90">
        <v>10640</v>
      </c>
    </row>
    <row r="353" spans="1:6">
      <c r="A353" s="113">
        <v>35521</v>
      </c>
      <c r="B353" s="177">
        <v>671</v>
      </c>
      <c r="C353" s="178">
        <v>675.13287428913804</v>
      </c>
      <c r="D353" s="177">
        <v>6558</v>
      </c>
      <c r="E353" s="90">
        <v>6805</v>
      </c>
      <c r="F353" s="90">
        <v>10639</v>
      </c>
    </row>
    <row r="354" spans="1:6">
      <c r="A354" s="113">
        <v>35551</v>
      </c>
      <c r="B354" s="177">
        <v>678</v>
      </c>
      <c r="C354" s="178">
        <v>684.84226137419603</v>
      </c>
      <c r="D354" s="177">
        <v>6562</v>
      </c>
      <c r="E354" s="90">
        <v>6876</v>
      </c>
      <c r="F354" s="90">
        <v>10655</v>
      </c>
    </row>
    <row r="355" spans="1:6">
      <c r="A355" s="113">
        <v>35582</v>
      </c>
      <c r="B355" s="177">
        <v>694</v>
      </c>
      <c r="C355" s="178">
        <v>690.84972121835699</v>
      </c>
      <c r="D355" s="177">
        <v>6584</v>
      </c>
      <c r="E355" s="90">
        <v>6908</v>
      </c>
      <c r="F355" s="90">
        <v>10664</v>
      </c>
    </row>
    <row r="356" spans="1:6">
      <c r="A356" s="113">
        <v>35612</v>
      </c>
      <c r="B356" s="177">
        <v>698</v>
      </c>
      <c r="C356" s="178">
        <v>694.83685975443404</v>
      </c>
      <c r="D356" s="177">
        <v>6576</v>
      </c>
      <c r="E356" s="90">
        <v>6873</v>
      </c>
      <c r="F356" s="90">
        <v>10657</v>
      </c>
    </row>
    <row r="357" spans="1:6">
      <c r="A357" s="113">
        <v>35643</v>
      </c>
      <c r="B357" s="177">
        <v>700</v>
      </c>
      <c r="C357" s="178">
        <v>694.86405023090697</v>
      </c>
      <c r="D357" s="177">
        <v>6553</v>
      </c>
      <c r="E357" s="90">
        <v>6821</v>
      </c>
      <c r="F357" s="90">
        <v>10666</v>
      </c>
    </row>
    <row r="358" spans="1:6">
      <c r="A358" s="113">
        <v>35674</v>
      </c>
      <c r="B358" s="177">
        <v>697</v>
      </c>
      <c r="C358" s="178">
        <v>694.46050215099001</v>
      </c>
      <c r="D358" s="177">
        <v>6551</v>
      </c>
      <c r="E358" s="90">
        <v>6832</v>
      </c>
      <c r="F358" s="90">
        <v>10681</v>
      </c>
    </row>
    <row r="359" spans="1:6">
      <c r="A359" s="113">
        <v>35704</v>
      </c>
      <c r="B359" s="177">
        <v>687</v>
      </c>
      <c r="C359" s="178">
        <v>681.01288946815305</v>
      </c>
      <c r="D359" s="177">
        <v>6560</v>
      </c>
      <c r="E359" s="90">
        <v>6833</v>
      </c>
      <c r="F359" s="90">
        <v>10688</v>
      </c>
    </row>
    <row r="360" spans="1:6">
      <c r="A360" s="113">
        <v>35735</v>
      </c>
      <c r="B360" s="177">
        <v>664</v>
      </c>
      <c r="C360" s="178">
        <v>661.62294189507099</v>
      </c>
      <c r="D360" s="177">
        <v>6535</v>
      </c>
      <c r="E360" s="90">
        <v>6757</v>
      </c>
      <c r="F360" s="90">
        <v>10693</v>
      </c>
    </row>
    <row r="361" spans="1:6">
      <c r="A361" s="113">
        <v>35765</v>
      </c>
      <c r="B361" s="177">
        <v>670</v>
      </c>
      <c r="C361" s="178">
        <v>671.16492645717005</v>
      </c>
      <c r="D361" s="177">
        <v>6552</v>
      </c>
      <c r="E361" s="90">
        <v>6726</v>
      </c>
      <c r="F361" s="90">
        <v>10680</v>
      </c>
    </row>
    <row r="362" spans="1:6">
      <c r="A362" s="113">
        <v>35796</v>
      </c>
      <c r="B362" s="177">
        <v>681</v>
      </c>
      <c r="C362" s="178">
        <v>684.41178784902797</v>
      </c>
      <c r="D362" s="177">
        <v>6560</v>
      </c>
      <c r="E362" s="90">
        <v>6693</v>
      </c>
      <c r="F362" s="90">
        <v>10699</v>
      </c>
    </row>
    <row r="363" spans="1:6">
      <c r="A363" s="113">
        <v>35827</v>
      </c>
      <c r="B363" s="177">
        <v>668</v>
      </c>
      <c r="C363" s="178">
        <v>674.54199439794297</v>
      </c>
      <c r="D363" s="177">
        <v>6543</v>
      </c>
      <c r="E363" s="90">
        <v>6657</v>
      </c>
      <c r="F363" s="90">
        <v>10699</v>
      </c>
    </row>
    <row r="364" spans="1:6">
      <c r="A364" s="113">
        <v>35855</v>
      </c>
      <c r="B364" s="177">
        <v>662</v>
      </c>
      <c r="C364" s="178">
        <v>662.68238679938599</v>
      </c>
      <c r="D364" s="177">
        <v>6540</v>
      </c>
      <c r="E364" s="90">
        <v>6745</v>
      </c>
      <c r="F364" s="90">
        <v>10716</v>
      </c>
    </row>
    <row r="365" spans="1:6">
      <c r="A365" s="113">
        <v>35886</v>
      </c>
      <c r="B365" s="177">
        <v>660</v>
      </c>
      <c r="C365" s="178">
        <v>662.67775608740101</v>
      </c>
      <c r="D365" s="177">
        <v>6521</v>
      </c>
      <c r="E365" s="90">
        <v>6822</v>
      </c>
      <c r="F365" s="90">
        <v>10714</v>
      </c>
    </row>
    <row r="366" spans="1:6">
      <c r="A366" s="113">
        <v>35916</v>
      </c>
      <c r="B366" s="177">
        <v>674</v>
      </c>
      <c r="C366" s="178">
        <v>680.32705228132704</v>
      </c>
      <c r="D366" s="177">
        <v>6529</v>
      </c>
      <c r="E366" s="90">
        <v>6891</v>
      </c>
      <c r="F366" s="90">
        <v>10719</v>
      </c>
    </row>
    <row r="367" spans="1:6">
      <c r="A367" s="113">
        <v>35947</v>
      </c>
      <c r="B367" s="177">
        <v>672</v>
      </c>
      <c r="C367" s="178">
        <v>671.13857491057502</v>
      </c>
      <c r="D367" s="177">
        <v>6522</v>
      </c>
      <c r="E367" s="90">
        <v>6892</v>
      </c>
      <c r="F367" s="90">
        <v>10726</v>
      </c>
    </row>
    <row r="368" spans="1:6">
      <c r="A368" s="113">
        <v>35977</v>
      </c>
      <c r="B368" s="177">
        <v>651</v>
      </c>
      <c r="C368" s="178">
        <v>651.43432430078803</v>
      </c>
      <c r="D368" s="177">
        <v>6513</v>
      </c>
      <c r="E368" s="90">
        <v>6847</v>
      </c>
      <c r="F368" s="90">
        <v>10727</v>
      </c>
    </row>
    <row r="369" spans="1:6">
      <c r="A369" s="113">
        <v>36008</v>
      </c>
      <c r="B369" s="177">
        <v>659</v>
      </c>
      <c r="C369" s="178">
        <v>654.06005776614199</v>
      </c>
      <c r="D369" s="177">
        <v>6508</v>
      </c>
      <c r="E369" s="90">
        <v>6842</v>
      </c>
      <c r="F369" s="90">
        <v>10735</v>
      </c>
    </row>
    <row r="370" spans="1:6">
      <c r="A370" s="113">
        <v>36039</v>
      </c>
      <c r="B370" s="177">
        <v>652</v>
      </c>
      <c r="C370" s="178">
        <v>644.61526826975</v>
      </c>
      <c r="D370" s="177">
        <v>6487</v>
      </c>
      <c r="E370" s="90">
        <v>6821</v>
      </c>
      <c r="F370" s="90">
        <v>10745</v>
      </c>
    </row>
    <row r="371" spans="1:6">
      <c r="A371" s="113">
        <v>36069</v>
      </c>
      <c r="B371" s="177">
        <v>648</v>
      </c>
      <c r="C371" s="178">
        <v>637.26717235351305</v>
      </c>
      <c r="D371" s="177">
        <v>6489</v>
      </c>
      <c r="E371" s="90">
        <v>6816</v>
      </c>
      <c r="F371" s="90">
        <v>10751</v>
      </c>
    </row>
    <row r="372" spans="1:6">
      <c r="A372" s="113">
        <v>36100</v>
      </c>
      <c r="B372" s="177">
        <v>647</v>
      </c>
      <c r="C372" s="178">
        <v>644.727958774949</v>
      </c>
      <c r="D372" s="177">
        <v>6477</v>
      </c>
      <c r="E372" s="90">
        <v>6772</v>
      </c>
      <c r="F372" s="90">
        <v>10758</v>
      </c>
    </row>
    <row r="373" spans="1:6">
      <c r="A373" s="113">
        <v>36130</v>
      </c>
      <c r="B373" s="177">
        <v>668</v>
      </c>
      <c r="C373" s="178">
        <v>673.16515950910605</v>
      </c>
      <c r="D373" s="177">
        <v>6479</v>
      </c>
      <c r="E373" s="90">
        <v>6717</v>
      </c>
      <c r="F373" s="90">
        <v>10747</v>
      </c>
    </row>
    <row r="374" spans="1:6">
      <c r="A374" s="113">
        <v>36161</v>
      </c>
      <c r="B374" s="177">
        <v>666</v>
      </c>
      <c r="C374" s="178">
        <v>671.87818505356904</v>
      </c>
      <c r="D374" s="177">
        <v>6477</v>
      </c>
      <c r="E374" s="90">
        <v>6677</v>
      </c>
      <c r="F374" s="90">
        <v>10768</v>
      </c>
    </row>
    <row r="375" spans="1:6">
      <c r="A375" s="113">
        <v>36192</v>
      </c>
      <c r="B375" s="177">
        <v>647</v>
      </c>
      <c r="C375" s="178">
        <v>654.70646410724601</v>
      </c>
      <c r="D375" s="177">
        <v>6459</v>
      </c>
      <c r="E375" s="90">
        <v>6648</v>
      </c>
      <c r="F375" s="90">
        <v>10763</v>
      </c>
    </row>
    <row r="376" spans="1:6">
      <c r="A376" s="113">
        <v>36220</v>
      </c>
      <c r="B376" s="177">
        <v>653</v>
      </c>
      <c r="C376" s="178">
        <v>651.92163989957896</v>
      </c>
      <c r="D376" s="177">
        <v>6455</v>
      </c>
      <c r="E376" s="90">
        <v>6724</v>
      </c>
      <c r="F376" s="90">
        <v>10767</v>
      </c>
    </row>
    <row r="377" spans="1:6">
      <c r="A377" s="113">
        <v>36251</v>
      </c>
      <c r="B377" s="177">
        <v>656</v>
      </c>
      <c r="C377" s="178">
        <v>655.94737024756705</v>
      </c>
      <c r="D377" s="177">
        <v>6462</v>
      </c>
      <c r="E377" s="90">
        <v>6811</v>
      </c>
      <c r="F377" s="90">
        <v>10769</v>
      </c>
    </row>
    <row r="378" spans="1:6">
      <c r="A378" s="113">
        <v>36281</v>
      </c>
      <c r="B378" s="177">
        <v>653</v>
      </c>
      <c r="C378" s="178">
        <v>658.75481187066498</v>
      </c>
      <c r="D378" s="177">
        <v>6468</v>
      </c>
      <c r="E378" s="90">
        <v>6866</v>
      </c>
      <c r="F378" s="90">
        <v>10778</v>
      </c>
    </row>
    <row r="379" spans="1:6">
      <c r="A379" s="113">
        <v>36312</v>
      </c>
      <c r="B379" s="177">
        <v>661</v>
      </c>
      <c r="C379" s="178">
        <v>662.96644344521405</v>
      </c>
      <c r="D379" s="177">
        <v>6445</v>
      </c>
      <c r="E379" s="90">
        <v>6848</v>
      </c>
      <c r="F379" s="90">
        <v>10776</v>
      </c>
    </row>
    <row r="380" spans="1:6">
      <c r="A380" s="113">
        <v>36342</v>
      </c>
      <c r="B380" s="177">
        <v>651</v>
      </c>
      <c r="C380" s="178">
        <v>653.85625986392199</v>
      </c>
      <c r="D380" s="177">
        <v>6441</v>
      </c>
      <c r="E380" s="90">
        <v>6815</v>
      </c>
      <c r="F380" s="90">
        <v>10781</v>
      </c>
    </row>
    <row r="381" spans="1:6">
      <c r="A381" s="113">
        <v>36373</v>
      </c>
      <c r="B381" s="177">
        <v>661</v>
      </c>
      <c r="C381" s="178">
        <v>657.86773010749005</v>
      </c>
      <c r="D381" s="177">
        <v>6471</v>
      </c>
      <c r="E381" s="90">
        <v>6831</v>
      </c>
      <c r="F381" s="90">
        <v>10788</v>
      </c>
    </row>
    <row r="382" spans="1:6">
      <c r="A382" s="113">
        <v>36404</v>
      </c>
      <c r="B382" s="177">
        <v>666</v>
      </c>
      <c r="C382" s="178">
        <v>655.95783243637698</v>
      </c>
      <c r="D382" s="177">
        <v>6481</v>
      </c>
      <c r="E382" s="90">
        <v>6831</v>
      </c>
      <c r="F382" s="90">
        <v>10797</v>
      </c>
    </row>
    <row r="383" spans="1:6">
      <c r="A383" s="113">
        <v>36434</v>
      </c>
      <c r="B383" s="177">
        <v>678</v>
      </c>
      <c r="C383" s="178">
        <v>662.52314698867804</v>
      </c>
      <c r="D383" s="177">
        <v>6463</v>
      </c>
      <c r="E383" s="90">
        <v>6811</v>
      </c>
      <c r="F383" s="90">
        <v>10802</v>
      </c>
    </row>
    <row r="384" spans="1:6">
      <c r="A384" s="113">
        <v>36465</v>
      </c>
      <c r="B384" s="177">
        <v>656</v>
      </c>
      <c r="C384" s="178">
        <v>652.69736527513498</v>
      </c>
      <c r="D384" s="177">
        <v>6464</v>
      </c>
      <c r="E384" s="90">
        <v>6776</v>
      </c>
      <c r="F384" s="90">
        <v>10809</v>
      </c>
    </row>
    <row r="385" spans="1:6">
      <c r="A385" s="113">
        <v>36495</v>
      </c>
      <c r="B385" s="177">
        <v>633</v>
      </c>
      <c r="C385" s="178">
        <v>640.257171734439</v>
      </c>
      <c r="D385" s="177">
        <v>6456</v>
      </c>
      <c r="E385" s="90">
        <v>6715</v>
      </c>
      <c r="F385" s="90">
        <v>10805</v>
      </c>
    </row>
    <row r="386" spans="1:6">
      <c r="A386" s="113">
        <v>36526</v>
      </c>
      <c r="B386" s="177">
        <v>628</v>
      </c>
      <c r="C386" s="178">
        <v>635.38287994713301</v>
      </c>
      <c r="D386" s="177">
        <v>6450</v>
      </c>
      <c r="E386" s="90">
        <v>6664</v>
      </c>
      <c r="F386" s="90">
        <v>10815</v>
      </c>
    </row>
    <row r="387" spans="1:6">
      <c r="A387" s="113">
        <v>36557</v>
      </c>
      <c r="B387" s="177">
        <v>645</v>
      </c>
      <c r="C387" s="178">
        <v>654.14206315742399</v>
      </c>
      <c r="D387" s="177">
        <v>6430</v>
      </c>
      <c r="E387" s="90">
        <v>6638</v>
      </c>
      <c r="F387" s="90">
        <v>10818</v>
      </c>
    </row>
    <row r="388" spans="1:6">
      <c r="A388" s="113">
        <v>36586</v>
      </c>
      <c r="B388" s="177">
        <v>667</v>
      </c>
      <c r="C388" s="178">
        <v>665.28378257980296</v>
      </c>
      <c r="D388" s="177">
        <v>6414</v>
      </c>
      <c r="E388" s="90">
        <v>6694</v>
      </c>
      <c r="F388" s="90">
        <v>10820</v>
      </c>
    </row>
    <row r="389" spans="1:6">
      <c r="A389" s="113">
        <v>36617</v>
      </c>
      <c r="B389" s="177">
        <v>664</v>
      </c>
      <c r="C389" s="178">
        <v>661.38753634539103</v>
      </c>
      <c r="D389" s="177">
        <v>6438</v>
      </c>
      <c r="E389" s="90">
        <v>6786</v>
      </c>
      <c r="F389" s="90">
        <v>10815</v>
      </c>
    </row>
    <row r="390" spans="1:6">
      <c r="A390" s="113">
        <v>36647</v>
      </c>
      <c r="B390" s="177">
        <v>642</v>
      </c>
      <c r="C390" s="178">
        <v>647.18097401406101</v>
      </c>
      <c r="D390" s="177">
        <v>6445</v>
      </c>
      <c r="E390" s="90">
        <v>6831</v>
      </c>
      <c r="F390" s="90">
        <v>10829</v>
      </c>
    </row>
    <row r="391" spans="1:6">
      <c r="A391" s="113">
        <v>36678</v>
      </c>
      <c r="B391" s="177">
        <v>642</v>
      </c>
      <c r="C391" s="178">
        <v>646.58945820881297</v>
      </c>
      <c r="D391" s="177">
        <v>6436</v>
      </c>
      <c r="E391" s="90">
        <v>6824</v>
      </c>
      <c r="F391" s="90">
        <v>10837</v>
      </c>
    </row>
    <row r="392" spans="1:6">
      <c r="A392" s="113">
        <v>36708</v>
      </c>
      <c r="B392" s="177">
        <v>650</v>
      </c>
      <c r="C392" s="178">
        <v>653.877972181416</v>
      </c>
      <c r="D392" s="177">
        <v>6438</v>
      </c>
      <c r="E392" s="90">
        <v>6796</v>
      </c>
      <c r="F392" s="90">
        <v>10829</v>
      </c>
    </row>
    <row r="393" spans="1:6">
      <c r="A393" s="113">
        <v>36739</v>
      </c>
      <c r="B393" s="177">
        <v>655</v>
      </c>
      <c r="C393" s="178">
        <v>654.80067320573096</v>
      </c>
      <c r="D393" s="177">
        <v>6438</v>
      </c>
      <c r="E393" s="90">
        <v>6791</v>
      </c>
      <c r="F393" s="90">
        <v>10836</v>
      </c>
    </row>
    <row r="394" spans="1:6">
      <c r="A394" s="113">
        <v>36770</v>
      </c>
      <c r="B394" s="177">
        <v>677</v>
      </c>
      <c r="C394" s="178">
        <v>667.02045899682696</v>
      </c>
      <c r="D394" s="177">
        <v>6451</v>
      </c>
      <c r="E394" s="90">
        <v>6800</v>
      </c>
      <c r="F394" s="90">
        <v>10846</v>
      </c>
    </row>
    <row r="395" spans="1:6">
      <c r="A395" s="113">
        <v>36800</v>
      </c>
      <c r="B395" s="177">
        <v>683</v>
      </c>
      <c r="C395" s="178">
        <v>663.351468752904</v>
      </c>
      <c r="D395" s="177">
        <v>6472</v>
      </c>
      <c r="E395" s="90">
        <v>6822</v>
      </c>
      <c r="F395" s="90">
        <v>10855</v>
      </c>
    </row>
    <row r="396" spans="1:6">
      <c r="A396" s="113">
        <v>36831</v>
      </c>
      <c r="B396" s="177">
        <v>658</v>
      </c>
      <c r="C396" s="178">
        <v>652.36591948929902</v>
      </c>
      <c r="D396" s="177">
        <v>6476</v>
      </c>
      <c r="E396" s="90">
        <v>6811</v>
      </c>
      <c r="F396" s="90">
        <v>10863</v>
      </c>
    </row>
    <row r="397" spans="1:6">
      <c r="A397" s="113">
        <v>36861</v>
      </c>
      <c r="B397" s="177">
        <v>629</v>
      </c>
      <c r="C397" s="178">
        <v>637.17775014495101</v>
      </c>
      <c r="D397" s="177">
        <v>6462</v>
      </c>
      <c r="E397" s="90">
        <v>6738</v>
      </c>
      <c r="F397" s="90">
        <v>10864</v>
      </c>
    </row>
    <row r="398" spans="1:6">
      <c r="A398" s="113">
        <v>36892</v>
      </c>
      <c r="B398" s="177">
        <v>608</v>
      </c>
      <c r="C398" s="178">
        <v>616.51188647143601</v>
      </c>
      <c r="D398" s="177">
        <v>6457</v>
      </c>
      <c r="E398" s="90">
        <v>6677</v>
      </c>
      <c r="F398" s="90">
        <v>10867</v>
      </c>
    </row>
    <row r="399" spans="1:6">
      <c r="A399" s="113">
        <v>36923</v>
      </c>
      <c r="B399" s="177">
        <v>622</v>
      </c>
      <c r="C399" s="178">
        <v>631.352179213505</v>
      </c>
      <c r="D399" s="177">
        <v>6470</v>
      </c>
      <c r="E399" s="90">
        <v>6670</v>
      </c>
      <c r="F399" s="90">
        <v>10852</v>
      </c>
    </row>
    <row r="400" spans="1:6">
      <c r="A400" s="113">
        <v>36951</v>
      </c>
      <c r="B400" s="177">
        <v>636</v>
      </c>
      <c r="C400" s="178">
        <v>633.93398589551498</v>
      </c>
      <c r="D400" s="177">
        <v>6445</v>
      </c>
      <c r="E400" s="90">
        <v>6722</v>
      </c>
      <c r="F400" s="90">
        <v>10869</v>
      </c>
    </row>
    <row r="401" spans="1:6">
      <c r="A401" s="113">
        <v>36982</v>
      </c>
      <c r="B401" s="177">
        <v>647</v>
      </c>
      <c r="C401" s="178">
        <v>642.56559007706301</v>
      </c>
      <c r="D401" s="177">
        <v>6427</v>
      </c>
      <c r="E401" s="90">
        <v>6776</v>
      </c>
      <c r="F401" s="90">
        <v>10867</v>
      </c>
    </row>
    <row r="402" spans="1:6">
      <c r="A402" s="113">
        <v>37012</v>
      </c>
      <c r="B402" s="177">
        <v>634</v>
      </c>
      <c r="C402" s="178">
        <v>638.65529678281405</v>
      </c>
      <c r="D402" s="177">
        <v>6421</v>
      </c>
      <c r="E402" s="90">
        <v>6821</v>
      </c>
      <c r="F402" s="90">
        <v>10880</v>
      </c>
    </row>
    <row r="403" spans="1:6">
      <c r="A403" s="113">
        <v>37043</v>
      </c>
      <c r="B403" s="177">
        <v>621</v>
      </c>
      <c r="C403" s="178">
        <v>627.64124074588801</v>
      </c>
      <c r="D403" s="177">
        <v>6404</v>
      </c>
      <c r="E403" s="90">
        <v>6804</v>
      </c>
      <c r="F403" s="90">
        <v>10882</v>
      </c>
    </row>
    <row r="404" spans="1:6">
      <c r="A404" s="113">
        <v>37073</v>
      </c>
      <c r="B404" s="177">
        <v>629</v>
      </c>
      <c r="C404" s="178">
        <v>633.48285417621503</v>
      </c>
      <c r="D404" s="177">
        <v>6402</v>
      </c>
      <c r="E404" s="90">
        <v>6783</v>
      </c>
      <c r="F404" s="90">
        <v>10884</v>
      </c>
    </row>
    <row r="405" spans="1:6">
      <c r="A405" s="113">
        <v>37104</v>
      </c>
      <c r="B405" s="177">
        <v>626</v>
      </c>
      <c r="C405" s="178">
        <v>628.05346678048704</v>
      </c>
      <c r="D405" s="177">
        <v>6397</v>
      </c>
      <c r="E405" s="90">
        <v>6780</v>
      </c>
      <c r="F405" s="90">
        <v>10889</v>
      </c>
    </row>
    <row r="406" spans="1:6">
      <c r="A406" s="113">
        <v>37135</v>
      </c>
      <c r="B406" s="177">
        <v>648</v>
      </c>
      <c r="C406" s="178">
        <v>639.86401599579494</v>
      </c>
      <c r="D406" s="177">
        <v>6367</v>
      </c>
      <c r="E406" s="90">
        <v>6753</v>
      </c>
      <c r="F406" s="90">
        <v>10898</v>
      </c>
    </row>
    <row r="407" spans="1:6">
      <c r="A407" s="113">
        <v>37165</v>
      </c>
      <c r="B407" s="177">
        <v>655</v>
      </c>
      <c r="C407" s="178">
        <v>634.85347883886095</v>
      </c>
      <c r="D407" s="177">
        <v>6372</v>
      </c>
      <c r="E407" s="90">
        <v>6757</v>
      </c>
      <c r="F407" s="90">
        <v>10907</v>
      </c>
    </row>
    <row r="408" spans="1:6">
      <c r="A408" s="113">
        <v>37196</v>
      </c>
      <c r="B408" s="177">
        <v>638</v>
      </c>
      <c r="C408" s="178">
        <v>629.97075441951597</v>
      </c>
      <c r="D408" s="177">
        <v>6402</v>
      </c>
      <c r="E408" s="90">
        <v>6780</v>
      </c>
      <c r="F408" s="90">
        <v>10919</v>
      </c>
    </row>
    <row r="409" spans="1:6">
      <c r="A409" s="113">
        <v>37226</v>
      </c>
      <c r="B409" s="177">
        <v>614</v>
      </c>
      <c r="C409" s="178">
        <v>620.68409992879003</v>
      </c>
      <c r="D409" s="177">
        <v>6382</v>
      </c>
      <c r="E409" s="90">
        <v>6699</v>
      </c>
      <c r="F409" s="90">
        <v>10913</v>
      </c>
    </row>
    <row r="410" spans="1:6">
      <c r="A410" s="113">
        <v>37257</v>
      </c>
      <c r="B410" s="180">
        <v>589</v>
      </c>
      <c r="C410" s="181">
        <v>596.69893179199198</v>
      </c>
      <c r="D410" s="180">
        <v>6365</v>
      </c>
      <c r="E410" s="90">
        <v>6611</v>
      </c>
      <c r="F410" s="90">
        <v>10917</v>
      </c>
    </row>
    <row r="411" spans="1:6">
      <c r="A411" s="113">
        <v>37288</v>
      </c>
      <c r="B411" s="180">
        <v>611</v>
      </c>
      <c r="C411" s="181">
        <v>620.27209881284898</v>
      </c>
      <c r="D411" s="180">
        <v>6363</v>
      </c>
      <c r="E411" s="90">
        <v>6604</v>
      </c>
      <c r="F411" s="90">
        <v>10908</v>
      </c>
    </row>
    <row r="412" spans="1:6">
      <c r="A412" s="113">
        <v>37316</v>
      </c>
      <c r="B412" s="180">
        <v>628</v>
      </c>
      <c r="C412" s="181">
        <v>626.79905771838298</v>
      </c>
      <c r="D412" s="180">
        <v>6360</v>
      </c>
      <c r="E412" s="90">
        <v>6676</v>
      </c>
      <c r="F412" s="90">
        <v>10914</v>
      </c>
    </row>
    <row r="413" spans="1:6">
      <c r="A413" s="113">
        <v>37347</v>
      </c>
      <c r="B413" s="180">
        <v>624</v>
      </c>
      <c r="C413" s="181">
        <v>619.70475173530497</v>
      </c>
      <c r="D413" s="180">
        <v>6334</v>
      </c>
      <c r="E413" s="90">
        <v>6708</v>
      </c>
      <c r="F413" s="90">
        <v>10909</v>
      </c>
    </row>
    <row r="414" spans="1:6">
      <c r="A414" s="113">
        <v>37377</v>
      </c>
      <c r="B414" s="180">
        <v>607</v>
      </c>
      <c r="C414" s="181">
        <v>609.24511436828004</v>
      </c>
      <c r="D414" s="180">
        <v>6307</v>
      </c>
      <c r="E414" s="90">
        <v>6731</v>
      </c>
      <c r="F414" s="90">
        <v>10923</v>
      </c>
    </row>
    <row r="415" spans="1:6">
      <c r="A415" s="113">
        <v>37408</v>
      </c>
      <c r="B415" s="180">
        <v>594</v>
      </c>
      <c r="C415" s="181">
        <v>600.48326267428899</v>
      </c>
      <c r="D415" s="180">
        <v>6313</v>
      </c>
      <c r="E415" s="90">
        <v>6741</v>
      </c>
      <c r="F415" s="90">
        <v>10929</v>
      </c>
    </row>
    <row r="416" spans="1:6">
      <c r="A416" s="113">
        <v>37438</v>
      </c>
      <c r="B416" s="180">
        <v>622</v>
      </c>
      <c r="C416" s="181">
        <v>626.65128073875599</v>
      </c>
      <c r="D416" s="180">
        <v>6324</v>
      </c>
      <c r="E416" s="90">
        <v>6725</v>
      </c>
      <c r="F416" s="90">
        <v>10924</v>
      </c>
    </row>
    <row r="417" spans="1:6">
      <c r="A417" s="113">
        <v>37469</v>
      </c>
      <c r="B417" s="180">
        <v>620</v>
      </c>
      <c r="C417" s="181">
        <v>624.05379170880599</v>
      </c>
      <c r="D417" s="180">
        <v>6324</v>
      </c>
      <c r="E417" s="90">
        <v>6732</v>
      </c>
      <c r="F417" s="90">
        <v>10929</v>
      </c>
    </row>
    <row r="418" spans="1:6">
      <c r="A418" s="113">
        <v>37500</v>
      </c>
      <c r="B418" s="180">
        <v>621</v>
      </c>
      <c r="C418" s="181">
        <v>615.81986336281</v>
      </c>
      <c r="D418" s="180">
        <v>6322</v>
      </c>
      <c r="E418" s="90">
        <v>6717</v>
      </c>
      <c r="F418" s="90">
        <v>10944</v>
      </c>
    </row>
    <row r="419" spans="1:6">
      <c r="A419" s="113">
        <v>37530</v>
      </c>
      <c r="B419" s="180">
        <v>642</v>
      </c>
      <c r="C419" s="181">
        <v>624.75592461820804</v>
      </c>
      <c r="D419" s="180">
        <v>6324</v>
      </c>
      <c r="E419" s="90">
        <v>6717</v>
      </c>
      <c r="F419" s="90">
        <v>10952</v>
      </c>
    </row>
    <row r="420" spans="1:6">
      <c r="A420" s="113">
        <v>37561</v>
      </c>
      <c r="B420" s="180">
        <v>632</v>
      </c>
      <c r="C420" s="181">
        <v>623.032628780295</v>
      </c>
      <c r="D420" s="180">
        <v>6324</v>
      </c>
      <c r="E420" s="90">
        <v>6684</v>
      </c>
      <c r="F420" s="90">
        <v>10943</v>
      </c>
    </row>
    <row r="421" spans="1:6">
      <c r="A421" s="113">
        <v>37591</v>
      </c>
      <c r="B421" s="180">
        <v>623</v>
      </c>
      <c r="C421" s="181">
        <v>627.17568640723903</v>
      </c>
      <c r="D421" s="180">
        <v>6312</v>
      </c>
      <c r="E421" s="90">
        <v>6622</v>
      </c>
      <c r="F421" s="90">
        <v>10929</v>
      </c>
    </row>
    <row r="422" spans="1:6">
      <c r="A422" s="113">
        <v>37622</v>
      </c>
      <c r="B422" s="180">
        <v>616</v>
      </c>
      <c r="C422" s="181">
        <v>621.87160999720504</v>
      </c>
      <c r="D422" s="180">
        <v>6300</v>
      </c>
      <c r="E422" s="90">
        <v>6560</v>
      </c>
      <c r="F422" s="90">
        <v>10941</v>
      </c>
    </row>
    <row r="423" spans="1:6">
      <c r="A423" s="113">
        <v>37653</v>
      </c>
      <c r="B423" s="180">
        <v>624</v>
      </c>
      <c r="C423" s="181">
        <v>632.13771001646796</v>
      </c>
      <c r="D423" s="180">
        <v>6306</v>
      </c>
      <c r="E423" s="90">
        <v>6542</v>
      </c>
      <c r="F423" s="90">
        <v>10933</v>
      </c>
    </row>
    <row r="424" spans="1:6">
      <c r="A424" s="113">
        <v>37681</v>
      </c>
      <c r="B424" s="180">
        <v>605</v>
      </c>
      <c r="C424" s="181">
        <v>604.81578665903703</v>
      </c>
      <c r="D424" s="180">
        <v>6326</v>
      </c>
      <c r="E424" s="90">
        <v>6649</v>
      </c>
      <c r="F424" s="90">
        <v>10952</v>
      </c>
    </row>
    <row r="425" spans="1:6">
      <c r="A425" s="113">
        <v>37712</v>
      </c>
      <c r="B425" s="180">
        <v>591</v>
      </c>
      <c r="C425" s="181">
        <v>588.53666717433896</v>
      </c>
      <c r="D425" s="180">
        <v>6305</v>
      </c>
      <c r="E425" s="90">
        <v>6691</v>
      </c>
      <c r="F425" s="90">
        <v>10947</v>
      </c>
    </row>
    <row r="426" spans="1:6">
      <c r="A426" s="113">
        <v>37742</v>
      </c>
      <c r="B426" s="180">
        <v>603</v>
      </c>
      <c r="C426" s="181">
        <v>601.40866635428802</v>
      </c>
      <c r="D426" s="180">
        <v>6309</v>
      </c>
      <c r="E426" s="90">
        <v>6735</v>
      </c>
      <c r="F426" s="90">
        <v>10960</v>
      </c>
    </row>
    <row r="427" spans="1:6">
      <c r="A427" s="113">
        <v>37773</v>
      </c>
      <c r="B427" s="180">
        <v>591</v>
      </c>
      <c r="C427" s="181">
        <v>594.48118045456101</v>
      </c>
      <c r="D427" s="180">
        <v>6351</v>
      </c>
      <c r="E427" s="90">
        <v>6771</v>
      </c>
      <c r="F427" s="90">
        <v>10971</v>
      </c>
    </row>
    <row r="428" spans="1:6">
      <c r="A428" s="113">
        <v>37803</v>
      </c>
      <c r="B428" s="180">
        <v>593</v>
      </c>
      <c r="C428" s="181">
        <v>597.78537772819095</v>
      </c>
      <c r="D428" s="180">
        <v>6331</v>
      </c>
      <c r="E428" s="90">
        <v>6722</v>
      </c>
      <c r="F428" s="90">
        <v>10968</v>
      </c>
    </row>
    <row r="429" spans="1:6">
      <c r="A429" s="113">
        <v>37834</v>
      </c>
      <c r="B429" s="180">
        <v>592</v>
      </c>
      <c r="C429" s="181">
        <v>597.33673793513401</v>
      </c>
      <c r="D429" s="180">
        <v>6312</v>
      </c>
      <c r="E429" s="90">
        <v>6693</v>
      </c>
      <c r="F429" s="90">
        <v>10968</v>
      </c>
    </row>
    <row r="430" spans="1:6">
      <c r="A430" s="113">
        <v>37865</v>
      </c>
      <c r="B430" s="180">
        <v>592</v>
      </c>
      <c r="C430" s="181">
        <v>590.61392047161598</v>
      </c>
      <c r="D430" s="180">
        <v>6310</v>
      </c>
      <c r="E430" s="90">
        <v>6692</v>
      </c>
      <c r="F430" s="90">
        <v>10975</v>
      </c>
    </row>
    <row r="431" spans="1:6">
      <c r="A431" s="113">
        <v>37895</v>
      </c>
      <c r="B431" s="180">
        <v>616</v>
      </c>
      <c r="C431" s="181">
        <v>604.89356657380699</v>
      </c>
      <c r="D431" s="180">
        <v>6306</v>
      </c>
      <c r="E431" s="90">
        <v>6680</v>
      </c>
      <c r="F431" s="90">
        <v>10979</v>
      </c>
    </row>
    <row r="432" spans="1:6">
      <c r="A432" s="113">
        <v>37926</v>
      </c>
      <c r="B432" s="180">
        <v>615</v>
      </c>
      <c r="C432" s="181">
        <v>607.089251110286</v>
      </c>
      <c r="D432" s="180">
        <v>6311</v>
      </c>
      <c r="E432" s="90">
        <v>6654</v>
      </c>
      <c r="F432" s="90">
        <v>10982</v>
      </c>
    </row>
    <row r="433" spans="1:6">
      <c r="A433" s="113">
        <v>37956</v>
      </c>
      <c r="B433" s="180">
        <v>606</v>
      </c>
      <c r="C433" s="181">
        <v>606.09993310412904</v>
      </c>
      <c r="D433" s="180">
        <v>6333</v>
      </c>
      <c r="E433" s="90">
        <v>6607</v>
      </c>
      <c r="F433" s="90">
        <v>10967</v>
      </c>
    </row>
    <row r="434" spans="1:6">
      <c r="A434" s="113">
        <v>37987</v>
      </c>
      <c r="B434" s="180">
        <v>605</v>
      </c>
      <c r="C434" s="181">
        <v>608.25688514827402</v>
      </c>
      <c r="D434" s="180">
        <v>6320</v>
      </c>
      <c r="E434" s="90">
        <v>6545</v>
      </c>
      <c r="F434" s="90">
        <v>10983</v>
      </c>
    </row>
    <row r="435" spans="1:6">
      <c r="A435" s="113">
        <v>38018</v>
      </c>
      <c r="B435" s="180">
        <v>595</v>
      </c>
      <c r="C435" s="181">
        <v>602.23096592620004</v>
      </c>
      <c r="D435" s="180">
        <v>6320</v>
      </c>
      <c r="E435" s="90">
        <v>6539</v>
      </c>
      <c r="F435" s="90">
        <v>10976</v>
      </c>
    </row>
    <row r="436" spans="1:6">
      <c r="A436" s="113">
        <v>38047</v>
      </c>
      <c r="B436" s="180">
        <v>587</v>
      </c>
      <c r="C436" s="181">
        <v>587.559193309894</v>
      </c>
      <c r="D436" s="180">
        <v>6339</v>
      </c>
      <c r="E436" s="90">
        <v>6612</v>
      </c>
      <c r="F436" s="90">
        <v>10990</v>
      </c>
    </row>
    <row r="437" spans="1:6">
      <c r="A437" s="113">
        <v>38078</v>
      </c>
      <c r="B437" s="180">
        <v>581</v>
      </c>
      <c r="C437" s="181">
        <v>580.47560832449096</v>
      </c>
      <c r="D437" s="180">
        <v>6350</v>
      </c>
      <c r="E437" s="90">
        <v>6688</v>
      </c>
      <c r="F437" s="90">
        <v>10997</v>
      </c>
    </row>
    <row r="438" spans="1:6">
      <c r="A438" s="113">
        <v>38108</v>
      </c>
      <c r="B438" s="180">
        <v>592</v>
      </c>
      <c r="C438" s="181">
        <v>585.89210635156201</v>
      </c>
      <c r="D438" s="180">
        <v>6331</v>
      </c>
      <c r="E438" s="90">
        <v>6708</v>
      </c>
      <c r="F438" s="90">
        <v>10995</v>
      </c>
    </row>
    <row r="439" spans="1:6">
      <c r="A439" s="113">
        <v>38139</v>
      </c>
      <c r="B439" s="180">
        <v>583</v>
      </c>
      <c r="C439" s="181">
        <v>583.06519530468904</v>
      </c>
      <c r="D439" s="180">
        <v>6312</v>
      </c>
      <c r="E439" s="90">
        <v>6683</v>
      </c>
      <c r="F439" s="90">
        <v>10982</v>
      </c>
    </row>
    <row r="440" spans="1:6">
      <c r="A440" s="113">
        <v>38169</v>
      </c>
      <c r="B440" s="180">
        <v>571</v>
      </c>
      <c r="C440" s="181">
        <v>576.13108475055401</v>
      </c>
      <c r="D440" s="180">
        <v>6324</v>
      </c>
      <c r="E440" s="90">
        <v>6691</v>
      </c>
      <c r="F440" s="90">
        <v>10984</v>
      </c>
    </row>
    <row r="441" spans="1:6">
      <c r="A441" s="113">
        <v>38200</v>
      </c>
      <c r="B441" s="180">
        <v>576</v>
      </c>
      <c r="C441" s="181">
        <v>581.98980542804304</v>
      </c>
      <c r="D441" s="180">
        <v>6348</v>
      </c>
      <c r="E441" s="90">
        <v>6710</v>
      </c>
      <c r="F441" s="90">
        <v>10985</v>
      </c>
    </row>
    <row r="442" spans="1:6">
      <c r="A442" s="113">
        <v>38231</v>
      </c>
      <c r="B442" s="180">
        <v>583</v>
      </c>
      <c r="C442" s="181">
        <v>585.108768803712</v>
      </c>
      <c r="D442" s="180">
        <v>6330</v>
      </c>
      <c r="E442" s="90">
        <v>6679</v>
      </c>
      <c r="F442" s="90">
        <v>10994</v>
      </c>
    </row>
    <row r="443" spans="1:6">
      <c r="A443" s="113">
        <v>38261</v>
      </c>
      <c r="B443" s="180">
        <v>578</v>
      </c>
      <c r="C443" s="181">
        <v>572.66416391249504</v>
      </c>
      <c r="D443" s="180">
        <v>6323</v>
      </c>
      <c r="E443" s="90">
        <v>6663</v>
      </c>
      <c r="F443" s="90">
        <v>10997</v>
      </c>
    </row>
    <row r="444" spans="1:6">
      <c r="A444" s="113">
        <v>38292</v>
      </c>
      <c r="B444" s="180">
        <v>584</v>
      </c>
      <c r="C444" s="181">
        <v>578.17319748162504</v>
      </c>
      <c r="D444" s="180">
        <v>6317</v>
      </c>
      <c r="E444" s="90">
        <v>6611</v>
      </c>
      <c r="F444" s="90">
        <v>11003</v>
      </c>
    </row>
    <row r="445" spans="1:6">
      <c r="A445" s="113">
        <v>38322</v>
      </c>
      <c r="B445" s="180">
        <v>577</v>
      </c>
      <c r="C445" s="181">
        <v>573.928455947369</v>
      </c>
      <c r="D445" s="180">
        <v>6336</v>
      </c>
      <c r="E445" s="90">
        <v>6576</v>
      </c>
      <c r="F445" s="90">
        <v>10995</v>
      </c>
    </row>
    <row r="446" spans="1:6">
      <c r="A446" s="113">
        <v>38353</v>
      </c>
      <c r="B446" s="180">
        <v>575</v>
      </c>
      <c r="C446" s="181">
        <v>576.45593426735104</v>
      </c>
      <c r="D446" s="180">
        <v>6360</v>
      </c>
      <c r="E446" s="90">
        <v>6557</v>
      </c>
      <c r="F446" s="90">
        <v>11004</v>
      </c>
    </row>
    <row r="447" spans="1:6">
      <c r="A447" s="113">
        <v>38384</v>
      </c>
      <c r="B447" s="180">
        <v>569</v>
      </c>
      <c r="C447" s="181">
        <v>574.46553605685699</v>
      </c>
      <c r="D447" s="180">
        <v>6334</v>
      </c>
      <c r="E447" s="90">
        <v>6532</v>
      </c>
      <c r="F447" s="90">
        <v>11003</v>
      </c>
    </row>
    <row r="448" spans="1:6">
      <c r="A448" s="113">
        <v>38412</v>
      </c>
      <c r="B448" s="180">
        <v>579</v>
      </c>
      <c r="C448" s="181">
        <v>578.90221326581297</v>
      </c>
      <c r="D448" s="180">
        <v>6320</v>
      </c>
      <c r="E448" s="90">
        <v>6573</v>
      </c>
      <c r="F448" s="90">
        <v>11003</v>
      </c>
    </row>
    <row r="449" spans="1:6">
      <c r="A449" s="113">
        <v>38443</v>
      </c>
      <c r="B449" s="180">
        <v>579</v>
      </c>
      <c r="C449" s="181">
        <v>580.81406910223302</v>
      </c>
      <c r="D449" s="180">
        <v>6342</v>
      </c>
      <c r="E449" s="90">
        <v>6662</v>
      </c>
      <c r="F449" s="90">
        <v>10994</v>
      </c>
    </row>
    <row r="450" spans="1:6">
      <c r="A450" s="113">
        <v>38473</v>
      </c>
      <c r="B450" s="180">
        <v>590</v>
      </c>
      <c r="C450" s="181">
        <v>581.68172842098397</v>
      </c>
      <c r="D450" s="180">
        <v>6368</v>
      </c>
      <c r="E450" s="90">
        <v>6742</v>
      </c>
      <c r="F450" s="90">
        <v>11008</v>
      </c>
    </row>
    <row r="451" spans="1:6">
      <c r="A451" s="113">
        <v>38504</v>
      </c>
      <c r="B451" s="180">
        <v>581</v>
      </c>
      <c r="C451" s="181">
        <v>578.26871812575496</v>
      </c>
      <c r="D451" s="180">
        <v>6355</v>
      </c>
      <c r="E451" s="90">
        <v>6698</v>
      </c>
      <c r="F451" s="90">
        <v>11003</v>
      </c>
    </row>
    <row r="452" spans="1:6">
      <c r="A452" s="113">
        <v>38534</v>
      </c>
      <c r="B452" s="180">
        <v>562</v>
      </c>
      <c r="C452" s="181">
        <v>566.84720888688105</v>
      </c>
      <c r="D452" s="180">
        <v>6365</v>
      </c>
      <c r="E452" s="90">
        <v>6699</v>
      </c>
      <c r="F452" s="90">
        <v>11005</v>
      </c>
    </row>
    <row r="453" spans="1:6">
      <c r="A453" s="113">
        <v>38565</v>
      </c>
      <c r="B453" s="180">
        <v>554</v>
      </c>
      <c r="C453" s="181">
        <v>559.83748456060403</v>
      </c>
      <c r="D453" s="180">
        <v>6361</v>
      </c>
      <c r="E453" s="90">
        <v>6689</v>
      </c>
      <c r="F453" s="90">
        <v>11006</v>
      </c>
    </row>
    <row r="454" spans="1:6">
      <c r="A454" s="113">
        <v>38596</v>
      </c>
      <c r="B454" s="180">
        <v>554</v>
      </c>
      <c r="C454" s="181">
        <v>558.17848650235305</v>
      </c>
      <c r="D454" s="180">
        <v>6399</v>
      </c>
      <c r="E454" s="90">
        <v>6722</v>
      </c>
      <c r="F454" s="90">
        <v>11014</v>
      </c>
    </row>
    <row r="455" spans="1:6">
      <c r="A455" s="113">
        <v>38626</v>
      </c>
      <c r="B455" s="177">
        <v>553</v>
      </c>
      <c r="C455" s="178">
        <v>551.72925304178705</v>
      </c>
      <c r="D455" s="177">
        <v>6382</v>
      </c>
      <c r="E455" s="90">
        <v>6714</v>
      </c>
      <c r="F455" s="90">
        <v>11017</v>
      </c>
    </row>
    <row r="456" spans="1:6">
      <c r="A456" s="113">
        <v>38657</v>
      </c>
      <c r="B456" s="177">
        <v>558</v>
      </c>
      <c r="C456" s="178">
        <v>554.04657104937303</v>
      </c>
      <c r="D456" s="177">
        <v>6343</v>
      </c>
      <c r="E456" s="90">
        <v>6637</v>
      </c>
      <c r="F456" s="90">
        <v>11018</v>
      </c>
    </row>
    <row r="457" spans="1:6">
      <c r="A457" s="113">
        <v>38687</v>
      </c>
      <c r="B457" s="177">
        <v>564</v>
      </c>
      <c r="C457" s="178">
        <v>559.35901489275295</v>
      </c>
      <c r="D457" s="177">
        <v>6350</v>
      </c>
      <c r="E457" s="90">
        <v>6582</v>
      </c>
      <c r="F457" s="90">
        <v>11015</v>
      </c>
    </row>
    <row r="458" spans="1:6">
      <c r="A458" s="113">
        <v>38718</v>
      </c>
      <c r="B458" s="177">
        <v>546</v>
      </c>
      <c r="C458" s="178">
        <v>546.02453796689997</v>
      </c>
      <c r="D458" s="177">
        <v>6369</v>
      </c>
      <c r="E458" s="90">
        <v>6564</v>
      </c>
      <c r="F458" s="90">
        <v>11017</v>
      </c>
    </row>
    <row r="459" spans="1:6">
      <c r="A459" s="113">
        <v>38749</v>
      </c>
      <c r="B459" s="177">
        <v>556</v>
      </c>
      <c r="C459" s="178">
        <v>560.31841897423101</v>
      </c>
      <c r="D459" s="177">
        <v>6383</v>
      </c>
      <c r="E459" s="90">
        <v>6553</v>
      </c>
      <c r="F459" s="90">
        <v>11011</v>
      </c>
    </row>
    <row r="460" spans="1:6">
      <c r="A460" s="113">
        <v>38777</v>
      </c>
      <c r="B460" s="177">
        <v>562</v>
      </c>
      <c r="C460" s="178">
        <v>560.64396297260703</v>
      </c>
      <c r="D460" s="177">
        <v>6374</v>
      </c>
      <c r="E460" s="90">
        <v>6601</v>
      </c>
      <c r="F460" s="90">
        <v>11027</v>
      </c>
    </row>
    <row r="461" spans="1:6">
      <c r="A461" s="113">
        <v>38808</v>
      </c>
      <c r="B461" s="177">
        <v>581</v>
      </c>
      <c r="C461" s="178">
        <v>584.51057412286502</v>
      </c>
      <c r="D461" s="177">
        <v>6357</v>
      </c>
      <c r="E461" s="90">
        <v>6657</v>
      </c>
      <c r="F461" s="90">
        <v>11010</v>
      </c>
    </row>
    <row r="462" spans="1:6">
      <c r="A462" s="113">
        <v>38838</v>
      </c>
      <c r="B462" s="177">
        <v>584</v>
      </c>
      <c r="C462" s="178">
        <v>575.63089265643896</v>
      </c>
      <c r="D462" s="177">
        <v>6379</v>
      </c>
      <c r="E462" s="90">
        <v>6731</v>
      </c>
      <c r="F462" s="90">
        <v>11024</v>
      </c>
    </row>
    <row r="463" spans="1:6">
      <c r="A463" s="113">
        <v>38869</v>
      </c>
      <c r="B463" s="177">
        <v>575</v>
      </c>
      <c r="C463" s="178">
        <v>571.80022286257497</v>
      </c>
      <c r="D463" s="177">
        <v>6383</v>
      </c>
      <c r="E463" s="90">
        <v>6723</v>
      </c>
      <c r="F463" s="90">
        <v>11035</v>
      </c>
    </row>
    <row r="464" spans="1:6">
      <c r="A464" s="113">
        <v>38899</v>
      </c>
      <c r="B464" s="177">
        <v>559</v>
      </c>
      <c r="C464" s="178">
        <v>562.70782196486005</v>
      </c>
      <c r="D464" s="177">
        <v>6389</v>
      </c>
      <c r="E464" s="90">
        <v>6695</v>
      </c>
      <c r="F464" s="90">
        <v>11031</v>
      </c>
    </row>
    <row r="465" spans="1:6">
      <c r="A465" s="113">
        <v>38930</v>
      </c>
      <c r="B465" s="177">
        <v>550</v>
      </c>
      <c r="C465" s="178">
        <v>554.55918853335197</v>
      </c>
      <c r="D465" s="177">
        <v>6396</v>
      </c>
      <c r="E465" s="90">
        <v>6707</v>
      </c>
      <c r="F465" s="90">
        <v>11031</v>
      </c>
    </row>
    <row r="466" spans="1:6">
      <c r="A466" s="113">
        <v>38961</v>
      </c>
      <c r="B466" s="177">
        <v>550</v>
      </c>
      <c r="C466" s="178">
        <v>555.80631354376999</v>
      </c>
      <c r="D466" s="177">
        <v>6406</v>
      </c>
      <c r="E466" s="90">
        <v>6720</v>
      </c>
      <c r="F466" s="90">
        <v>11037</v>
      </c>
    </row>
    <row r="467" spans="1:6">
      <c r="A467" s="113">
        <v>38991</v>
      </c>
      <c r="B467" s="177">
        <v>546</v>
      </c>
      <c r="C467" s="178">
        <v>546.48236942890003</v>
      </c>
      <c r="D467" s="177">
        <v>6421</v>
      </c>
      <c r="E467" s="90">
        <v>6727</v>
      </c>
      <c r="F467" s="90">
        <v>11044</v>
      </c>
    </row>
    <row r="468" spans="1:6">
      <c r="A468" s="113">
        <v>39022</v>
      </c>
      <c r="B468" s="177">
        <v>552</v>
      </c>
      <c r="C468" s="178">
        <v>549.26107948570404</v>
      </c>
      <c r="D468" s="177">
        <v>6417</v>
      </c>
      <c r="E468" s="90">
        <v>6679</v>
      </c>
      <c r="F468" s="90">
        <v>11049</v>
      </c>
    </row>
    <row r="469" spans="1:6">
      <c r="A469" s="113">
        <v>39052</v>
      </c>
      <c r="B469" s="177">
        <v>562</v>
      </c>
      <c r="C469" s="178">
        <v>556.35002121723005</v>
      </c>
      <c r="D469" s="177">
        <v>6400</v>
      </c>
      <c r="E469" s="90">
        <v>6609</v>
      </c>
      <c r="F469" s="90">
        <v>11039</v>
      </c>
    </row>
    <row r="470" spans="1:6">
      <c r="A470" s="113">
        <v>39083</v>
      </c>
      <c r="B470" s="177">
        <v>555</v>
      </c>
      <c r="C470" s="178">
        <v>553.42873271391602</v>
      </c>
      <c r="D470" s="177">
        <v>6381</v>
      </c>
      <c r="E470" s="90">
        <v>6554</v>
      </c>
      <c r="F470" s="90">
        <v>11051</v>
      </c>
    </row>
    <row r="471" spans="1:6">
      <c r="A471" s="113">
        <v>39114</v>
      </c>
      <c r="B471" s="177">
        <v>547</v>
      </c>
      <c r="C471" s="178">
        <v>549.89153208557605</v>
      </c>
      <c r="D471" s="177">
        <v>6416</v>
      </c>
      <c r="E471" s="90">
        <v>6584</v>
      </c>
      <c r="F471" s="90">
        <v>11052</v>
      </c>
    </row>
    <row r="472" spans="1:6">
      <c r="A472" s="113">
        <v>39142</v>
      </c>
      <c r="B472" s="177">
        <v>564</v>
      </c>
      <c r="C472" s="178">
        <v>562.17922041269196</v>
      </c>
      <c r="D472" s="177">
        <v>6423</v>
      </c>
      <c r="E472" s="90">
        <v>6645</v>
      </c>
      <c r="F472" s="90">
        <v>11055</v>
      </c>
    </row>
    <row r="473" spans="1:6">
      <c r="A473" s="113">
        <v>39173</v>
      </c>
      <c r="B473" s="177">
        <v>579</v>
      </c>
      <c r="C473" s="178">
        <v>584.47030787364997</v>
      </c>
      <c r="D473" s="177">
        <v>6436</v>
      </c>
      <c r="E473" s="90">
        <v>6726</v>
      </c>
      <c r="F473" s="90">
        <v>11056</v>
      </c>
    </row>
    <row r="474" spans="1:6">
      <c r="A474" s="113">
        <v>39203</v>
      </c>
      <c r="B474" s="177">
        <v>566</v>
      </c>
      <c r="C474" s="178">
        <v>560.52720569796998</v>
      </c>
      <c r="D474" s="177">
        <v>6436</v>
      </c>
      <c r="E474" s="90">
        <v>6771</v>
      </c>
      <c r="F474" s="90">
        <v>11062</v>
      </c>
    </row>
    <row r="475" spans="1:6">
      <c r="A475" s="113">
        <v>39234</v>
      </c>
      <c r="B475" s="177">
        <v>551</v>
      </c>
      <c r="C475" s="178">
        <v>548.78688768147094</v>
      </c>
      <c r="D475" s="177">
        <v>6449</v>
      </c>
      <c r="E475" s="90">
        <v>6748</v>
      </c>
      <c r="F475" s="90">
        <v>11066</v>
      </c>
    </row>
    <row r="476" spans="1:6">
      <c r="A476" s="113">
        <v>39264</v>
      </c>
      <c r="B476" s="177">
        <v>547</v>
      </c>
      <c r="C476" s="178">
        <v>548.10471183544996</v>
      </c>
      <c r="D476" s="177">
        <v>6443</v>
      </c>
      <c r="E476" s="90">
        <v>6707</v>
      </c>
      <c r="F476" s="90">
        <v>11068</v>
      </c>
    </row>
    <row r="477" spans="1:6">
      <c r="A477" s="113">
        <v>39295</v>
      </c>
      <c r="B477" s="177">
        <v>552</v>
      </c>
      <c r="C477" s="178">
        <v>554.49786082264905</v>
      </c>
      <c r="D477" s="177">
        <v>6429</v>
      </c>
      <c r="E477" s="90">
        <v>6712</v>
      </c>
      <c r="F477" s="90">
        <v>11071</v>
      </c>
    </row>
    <row r="478" spans="1:6">
      <c r="A478" s="113">
        <v>39326</v>
      </c>
      <c r="B478" s="177">
        <v>550</v>
      </c>
      <c r="C478" s="178">
        <v>556.77443401814605</v>
      </c>
      <c r="D478" s="177">
        <v>6408</v>
      </c>
      <c r="E478" s="90">
        <v>6708</v>
      </c>
      <c r="F478" s="90">
        <v>11075</v>
      </c>
    </row>
    <row r="479" spans="1:6">
      <c r="A479" s="113">
        <v>39356</v>
      </c>
      <c r="B479" s="177">
        <v>554</v>
      </c>
      <c r="C479" s="178">
        <v>554.73365764968503</v>
      </c>
      <c r="D479" s="177">
        <v>6420</v>
      </c>
      <c r="E479" s="90">
        <v>6713</v>
      </c>
      <c r="F479" s="90">
        <v>11078</v>
      </c>
    </row>
    <row r="480" spans="1:6">
      <c r="A480" s="113">
        <v>39387</v>
      </c>
      <c r="B480" s="177">
        <v>548</v>
      </c>
      <c r="C480" s="178">
        <v>545.94775241614605</v>
      </c>
      <c r="D480" s="177">
        <v>6447</v>
      </c>
      <c r="E480" s="90">
        <v>6698</v>
      </c>
      <c r="F480" s="90">
        <v>11079</v>
      </c>
    </row>
    <row r="481" spans="1:6">
      <c r="A481" s="113">
        <v>39417</v>
      </c>
      <c r="B481" s="177">
        <v>540</v>
      </c>
      <c r="C481" s="178">
        <v>533.54827511672897</v>
      </c>
      <c r="D481" s="177">
        <v>6450</v>
      </c>
      <c r="E481" s="90">
        <v>6646</v>
      </c>
      <c r="F481" s="90">
        <v>11079</v>
      </c>
    </row>
    <row r="482" spans="1:6">
      <c r="A482" s="113">
        <v>39448</v>
      </c>
      <c r="B482" s="177">
        <v>549</v>
      </c>
      <c r="C482" s="178">
        <v>545.29890276096</v>
      </c>
      <c r="D482" s="177">
        <v>6424</v>
      </c>
      <c r="E482" s="90">
        <v>6597</v>
      </c>
      <c r="F482" s="90">
        <v>11080</v>
      </c>
    </row>
    <row r="483" spans="1:6">
      <c r="A483" s="113">
        <v>39479</v>
      </c>
      <c r="B483" s="177">
        <v>548</v>
      </c>
      <c r="C483" s="178">
        <v>550.04343412351398</v>
      </c>
      <c r="D483" s="177">
        <v>6406</v>
      </c>
      <c r="E483" s="90">
        <v>6579</v>
      </c>
      <c r="F483" s="90">
        <v>11078</v>
      </c>
    </row>
    <row r="484" spans="1:6">
      <c r="A484" s="113">
        <v>39508</v>
      </c>
      <c r="B484" s="177">
        <v>545</v>
      </c>
      <c r="C484" s="178">
        <v>544.06575514840597</v>
      </c>
      <c r="D484" s="177">
        <v>6413</v>
      </c>
      <c r="E484" s="90">
        <v>6626</v>
      </c>
      <c r="F484" s="90">
        <v>11080</v>
      </c>
    </row>
    <row r="485" spans="1:6">
      <c r="A485" s="113">
        <v>39539</v>
      </c>
      <c r="B485" s="177">
        <v>531</v>
      </c>
      <c r="C485" s="178">
        <v>537.84018070352101</v>
      </c>
      <c r="D485" s="177">
        <v>6426</v>
      </c>
      <c r="E485" s="90">
        <v>6726</v>
      </c>
      <c r="F485" s="90">
        <v>11078</v>
      </c>
    </row>
    <row r="486" spans="1:6">
      <c r="A486" s="113">
        <v>39569</v>
      </c>
      <c r="B486" s="177">
        <v>536</v>
      </c>
      <c r="C486" s="178">
        <v>533.62380644317705</v>
      </c>
      <c r="D486" s="177">
        <v>6429</v>
      </c>
      <c r="E486" s="90">
        <v>6771</v>
      </c>
      <c r="F486" s="90">
        <v>11083</v>
      </c>
    </row>
    <row r="487" spans="1:6">
      <c r="A487" s="113">
        <v>39600</v>
      </c>
      <c r="B487" s="177">
        <v>547</v>
      </c>
      <c r="C487" s="178">
        <v>547.42359465741504</v>
      </c>
      <c r="D487" s="177">
        <v>6424</v>
      </c>
      <c r="E487" s="90">
        <v>6740</v>
      </c>
      <c r="F487" s="90">
        <v>11085</v>
      </c>
    </row>
    <row r="488" spans="1:6">
      <c r="A488" s="113">
        <v>39630</v>
      </c>
      <c r="B488" s="177">
        <v>547</v>
      </c>
      <c r="C488" s="178">
        <v>546.01288784807298</v>
      </c>
      <c r="D488" s="177">
        <v>6406</v>
      </c>
      <c r="E488" s="90">
        <v>6686</v>
      </c>
      <c r="F488" s="90">
        <v>11089</v>
      </c>
    </row>
    <row r="489" spans="1:6">
      <c r="A489" s="113">
        <v>39661</v>
      </c>
      <c r="B489" s="177">
        <v>540</v>
      </c>
      <c r="C489" s="178">
        <v>539.60763692738499</v>
      </c>
      <c r="D489" s="177">
        <v>6403</v>
      </c>
      <c r="E489" s="90">
        <v>6702</v>
      </c>
      <c r="F489" s="90">
        <v>11088</v>
      </c>
    </row>
    <row r="490" spans="1:6">
      <c r="A490" s="113">
        <v>39692</v>
      </c>
      <c r="B490" s="177">
        <v>527</v>
      </c>
      <c r="C490" s="178">
        <v>534.17919716755296</v>
      </c>
      <c r="D490" s="177">
        <v>6390</v>
      </c>
      <c r="E490" s="90">
        <v>6689</v>
      </c>
      <c r="F490" s="90">
        <v>11092</v>
      </c>
    </row>
    <row r="491" spans="1:6">
      <c r="A491" s="113">
        <v>39722</v>
      </c>
      <c r="B491" s="177">
        <v>544</v>
      </c>
      <c r="C491" s="178">
        <v>543.64130657641499</v>
      </c>
      <c r="D491" s="177">
        <v>6396</v>
      </c>
      <c r="E491" s="90">
        <v>6670</v>
      </c>
      <c r="F491" s="90">
        <v>11093</v>
      </c>
    </row>
    <row r="492" spans="1:6">
      <c r="A492" s="113">
        <v>39753</v>
      </c>
      <c r="B492" s="177">
        <v>543</v>
      </c>
      <c r="C492" s="178">
        <v>541.36290943794302</v>
      </c>
      <c r="D492" s="177">
        <v>6410</v>
      </c>
      <c r="E492" s="90">
        <v>6673</v>
      </c>
      <c r="F492" s="90">
        <v>11094</v>
      </c>
    </row>
    <row r="493" spans="1:6">
      <c r="A493" s="113">
        <v>39783</v>
      </c>
      <c r="B493" s="177">
        <v>532</v>
      </c>
      <c r="C493" s="178">
        <v>524.81195269117097</v>
      </c>
      <c r="D493" s="177">
        <v>6391</v>
      </c>
      <c r="E493" s="90">
        <v>6629</v>
      </c>
      <c r="F493" s="90">
        <v>11091</v>
      </c>
    </row>
    <row r="494" spans="1:6">
      <c r="A494" s="113">
        <v>39814</v>
      </c>
      <c r="B494" s="177">
        <v>532</v>
      </c>
      <c r="C494" s="178">
        <v>526.46799518155206</v>
      </c>
      <c r="D494" s="177">
        <v>6394</v>
      </c>
      <c r="E494" s="90">
        <v>6598</v>
      </c>
      <c r="F494" s="90">
        <v>11091</v>
      </c>
    </row>
    <row r="495" spans="1:6">
      <c r="A495" s="113">
        <v>39845</v>
      </c>
      <c r="B495" s="177">
        <v>523</v>
      </c>
      <c r="C495" s="178">
        <v>524.60573825823496</v>
      </c>
      <c r="D495" s="177">
        <v>6377</v>
      </c>
      <c r="E495" s="90">
        <v>6594</v>
      </c>
      <c r="F495" s="90">
        <v>11089</v>
      </c>
    </row>
    <row r="496" spans="1:6">
      <c r="A496" s="113">
        <v>39873</v>
      </c>
      <c r="B496" s="177">
        <v>527</v>
      </c>
      <c r="C496" s="178">
        <v>528.57697425826495</v>
      </c>
      <c r="D496" s="177">
        <v>6325</v>
      </c>
      <c r="E496" s="90">
        <v>6610</v>
      </c>
      <c r="F496" s="90">
        <v>11091</v>
      </c>
    </row>
    <row r="497" spans="1:6">
      <c r="A497" s="113">
        <v>39904</v>
      </c>
      <c r="B497" s="177">
        <v>511</v>
      </c>
      <c r="C497" s="178">
        <v>518.59004870962701</v>
      </c>
      <c r="D497" s="177">
        <v>6327</v>
      </c>
      <c r="E497" s="90">
        <v>6699</v>
      </c>
      <c r="F497" s="90">
        <v>11093</v>
      </c>
    </row>
    <row r="498" spans="1:6">
      <c r="A498" s="113">
        <v>39934</v>
      </c>
      <c r="B498" s="177">
        <v>513</v>
      </c>
      <c r="C498" s="178">
        <v>513.04486466716503</v>
      </c>
      <c r="D498" s="177">
        <v>6311</v>
      </c>
      <c r="E498" s="90">
        <v>6721</v>
      </c>
      <c r="F498" s="90">
        <v>11097</v>
      </c>
    </row>
    <row r="499" spans="1:6">
      <c r="A499" s="113">
        <v>39965</v>
      </c>
      <c r="B499" s="177">
        <v>511</v>
      </c>
      <c r="C499" s="178">
        <v>512.91405694484104</v>
      </c>
      <c r="D499" s="177">
        <v>6289</v>
      </c>
      <c r="E499" s="90">
        <v>6680</v>
      </c>
      <c r="F499" s="90">
        <v>11101</v>
      </c>
    </row>
    <row r="500" spans="1:6">
      <c r="A500" s="113">
        <v>39995</v>
      </c>
      <c r="B500" s="177">
        <v>525</v>
      </c>
      <c r="C500" s="178">
        <v>522.908774589583</v>
      </c>
      <c r="D500" s="177">
        <v>6287</v>
      </c>
      <c r="E500" s="90">
        <v>6661</v>
      </c>
      <c r="F500" s="90">
        <v>11102</v>
      </c>
    </row>
    <row r="501" spans="1:6">
      <c r="A501" s="113">
        <v>40026</v>
      </c>
      <c r="B501" s="177">
        <v>531</v>
      </c>
      <c r="C501" s="178">
        <v>528.57434123850499</v>
      </c>
      <c r="D501" s="177">
        <v>6309</v>
      </c>
      <c r="E501" s="90">
        <v>6691</v>
      </c>
      <c r="F501" s="90">
        <v>11101</v>
      </c>
    </row>
    <row r="502" spans="1:6">
      <c r="A502" s="113">
        <v>40057</v>
      </c>
      <c r="B502" s="177">
        <v>508</v>
      </c>
      <c r="C502" s="178">
        <v>514.25699361723105</v>
      </c>
      <c r="D502" s="177">
        <v>6301</v>
      </c>
      <c r="E502" s="90">
        <v>6693</v>
      </c>
      <c r="F502" s="90">
        <v>11105</v>
      </c>
    </row>
    <row r="503" spans="1:6">
      <c r="A503" s="113">
        <v>40087</v>
      </c>
      <c r="B503" s="177">
        <v>521</v>
      </c>
      <c r="C503" s="178">
        <v>519.37676352010101</v>
      </c>
      <c r="D503" s="177">
        <v>6287</v>
      </c>
      <c r="E503" s="90">
        <v>6650</v>
      </c>
      <c r="F503" s="90">
        <v>11108</v>
      </c>
    </row>
    <row r="504" spans="1:6">
      <c r="A504" s="113">
        <v>40118</v>
      </c>
      <c r="B504" s="177">
        <v>525</v>
      </c>
      <c r="C504" s="178">
        <v>523.16624102452101</v>
      </c>
      <c r="D504" s="177">
        <v>6286</v>
      </c>
      <c r="E504" s="90">
        <v>6627</v>
      </c>
      <c r="F504" s="90">
        <v>11109</v>
      </c>
    </row>
    <row r="505" spans="1:6">
      <c r="A505" s="113">
        <v>40148</v>
      </c>
      <c r="B505" s="177">
        <v>532</v>
      </c>
      <c r="C505" s="178">
        <v>525.18987918697906</v>
      </c>
      <c r="D505" s="177">
        <v>6290</v>
      </c>
      <c r="E505" s="90">
        <v>6576</v>
      </c>
      <c r="F505" s="90">
        <v>11105</v>
      </c>
    </row>
    <row r="506" spans="1:6">
      <c r="A506" s="113">
        <v>40179</v>
      </c>
      <c r="B506" s="177">
        <v>532</v>
      </c>
      <c r="C506" s="178">
        <v>526.51246028576099</v>
      </c>
      <c r="D506" s="177">
        <v>6314</v>
      </c>
      <c r="E506" s="90">
        <v>6572</v>
      </c>
      <c r="F506" s="90">
        <v>11103</v>
      </c>
    </row>
    <row r="507" spans="1:6">
      <c r="A507" s="113">
        <v>40210</v>
      </c>
      <c r="B507" s="177">
        <v>515</v>
      </c>
      <c r="C507" s="178">
        <v>516.95874828599699</v>
      </c>
      <c r="D507" s="177">
        <v>6294</v>
      </c>
      <c r="E507" s="90">
        <v>6547</v>
      </c>
      <c r="F507" s="90">
        <v>11101</v>
      </c>
    </row>
    <row r="508" spans="1:6">
      <c r="A508" s="113">
        <v>40238</v>
      </c>
      <c r="B508" s="177">
        <v>495</v>
      </c>
      <c r="C508" s="178">
        <v>498.57325530266502</v>
      </c>
      <c r="D508" s="177">
        <v>6297</v>
      </c>
      <c r="E508" s="90">
        <v>6599</v>
      </c>
      <c r="F508" s="90">
        <v>11104</v>
      </c>
    </row>
    <row r="509" spans="1:6">
      <c r="A509" s="113">
        <v>40269</v>
      </c>
      <c r="B509" s="177">
        <v>498</v>
      </c>
      <c r="C509" s="178">
        <v>504.66644245215798</v>
      </c>
      <c r="D509" s="177">
        <v>6285</v>
      </c>
      <c r="E509" s="90">
        <v>6665</v>
      </c>
      <c r="F509" s="90">
        <v>11102</v>
      </c>
    </row>
    <row r="510" spans="1:6">
      <c r="A510" s="113">
        <v>40299</v>
      </c>
      <c r="B510" s="177">
        <v>498</v>
      </c>
      <c r="C510" s="178">
        <v>498.54050676250398</v>
      </c>
      <c r="D510" s="177">
        <v>6281</v>
      </c>
      <c r="E510" s="90">
        <v>6682</v>
      </c>
      <c r="F510" s="90">
        <v>11107</v>
      </c>
    </row>
    <row r="511" spans="1:6">
      <c r="A511" s="113">
        <v>40330</v>
      </c>
      <c r="B511" s="177">
        <v>493</v>
      </c>
      <c r="C511" s="178">
        <v>495.44721680938898</v>
      </c>
      <c r="D511" s="177">
        <v>6285</v>
      </c>
      <c r="E511" s="90">
        <v>6665</v>
      </c>
      <c r="F511" s="90">
        <v>11113</v>
      </c>
    </row>
    <row r="512" spans="1:6">
      <c r="A512" s="113">
        <v>40360</v>
      </c>
      <c r="B512" s="177">
        <v>509</v>
      </c>
      <c r="C512" s="178">
        <v>507.65748336773402</v>
      </c>
      <c r="D512" s="177">
        <v>6302</v>
      </c>
      <c r="E512" s="90">
        <v>6644</v>
      </c>
      <c r="F512" s="90">
        <v>11113</v>
      </c>
    </row>
    <row r="513" spans="1:6">
      <c r="A513" s="113">
        <v>40391</v>
      </c>
      <c r="B513" s="177">
        <v>502</v>
      </c>
      <c r="C513" s="178">
        <v>498.85523961134402</v>
      </c>
      <c r="D513" s="177">
        <v>6304</v>
      </c>
      <c r="E513" s="90">
        <v>6657</v>
      </c>
      <c r="F513" s="90">
        <v>11113</v>
      </c>
    </row>
    <row r="514" spans="1:6">
      <c r="A514" s="113">
        <v>40422</v>
      </c>
      <c r="B514" s="177">
        <v>501</v>
      </c>
      <c r="C514" s="178">
        <v>505.389466252185</v>
      </c>
      <c r="D514" s="177">
        <v>6319</v>
      </c>
      <c r="E514" s="90">
        <v>6692</v>
      </c>
      <c r="F514" s="90">
        <v>11117</v>
      </c>
    </row>
    <row r="515" spans="1:6">
      <c r="A515" s="113">
        <v>40452</v>
      </c>
      <c r="B515" s="177">
        <v>500</v>
      </c>
      <c r="C515" s="178">
        <v>497.00035766486599</v>
      </c>
      <c r="D515" s="177">
        <v>6307</v>
      </c>
      <c r="E515" s="90">
        <v>6665</v>
      </c>
      <c r="F515" s="90">
        <v>11120</v>
      </c>
    </row>
    <row r="516" spans="1:6">
      <c r="A516" s="113">
        <v>40483</v>
      </c>
      <c r="B516" s="177">
        <v>495</v>
      </c>
      <c r="C516" s="178">
        <v>492.648404218476</v>
      </c>
      <c r="D516" s="177">
        <v>6286</v>
      </c>
      <c r="E516" s="90">
        <v>6616</v>
      </c>
      <c r="F516" s="90">
        <v>11121</v>
      </c>
    </row>
    <row r="517" spans="1:6">
      <c r="A517" s="113">
        <v>40513</v>
      </c>
      <c r="B517" s="177">
        <v>514</v>
      </c>
      <c r="C517" s="178">
        <v>508.29198791477802</v>
      </c>
      <c r="D517" s="177">
        <v>6307</v>
      </c>
      <c r="E517" s="90">
        <v>6577</v>
      </c>
      <c r="F517" s="90">
        <v>11120</v>
      </c>
    </row>
    <row r="518" spans="1:6">
      <c r="A518" s="113">
        <v>40544</v>
      </c>
      <c r="B518" s="177">
        <v>517</v>
      </c>
      <c r="C518" s="178">
        <v>513.68370329178197</v>
      </c>
      <c r="D518" s="177">
        <v>6319</v>
      </c>
      <c r="E518" s="90">
        <v>6571</v>
      </c>
      <c r="F518" s="90">
        <v>11123</v>
      </c>
    </row>
    <row r="519" spans="1:6">
      <c r="A519" s="113">
        <v>40575</v>
      </c>
      <c r="B519" s="177">
        <v>508</v>
      </c>
      <c r="C519" s="178">
        <v>510.87761050961598</v>
      </c>
      <c r="D519" s="177">
        <v>6329</v>
      </c>
      <c r="E519" s="90">
        <v>6572</v>
      </c>
      <c r="F519" s="90">
        <v>11119</v>
      </c>
    </row>
    <row r="520" spans="1:6">
      <c r="A520" s="113">
        <v>40603</v>
      </c>
      <c r="B520" s="177">
        <v>490</v>
      </c>
      <c r="C520" s="178">
        <v>494.70493403724799</v>
      </c>
      <c r="D520" s="177">
        <v>6287</v>
      </c>
      <c r="E520" s="90">
        <v>6563</v>
      </c>
      <c r="F520" s="90">
        <v>11120</v>
      </c>
    </row>
    <row r="521" spans="1:6">
      <c r="A521" s="113">
        <v>40634</v>
      </c>
      <c r="B521" s="177">
        <v>485</v>
      </c>
      <c r="C521" s="178">
        <v>489.344350496468</v>
      </c>
      <c r="D521" s="177">
        <v>6287</v>
      </c>
      <c r="E521" s="90">
        <v>6633</v>
      </c>
      <c r="F521" s="90">
        <v>11118</v>
      </c>
    </row>
    <row r="522" spans="1:6">
      <c r="A522" s="113">
        <v>40664</v>
      </c>
      <c r="B522" s="177">
        <v>511</v>
      </c>
      <c r="C522" s="178">
        <v>510.46183329796702</v>
      </c>
      <c r="D522" s="177">
        <v>6285</v>
      </c>
      <c r="E522" s="90">
        <v>6645</v>
      </c>
      <c r="F522" s="90">
        <v>11122</v>
      </c>
    </row>
    <row r="523" spans="1:6">
      <c r="A523" s="113">
        <v>40695</v>
      </c>
      <c r="B523" s="177">
        <v>505</v>
      </c>
      <c r="C523" s="178">
        <v>506.76936897085</v>
      </c>
      <c r="D523" s="177">
        <v>6282</v>
      </c>
      <c r="E523" s="90">
        <v>6628</v>
      </c>
      <c r="F523" s="90">
        <v>11120</v>
      </c>
    </row>
    <row r="524" spans="1:6">
      <c r="A524" s="113">
        <v>40725</v>
      </c>
      <c r="B524" s="177">
        <v>504</v>
      </c>
      <c r="C524" s="178">
        <v>504.71802843852601</v>
      </c>
      <c r="D524" s="177">
        <v>6284</v>
      </c>
      <c r="E524" s="90">
        <v>6605</v>
      </c>
      <c r="F524" s="90">
        <v>11121</v>
      </c>
    </row>
    <row r="525" spans="1:6">
      <c r="A525" s="113">
        <v>40756</v>
      </c>
      <c r="B525" s="177">
        <v>511</v>
      </c>
      <c r="C525" s="178">
        <v>508.848421663522</v>
      </c>
      <c r="D525" s="177">
        <v>6277</v>
      </c>
      <c r="E525" s="90">
        <v>6581</v>
      </c>
      <c r="F525" s="90">
        <v>11099</v>
      </c>
    </row>
    <row r="526" spans="1:6">
      <c r="A526" s="113">
        <v>40787</v>
      </c>
      <c r="B526" s="177">
        <v>498</v>
      </c>
      <c r="C526" s="178">
        <v>499.87270798408798</v>
      </c>
      <c r="D526" s="177">
        <v>6289</v>
      </c>
      <c r="E526" s="90">
        <v>6604</v>
      </c>
      <c r="F526" s="90">
        <v>11110</v>
      </c>
    </row>
    <row r="527" spans="1:6">
      <c r="A527" s="113">
        <v>40817</v>
      </c>
      <c r="B527" s="177">
        <v>488</v>
      </c>
      <c r="C527" s="178">
        <v>483.20982573186001</v>
      </c>
      <c r="D527" s="177">
        <v>6285</v>
      </c>
      <c r="E527" s="90">
        <v>6604</v>
      </c>
      <c r="F527" s="90">
        <v>11116</v>
      </c>
    </row>
    <row r="528" spans="1:6">
      <c r="A528" s="113">
        <v>40848</v>
      </c>
      <c r="B528" s="177">
        <v>498</v>
      </c>
      <c r="C528" s="178">
        <v>494.703476722365</v>
      </c>
      <c r="D528" s="177">
        <v>6294</v>
      </c>
      <c r="E528" s="90">
        <v>6591</v>
      </c>
      <c r="F528" s="90">
        <v>11116</v>
      </c>
    </row>
    <row r="529" spans="1:6">
      <c r="A529" s="113">
        <v>40878</v>
      </c>
      <c r="B529" s="177">
        <v>505</v>
      </c>
      <c r="C529" s="178">
        <v>501.10919425642999</v>
      </c>
      <c r="D529" s="177">
        <v>6301</v>
      </c>
      <c r="E529" s="90">
        <v>6549</v>
      </c>
      <c r="F529" s="90">
        <v>11115</v>
      </c>
    </row>
    <row r="530" spans="1:6">
      <c r="A530" s="113">
        <v>40909</v>
      </c>
      <c r="B530" s="177">
        <v>497</v>
      </c>
      <c r="C530" s="178">
        <v>497.53313108487498</v>
      </c>
      <c r="D530" s="177">
        <v>6275</v>
      </c>
      <c r="E530" s="90">
        <v>6510</v>
      </c>
      <c r="F530" s="90">
        <v>11113</v>
      </c>
    </row>
    <row r="531" spans="1:6">
      <c r="A531" s="113">
        <v>40940</v>
      </c>
      <c r="B531" s="177">
        <v>487</v>
      </c>
      <c r="C531" s="178">
        <v>491.49571004055798</v>
      </c>
      <c r="D531" s="177">
        <v>6287</v>
      </c>
      <c r="E531" s="90">
        <v>6523</v>
      </c>
      <c r="F531" s="90">
        <v>11111</v>
      </c>
    </row>
    <row r="532" spans="1:6">
      <c r="A532" s="113">
        <v>40969</v>
      </c>
      <c r="B532" s="177">
        <v>494</v>
      </c>
      <c r="C532" s="178">
        <v>498.51583932907499</v>
      </c>
      <c r="D532" s="177">
        <v>6269</v>
      </c>
      <c r="E532" s="90">
        <v>6530</v>
      </c>
      <c r="F532" s="90">
        <v>11112</v>
      </c>
    </row>
    <row r="533" spans="1:6">
      <c r="A533" s="113">
        <v>41000</v>
      </c>
      <c r="B533" s="177">
        <v>506</v>
      </c>
      <c r="C533" s="178">
        <v>507.29164056280899</v>
      </c>
      <c r="D533" s="177">
        <v>6274</v>
      </c>
      <c r="E533" s="90">
        <v>6600</v>
      </c>
      <c r="F533" s="90">
        <v>11108</v>
      </c>
    </row>
    <row r="534" spans="1:6">
      <c r="A534" s="113">
        <v>41030</v>
      </c>
      <c r="B534" s="177">
        <v>513</v>
      </c>
      <c r="C534" s="178">
        <v>510.57379554520901</v>
      </c>
      <c r="D534" s="177">
        <v>6265</v>
      </c>
      <c r="E534" s="90">
        <v>6605</v>
      </c>
      <c r="F534" s="90">
        <v>11104</v>
      </c>
    </row>
    <row r="535" spans="1:6">
      <c r="A535" s="113">
        <v>41061</v>
      </c>
      <c r="B535" s="177">
        <v>513</v>
      </c>
      <c r="C535" s="178">
        <v>513.66999537245204</v>
      </c>
      <c r="D535" s="177">
        <v>6281</v>
      </c>
      <c r="E535" s="90">
        <v>6601</v>
      </c>
      <c r="F535" s="90">
        <v>11108</v>
      </c>
    </row>
    <row r="536" spans="1:6">
      <c r="A536" s="113">
        <v>41091</v>
      </c>
      <c r="B536" s="177">
        <v>502</v>
      </c>
      <c r="C536" s="178">
        <v>505.83437092598501</v>
      </c>
      <c r="D536" s="177">
        <v>6282</v>
      </c>
      <c r="E536" s="90">
        <v>6576</v>
      </c>
      <c r="F536" s="90">
        <v>11111</v>
      </c>
    </row>
    <row r="537" spans="1:6">
      <c r="A537" s="113">
        <v>41122</v>
      </c>
      <c r="B537" s="177">
        <v>508</v>
      </c>
      <c r="C537" s="178">
        <v>507.16265087859301</v>
      </c>
      <c r="D537" s="177">
        <v>6285</v>
      </c>
      <c r="E537" s="90">
        <v>6570</v>
      </c>
      <c r="F537" s="90">
        <v>11108</v>
      </c>
    </row>
    <row r="538" spans="1:6">
      <c r="A538" s="113">
        <v>41153</v>
      </c>
      <c r="B538" s="177">
        <v>508</v>
      </c>
      <c r="C538" s="178">
        <v>507.531760675702</v>
      </c>
      <c r="D538" s="177">
        <v>6279</v>
      </c>
      <c r="E538" s="90">
        <v>6595</v>
      </c>
      <c r="F538" s="90">
        <v>11111</v>
      </c>
    </row>
    <row r="539" spans="1:6">
      <c r="A539" s="113">
        <v>41183</v>
      </c>
      <c r="B539" s="177">
        <v>513</v>
      </c>
      <c r="C539" s="178">
        <v>505.47437572324202</v>
      </c>
      <c r="D539" s="177">
        <v>6299</v>
      </c>
      <c r="E539" s="90">
        <v>6604</v>
      </c>
      <c r="F539" s="90">
        <v>11114</v>
      </c>
    </row>
    <row r="540" spans="1:6">
      <c r="A540" s="113">
        <v>41214</v>
      </c>
      <c r="B540" s="177">
        <v>513</v>
      </c>
      <c r="C540" s="178">
        <v>508.237432379719</v>
      </c>
      <c r="D540" s="177">
        <v>6293</v>
      </c>
      <c r="E540" s="90">
        <v>6569</v>
      </c>
      <c r="F540" s="90">
        <v>11113</v>
      </c>
    </row>
    <row r="541" spans="1:6">
      <c r="A541" s="113">
        <v>41244</v>
      </c>
      <c r="B541" s="177">
        <v>491</v>
      </c>
      <c r="C541" s="178">
        <v>489.125515889844</v>
      </c>
      <c r="D541" s="177">
        <v>6263</v>
      </c>
      <c r="E541" s="90">
        <v>6499</v>
      </c>
      <c r="F541" s="90">
        <v>11109</v>
      </c>
    </row>
    <row r="542" spans="1:6">
      <c r="A542" s="113">
        <v>41275</v>
      </c>
      <c r="B542" s="177">
        <v>499</v>
      </c>
      <c r="C542" s="178">
        <v>504.56901737532502</v>
      </c>
      <c r="D542" s="177">
        <v>6297</v>
      </c>
      <c r="E542" s="90">
        <v>6516</v>
      </c>
      <c r="F542" s="90">
        <v>11106</v>
      </c>
    </row>
    <row r="543" spans="1:6">
      <c r="A543" s="113">
        <v>41306</v>
      </c>
      <c r="B543" s="177">
        <v>509</v>
      </c>
      <c r="C543" s="178">
        <v>515.70234254677598</v>
      </c>
      <c r="D543" s="177">
        <v>6305</v>
      </c>
      <c r="E543" s="90">
        <v>6533</v>
      </c>
      <c r="F543" s="90">
        <v>11103</v>
      </c>
    </row>
    <row r="544" spans="1:6">
      <c r="A544" s="113">
        <v>41334</v>
      </c>
      <c r="B544" s="177">
        <v>506</v>
      </c>
      <c r="C544" s="178">
        <v>509.554113279315</v>
      </c>
      <c r="D544" s="177">
        <v>6309</v>
      </c>
      <c r="E544" s="90">
        <v>6541</v>
      </c>
      <c r="F544" s="90">
        <v>11104</v>
      </c>
    </row>
    <row r="545" spans="1:6">
      <c r="A545" s="113">
        <v>41365</v>
      </c>
      <c r="B545" s="177">
        <v>507</v>
      </c>
      <c r="C545" s="178">
        <v>505.35992758979398</v>
      </c>
      <c r="D545" s="177">
        <v>6325</v>
      </c>
      <c r="E545" s="90">
        <v>6618</v>
      </c>
      <c r="F545" s="90">
        <v>11101</v>
      </c>
    </row>
    <row r="546" spans="1:6">
      <c r="A546" s="113">
        <v>41395</v>
      </c>
      <c r="B546" s="177">
        <v>504</v>
      </c>
      <c r="C546" s="178">
        <v>500.32629193658698</v>
      </c>
      <c r="D546" s="177">
        <v>6317</v>
      </c>
      <c r="E546" s="90">
        <v>6634</v>
      </c>
      <c r="F546" s="90">
        <v>11106</v>
      </c>
    </row>
    <row r="547" spans="1:6">
      <c r="A547" s="113">
        <v>41426</v>
      </c>
      <c r="B547" s="177">
        <v>501</v>
      </c>
      <c r="C547" s="178">
        <v>500.10386092594098</v>
      </c>
      <c r="D547" s="177">
        <v>6312</v>
      </c>
      <c r="E547" s="90">
        <v>6609</v>
      </c>
      <c r="F547" s="90">
        <v>11109</v>
      </c>
    </row>
    <row r="548" spans="1:6">
      <c r="A548" s="113">
        <v>41456</v>
      </c>
      <c r="B548" s="177">
        <v>473</v>
      </c>
      <c r="C548" s="178">
        <v>478.85982767845201</v>
      </c>
      <c r="D548" s="177">
        <v>6319</v>
      </c>
      <c r="E548" s="90">
        <v>6582</v>
      </c>
      <c r="F548" s="90">
        <v>11108</v>
      </c>
    </row>
    <row r="549" spans="1:6">
      <c r="A549" s="113">
        <v>41487</v>
      </c>
      <c r="B549" s="177">
        <v>485</v>
      </c>
      <c r="C549" s="178">
        <v>485.21169283849599</v>
      </c>
      <c r="D549" s="177">
        <v>6322</v>
      </c>
      <c r="E549" s="90">
        <v>6598</v>
      </c>
      <c r="F549" s="90">
        <v>11106</v>
      </c>
    </row>
    <row r="550" spans="1:6">
      <c r="A550" s="113">
        <v>41518</v>
      </c>
      <c r="B550" s="177">
        <v>506</v>
      </c>
      <c r="C550" s="178">
        <v>504.35163973222899</v>
      </c>
      <c r="D550" s="177">
        <v>6333</v>
      </c>
      <c r="E550" s="90">
        <v>6634</v>
      </c>
      <c r="F550" s="90">
        <v>11112</v>
      </c>
    </row>
    <row r="551" spans="1:6">
      <c r="A551" s="113">
        <v>41548</v>
      </c>
      <c r="B551" s="177">
        <v>511</v>
      </c>
      <c r="C551" s="178">
        <v>501.23905201925498</v>
      </c>
      <c r="D551" s="177">
        <v>6346</v>
      </c>
      <c r="E551" s="90">
        <v>6647</v>
      </c>
      <c r="F551" s="90">
        <v>11113</v>
      </c>
    </row>
    <row r="552" spans="1:6">
      <c r="A552" s="113">
        <v>41579</v>
      </c>
      <c r="B552" s="177">
        <v>510</v>
      </c>
      <c r="C552" s="178">
        <v>503.25536698147198</v>
      </c>
      <c r="D552" s="177">
        <v>6374</v>
      </c>
      <c r="E552" s="90">
        <v>6638</v>
      </c>
      <c r="F552" s="90">
        <v>11111</v>
      </c>
    </row>
    <row r="553" spans="1:6">
      <c r="A553" s="113">
        <v>41609</v>
      </c>
      <c r="B553" s="177">
        <v>493</v>
      </c>
      <c r="C553" s="178">
        <v>492.70576408239498</v>
      </c>
      <c r="D553" s="177">
        <v>6357</v>
      </c>
      <c r="E553" s="90">
        <v>6563</v>
      </c>
      <c r="F553" s="90">
        <v>11108</v>
      </c>
    </row>
    <row r="554" spans="1:6">
      <c r="A554" s="113">
        <v>41640</v>
      </c>
      <c r="B554" s="177">
        <v>492</v>
      </c>
      <c r="C554" s="178">
        <v>502.422834938515</v>
      </c>
      <c r="D554" s="177">
        <v>6332</v>
      </c>
      <c r="E554" s="90">
        <v>6520</v>
      </c>
      <c r="F554" s="90">
        <v>11107</v>
      </c>
    </row>
    <row r="555" spans="1:6">
      <c r="A555" s="113">
        <v>41671</v>
      </c>
      <c r="B555" s="177">
        <v>499</v>
      </c>
      <c r="C555" s="178">
        <v>507.15503019197803</v>
      </c>
      <c r="D555" s="177">
        <v>6352</v>
      </c>
      <c r="E555" s="90">
        <v>6536</v>
      </c>
      <c r="F555" s="90">
        <v>11103</v>
      </c>
    </row>
    <row r="556" spans="1:6">
      <c r="A556" s="113">
        <v>41699</v>
      </c>
      <c r="B556" s="177">
        <v>510</v>
      </c>
      <c r="C556" s="178">
        <v>512.43062310435903</v>
      </c>
      <c r="D556" s="177">
        <v>6370</v>
      </c>
      <c r="E556" s="90">
        <v>6564</v>
      </c>
      <c r="F556" s="90">
        <v>11106</v>
      </c>
    </row>
    <row r="557" spans="1:6">
      <c r="A557" s="113">
        <v>41730</v>
      </c>
      <c r="B557" s="177">
        <v>511</v>
      </c>
      <c r="C557" s="178">
        <v>507.92286403094801</v>
      </c>
      <c r="D557" s="177">
        <v>6363</v>
      </c>
      <c r="E557" s="90">
        <v>6613</v>
      </c>
      <c r="F557" s="90">
        <v>11104</v>
      </c>
    </row>
    <row r="558" spans="1:6">
      <c r="A558" s="113">
        <v>41760</v>
      </c>
      <c r="B558" s="177">
        <v>512</v>
      </c>
      <c r="C558" s="178">
        <v>508.54595756093499</v>
      </c>
      <c r="D558" s="177">
        <v>6383</v>
      </c>
      <c r="E558" s="90">
        <v>6661</v>
      </c>
      <c r="F558" s="90">
        <v>11108</v>
      </c>
    </row>
    <row r="559" spans="1:6">
      <c r="A559" s="113">
        <v>41791</v>
      </c>
      <c r="B559" s="177">
        <v>503</v>
      </c>
      <c r="C559" s="178">
        <v>500.62711000944699</v>
      </c>
      <c r="D559" s="177">
        <v>6367</v>
      </c>
      <c r="E559" s="90">
        <v>6656</v>
      </c>
      <c r="F559" s="90">
        <v>11107</v>
      </c>
    </row>
    <row r="560" spans="1:6">
      <c r="A560" s="113">
        <v>41821</v>
      </c>
      <c r="B560" s="177">
        <v>493</v>
      </c>
      <c r="C560" s="178">
        <v>499.01610464902501</v>
      </c>
      <c r="D560" s="177">
        <v>6369</v>
      </c>
      <c r="E560" s="90">
        <v>6626</v>
      </c>
      <c r="F560" s="90">
        <v>11112</v>
      </c>
    </row>
    <row r="561" spans="1:6">
      <c r="A561" s="113">
        <v>41852</v>
      </c>
      <c r="B561" s="177">
        <v>508</v>
      </c>
      <c r="C561" s="178">
        <v>508.01061273212099</v>
      </c>
      <c r="D561" s="177">
        <v>6379</v>
      </c>
      <c r="E561" s="90">
        <v>6618</v>
      </c>
      <c r="F561" s="90">
        <v>11106</v>
      </c>
    </row>
    <row r="562" spans="1:6">
      <c r="A562" s="113">
        <v>41883</v>
      </c>
      <c r="B562" s="177">
        <v>507</v>
      </c>
      <c r="C562" s="178">
        <v>504.85503840772202</v>
      </c>
      <c r="D562" s="177">
        <v>6381</v>
      </c>
      <c r="E562" s="90">
        <v>6658</v>
      </c>
      <c r="F562" s="90">
        <v>11112</v>
      </c>
    </row>
    <row r="563" spans="1:6">
      <c r="A563" s="113">
        <v>41913</v>
      </c>
      <c r="B563" s="177">
        <v>526</v>
      </c>
      <c r="C563" s="178">
        <v>515.14321617820895</v>
      </c>
      <c r="D563" s="177">
        <v>6376</v>
      </c>
      <c r="E563" s="90">
        <v>6647</v>
      </c>
      <c r="F563" s="90">
        <v>11114</v>
      </c>
    </row>
    <row r="564" spans="1:6">
      <c r="A564" s="113">
        <v>41944</v>
      </c>
      <c r="B564" s="177">
        <v>518</v>
      </c>
      <c r="C564" s="178">
        <v>509.890284030028</v>
      </c>
      <c r="D564" s="177">
        <v>6385</v>
      </c>
      <c r="E564" s="90">
        <v>6614</v>
      </c>
      <c r="F564" s="90">
        <v>11114</v>
      </c>
    </row>
    <row r="565" spans="1:6">
      <c r="A565" s="113">
        <v>41974</v>
      </c>
      <c r="B565" s="177">
        <v>505</v>
      </c>
      <c r="C565" s="178">
        <v>505.94763579719898</v>
      </c>
      <c r="D565" s="177">
        <v>6398</v>
      </c>
      <c r="E565" s="90">
        <v>6592</v>
      </c>
      <c r="F565" s="90">
        <v>11110</v>
      </c>
    </row>
    <row r="566" spans="1:6">
      <c r="A566" s="113">
        <v>42005</v>
      </c>
      <c r="B566" s="177">
        <v>491</v>
      </c>
      <c r="C566" s="178">
        <v>504.87911995613001</v>
      </c>
      <c r="D566" s="177">
        <v>6377</v>
      </c>
      <c r="E566" s="90">
        <v>6565</v>
      </c>
      <c r="F566" s="90">
        <v>11107</v>
      </c>
    </row>
    <row r="567" spans="1:6">
      <c r="A567" s="113">
        <v>42036</v>
      </c>
      <c r="B567" s="177">
        <v>481</v>
      </c>
      <c r="C567" s="178">
        <v>489.89111468918497</v>
      </c>
      <c r="D567" s="177">
        <v>6400</v>
      </c>
      <c r="E567" s="90">
        <v>6574</v>
      </c>
      <c r="F567" s="90">
        <v>11105</v>
      </c>
    </row>
    <row r="568" spans="1:6">
      <c r="A568" s="113">
        <v>42064</v>
      </c>
      <c r="B568" s="177">
        <v>500</v>
      </c>
      <c r="C568" s="178">
        <v>501.60725363870802</v>
      </c>
      <c r="D568" s="177">
        <v>6397</v>
      </c>
      <c r="E568" s="90">
        <v>6573</v>
      </c>
      <c r="F568" s="90">
        <v>11106</v>
      </c>
    </row>
    <row r="569" spans="1:6">
      <c r="A569" s="113">
        <v>42095</v>
      </c>
      <c r="B569" s="177">
        <v>512</v>
      </c>
      <c r="C569" s="178">
        <v>508.63796522375401</v>
      </c>
      <c r="D569" s="177">
        <v>6377</v>
      </c>
      <c r="E569" s="90">
        <v>6603</v>
      </c>
      <c r="F569" s="90">
        <v>11105</v>
      </c>
    </row>
    <row r="570" spans="1:6">
      <c r="A570" s="113">
        <v>42125</v>
      </c>
      <c r="B570" s="177">
        <v>507</v>
      </c>
      <c r="C570" s="178">
        <v>504.983677640422</v>
      </c>
      <c r="D570" s="177">
        <v>6392</v>
      </c>
      <c r="E570" s="90">
        <v>6651</v>
      </c>
      <c r="F570" s="90">
        <v>11109</v>
      </c>
    </row>
    <row r="571" spans="1:6">
      <c r="A571" s="113">
        <v>42156</v>
      </c>
      <c r="B571" s="177">
        <v>512</v>
      </c>
      <c r="C571" s="178">
        <v>508.622730557095</v>
      </c>
      <c r="D571" s="177">
        <v>6406</v>
      </c>
      <c r="E571" s="90">
        <v>6676</v>
      </c>
      <c r="F571" s="90">
        <v>11114</v>
      </c>
    </row>
    <row r="572" spans="1:6">
      <c r="A572" s="113">
        <v>42186</v>
      </c>
      <c r="B572" s="177">
        <v>500</v>
      </c>
      <c r="C572" s="178">
        <v>504.41927243113003</v>
      </c>
      <c r="D572" s="177">
        <v>6395</v>
      </c>
      <c r="E572" s="90">
        <v>6631</v>
      </c>
      <c r="F572" s="90">
        <v>11110</v>
      </c>
    </row>
    <row r="573" spans="1:6">
      <c r="A573" s="113">
        <v>42217</v>
      </c>
      <c r="B573" s="177">
        <v>493</v>
      </c>
      <c r="C573" s="178">
        <v>491.21639550412101</v>
      </c>
      <c r="D573" s="177">
        <v>6398</v>
      </c>
      <c r="E573" s="90">
        <v>6632</v>
      </c>
      <c r="F573" s="90">
        <v>11109</v>
      </c>
    </row>
    <row r="574" spans="1:6">
      <c r="A574" s="113">
        <v>42248</v>
      </c>
      <c r="B574" s="177">
        <v>507</v>
      </c>
      <c r="C574" s="178">
        <v>504.061296426034</v>
      </c>
      <c r="D574" s="177">
        <v>6423</v>
      </c>
      <c r="E574" s="90">
        <v>6694</v>
      </c>
      <c r="F574" s="90">
        <v>11115</v>
      </c>
    </row>
    <row r="575" spans="1:6">
      <c r="A575" s="113">
        <v>42278</v>
      </c>
      <c r="B575" s="177">
        <v>519</v>
      </c>
      <c r="C575" s="178">
        <v>509.29255741665401</v>
      </c>
      <c r="D575" s="177">
        <v>6425</v>
      </c>
      <c r="E575" s="90">
        <v>6669</v>
      </c>
      <c r="F575" s="90">
        <v>11116</v>
      </c>
    </row>
    <row r="576" spans="1:6">
      <c r="A576" s="113">
        <v>42309</v>
      </c>
      <c r="B576" s="177">
        <v>511</v>
      </c>
      <c r="C576" s="178">
        <v>502.845501609042</v>
      </c>
      <c r="D576" s="177">
        <v>6405</v>
      </c>
      <c r="E576" s="90">
        <v>6616</v>
      </c>
      <c r="F576" s="90">
        <v>11117</v>
      </c>
    </row>
    <row r="577" spans="1:6">
      <c r="A577" s="113">
        <v>42339</v>
      </c>
      <c r="B577" s="177">
        <v>497</v>
      </c>
      <c r="C577" s="178">
        <v>499.04379562695698</v>
      </c>
      <c r="D577" s="177">
        <v>6431</v>
      </c>
      <c r="E577" s="90">
        <v>6617</v>
      </c>
      <c r="F577" s="90">
        <v>11112</v>
      </c>
    </row>
    <row r="578" spans="1:6">
      <c r="A578" s="113">
        <v>42370</v>
      </c>
      <c r="B578" s="177">
        <v>474</v>
      </c>
      <c r="C578" s="178">
        <v>489.96806602158398</v>
      </c>
      <c r="D578" s="177">
        <v>6468</v>
      </c>
      <c r="E578" s="90">
        <v>6637</v>
      </c>
      <c r="F578" s="90">
        <v>11113</v>
      </c>
    </row>
    <row r="579" spans="1:6">
      <c r="A579" s="113">
        <v>42401</v>
      </c>
      <c r="B579" s="177">
        <v>481</v>
      </c>
      <c r="C579" s="178">
        <v>489.35944602364202</v>
      </c>
      <c r="D579" s="177">
        <v>6433</v>
      </c>
      <c r="E579" s="90">
        <v>6592</v>
      </c>
      <c r="F579" s="90">
        <v>11105</v>
      </c>
    </row>
    <row r="580" spans="1:6">
      <c r="A580" s="113">
        <v>42430</v>
      </c>
      <c r="B580" s="177">
        <v>493</v>
      </c>
      <c r="C580" s="178">
        <v>493.914695371471</v>
      </c>
      <c r="D580" s="177">
        <v>6419</v>
      </c>
      <c r="E580" s="90">
        <v>6583</v>
      </c>
      <c r="F580" s="90">
        <v>11112</v>
      </c>
    </row>
    <row r="581" spans="1:6">
      <c r="A581" s="113">
        <v>42461</v>
      </c>
      <c r="B581" s="177">
        <v>501</v>
      </c>
      <c r="C581" s="178">
        <v>498.25752540597898</v>
      </c>
      <c r="D581" s="177">
        <v>6434</v>
      </c>
      <c r="E581" s="90">
        <v>6649</v>
      </c>
      <c r="F581" s="90">
        <v>11110</v>
      </c>
    </row>
    <row r="582" spans="1:6">
      <c r="A582" s="113">
        <v>42491</v>
      </c>
      <c r="B582" s="177">
        <v>500</v>
      </c>
      <c r="C582" s="178">
        <v>499.86770670163401</v>
      </c>
      <c r="D582" s="177">
        <v>6445</v>
      </c>
      <c r="E582" s="90">
        <v>6692</v>
      </c>
      <c r="F582" s="90">
        <v>11112</v>
      </c>
    </row>
    <row r="583" spans="1:6">
      <c r="A583" s="113">
        <v>42522</v>
      </c>
      <c r="B583" s="177">
        <v>498</v>
      </c>
      <c r="C583" s="178">
        <v>493.439200527727</v>
      </c>
      <c r="D583" s="177">
        <v>6482</v>
      </c>
      <c r="E583" s="90">
        <v>6738</v>
      </c>
      <c r="F583" s="90">
        <v>11116</v>
      </c>
    </row>
    <row r="584" spans="1:6">
      <c r="A584" s="113">
        <v>42552</v>
      </c>
      <c r="B584" s="177">
        <v>496</v>
      </c>
      <c r="C584" s="178">
        <v>498.47290627068702</v>
      </c>
      <c r="D584" s="177">
        <v>6497</v>
      </c>
      <c r="E584" s="90">
        <v>6714</v>
      </c>
      <c r="F584" s="90">
        <v>11118</v>
      </c>
    </row>
    <row r="585" spans="1:6">
      <c r="A585" s="113">
        <v>42583</v>
      </c>
      <c r="B585" s="177">
        <v>497</v>
      </c>
      <c r="C585" s="178">
        <v>492.63883250272397</v>
      </c>
      <c r="D585" s="177">
        <v>6484</v>
      </c>
      <c r="E585" s="90">
        <v>6708</v>
      </c>
      <c r="F585" s="90">
        <v>11115</v>
      </c>
    </row>
    <row r="586" spans="1:6">
      <c r="A586" s="113">
        <v>42614</v>
      </c>
      <c r="B586" s="177">
        <v>494</v>
      </c>
      <c r="C586" s="178">
        <v>490.25986945400302</v>
      </c>
      <c r="D586" s="177">
        <v>6486</v>
      </c>
      <c r="E586" s="90">
        <v>6733</v>
      </c>
      <c r="F586" s="90">
        <v>11118</v>
      </c>
    </row>
    <row r="587" spans="1:6">
      <c r="A587" s="113">
        <v>42644</v>
      </c>
      <c r="B587" s="177">
        <v>496</v>
      </c>
      <c r="C587" s="178">
        <v>488.78560003783599</v>
      </c>
      <c r="D587" s="177">
        <v>6493</v>
      </c>
      <c r="E587" s="90">
        <v>6722</v>
      </c>
      <c r="F587" s="90">
        <v>11123</v>
      </c>
    </row>
    <row r="588" spans="1:6">
      <c r="A588" s="113">
        <v>42675</v>
      </c>
      <c r="B588" s="177">
        <v>504</v>
      </c>
      <c r="C588" s="178">
        <v>496.61988591166403</v>
      </c>
      <c r="D588" s="177">
        <v>6487</v>
      </c>
      <c r="E588" s="90">
        <v>6682</v>
      </c>
      <c r="F588" s="90">
        <v>11123</v>
      </c>
    </row>
    <row r="589" spans="1:6">
      <c r="A589" s="113">
        <v>42705</v>
      </c>
      <c r="B589" s="177">
        <v>503</v>
      </c>
      <c r="C589" s="178">
        <v>506.63544995113898</v>
      </c>
      <c r="D589" s="177">
        <v>6518</v>
      </c>
      <c r="E589" s="90">
        <v>6692</v>
      </c>
      <c r="F589" s="90">
        <v>11118</v>
      </c>
    </row>
    <row r="590" spans="1:6">
      <c r="A590" s="113">
        <v>42736</v>
      </c>
      <c r="B590" s="177">
        <v>502</v>
      </c>
      <c r="C590" s="178">
        <v>519.13686968751404</v>
      </c>
      <c r="D590" s="177">
        <v>6519</v>
      </c>
      <c r="E590" s="90">
        <v>6676</v>
      </c>
      <c r="F590" s="90">
        <v>11117</v>
      </c>
    </row>
    <row r="591" spans="1:6">
      <c r="A591" s="113">
        <v>42767</v>
      </c>
      <c r="B591" s="177">
        <v>494</v>
      </c>
      <c r="C591" s="178">
        <v>500.95313060665501</v>
      </c>
      <c r="D591" s="177">
        <v>6489</v>
      </c>
      <c r="E591" s="90">
        <v>6625</v>
      </c>
      <c r="F591" s="90">
        <v>11112</v>
      </c>
    </row>
    <row r="592" spans="1:6">
      <c r="A592" s="113">
        <v>42795</v>
      </c>
      <c r="B592" s="177">
        <v>489</v>
      </c>
      <c r="C592" s="178">
        <v>488.285570442758</v>
      </c>
      <c r="D592" s="177">
        <v>6490</v>
      </c>
      <c r="E592" s="90">
        <v>6631</v>
      </c>
      <c r="F592" s="90">
        <v>11115</v>
      </c>
    </row>
    <row r="593" spans="1:6">
      <c r="A593" s="113">
        <v>42826</v>
      </c>
      <c r="B593" s="177">
        <v>493</v>
      </c>
      <c r="C593" s="178">
        <v>490.584895196449</v>
      </c>
      <c r="D593" s="177">
        <v>6519</v>
      </c>
      <c r="E593" s="90">
        <v>6708</v>
      </c>
      <c r="F593" s="90">
        <v>11112</v>
      </c>
    </row>
    <row r="594" spans="1:6">
      <c r="A594" s="113">
        <v>42856</v>
      </c>
      <c r="B594" s="177">
        <v>494</v>
      </c>
      <c r="C594" s="178">
        <v>495.24681719236901</v>
      </c>
      <c r="D594" s="177">
        <v>6531</v>
      </c>
      <c r="E594" s="90">
        <v>6768</v>
      </c>
      <c r="F594" s="90">
        <v>11116</v>
      </c>
    </row>
    <row r="595" spans="1:6">
      <c r="A595" s="113">
        <v>42887</v>
      </c>
      <c r="B595" s="177">
        <v>505</v>
      </c>
      <c r="C595" s="178">
        <v>500.45982599925702</v>
      </c>
      <c r="D595" s="177">
        <v>6552</v>
      </c>
      <c r="E595" s="90">
        <v>6787</v>
      </c>
      <c r="F595" s="90">
        <v>11117</v>
      </c>
    </row>
    <row r="596" spans="1:6">
      <c r="A596" s="113">
        <v>42917</v>
      </c>
      <c r="B596" s="177">
        <v>508</v>
      </c>
      <c r="C596" s="178">
        <v>509.62870932150201</v>
      </c>
      <c r="D596" s="177">
        <v>6563</v>
      </c>
      <c r="E596" s="90">
        <v>6766</v>
      </c>
      <c r="F596" s="90">
        <v>11121</v>
      </c>
    </row>
    <row r="597" spans="1:6">
      <c r="A597" s="113">
        <v>42948</v>
      </c>
      <c r="B597" s="177">
        <v>507</v>
      </c>
      <c r="C597" s="178">
        <v>500.27652016322497</v>
      </c>
      <c r="D597" s="177">
        <v>6572</v>
      </c>
      <c r="E597" s="90">
        <v>6775</v>
      </c>
      <c r="F597" s="90">
        <v>11116</v>
      </c>
    </row>
    <row r="598" spans="1:6">
      <c r="A598" s="113">
        <v>42979</v>
      </c>
      <c r="B598" s="177">
        <v>501</v>
      </c>
      <c r="C598" s="178">
        <v>496.10651465959802</v>
      </c>
      <c r="D598" s="177">
        <v>6570</v>
      </c>
      <c r="E598" s="90">
        <v>6800</v>
      </c>
      <c r="F598" s="90">
        <v>11122</v>
      </c>
    </row>
    <row r="599" spans="1:6">
      <c r="A599" s="113">
        <v>43009</v>
      </c>
      <c r="B599" s="177">
        <v>506</v>
      </c>
      <c r="C599" s="178">
        <v>502.18023119457098</v>
      </c>
      <c r="D599" s="177">
        <v>6562</v>
      </c>
      <c r="E599" s="90">
        <v>6776</v>
      </c>
      <c r="F599" s="90">
        <v>11125</v>
      </c>
    </row>
    <row r="600" spans="1:6">
      <c r="A600" s="113">
        <v>43040</v>
      </c>
      <c r="B600" s="177">
        <v>497</v>
      </c>
      <c r="C600" s="178">
        <v>490.48138569835601</v>
      </c>
      <c r="D600" s="177">
        <v>6566</v>
      </c>
      <c r="E600" s="90">
        <v>6745</v>
      </c>
      <c r="F600" s="90">
        <v>11124</v>
      </c>
    </row>
    <row r="601" spans="1:6">
      <c r="A601" s="113">
        <v>43070</v>
      </c>
      <c r="B601" s="177">
        <v>495</v>
      </c>
      <c r="C601" s="178">
        <v>500.03562349553602</v>
      </c>
      <c r="D601" s="177">
        <v>6578</v>
      </c>
      <c r="E601" s="90">
        <v>6731</v>
      </c>
      <c r="F601" s="90">
        <v>11115</v>
      </c>
    </row>
    <row r="602" spans="1:6">
      <c r="A602" s="113">
        <v>43101</v>
      </c>
      <c r="B602" s="177">
        <v>509</v>
      </c>
      <c r="C602" s="178">
        <v>526.40024585982701</v>
      </c>
      <c r="D602" s="177">
        <v>6619</v>
      </c>
      <c r="E602" s="90">
        <v>6738</v>
      </c>
      <c r="F602" s="90">
        <v>11114</v>
      </c>
    </row>
    <row r="603" spans="1:6">
      <c r="A603" s="113">
        <v>43132</v>
      </c>
      <c r="B603" s="177">
        <v>498</v>
      </c>
      <c r="C603" s="178">
        <v>502.59510073960598</v>
      </c>
      <c r="D603" s="177">
        <v>6645</v>
      </c>
      <c r="E603" s="90">
        <v>6760</v>
      </c>
      <c r="F603" s="90">
        <v>11113</v>
      </c>
    </row>
    <row r="604" spans="1:6">
      <c r="A604" s="113">
        <v>43160</v>
      </c>
      <c r="B604" s="177">
        <v>502</v>
      </c>
      <c r="C604" s="178">
        <v>498.83845544308298</v>
      </c>
      <c r="D604" s="177">
        <v>6678</v>
      </c>
      <c r="E604" s="90">
        <v>6810</v>
      </c>
      <c r="F604" s="90">
        <v>11113</v>
      </c>
    </row>
    <row r="605" spans="1:6">
      <c r="A605" s="113">
        <v>43191</v>
      </c>
      <c r="B605" s="177">
        <v>505</v>
      </c>
      <c r="C605" s="178">
        <v>502.57286629860101</v>
      </c>
      <c r="D605" s="177">
        <v>6694</v>
      </c>
      <c r="E605" s="90">
        <v>6869</v>
      </c>
      <c r="F605" s="90">
        <v>11111</v>
      </c>
    </row>
    <row r="606" spans="1:6">
      <c r="A606" s="113">
        <v>43221</v>
      </c>
      <c r="B606" s="177">
        <v>495</v>
      </c>
      <c r="C606" s="178">
        <v>497.412125380134</v>
      </c>
      <c r="D606" s="177">
        <v>6693</v>
      </c>
      <c r="E606" s="90">
        <v>6874</v>
      </c>
      <c r="F606" s="90">
        <v>11117</v>
      </c>
    </row>
    <row r="607" spans="1:6">
      <c r="A607" s="113">
        <v>43252</v>
      </c>
      <c r="B607" s="177">
        <v>514</v>
      </c>
      <c r="C607" s="178">
        <v>510.52399145835801</v>
      </c>
      <c r="D607" s="177">
        <v>6667</v>
      </c>
      <c r="E607" s="90">
        <v>6874</v>
      </c>
      <c r="F607" s="90">
        <v>11124</v>
      </c>
    </row>
    <row r="608" spans="1:6">
      <c r="A608" s="113">
        <v>43282</v>
      </c>
      <c r="B608" s="177">
        <v>509</v>
      </c>
      <c r="C608" s="178">
        <v>511.68169061764098</v>
      </c>
      <c r="D608" s="177">
        <v>6666</v>
      </c>
      <c r="E608" s="90">
        <v>6851</v>
      </c>
      <c r="F608" s="90">
        <v>11117</v>
      </c>
    </row>
    <row r="609" spans="1:6">
      <c r="A609" s="113">
        <v>43313</v>
      </c>
      <c r="B609" s="177">
        <v>518</v>
      </c>
      <c r="C609" s="178">
        <v>510.426135551355</v>
      </c>
      <c r="D609" s="177">
        <v>6684</v>
      </c>
      <c r="E609" s="90">
        <v>6872</v>
      </c>
      <c r="F609" s="90">
        <v>11113</v>
      </c>
    </row>
    <row r="610" spans="1:6">
      <c r="A610" s="113">
        <v>43344</v>
      </c>
      <c r="B610" s="177">
        <v>519</v>
      </c>
      <c r="C610" s="178">
        <v>512.39102836088</v>
      </c>
      <c r="D610" s="177">
        <v>6700</v>
      </c>
      <c r="E610" s="90">
        <v>6897</v>
      </c>
      <c r="F610" s="90">
        <v>11118</v>
      </c>
    </row>
    <row r="611" spans="1:6">
      <c r="A611" s="113">
        <v>43374</v>
      </c>
      <c r="B611" s="177">
        <v>498</v>
      </c>
      <c r="C611" s="178">
        <v>495.98541634541698</v>
      </c>
      <c r="D611" s="177">
        <v>6713</v>
      </c>
      <c r="E611" s="90">
        <v>6909</v>
      </c>
      <c r="F611" s="90">
        <v>11120</v>
      </c>
    </row>
    <row r="612" spans="1:6">
      <c r="A612" s="113">
        <v>43405</v>
      </c>
      <c r="B612" s="177">
        <v>503</v>
      </c>
      <c r="C612" s="178">
        <v>497.60095726555801</v>
      </c>
      <c r="D612" s="177">
        <v>6726</v>
      </c>
      <c r="E612" s="90">
        <v>6899</v>
      </c>
      <c r="F612" s="90">
        <v>11119</v>
      </c>
    </row>
    <row r="613" spans="1:6">
      <c r="A613" s="113">
        <v>43435</v>
      </c>
      <c r="B613" s="177">
        <v>483</v>
      </c>
      <c r="C613" s="178">
        <v>490.16072425831902</v>
      </c>
      <c r="D613" s="177">
        <v>6698</v>
      </c>
      <c r="E613" s="90">
        <v>6837</v>
      </c>
      <c r="F613" s="90">
        <v>11110</v>
      </c>
    </row>
    <row r="614" spans="1:6">
      <c r="A614" s="113">
        <v>43466</v>
      </c>
      <c r="B614" s="177">
        <v>474</v>
      </c>
      <c r="C614" s="178">
        <v>490.14152006227499</v>
      </c>
      <c r="D614" s="177">
        <v>6695</v>
      </c>
      <c r="E614" s="90">
        <v>6816</v>
      </c>
      <c r="F614" s="90">
        <v>11114</v>
      </c>
    </row>
    <row r="615" spans="1:6">
      <c r="A615" s="113">
        <v>43497</v>
      </c>
      <c r="B615" s="177">
        <v>497</v>
      </c>
      <c r="C615" s="178">
        <v>498.87729611249699</v>
      </c>
      <c r="D615" s="177">
        <v>6726</v>
      </c>
      <c r="E615" s="90">
        <v>6835</v>
      </c>
      <c r="F615" s="90">
        <v>11106</v>
      </c>
    </row>
    <row r="616" spans="1:6">
      <c r="A616" s="113">
        <v>43525</v>
      </c>
      <c r="B616" s="177">
        <v>510</v>
      </c>
      <c r="C616" s="178">
        <v>503.593638308072</v>
      </c>
      <c r="D616" s="177">
        <v>6744</v>
      </c>
      <c r="E616" s="90">
        <v>6885</v>
      </c>
      <c r="F616" s="90">
        <v>11108</v>
      </c>
    </row>
    <row r="617" spans="1:6">
      <c r="A617" s="113">
        <v>43556</v>
      </c>
      <c r="B617" s="177">
        <v>504</v>
      </c>
      <c r="C617" s="178">
        <v>500.93786919526298</v>
      </c>
      <c r="D617" s="177">
        <v>6737</v>
      </c>
      <c r="E617" s="90">
        <v>6908</v>
      </c>
      <c r="F617" s="90">
        <v>11108</v>
      </c>
    </row>
    <row r="618" spans="1:6">
      <c r="A618" s="113">
        <v>43586</v>
      </c>
      <c r="B618" s="177">
        <v>500</v>
      </c>
      <c r="C618" s="178">
        <v>503.639393902493</v>
      </c>
      <c r="D618" s="177">
        <v>6737</v>
      </c>
      <c r="E618" s="90">
        <v>6923</v>
      </c>
      <c r="F618" s="90">
        <v>11112</v>
      </c>
    </row>
    <row r="619" spans="1:6">
      <c r="A619" s="113">
        <v>43617</v>
      </c>
      <c r="B619" s="177">
        <v>506</v>
      </c>
      <c r="C619" s="178">
        <v>505.23438064513402</v>
      </c>
      <c r="D619" s="177">
        <v>6741</v>
      </c>
      <c r="E619" s="90">
        <v>6935</v>
      </c>
      <c r="F619" s="90">
        <v>11113</v>
      </c>
    </row>
    <row r="620" spans="1:6">
      <c r="A620" s="113">
        <v>43647</v>
      </c>
      <c r="B620" s="177">
        <v>497</v>
      </c>
      <c r="C620" s="178">
        <v>502.55720585373098</v>
      </c>
      <c r="D620" s="177">
        <v>6743</v>
      </c>
      <c r="E620" s="90">
        <v>6914</v>
      </c>
      <c r="F620" s="90">
        <v>11116</v>
      </c>
    </row>
    <row r="621" spans="1:6">
      <c r="A621" s="113">
        <v>43678</v>
      </c>
      <c r="B621" s="177">
        <v>510</v>
      </c>
      <c r="C621" s="178">
        <v>502.82517478897398</v>
      </c>
      <c r="D621" s="177">
        <v>6759</v>
      </c>
      <c r="E621" s="90">
        <v>6935</v>
      </c>
      <c r="F621" s="90">
        <v>11111</v>
      </c>
    </row>
    <row r="622" spans="1:6">
      <c r="A622" s="113">
        <v>43709</v>
      </c>
      <c r="B622" s="177">
        <v>504</v>
      </c>
      <c r="C622" s="178">
        <v>494.97471179292802</v>
      </c>
      <c r="D622" s="177">
        <v>6764</v>
      </c>
      <c r="E622" s="90">
        <v>6963</v>
      </c>
      <c r="F622" s="90">
        <v>11113</v>
      </c>
    </row>
    <row r="623" spans="1:6">
      <c r="A623" s="113">
        <v>43739</v>
      </c>
      <c r="B623" s="177">
        <v>496</v>
      </c>
      <c r="C623" s="178">
        <v>494.00764549507602</v>
      </c>
      <c r="D623" s="177">
        <v>6786</v>
      </c>
      <c r="E623" s="90">
        <v>6979</v>
      </c>
      <c r="F623" s="90">
        <v>11118</v>
      </c>
    </row>
    <row r="624" spans="1:6">
      <c r="A624" s="113">
        <v>43770</v>
      </c>
      <c r="B624" s="177">
        <v>515</v>
      </c>
      <c r="C624" s="178">
        <v>510.50897119834502</v>
      </c>
      <c r="D624" s="177">
        <v>6780</v>
      </c>
      <c r="E624" s="90">
        <v>6941</v>
      </c>
      <c r="F624" s="90">
        <v>11119</v>
      </c>
    </row>
    <row r="625" spans="1:6">
      <c r="A625" s="113">
        <v>43800</v>
      </c>
      <c r="B625" s="177">
        <v>490</v>
      </c>
      <c r="C625" s="178">
        <v>498.72694787735497</v>
      </c>
      <c r="D625" s="177">
        <v>6782</v>
      </c>
      <c r="E625" s="90">
        <v>6912</v>
      </c>
      <c r="F625" s="90">
        <v>11107</v>
      </c>
    </row>
    <row r="626" spans="1:6">
      <c r="A626" s="113">
        <v>43831</v>
      </c>
      <c r="B626" s="177">
        <v>461</v>
      </c>
      <c r="C626" s="178">
        <v>475.23516582354</v>
      </c>
      <c r="D626" s="177">
        <v>6764</v>
      </c>
      <c r="E626" s="90">
        <v>6875</v>
      </c>
      <c r="F626" s="90">
        <v>11109</v>
      </c>
    </row>
    <row r="627" spans="1:6">
      <c r="A627" s="113">
        <v>43862</v>
      </c>
      <c r="B627" s="177">
        <v>505</v>
      </c>
      <c r="C627" s="178">
        <v>504.56765933948202</v>
      </c>
      <c r="D627" s="177">
        <v>6761</v>
      </c>
      <c r="E627" s="90">
        <v>6880</v>
      </c>
      <c r="F627" s="90">
        <v>11106</v>
      </c>
    </row>
    <row r="628" spans="1:6">
      <c r="A628" s="113">
        <v>43891</v>
      </c>
      <c r="B628" s="177">
        <v>514</v>
      </c>
      <c r="C628" s="178">
        <v>504.99569786104303</v>
      </c>
      <c r="D628" s="177">
        <v>6758</v>
      </c>
      <c r="E628" s="90">
        <v>6907</v>
      </c>
      <c r="F628" s="90">
        <v>11107</v>
      </c>
    </row>
    <row r="629" spans="1:6">
      <c r="A629" s="113">
        <v>43922</v>
      </c>
      <c r="B629" s="177">
        <v>493</v>
      </c>
      <c r="C629" s="178">
        <v>489.21513397944102</v>
      </c>
      <c r="D629" s="177">
        <v>6664</v>
      </c>
      <c r="E629" s="90">
        <v>6848</v>
      </c>
      <c r="F629" s="90">
        <v>11104</v>
      </c>
    </row>
    <row r="630" spans="1:6">
      <c r="A630" s="113">
        <v>43952</v>
      </c>
      <c r="B630" s="177">
        <v>488</v>
      </c>
      <c r="C630" s="178">
        <v>492.594897274635</v>
      </c>
      <c r="D630" s="177">
        <v>6674</v>
      </c>
      <c r="E630" s="90">
        <v>6886</v>
      </c>
      <c r="F630" s="90">
        <v>11108</v>
      </c>
    </row>
    <row r="631" spans="1:6">
      <c r="A631" s="113">
        <v>43983</v>
      </c>
      <c r="B631" s="177">
        <v>475</v>
      </c>
      <c r="C631" s="178">
        <v>476.91598479044302</v>
      </c>
      <c r="D631" s="177">
        <v>6676</v>
      </c>
      <c r="E631" s="90">
        <v>6897</v>
      </c>
      <c r="F631" s="90">
        <v>11111</v>
      </c>
    </row>
    <row r="632" spans="1:6">
      <c r="A632" s="113">
        <v>44013</v>
      </c>
      <c r="B632" s="177">
        <v>477</v>
      </c>
      <c r="C632" s="178">
        <v>485.78881280255803</v>
      </c>
      <c r="D632" s="177">
        <v>6672</v>
      </c>
      <c r="E632" s="90">
        <v>6885</v>
      </c>
      <c r="F632" s="90">
        <v>11111</v>
      </c>
    </row>
    <row r="633" spans="1:6">
      <c r="A633" s="113">
        <v>44044</v>
      </c>
      <c r="B633" s="177">
        <v>499</v>
      </c>
      <c r="C633" s="178">
        <v>493.37077244489802</v>
      </c>
      <c r="D633" s="177">
        <v>6689</v>
      </c>
      <c r="E633" s="90">
        <v>6915</v>
      </c>
      <c r="F633" s="90">
        <v>11103</v>
      </c>
    </row>
    <row r="634" spans="1:6">
      <c r="A634" s="113">
        <v>44075</v>
      </c>
      <c r="B634" s="177">
        <v>506</v>
      </c>
      <c r="C634" s="178">
        <v>495.33620278015798</v>
      </c>
      <c r="D634" s="177">
        <v>6696</v>
      </c>
      <c r="E634" s="90">
        <v>6933</v>
      </c>
      <c r="F634" s="90">
        <v>11111</v>
      </c>
    </row>
    <row r="635" spans="1:6">
      <c r="A635" s="113">
        <v>44105</v>
      </c>
      <c r="B635" s="177">
        <v>503</v>
      </c>
      <c r="C635" s="178">
        <v>499.53696613002398</v>
      </c>
      <c r="D635" s="177">
        <v>6711</v>
      </c>
      <c r="E635" s="90">
        <v>6952</v>
      </c>
      <c r="F635" s="90">
        <v>11113</v>
      </c>
    </row>
    <row r="636" spans="1:6">
      <c r="A636" s="113">
        <v>44136</v>
      </c>
      <c r="B636" s="177">
        <v>508</v>
      </c>
      <c r="C636" s="178">
        <v>504.18279465468999</v>
      </c>
      <c r="D636" s="177">
        <v>6739</v>
      </c>
      <c r="E636" s="90">
        <v>6946</v>
      </c>
      <c r="F636" s="90">
        <v>11112</v>
      </c>
    </row>
    <row r="637" spans="1:6">
      <c r="A637" s="113">
        <v>44166</v>
      </c>
      <c r="B637" s="177">
        <v>500</v>
      </c>
      <c r="C637" s="178">
        <v>509.68181241460098</v>
      </c>
      <c r="D637" s="177">
        <v>6719</v>
      </c>
      <c r="E637" s="90">
        <v>6903</v>
      </c>
      <c r="F637" s="90">
        <v>11097</v>
      </c>
    </row>
    <row r="638" spans="1:6">
      <c r="A638" s="113">
        <v>44197</v>
      </c>
      <c r="B638" s="177">
        <v>483</v>
      </c>
      <c r="C638" s="178">
        <v>494.98406492417701</v>
      </c>
      <c r="D638" s="177">
        <v>6726</v>
      </c>
      <c r="E638" s="90">
        <v>6877</v>
      </c>
      <c r="F638" s="90">
        <v>11100</v>
      </c>
    </row>
    <row r="639" spans="1:6">
      <c r="A639" s="113">
        <v>44228</v>
      </c>
      <c r="B639" s="177">
        <v>491</v>
      </c>
      <c r="C639" s="178">
        <v>488.71713457364302</v>
      </c>
      <c r="D639" s="177">
        <v>6730</v>
      </c>
      <c r="E639" s="90">
        <v>6889</v>
      </c>
      <c r="F639" s="90">
        <v>11097</v>
      </c>
    </row>
    <row r="640" spans="1:6">
      <c r="A640" s="113">
        <v>44256</v>
      </c>
      <c r="B640" s="177">
        <v>502</v>
      </c>
      <c r="C640" s="178">
        <v>491.17913374657599</v>
      </c>
      <c r="D640" s="177">
        <v>6721</v>
      </c>
      <c r="E640" s="90">
        <v>6885</v>
      </c>
      <c r="F640" s="90">
        <v>11091</v>
      </c>
    </row>
    <row r="641" spans="1:6">
      <c r="A641" s="113">
        <v>44287</v>
      </c>
      <c r="B641" s="177">
        <v>501</v>
      </c>
      <c r="C641" s="178">
        <v>496.68225073204701</v>
      </c>
      <c r="D641" s="177">
        <v>6712</v>
      </c>
      <c r="E641" s="90">
        <v>6914</v>
      </c>
      <c r="F641" s="90">
        <v>11089</v>
      </c>
    </row>
    <row r="642" spans="1:6">
      <c r="A642" s="113">
        <v>44317</v>
      </c>
      <c r="B642" s="177">
        <v>487</v>
      </c>
      <c r="C642" s="178">
        <v>492.22176806976199</v>
      </c>
      <c r="D642" s="177">
        <v>6704</v>
      </c>
      <c r="E642" s="90">
        <v>6926</v>
      </c>
      <c r="F642" s="90">
        <v>11102</v>
      </c>
    </row>
    <row r="643" spans="1:6">
      <c r="A643" s="113">
        <v>44348</v>
      </c>
      <c r="B643" s="177">
        <v>468</v>
      </c>
      <c r="C643" s="178">
        <v>472.71919896455603</v>
      </c>
      <c r="D643" s="177">
        <v>6715</v>
      </c>
      <c r="E643" s="90">
        <v>6945</v>
      </c>
      <c r="F643" s="90">
        <v>11093</v>
      </c>
    </row>
    <row r="644" spans="1:6">
      <c r="A644" s="113">
        <v>44378</v>
      </c>
      <c r="B644" s="90">
        <v>472</v>
      </c>
      <c r="C644" s="182">
        <v>483.43642563243799</v>
      </c>
      <c r="D644" s="90">
        <v>6739</v>
      </c>
      <c r="E644" s="90">
        <v>6950</v>
      </c>
      <c r="F644" s="90">
        <v>11090</v>
      </c>
    </row>
    <row r="645" spans="1:6">
      <c r="A645" s="113">
        <v>44409</v>
      </c>
      <c r="B645" s="90">
        <v>488</v>
      </c>
      <c r="C645" s="182">
        <v>484.30735122661901</v>
      </c>
      <c r="D645" s="90">
        <v>6719</v>
      </c>
      <c r="E645" s="90">
        <v>6934</v>
      </c>
      <c r="F645" s="90">
        <v>11084</v>
      </c>
    </row>
    <row r="646" spans="1:6">
      <c r="A646" s="113">
        <v>44440</v>
      </c>
      <c r="B646" s="90">
        <v>498</v>
      </c>
      <c r="C646" s="182">
        <v>486.048485796286</v>
      </c>
      <c r="D646" s="90">
        <v>6702</v>
      </c>
      <c r="E646" s="90">
        <v>6920</v>
      </c>
      <c r="F646" s="90">
        <v>11077</v>
      </c>
    </row>
    <row r="647" spans="1:6">
      <c r="A647" s="113">
        <v>44470</v>
      </c>
      <c r="B647" s="90">
        <v>490</v>
      </c>
      <c r="C647" s="182">
        <v>484.94917557841001</v>
      </c>
      <c r="D647" s="90">
        <v>6683</v>
      </c>
      <c r="E647" s="90">
        <v>6889</v>
      </c>
      <c r="F647" s="90">
        <v>11074</v>
      </c>
    </row>
    <row r="648" spans="1:6">
      <c r="A648" s="113">
        <v>44501</v>
      </c>
      <c r="B648" s="90">
        <v>474</v>
      </c>
      <c r="C648" s="182">
        <v>470.41104450534601</v>
      </c>
      <c r="D648" s="90">
        <v>6685</v>
      </c>
      <c r="E648" s="90">
        <v>6879</v>
      </c>
      <c r="F648" s="90">
        <v>11072</v>
      </c>
    </row>
    <row r="649" spans="1:6">
      <c r="A649" s="113">
        <v>44531</v>
      </c>
      <c r="B649" s="90">
        <v>465</v>
      </c>
      <c r="C649" s="182">
        <v>474.31659751790397</v>
      </c>
      <c r="D649" s="90">
        <v>6712</v>
      </c>
      <c r="E649" s="90">
        <v>6879</v>
      </c>
      <c r="F649" s="90">
        <v>11071</v>
      </c>
    </row>
    <row r="650" spans="1:6">
      <c r="A650" s="113">
        <v>44562</v>
      </c>
      <c r="B650" s="90">
        <v>475</v>
      </c>
      <c r="C650" s="182">
        <v>485.18758564720099</v>
      </c>
      <c r="D650" s="90">
        <v>6693</v>
      </c>
      <c r="E650" s="90">
        <v>6830</v>
      </c>
      <c r="F650" s="90">
        <v>11065</v>
      </c>
    </row>
    <row r="651" spans="1:6">
      <c r="A651" s="113">
        <v>44593</v>
      </c>
      <c r="B651" s="90">
        <v>500</v>
      </c>
      <c r="C651" s="182">
        <v>496.63533146442501</v>
      </c>
      <c r="D651" s="90">
        <v>6693</v>
      </c>
      <c r="E651" s="90">
        <v>6838</v>
      </c>
      <c r="F651" s="90">
        <v>11060</v>
      </c>
    </row>
    <row r="652" spans="1:6">
      <c r="A652" s="113">
        <v>44621</v>
      </c>
      <c r="B652" s="90">
        <v>492</v>
      </c>
      <c r="C652" s="182">
        <v>480.75166996680201</v>
      </c>
      <c r="D652" s="90">
        <v>6711</v>
      </c>
      <c r="E652" s="90">
        <v>6864</v>
      </c>
      <c r="F652" s="90">
        <v>11054</v>
      </c>
    </row>
    <row r="653" spans="1:6">
      <c r="A653" s="113">
        <v>44652</v>
      </c>
      <c r="B653" s="90">
        <v>478</v>
      </c>
      <c r="C653" s="182">
        <v>473.67563950179402</v>
      </c>
      <c r="D653" s="90">
        <v>6738</v>
      </c>
      <c r="E653" s="90">
        <v>6915</v>
      </c>
      <c r="F653" s="90">
        <v>11041</v>
      </c>
    </row>
    <row r="654" spans="1:6">
      <c r="A654" s="113">
        <v>44682</v>
      </c>
      <c r="B654" s="90">
        <v>462</v>
      </c>
      <c r="C654" s="182">
        <v>467.62215982944298</v>
      </c>
      <c r="D654" s="90">
        <v>6724</v>
      </c>
      <c r="E654" s="90">
        <v>6921</v>
      </c>
      <c r="F654" s="90">
        <v>11032</v>
      </c>
    </row>
    <row r="655" spans="1:6">
      <c r="A655" s="113">
        <v>44713</v>
      </c>
      <c r="B655" s="90">
        <v>464</v>
      </c>
      <c r="C655" s="182">
        <v>470.28839360324997</v>
      </c>
      <c r="D655" s="90">
        <v>6736</v>
      </c>
      <c r="E655" s="90">
        <v>6945</v>
      </c>
      <c r="F655" s="90">
        <v>11026</v>
      </c>
    </row>
    <row r="656" spans="1:6">
      <c r="A656" s="113">
        <v>44743</v>
      </c>
      <c r="B656" s="90">
        <v>458</v>
      </c>
      <c r="C656" s="182">
        <v>470.89037385661499</v>
      </c>
      <c r="D656" s="90">
        <v>6734</v>
      </c>
      <c r="E656" s="90">
        <v>6931</v>
      </c>
      <c r="F656" s="90">
        <v>11023</v>
      </c>
    </row>
    <row r="657" spans="1:6">
      <c r="A657" s="113">
        <v>44774</v>
      </c>
      <c r="B657" s="90">
        <v>473</v>
      </c>
      <c r="C657" s="182">
        <v>470.80458163664099</v>
      </c>
      <c r="D657" s="90">
        <v>6730</v>
      </c>
      <c r="E657" s="90">
        <v>6929</v>
      </c>
      <c r="F657" s="90">
        <v>11022</v>
      </c>
    </row>
    <row r="658" spans="1:6">
      <c r="A658" s="113">
        <v>44805</v>
      </c>
      <c r="B658" s="90">
        <v>492</v>
      </c>
      <c r="C658" s="182">
        <v>479.52404051006101</v>
      </c>
      <c r="D658" s="90">
        <v>6743</v>
      </c>
      <c r="E658" s="90">
        <v>6953</v>
      </c>
      <c r="F658" s="90">
        <v>11033</v>
      </c>
    </row>
  </sheetData>
  <phoneticPr fontId="4"/>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F5210-A5B6-4BB0-BA17-7A7AA4C2A37F}">
  <dimension ref="A1:N634"/>
  <sheetViews>
    <sheetView zoomScaleNormal="100" workbookViewId="0"/>
  </sheetViews>
  <sheetFormatPr defaultColWidth="6.8203125" defaultRowHeight="18.45"/>
  <cols>
    <col min="1" max="1" width="9.64453125" style="110" bestFit="1" customWidth="1"/>
    <col min="2" max="3" width="12.87890625" style="176" bestFit="1" customWidth="1"/>
    <col min="4" max="4" width="14.5859375" style="176" bestFit="1" customWidth="1"/>
    <col min="5" max="5" width="11.9375" style="123" customWidth="1"/>
    <col min="6" max="6" width="12.87890625" style="176" customWidth="1"/>
    <col min="7" max="7" width="12.64453125" style="123" customWidth="1"/>
    <col min="8" max="8" width="12.87890625" style="123" bestFit="1" customWidth="1"/>
    <col min="9" max="9" width="11.9375" style="35" bestFit="1" customWidth="1"/>
    <col min="10" max="10" width="12.5859375" style="35" bestFit="1" customWidth="1"/>
    <col min="11" max="11" width="6.8203125" style="35"/>
    <col min="12" max="12" width="8" style="110" bestFit="1" customWidth="1"/>
    <col min="13" max="14" width="10.76171875" style="35" bestFit="1" customWidth="1"/>
    <col min="15" max="16384" width="6.8203125" style="35"/>
  </cols>
  <sheetData>
    <row r="1" spans="1:14" ht="36.9">
      <c r="B1" s="59" t="s">
        <v>376</v>
      </c>
      <c r="C1" s="59" t="s">
        <v>377</v>
      </c>
      <c r="D1" s="59" t="s">
        <v>378</v>
      </c>
      <c r="E1" s="61" t="s">
        <v>379</v>
      </c>
      <c r="F1" s="59" t="s">
        <v>380</v>
      </c>
      <c r="G1" s="61" t="s">
        <v>381</v>
      </c>
      <c r="H1" s="61" t="s">
        <v>382</v>
      </c>
      <c r="I1" s="35" t="s">
        <v>383</v>
      </c>
      <c r="J1" s="35" t="s">
        <v>384</v>
      </c>
      <c r="L1" s="110" t="s">
        <v>545</v>
      </c>
      <c r="M1" s="35" t="s">
        <v>384</v>
      </c>
      <c r="N1" s="35" t="s">
        <v>371</v>
      </c>
    </row>
    <row r="2" spans="1:14">
      <c r="A2" s="115">
        <v>25569</v>
      </c>
      <c r="B2" s="68">
        <v>1576327</v>
      </c>
      <c r="C2" s="68">
        <v>165880</v>
      </c>
      <c r="D2" s="68">
        <v>28140000</v>
      </c>
      <c r="E2" s="171">
        <f t="shared" ref="E2:E65" si="0">(B2-C2)/(B2-C2+D2)</f>
        <v>4.7730140934923927E-2</v>
      </c>
      <c r="F2" s="68">
        <v>560000</v>
      </c>
      <c r="G2" s="171">
        <f t="shared" ref="G2:G65" si="1">F2/(D2+F2)</f>
        <v>1.9512195121951219E-2</v>
      </c>
      <c r="H2" s="72">
        <v>1.9900000000000001E-2</v>
      </c>
      <c r="I2" s="146">
        <v>0</v>
      </c>
      <c r="J2" s="172">
        <f t="shared" ref="J2:J65" si="2">EXP((-0.0188484068521+LOG(H2,EXP(1))*0.0399737453918+I2*0.0016746806113)/(1+0.0341814185326-0.981051889171))</f>
        <v>3.6814129091682406E-2</v>
      </c>
      <c r="L2" s="110" t="s">
        <v>102</v>
      </c>
      <c r="M2" s="173">
        <v>4.2065407812000001E-2</v>
      </c>
      <c r="N2" s="174">
        <v>4.3402723253287603E-2</v>
      </c>
    </row>
    <row r="3" spans="1:14">
      <c r="A3" s="115">
        <v>25600</v>
      </c>
      <c r="B3" s="68">
        <v>1540100</v>
      </c>
      <c r="C3" s="68">
        <v>158752</v>
      </c>
      <c r="D3" s="68">
        <v>28390000</v>
      </c>
      <c r="E3" s="171">
        <f t="shared" si="0"/>
        <v>4.6398570867533441E-2</v>
      </c>
      <c r="F3" s="68">
        <v>560000</v>
      </c>
      <c r="G3" s="171">
        <f t="shared" si="1"/>
        <v>1.9343696027633851E-2</v>
      </c>
      <c r="H3" s="72">
        <v>2.6000000000000002E-2</v>
      </c>
      <c r="I3" s="146">
        <v>0</v>
      </c>
      <c r="J3" s="172">
        <f t="shared" si="2"/>
        <v>4.5017505761821563E-2</v>
      </c>
      <c r="L3" s="110" t="s">
        <v>103</v>
      </c>
      <c r="M3" s="173">
        <v>4.4145548274000003E-2</v>
      </c>
      <c r="N3" s="174">
        <v>4.30050190322675E-2</v>
      </c>
    </row>
    <row r="4" spans="1:14">
      <c r="A4" s="115">
        <v>25628</v>
      </c>
      <c r="B4" s="68">
        <v>1520466</v>
      </c>
      <c r="C4" s="68">
        <v>160736</v>
      </c>
      <c r="D4" s="68">
        <v>28560000</v>
      </c>
      <c r="E4" s="171">
        <f t="shared" si="0"/>
        <v>4.5445931497376482E-2</v>
      </c>
      <c r="F4" s="68">
        <v>510000</v>
      </c>
      <c r="G4" s="171">
        <f t="shared" si="1"/>
        <v>1.7543859649122806E-2</v>
      </c>
      <c r="H4" s="72">
        <v>2.5499999999999998E-2</v>
      </c>
      <c r="I4" s="146">
        <v>0</v>
      </c>
      <c r="J4" s="172">
        <f t="shared" si="2"/>
        <v>4.4364588581826091E-2</v>
      </c>
      <c r="L4" s="110" t="s">
        <v>104</v>
      </c>
      <c r="M4" s="173">
        <v>4.3575658564333299E-2</v>
      </c>
      <c r="N4" s="174">
        <v>4.2606478989096599E-2</v>
      </c>
    </row>
    <row r="5" spans="1:14">
      <c r="A5" s="115">
        <v>25659</v>
      </c>
      <c r="B5" s="68">
        <v>1512716</v>
      </c>
      <c r="C5" s="68">
        <v>157154</v>
      </c>
      <c r="D5" s="68">
        <v>28500000</v>
      </c>
      <c r="E5" s="171">
        <f t="shared" si="0"/>
        <v>4.5404002108551833E-2</v>
      </c>
      <c r="F5" s="68">
        <v>600000</v>
      </c>
      <c r="G5" s="171">
        <f t="shared" si="1"/>
        <v>2.0618556701030927E-2</v>
      </c>
      <c r="H5" s="72">
        <v>2.4900000000000002E-2</v>
      </c>
      <c r="I5" s="146">
        <v>0</v>
      </c>
      <c r="J5" s="172">
        <f t="shared" si="2"/>
        <v>4.3576886063717332E-2</v>
      </c>
      <c r="L5" s="110" t="s">
        <v>105</v>
      </c>
      <c r="M5" s="173">
        <v>4.3618332233666603E-2</v>
      </c>
      <c r="N5" s="174">
        <v>4.2206980132400103E-2</v>
      </c>
    </row>
    <row r="6" spans="1:14">
      <c r="A6" s="115">
        <v>25689</v>
      </c>
      <c r="B6" s="68">
        <v>1509794</v>
      </c>
      <c r="C6" s="68">
        <v>161461</v>
      </c>
      <c r="D6" s="68">
        <v>28510000</v>
      </c>
      <c r="E6" s="171">
        <f t="shared" si="0"/>
        <v>4.5157678427660379E-2</v>
      </c>
      <c r="F6" s="68">
        <v>560000</v>
      </c>
      <c r="G6" s="171">
        <f t="shared" si="1"/>
        <v>1.9263845889232887E-2</v>
      </c>
      <c r="H6" s="72">
        <v>2.5699999999999997E-2</v>
      </c>
      <c r="I6" s="146">
        <v>0</v>
      </c>
      <c r="J6" s="172">
        <f t="shared" si="2"/>
        <v>4.4626132479809129E-2</v>
      </c>
      <c r="L6" s="110" t="s">
        <v>106</v>
      </c>
      <c r="M6" s="173">
        <v>4.2207756627E-2</v>
      </c>
      <c r="N6" s="174">
        <v>4.1807005208037901E-2</v>
      </c>
    </row>
    <row r="7" spans="1:14">
      <c r="A7" s="115">
        <v>25720</v>
      </c>
      <c r="B7" s="68">
        <v>1520094</v>
      </c>
      <c r="C7" s="68">
        <v>156973</v>
      </c>
      <c r="D7" s="68">
        <v>28540000</v>
      </c>
      <c r="E7" s="171">
        <f t="shared" si="0"/>
        <v>4.5584572928023134E-2</v>
      </c>
      <c r="F7" s="68">
        <v>550000</v>
      </c>
      <c r="G7" s="171">
        <f t="shared" si="1"/>
        <v>1.8906840838776213E-2</v>
      </c>
      <c r="H7" s="72">
        <v>2.5399999999999999E-2</v>
      </c>
      <c r="I7" s="146">
        <v>0</v>
      </c>
      <c r="J7" s="172">
        <f t="shared" si="2"/>
        <v>4.4233626278483928E-2</v>
      </c>
      <c r="L7" s="110" t="s">
        <v>107</v>
      </c>
      <c r="M7" s="173">
        <v>4.0869563855333302E-2</v>
      </c>
      <c r="N7" s="174">
        <v>4.1407919056932897E-2</v>
      </c>
    </row>
    <row r="8" spans="1:14">
      <c r="A8" s="115">
        <v>25750</v>
      </c>
      <c r="B8" s="68">
        <v>1499487</v>
      </c>
      <c r="C8" s="68">
        <v>156551</v>
      </c>
      <c r="D8" s="68">
        <v>28570000</v>
      </c>
      <c r="E8" s="171">
        <f t="shared" si="0"/>
        <v>4.4894824098844724E-2</v>
      </c>
      <c r="F8" s="68">
        <v>600000</v>
      </c>
      <c r="G8" s="171">
        <f t="shared" si="1"/>
        <v>2.0569077819677751E-2</v>
      </c>
      <c r="H8" s="72">
        <v>2.5099999999999997E-2</v>
      </c>
      <c r="I8" s="146">
        <v>0</v>
      </c>
      <c r="J8" s="172">
        <f t="shared" si="2"/>
        <v>4.3839970438349307E-2</v>
      </c>
      <c r="L8" s="110" t="s">
        <v>108</v>
      </c>
      <c r="M8" s="173">
        <v>4.0241988329666599E-2</v>
      </c>
      <c r="N8" s="174">
        <v>4.1011336989645097E-2</v>
      </c>
    </row>
    <row r="9" spans="1:14">
      <c r="A9" s="115">
        <v>25781</v>
      </c>
      <c r="B9" s="68">
        <v>1486123</v>
      </c>
      <c r="C9" s="68">
        <v>157643</v>
      </c>
      <c r="D9" s="68">
        <v>28780000</v>
      </c>
      <c r="E9" s="171">
        <f t="shared" si="0"/>
        <v>4.4123117473881111E-2</v>
      </c>
      <c r="F9" s="68">
        <v>610000</v>
      </c>
      <c r="G9" s="171">
        <f t="shared" si="1"/>
        <v>2.075535896563457E-2</v>
      </c>
      <c r="H9" s="72">
        <v>2.53E-2</v>
      </c>
      <c r="I9" s="146">
        <v>0</v>
      </c>
      <c r="J9" s="172">
        <f t="shared" si="2"/>
        <v>4.4102536241197789E-2</v>
      </c>
      <c r="L9" s="110" t="s">
        <v>109</v>
      </c>
      <c r="M9" s="173">
        <v>4.05573085613333E-2</v>
      </c>
      <c r="N9" s="174">
        <v>4.0618537844733398E-2</v>
      </c>
    </row>
    <row r="10" spans="1:14">
      <c r="A10" s="115">
        <v>25812</v>
      </c>
      <c r="B10" s="68">
        <v>1493791</v>
      </c>
      <c r="C10" s="68">
        <v>158370</v>
      </c>
      <c r="D10" s="68">
        <v>29040000</v>
      </c>
      <c r="E10" s="171">
        <f t="shared" si="0"/>
        <v>4.3963868023425917E-2</v>
      </c>
      <c r="F10" s="68">
        <v>660000</v>
      </c>
      <c r="G10" s="171">
        <f t="shared" si="1"/>
        <v>2.2222222222222223E-2</v>
      </c>
      <c r="H10" s="72">
        <v>2.4300000000000002E-2</v>
      </c>
      <c r="I10" s="146">
        <v>0</v>
      </c>
      <c r="J10" s="172">
        <f t="shared" si="2"/>
        <v>4.2784469013742804E-2</v>
      </c>
      <c r="L10" s="110" t="s">
        <v>110</v>
      </c>
      <c r="M10" s="173">
        <v>3.9835199326E-2</v>
      </c>
      <c r="N10" s="174">
        <v>4.02303196178442E-2</v>
      </c>
    </row>
    <row r="11" spans="1:14">
      <c r="A11" s="115">
        <v>25842</v>
      </c>
      <c r="B11" s="68">
        <v>1476415</v>
      </c>
      <c r="C11" s="68">
        <v>161129</v>
      </c>
      <c r="D11" s="68">
        <v>28910000</v>
      </c>
      <c r="E11" s="171">
        <f t="shared" si="0"/>
        <v>4.3516081204326734E-2</v>
      </c>
      <c r="F11" s="68">
        <v>690000</v>
      </c>
      <c r="G11" s="171">
        <f t="shared" si="1"/>
        <v>2.3310810810810812E-2</v>
      </c>
      <c r="H11" s="72">
        <v>2.4500000000000001E-2</v>
      </c>
      <c r="I11" s="146">
        <v>0</v>
      </c>
      <c r="J11" s="172">
        <f t="shared" si="2"/>
        <v>4.3049140696726926E-2</v>
      </c>
      <c r="L11" s="110" t="s">
        <v>111</v>
      </c>
      <c r="M11" s="173">
        <v>3.83342970473333E-2</v>
      </c>
      <c r="N11" s="174">
        <v>3.9847442036321602E-2</v>
      </c>
    </row>
    <row r="12" spans="1:14">
      <c r="A12" s="115">
        <v>25873</v>
      </c>
      <c r="B12" s="68">
        <v>1463576</v>
      </c>
      <c r="C12" s="68">
        <v>157205</v>
      </c>
      <c r="D12" s="68">
        <v>29390000</v>
      </c>
      <c r="E12" s="171">
        <f t="shared" si="0"/>
        <v>4.2557831999098523E-2</v>
      </c>
      <c r="F12" s="68">
        <v>650000</v>
      </c>
      <c r="G12" s="171">
        <f t="shared" si="1"/>
        <v>2.1637816245006658E-2</v>
      </c>
      <c r="H12" s="72">
        <v>2.58E-2</v>
      </c>
      <c r="I12" s="146">
        <v>0</v>
      </c>
      <c r="J12" s="172">
        <f t="shared" si="2"/>
        <v>4.4756715307380242E-2</v>
      </c>
      <c r="L12" s="110" t="s">
        <v>112</v>
      </c>
      <c r="M12" s="173">
        <v>3.8791748576333301E-2</v>
      </c>
      <c r="N12" s="174">
        <v>3.9470417877327801E-2</v>
      </c>
    </row>
    <row r="13" spans="1:14">
      <c r="A13" s="115">
        <v>25903</v>
      </c>
      <c r="B13" s="68">
        <v>1451761</v>
      </c>
      <c r="C13" s="68">
        <v>158481</v>
      </c>
      <c r="D13" s="68">
        <v>29620000</v>
      </c>
      <c r="E13" s="171">
        <f t="shared" si="0"/>
        <v>4.1835741791230174E-2</v>
      </c>
      <c r="F13" s="68">
        <v>610000</v>
      </c>
      <c r="G13" s="171">
        <f t="shared" si="1"/>
        <v>2.0178630499503806E-2</v>
      </c>
      <c r="H13" s="72">
        <v>2.4500000000000001E-2</v>
      </c>
      <c r="I13" s="146">
        <v>0</v>
      </c>
      <c r="J13" s="172">
        <f t="shared" si="2"/>
        <v>4.3049140696726926E-2</v>
      </c>
      <c r="L13" s="110" t="s">
        <v>113</v>
      </c>
      <c r="M13" s="173">
        <v>3.7461110717999999E-2</v>
      </c>
      <c r="N13" s="174">
        <v>3.9098814202406303E-2</v>
      </c>
    </row>
    <row r="14" spans="1:14">
      <c r="A14" s="115">
        <v>25934</v>
      </c>
      <c r="B14" s="68">
        <v>1439194</v>
      </c>
      <c r="C14" s="68">
        <v>158027</v>
      </c>
      <c r="D14" s="68">
        <v>29560000</v>
      </c>
      <c r="E14" s="171">
        <f t="shared" si="0"/>
        <v>4.1540808102365261E-2</v>
      </c>
      <c r="F14" s="68">
        <v>580000</v>
      </c>
      <c r="G14" s="171">
        <f t="shared" si="1"/>
        <v>1.9243530192435302E-2</v>
      </c>
      <c r="H14" s="72">
        <v>2.4399999999999998E-2</v>
      </c>
      <c r="I14" s="146">
        <v>0</v>
      </c>
      <c r="J14" s="172">
        <f t="shared" si="2"/>
        <v>4.2916872004266624E-2</v>
      </c>
      <c r="L14" s="110" t="s">
        <v>114</v>
      </c>
      <c r="M14" s="173">
        <v>3.8470543530666597E-2</v>
      </c>
      <c r="N14" s="174">
        <v>3.8731773904787901E-2</v>
      </c>
    </row>
    <row r="15" spans="1:14">
      <c r="A15" s="115">
        <v>25965</v>
      </c>
      <c r="B15" s="68">
        <v>1393759</v>
      </c>
      <c r="C15" s="68">
        <v>158563</v>
      </c>
      <c r="D15" s="68">
        <v>29580000</v>
      </c>
      <c r="E15" s="171">
        <f t="shared" si="0"/>
        <v>4.0083989730261657E-2</v>
      </c>
      <c r="F15" s="68">
        <v>610000</v>
      </c>
      <c r="G15" s="171">
        <f t="shared" si="1"/>
        <v>2.0205366015236835E-2</v>
      </c>
      <c r="H15" s="72">
        <v>2.3900000000000001E-2</v>
      </c>
      <c r="I15" s="146">
        <v>0</v>
      </c>
      <c r="J15" s="172">
        <f t="shared" si="2"/>
        <v>4.2253500176891147E-2</v>
      </c>
      <c r="L15" s="110" t="s">
        <v>115</v>
      </c>
      <c r="M15" s="173">
        <v>3.87090819086666E-2</v>
      </c>
      <c r="N15" s="174">
        <v>3.83674163130256E-2</v>
      </c>
    </row>
    <row r="16" spans="1:14">
      <c r="A16" s="115">
        <v>25993</v>
      </c>
      <c r="B16" s="68">
        <v>1376069</v>
      </c>
      <c r="C16" s="68">
        <v>151920</v>
      </c>
      <c r="D16" s="68">
        <v>29860000</v>
      </c>
      <c r="E16" s="171">
        <f t="shared" si="0"/>
        <v>3.9381776222987476E-2</v>
      </c>
      <c r="F16" s="68">
        <v>630000</v>
      </c>
      <c r="G16" s="171">
        <f t="shared" si="1"/>
        <v>2.0662512299114463E-2</v>
      </c>
      <c r="H16" s="72">
        <v>2.3300000000000001E-2</v>
      </c>
      <c r="I16" s="146">
        <v>0</v>
      </c>
      <c r="J16" s="172">
        <f t="shared" si="2"/>
        <v>4.1452897699993593E-2</v>
      </c>
      <c r="L16" s="110" t="s">
        <v>116</v>
      </c>
      <c r="M16" s="173">
        <v>4.0914018108333297E-2</v>
      </c>
      <c r="N16" s="174">
        <v>3.8003697486688297E-2</v>
      </c>
    </row>
    <row r="17" spans="1:14">
      <c r="A17" s="115">
        <v>26024</v>
      </c>
      <c r="B17" s="68">
        <v>1356929</v>
      </c>
      <c r="C17" s="68">
        <v>156485</v>
      </c>
      <c r="D17" s="68">
        <v>29760000</v>
      </c>
      <c r="E17" s="171">
        <f t="shared" si="0"/>
        <v>3.8773474954041355E-2</v>
      </c>
      <c r="F17" s="68">
        <v>630000</v>
      </c>
      <c r="G17" s="171">
        <f t="shared" si="1"/>
        <v>2.0730503455083909E-2</v>
      </c>
      <c r="H17" s="72">
        <v>2.3599999999999999E-2</v>
      </c>
      <c r="I17" s="146">
        <v>0</v>
      </c>
      <c r="J17" s="172">
        <f t="shared" si="2"/>
        <v>4.1853828966282772E-2</v>
      </c>
      <c r="L17" s="110" t="s">
        <v>117</v>
      </c>
      <c r="M17" s="173">
        <v>3.8744781733E-2</v>
      </c>
      <c r="N17" s="174">
        <v>3.7638787026342602E-2</v>
      </c>
    </row>
    <row r="18" spans="1:14">
      <c r="A18" s="115">
        <v>26054</v>
      </c>
      <c r="B18" s="68">
        <v>1333704</v>
      </c>
      <c r="C18" s="68">
        <v>155925</v>
      </c>
      <c r="D18" s="68">
        <v>29490000</v>
      </c>
      <c r="E18" s="171">
        <f t="shared" si="0"/>
        <v>3.8404443960548949E-2</v>
      </c>
      <c r="F18" s="68">
        <v>630000</v>
      </c>
      <c r="G18" s="171">
        <f t="shared" si="1"/>
        <v>2.091633466135458E-2</v>
      </c>
      <c r="H18" s="72">
        <v>2.2499999999999999E-2</v>
      </c>
      <c r="I18" s="146">
        <v>0</v>
      </c>
      <c r="J18" s="172">
        <f t="shared" si="2"/>
        <v>4.0377431299654598E-2</v>
      </c>
      <c r="L18" s="110" t="s">
        <v>118</v>
      </c>
      <c r="M18" s="173">
        <v>3.7177088714666601E-2</v>
      </c>
      <c r="N18" s="174">
        <v>3.7272673482943199E-2</v>
      </c>
    </row>
    <row r="19" spans="1:14">
      <c r="A19" s="115">
        <v>26085</v>
      </c>
      <c r="B19" s="68">
        <v>1284345</v>
      </c>
      <c r="C19" s="68">
        <v>151664</v>
      </c>
      <c r="D19" s="68">
        <v>29780000</v>
      </c>
      <c r="E19" s="171">
        <f t="shared" si="0"/>
        <v>3.6641305877028268E-2</v>
      </c>
      <c r="F19" s="68">
        <v>630000</v>
      </c>
      <c r="G19" s="171">
        <f t="shared" si="1"/>
        <v>2.0716869450838539E-2</v>
      </c>
      <c r="H19" s="72">
        <v>2.2499999999999999E-2</v>
      </c>
      <c r="I19" s="146">
        <v>0</v>
      </c>
      <c r="J19" s="172">
        <f t="shared" si="2"/>
        <v>4.0377431299654598E-2</v>
      </c>
      <c r="L19" s="110" t="s">
        <v>119</v>
      </c>
      <c r="M19" s="173">
        <v>3.6814129091999999E-2</v>
      </c>
      <c r="N19" s="174">
        <v>3.6906036654136699E-2</v>
      </c>
    </row>
    <row r="20" spans="1:14">
      <c r="A20" s="115">
        <v>26115</v>
      </c>
      <c r="B20" s="68">
        <v>1288719</v>
      </c>
      <c r="C20" s="68">
        <v>154305</v>
      </c>
      <c r="D20" s="68">
        <v>29950000</v>
      </c>
      <c r="E20" s="171">
        <f t="shared" si="0"/>
        <v>3.6494623961706336E-2</v>
      </c>
      <c r="F20" s="68">
        <v>640000</v>
      </c>
      <c r="G20" s="171">
        <f t="shared" si="1"/>
        <v>2.0921869892121608E-2</v>
      </c>
      <c r="H20" s="72">
        <v>2.2599999999999999E-2</v>
      </c>
      <c r="I20" s="146">
        <v>0</v>
      </c>
      <c r="J20" s="172">
        <f t="shared" si="2"/>
        <v>4.0512376189122394E-2</v>
      </c>
      <c r="L20" s="110" t="s">
        <v>120</v>
      </c>
      <c r="M20" s="173">
        <v>3.6581539373000002E-2</v>
      </c>
      <c r="N20" s="174">
        <v>3.6539496597089501E-2</v>
      </c>
    </row>
    <row r="21" spans="1:14">
      <c r="A21" s="115">
        <v>26146</v>
      </c>
      <c r="B21" s="68">
        <v>1271696</v>
      </c>
      <c r="C21" s="68">
        <v>155556</v>
      </c>
      <c r="D21" s="68">
        <v>29960000</v>
      </c>
      <c r="E21" s="171">
        <f t="shared" si="0"/>
        <v>3.5916301059269268E-2</v>
      </c>
      <c r="F21" s="68">
        <v>670000</v>
      </c>
      <c r="G21" s="171">
        <f t="shared" si="1"/>
        <v>2.187397975840679E-2</v>
      </c>
      <c r="H21" s="72">
        <v>2.2099999999999998E-2</v>
      </c>
      <c r="I21" s="146">
        <v>0</v>
      </c>
      <c r="J21" s="172">
        <f t="shared" si="2"/>
        <v>3.9836157499583087E-2</v>
      </c>
      <c r="L21" s="110" t="s">
        <v>121</v>
      </c>
      <c r="M21" s="173">
        <v>3.7870705969000003E-2</v>
      </c>
      <c r="N21" s="174">
        <v>3.6173615926741599E-2</v>
      </c>
    </row>
    <row r="22" spans="1:14">
      <c r="A22" s="115">
        <v>26177</v>
      </c>
      <c r="B22" s="68">
        <v>1248298</v>
      </c>
      <c r="C22" s="68">
        <v>159403</v>
      </c>
      <c r="D22" s="68">
        <v>30030000</v>
      </c>
      <c r="E22" s="171">
        <f t="shared" si="0"/>
        <v>3.4991441694828818E-2</v>
      </c>
      <c r="F22" s="68">
        <v>600000</v>
      </c>
      <c r="G22" s="171">
        <f t="shared" si="1"/>
        <v>1.9588638589618023E-2</v>
      </c>
      <c r="H22" s="72">
        <v>2.2499999999999999E-2</v>
      </c>
      <c r="I22" s="146">
        <v>0</v>
      </c>
      <c r="J22" s="172">
        <f t="shared" si="2"/>
        <v>4.0377431299654598E-2</v>
      </c>
      <c r="L22" s="110" t="s">
        <v>122</v>
      </c>
      <c r="M22" s="173">
        <v>3.8369254598333298E-2</v>
      </c>
      <c r="N22" s="174">
        <v>3.5808983534768003E-2</v>
      </c>
    </row>
    <row r="23" spans="1:14">
      <c r="A23" s="115">
        <v>26207</v>
      </c>
      <c r="B23" s="68">
        <v>1238939</v>
      </c>
      <c r="C23" s="68">
        <v>154752</v>
      </c>
      <c r="D23" s="68">
        <v>29970000</v>
      </c>
      <c r="E23" s="171">
        <f t="shared" si="0"/>
        <v>3.4912747836547776E-2</v>
      </c>
      <c r="F23" s="68">
        <v>660000</v>
      </c>
      <c r="G23" s="171">
        <f t="shared" si="1"/>
        <v>2.1547502448579822E-2</v>
      </c>
      <c r="H23" s="72">
        <v>2.2700000000000001E-2</v>
      </c>
      <c r="I23" s="146">
        <v>0</v>
      </c>
      <c r="J23" s="172">
        <f t="shared" si="2"/>
        <v>4.0647173306484104E-2</v>
      </c>
      <c r="L23" s="110" t="s">
        <v>123</v>
      </c>
      <c r="M23" s="173">
        <v>3.5523802176999998E-2</v>
      </c>
      <c r="N23" s="174">
        <v>3.5447248994120002E-2</v>
      </c>
    </row>
    <row r="24" spans="1:14">
      <c r="A24" s="115">
        <v>26238</v>
      </c>
      <c r="B24" s="68">
        <v>1233153</v>
      </c>
      <c r="C24" s="68">
        <v>161993</v>
      </c>
      <c r="D24" s="68">
        <v>29820000</v>
      </c>
      <c r="E24" s="171">
        <f t="shared" si="0"/>
        <v>3.4675292219521703E-2</v>
      </c>
      <c r="F24" s="68">
        <v>700000</v>
      </c>
      <c r="G24" s="171">
        <f t="shared" si="1"/>
        <v>2.2935779816513763E-2</v>
      </c>
      <c r="H24" s="72">
        <v>2.2599999999999999E-2</v>
      </c>
      <c r="I24" s="146">
        <v>0</v>
      </c>
      <c r="J24" s="172">
        <f t="shared" si="2"/>
        <v>4.0512376189122394E-2</v>
      </c>
      <c r="L24" s="110" t="s">
        <v>124</v>
      </c>
      <c r="M24" s="173">
        <v>3.4194083665333302E-2</v>
      </c>
      <c r="N24" s="174">
        <v>3.5091662047163602E-2</v>
      </c>
    </row>
    <row r="25" spans="1:14">
      <c r="A25" s="115">
        <v>26268</v>
      </c>
      <c r="B25" s="68">
        <v>1239205</v>
      </c>
      <c r="C25" s="68">
        <v>164040</v>
      </c>
      <c r="D25" s="68">
        <v>29960000</v>
      </c>
      <c r="E25" s="171">
        <f t="shared" si="0"/>
        <v>3.4643443977178792E-2</v>
      </c>
      <c r="F25" s="68">
        <v>720000</v>
      </c>
      <c r="G25" s="171">
        <f t="shared" si="1"/>
        <v>2.3468057366362451E-2</v>
      </c>
      <c r="H25" s="72">
        <v>2.2599999999999999E-2</v>
      </c>
      <c r="I25" s="146">
        <v>0</v>
      </c>
      <c r="J25" s="172">
        <f t="shared" si="2"/>
        <v>4.0512376189122394E-2</v>
      </c>
      <c r="L25" s="110" t="s">
        <v>125</v>
      </c>
      <c r="M25" s="173">
        <v>3.4490668148333299E-2</v>
      </c>
      <c r="N25" s="174">
        <v>3.4745520282004297E-2</v>
      </c>
    </row>
    <row r="26" spans="1:14">
      <c r="A26" s="115">
        <v>26299</v>
      </c>
      <c r="B26" s="68">
        <v>1211340</v>
      </c>
      <c r="C26" s="68">
        <v>156207</v>
      </c>
      <c r="D26" s="68">
        <v>30110000</v>
      </c>
      <c r="E26" s="171">
        <f t="shared" si="0"/>
        <v>3.3856200774115101E-2</v>
      </c>
      <c r="F26" s="68">
        <v>750000</v>
      </c>
      <c r="G26" s="171">
        <f t="shared" si="1"/>
        <v>2.4303305249513935E-2</v>
      </c>
      <c r="H26" s="72">
        <v>2.18E-2</v>
      </c>
      <c r="I26" s="146">
        <v>0</v>
      </c>
      <c r="J26" s="172">
        <f t="shared" si="2"/>
        <v>3.9428609534797432E-2</v>
      </c>
      <c r="L26" s="110" t="s">
        <v>126</v>
      </c>
      <c r="M26" s="173">
        <v>3.3842055842E-2</v>
      </c>
      <c r="N26" s="174">
        <v>3.4411560300258701E-2</v>
      </c>
    </row>
    <row r="27" spans="1:14">
      <c r="A27" s="115">
        <v>26330</v>
      </c>
      <c r="B27" s="68">
        <v>1251112</v>
      </c>
      <c r="C27" s="68">
        <v>154764</v>
      </c>
      <c r="D27" s="68">
        <v>30050000</v>
      </c>
      <c r="E27" s="171">
        <f t="shared" si="0"/>
        <v>3.5199889245442192E-2</v>
      </c>
      <c r="F27" s="68">
        <v>710000</v>
      </c>
      <c r="G27" s="171">
        <f t="shared" si="1"/>
        <v>2.3081924577373212E-2</v>
      </c>
      <c r="H27" s="72">
        <v>2.1899999999999999E-2</v>
      </c>
      <c r="I27" s="146">
        <v>0</v>
      </c>
      <c r="J27" s="172">
        <f t="shared" si="2"/>
        <v>3.9564612254202366E-2</v>
      </c>
      <c r="L27" s="110" t="s">
        <v>127</v>
      </c>
      <c r="M27" s="173">
        <v>3.2426543749666602E-2</v>
      </c>
      <c r="N27" s="174">
        <v>3.4092359420960103E-2</v>
      </c>
    </row>
    <row r="28" spans="1:14">
      <c r="A28" s="115">
        <v>26359</v>
      </c>
      <c r="B28" s="68">
        <v>1283089</v>
      </c>
      <c r="C28" s="68">
        <v>156775</v>
      </c>
      <c r="D28" s="68">
        <v>29760000</v>
      </c>
      <c r="E28" s="171">
        <f t="shared" si="0"/>
        <v>3.6466442709868194E-2</v>
      </c>
      <c r="F28" s="68">
        <v>740000</v>
      </c>
      <c r="G28" s="171">
        <f t="shared" si="1"/>
        <v>2.4262295081967214E-2</v>
      </c>
      <c r="H28" s="72">
        <v>2.2599999999999999E-2</v>
      </c>
      <c r="I28" s="146">
        <v>0</v>
      </c>
      <c r="J28" s="172">
        <f t="shared" si="2"/>
        <v>4.0512376189122394E-2</v>
      </c>
      <c r="L28" s="110" t="s">
        <v>128</v>
      </c>
      <c r="M28" s="173">
        <v>3.3196561594333297E-2</v>
      </c>
      <c r="N28" s="174">
        <v>3.3790139022855097E-2</v>
      </c>
    </row>
    <row r="29" spans="1:14">
      <c r="A29" s="115">
        <v>26390</v>
      </c>
      <c r="B29" s="68">
        <v>1307888</v>
      </c>
      <c r="C29" s="68">
        <v>152241</v>
      </c>
      <c r="D29" s="68">
        <v>29790000</v>
      </c>
      <c r="E29" s="171">
        <f t="shared" si="0"/>
        <v>3.7344412285191517E-2</v>
      </c>
      <c r="F29" s="68">
        <v>720000</v>
      </c>
      <c r="G29" s="171">
        <f t="shared" si="1"/>
        <v>2.359882005899705E-2</v>
      </c>
      <c r="H29" s="72">
        <v>2.12E-2</v>
      </c>
      <c r="I29" s="146">
        <v>0</v>
      </c>
      <c r="J29" s="172">
        <f t="shared" si="2"/>
        <v>3.8609315836928566E-2</v>
      </c>
      <c r="L29" s="110" t="s">
        <v>129</v>
      </c>
      <c r="M29" s="173">
        <v>3.2845487780000002E-2</v>
      </c>
      <c r="N29" s="174">
        <v>3.3506079349896002E-2</v>
      </c>
    </row>
    <row r="30" spans="1:14">
      <c r="A30" s="115">
        <v>26420</v>
      </c>
      <c r="B30" s="68">
        <v>1324266</v>
      </c>
      <c r="C30" s="68">
        <v>156784</v>
      </c>
      <c r="D30" s="68">
        <v>29910000</v>
      </c>
      <c r="E30" s="171">
        <f t="shared" si="0"/>
        <v>3.7566814454272714E-2</v>
      </c>
      <c r="F30" s="68">
        <v>720000</v>
      </c>
      <c r="G30" s="171">
        <f t="shared" si="1"/>
        <v>2.3506366307541625E-2</v>
      </c>
      <c r="H30" s="72">
        <v>2.12E-2</v>
      </c>
      <c r="I30" s="146">
        <v>0</v>
      </c>
      <c r="J30" s="172">
        <f t="shared" si="2"/>
        <v>3.8609315836928566E-2</v>
      </c>
      <c r="L30" s="110" t="s">
        <v>130</v>
      </c>
      <c r="M30" s="173">
        <v>3.3047321842666601E-2</v>
      </c>
      <c r="N30" s="174">
        <v>3.3240989660142203E-2</v>
      </c>
    </row>
    <row r="31" spans="1:14">
      <c r="A31" s="115">
        <v>26451</v>
      </c>
      <c r="B31" s="68">
        <v>1352472</v>
      </c>
      <c r="C31" s="68">
        <v>160111</v>
      </c>
      <c r="D31" s="68">
        <v>30150000</v>
      </c>
      <c r="E31" s="171">
        <f t="shared" si="0"/>
        <v>3.8043113599514726E-2</v>
      </c>
      <c r="F31" s="68">
        <v>700000</v>
      </c>
      <c r="G31" s="171">
        <f t="shared" si="1"/>
        <v>2.2690437601296597E-2</v>
      </c>
      <c r="H31" s="72">
        <v>2.06E-2</v>
      </c>
      <c r="I31" s="146">
        <v>0</v>
      </c>
      <c r="J31" s="172">
        <f t="shared" si="2"/>
        <v>3.7784259467937488E-2</v>
      </c>
      <c r="L31" s="110" t="s">
        <v>131</v>
      </c>
      <c r="M31" s="173">
        <v>3.2794386625333301E-2</v>
      </c>
      <c r="N31" s="174">
        <v>3.2995266341922E-2</v>
      </c>
    </row>
    <row r="32" spans="1:14">
      <c r="A32" s="115">
        <v>26481</v>
      </c>
      <c r="B32" s="68">
        <v>1390771</v>
      </c>
      <c r="C32" s="68">
        <v>157219</v>
      </c>
      <c r="D32" s="68">
        <v>30590000</v>
      </c>
      <c r="E32" s="171">
        <f t="shared" si="0"/>
        <v>3.8762234963589229E-2</v>
      </c>
      <c r="F32" s="68">
        <v>730000</v>
      </c>
      <c r="G32" s="171">
        <f t="shared" si="1"/>
        <v>2.3307790549169861E-2</v>
      </c>
      <c r="H32" s="72">
        <v>2.12E-2</v>
      </c>
      <c r="I32" s="146">
        <v>0</v>
      </c>
      <c r="J32" s="172">
        <f t="shared" si="2"/>
        <v>3.8609315836928566E-2</v>
      </c>
      <c r="L32" s="110" t="s">
        <v>132</v>
      </c>
      <c r="M32" s="173">
        <v>3.2796200495666603E-2</v>
      </c>
      <c r="N32" s="174">
        <v>3.2769184741177598E-2</v>
      </c>
    </row>
    <row r="33" spans="1:14">
      <c r="A33" s="115">
        <v>26512</v>
      </c>
      <c r="B33" s="68">
        <v>1443652</v>
      </c>
      <c r="C33" s="68">
        <v>159236</v>
      </c>
      <c r="D33" s="68">
        <v>30380000</v>
      </c>
      <c r="E33" s="171">
        <f t="shared" si="0"/>
        <v>4.0563388252605068E-2</v>
      </c>
      <c r="F33" s="68">
        <v>730000</v>
      </c>
      <c r="G33" s="171">
        <f t="shared" si="1"/>
        <v>2.3465123754419802E-2</v>
      </c>
      <c r="H33" s="72">
        <v>2.1299999999999999E-2</v>
      </c>
      <c r="I33" s="146">
        <v>0</v>
      </c>
      <c r="J33" s="172">
        <f t="shared" si="2"/>
        <v>3.8746259490811633E-2</v>
      </c>
      <c r="L33" s="110" t="s">
        <v>133</v>
      </c>
      <c r="M33" s="173">
        <v>3.2393732214E-2</v>
      </c>
      <c r="N33" s="174">
        <v>3.25628946540285E-2</v>
      </c>
    </row>
    <row r="34" spans="1:14">
      <c r="A34" s="115">
        <v>26543</v>
      </c>
      <c r="B34" s="68">
        <v>1503794</v>
      </c>
      <c r="C34" s="68">
        <v>158921</v>
      </c>
      <c r="D34" s="68">
        <v>30240000</v>
      </c>
      <c r="E34" s="171">
        <f t="shared" si="0"/>
        <v>4.2579655140611142E-2</v>
      </c>
      <c r="F34" s="68">
        <v>810000</v>
      </c>
      <c r="G34" s="171">
        <f t="shared" si="1"/>
        <v>2.6086956521739129E-2</v>
      </c>
      <c r="H34" s="72">
        <v>2.1499999999999998E-2</v>
      </c>
      <c r="I34" s="146">
        <v>0</v>
      </c>
      <c r="J34" s="172">
        <f t="shared" si="2"/>
        <v>3.9019670401169854E-2</v>
      </c>
      <c r="L34" s="110" t="s">
        <v>134</v>
      </c>
      <c r="M34" s="173">
        <v>3.2343388132333298E-2</v>
      </c>
      <c r="N34" s="174">
        <v>3.2376562761440603E-2</v>
      </c>
    </row>
    <row r="35" spans="1:14">
      <c r="A35" s="115">
        <v>26573</v>
      </c>
      <c r="B35" s="68">
        <v>1553031</v>
      </c>
      <c r="C35" s="68">
        <v>156489</v>
      </c>
      <c r="D35" s="68">
        <v>30670000</v>
      </c>
      <c r="E35" s="171">
        <f t="shared" si="0"/>
        <v>4.3551375137362798E-2</v>
      </c>
      <c r="F35" s="68">
        <v>720000</v>
      </c>
      <c r="G35" s="171">
        <f t="shared" si="1"/>
        <v>2.2937241159604969E-2</v>
      </c>
      <c r="H35" s="72">
        <v>2.07E-2</v>
      </c>
      <c r="I35" s="146">
        <v>0</v>
      </c>
      <c r="J35" s="172">
        <f t="shared" si="2"/>
        <v>3.7922177800732003E-2</v>
      </c>
      <c r="L35" s="110" t="s">
        <v>135</v>
      </c>
      <c r="M35" s="173">
        <v>3.2089082034666601E-2</v>
      </c>
      <c r="N35" s="174">
        <v>3.2210250017854901E-2</v>
      </c>
    </row>
    <row r="36" spans="1:14">
      <c r="A36" s="115">
        <v>26604</v>
      </c>
      <c r="B36" s="68">
        <v>1557836</v>
      </c>
      <c r="C36" s="68">
        <v>157987</v>
      </c>
      <c r="D36" s="68">
        <v>30520000</v>
      </c>
      <c r="E36" s="171">
        <f t="shared" si="0"/>
        <v>4.3855126006391819E-2</v>
      </c>
      <c r="F36" s="68">
        <v>730000</v>
      </c>
      <c r="G36" s="171">
        <f t="shared" si="1"/>
        <v>2.3359999999999999E-2</v>
      </c>
      <c r="H36" s="72">
        <v>2.0400000000000001E-2</v>
      </c>
      <c r="I36" s="146">
        <v>0</v>
      </c>
      <c r="J36" s="172">
        <f t="shared" si="2"/>
        <v>3.7507924147055019E-2</v>
      </c>
      <c r="L36" s="110" t="s">
        <v>136</v>
      </c>
      <c r="M36" s="173">
        <v>3.1019510972000001E-2</v>
      </c>
      <c r="N36" s="174">
        <v>3.2063996643569299E-2</v>
      </c>
    </row>
    <row r="37" spans="1:14">
      <c r="A37" s="115">
        <v>26634</v>
      </c>
      <c r="B37" s="68">
        <v>1686712</v>
      </c>
      <c r="C37" s="68">
        <v>162422</v>
      </c>
      <c r="D37" s="68">
        <v>30690000</v>
      </c>
      <c r="E37" s="171">
        <f t="shared" si="0"/>
        <v>4.7317199913454559E-2</v>
      </c>
      <c r="F37" s="68">
        <v>730000</v>
      </c>
      <c r="G37" s="171">
        <f t="shared" si="1"/>
        <v>2.3233609166136218E-2</v>
      </c>
      <c r="H37" s="72">
        <v>0.02</v>
      </c>
      <c r="I37" s="146">
        <v>0</v>
      </c>
      <c r="J37" s="172">
        <f t="shared" si="2"/>
        <v>3.6953230205983137E-2</v>
      </c>
      <c r="L37" s="110" t="s">
        <v>137</v>
      </c>
      <c r="M37" s="173">
        <v>3.0452875334333301E-2</v>
      </c>
      <c r="N37" s="174">
        <v>3.1937767128891799E-2</v>
      </c>
    </row>
    <row r="38" spans="1:14">
      <c r="A38" s="115">
        <v>26665</v>
      </c>
      <c r="B38" s="73">
        <v>1850892</v>
      </c>
      <c r="C38" s="73">
        <v>165049</v>
      </c>
      <c r="D38" s="90">
        <v>31090000</v>
      </c>
      <c r="E38" s="171">
        <f t="shared" si="0"/>
        <v>5.1435534396476086E-2</v>
      </c>
      <c r="F38" s="90">
        <v>710000</v>
      </c>
      <c r="G38" s="171">
        <f t="shared" si="1"/>
        <v>2.2327044025157231E-2</v>
      </c>
      <c r="H38" s="175">
        <v>2.0499999999999997E-2</v>
      </c>
      <c r="I38" s="146">
        <v>0</v>
      </c>
      <c r="J38" s="172">
        <f t="shared" si="2"/>
        <v>3.7646175253433035E-2</v>
      </c>
      <c r="L38" s="110" t="s">
        <v>138</v>
      </c>
      <c r="M38" s="173">
        <v>3.12258591686666E-2</v>
      </c>
      <c r="N38" s="174">
        <v>3.18308731605862E-2</v>
      </c>
    </row>
    <row r="39" spans="1:14">
      <c r="A39" s="115">
        <v>26696</v>
      </c>
      <c r="B39" s="73">
        <v>1907751</v>
      </c>
      <c r="C39" s="73">
        <v>170428</v>
      </c>
      <c r="D39" s="90">
        <v>31090000</v>
      </c>
      <c r="E39" s="171">
        <f t="shared" si="0"/>
        <v>5.2923078741449615E-2</v>
      </c>
      <c r="F39" s="90">
        <v>660000</v>
      </c>
      <c r="G39" s="171">
        <f t="shared" si="1"/>
        <v>2.078740157480315E-2</v>
      </c>
      <c r="H39" s="175">
        <v>2.1600000000000001E-2</v>
      </c>
      <c r="I39" s="146">
        <v>0</v>
      </c>
      <c r="J39" s="172">
        <f t="shared" si="2"/>
        <v>3.9156139502096406E-2</v>
      </c>
      <c r="L39" s="110" t="s">
        <v>139</v>
      </c>
      <c r="M39" s="173">
        <v>3.1981613728666598E-2</v>
      </c>
      <c r="N39" s="174">
        <v>3.1741698368044101E-2</v>
      </c>
    </row>
    <row r="40" spans="1:14">
      <c r="A40" s="115">
        <v>26724</v>
      </c>
      <c r="B40" s="73">
        <v>1849650</v>
      </c>
      <c r="C40" s="73">
        <v>159716</v>
      </c>
      <c r="D40" s="90">
        <v>31020000</v>
      </c>
      <c r="E40" s="171">
        <f t="shared" si="0"/>
        <v>5.1664243651485205E-2</v>
      </c>
      <c r="F40" s="90">
        <v>650000</v>
      </c>
      <c r="G40" s="171">
        <f t="shared" si="1"/>
        <v>2.0524155352068203E-2</v>
      </c>
      <c r="H40" s="175">
        <v>2.12E-2</v>
      </c>
      <c r="I40" s="146">
        <v>0</v>
      </c>
      <c r="J40" s="172">
        <f t="shared" si="2"/>
        <v>3.8609315836928566E-2</v>
      </c>
      <c r="L40" s="110" t="s">
        <v>140</v>
      </c>
      <c r="M40" s="173">
        <v>3.1887864778333302E-2</v>
      </c>
      <c r="N40" s="174">
        <v>3.1668248246912702E-2</v>
      </c>
    </row>
    <row r="41" spans="1:14">
      <c r="A41" s="115">
        <v>26755</v>
      </c>
      <c r="B41" s="73">
        <v>1842315</v>
      </c>
      <c r="C41" s="73">
        <v>156244</v>
      </c>
      <c r="D41" s="90">
        <v>31160000</v>
      </c>
      <c r="E41" s="171">
        <f t="shared" si="0"/>
        <v>5.1332501838652178E-2</v>
      </c>
      <c r="F41" s="90">
        <v>700000</v>
      </c>
      <c r="G41" s="171">
        <f t="shared" si="1"/>
        <v>2.1971123666038921E-2</v>
      </c>
      <c r="H41" s="175">
        <v>1.83E-2</v>
      </c>
      <c r="I41" s="146">
        <v>0</v>
      </c>
      <c r="J41" s="172">
        <f t="shared" si="2"/>
        <v>3.456418343434927E-2</v>
      </c>
      <c r="L41" s="110" t="s">
        <v>141</v>
      </c>
      <c r="M41" s="173">
        <v>3.1835520006666597E-2</v>
      </c>
      <c r="N41" s="174">
        <v>3.1608678239939202E-2</v>
      </c>
    </row>
    <row r="42" spans="1:14">
      <c r="A42" s="115">
        <v>26785</v>
      </c>
      <c r="B42" s="73">
        <v>1936438</v>
      </c>
      <c r="C42" s="73">
        <v>151782</v>
      </c>
      <c r="D42" s="90">
        <v>31420000</v>
      </c>
      <c r="E42" s="171">
        <f t="shared" si="0"/>
        <v>5.3747161241483724E-2</v>
      </c>
      <c r="F42" s="90">
        <v>720000</v>
      </c>
      <c r="G42" s="171">
        <f t="shared" si="1"/>
        <v>2.2401991288114501E-2</v>
      </c>
      <c r="H42" s="175">
        <v>2.2599999999999999E-2</v>
      </c>
      <c r="I42" s="146">
        <v>0</v>
      </c>
      <c r="J42" s="172">
        <f t="shared" si="2"/>
        <v>4.0512376189122394E-2</v>
      </c>
      <c r="L42" s="110" t="s">
        <v>142</v>
      </c>
      <c r="M42" s="173">
        <v>3.2241532135333303E-2</v>
      </c>
      <c r="N42" s="174">
        <v>3.1561281050203199E-2</v>
      </c>
    </row>
    <row r="43" spans="1:14">
      <c r="A43" s="115">
        <v>26816</v>
      </c>
      <c r="B43" s="73">
        <v>2014843</v>
      </c>
      <c r="C43" s="73">
        <v>155409</v>
      </c>
      <c r="D43" s="90">
        <v>31670000</v>
      </c>
      <c r="E43" s="171">
        <f t="shared" si="0"/>
        <v>5.5456766732179252E-2</v>
      </c>
      <c r="F43" s="90">
        <v>740000</v>
      </c>
      <c r="G43" s="171">
        <f t="shared" si="1"/>
        <v>2.2832459117556311E-2</v>
      </c>
      <c r="H43" s="175">
        <v>2.3E-2</v>
      </c>
      <c r="I43" s="146">
        <v>0</v>
      </c>
      <c r="J43" s="172">
        <f t="shared" si="2"/>
        <v>4.1050686103400173E-2</v>
      </c>
      <c r="L43" s="110" t="s">
        <v>143</v>
      </c>
      <c r="M43" s="173">
        <v>3.1835384485666599E-2</v>
      </c>
      <c r="N43" s="174">
        <v>3.1524491156888303E-2</v>
      </c>
    </row>
    <row r="44" spans="1:14">
      <c r="A44" s="115">
        <v>26846</v>
      </c>
      <c r="B44" s="73">
        <v>2044244</v>
      </c>
      <c r="C44" s="73">
        <v>159916</v>
      </c>
      <c r="D44" s="90">
        <v>31570000</v>
      </c>
      <c r="E44" s="171">
        <f t="shared" si="0"/>
        <v>5.632538785415149E-2</v>
      </c>
      <c r="F44" s="90">
        <v>700000</v>
      </c>
      <c r="G44" s="171">
        <f t="shared" si="1"/>
        <v>2.1691973969631236E-2</v>
      </c>
      <c r="H44" s="175">
        <v>2.2499999999999999E-2</v>
      </c>
      <c r="I44" s="146">
        <v>0</v>
      </c>
      <c r="J44" s="172">
        <f t="shared" si="2"/>
        <v>4.0377431299654598E-2</v>
      </c>
      <c r="L44" s="110" t="s">
        <v>144</v>
      </c>
      <c r="M44" s="173">
        <v>3.1276675655333298E-2</v>
      </c>
      <c r="N44" s="174">
        <v>3.1497168196106297E-2</v>
      </c>
    </row>
    <row r="45" spans="1:14">
      <c r="A45" s="115">
        <v>26877</v>
      </c>
      <c r="B45" s="73">
        <v>2041708</v>
      </c>
      <c r="C45" s="73">
        <v>156948</v>
      </c>
      <c r="D45" s="90">
        <v>31590000</v>
      </c>
      <c r="E45" s="171">
        <f t="shared" si="0"/>
        <v>5.630391375472147E-2</v>
      </c>
      <c r="F45" s="90">
        <v>640000</v>
      </c>
      <c r="G45" s="171">
        <f t="shared" si="1"/>
        <v>1.9857275829972074E-2</v>
      </c>
      <c r="H45" s="175">
        <v>2.2499999999999999E-2</v>
      </c>
      <c r="I45" s="146">
        <v>0</v>
      </c>
      <c r="J45" s="172">
        <f t="shared" si="2"/>
        <v>4.0377431299654598E-2</v>
      </c>
      <c r="L45" s="110" t="s">
        <v>145</v>
      </c>
      <c r="M45" s="173">
        <v>3.2090177875999999E-2</v>
      </c>
      <c r="N45" s="174">
        <v>3.1478366112299802E-2</v>
      </c>
    </row>
    <row r="46" spans="1:14">
      <c r="A46" s="115">
        <v>26908</v>
      </c>
      <c r="B46" s="73">
        <v>2014281</v>
      </c>
      <c r="C46" s="73">
        <v>153309</v>
      </c>
      <c r="D46" s="90">
        <v>31690000</v>
      </c>
      <c r="E46" s="171">
        <f t="shared" si="0"/>
        <v>5.5467007036338618E-2</v>
      </c>
      <c r="F46" s="90">
        <v>670000</v>
      </c>
      <c r="G46" s="171">
        <f t="shared" si="1"/>
        <v>2.0704573547589616E-2</v>
      </c>
      <c r="H46" s="175">
        <v>2.3700000000000002E-2</v>
      </c>
      <c r="I46" s="146">
        <v>0</v>
      </c>
      <c r="J46" s="172">
        <f t="shared" si="2"/>
        <v>4.1987191724801906E-2</v>
      </c>
      <c r="L46" s="110" t="s">
        <v>146</v>
      </c>
      <c r="M46" s="173">
        <v>3.1734770075333298E-2</v>
      </c>
      <c r="N46" s="174">
        <v>3.1467001042072999E-2</v>
      </c>
    </row>
    <row r="47" spans="1:14">
      <c r="A47" s="115">
        <v>26938</v>
      </c>
      <c r="B47" s="73">
        <v>2008689</v>
      </c>
      <c r="C47" s="73">
        <v>157788</v>
      </c>
      <c r="D47" s="90">
        <v>31660000</v>
      </c>
      <c r="E47" s="171">
        <f t="shared" si="0"/>
        <v>5.5232803200367546E-2</v>
      </c>
      <c r="F47" s="90">
        <v>600000</v>
      </c>
      <c r="G47" s="171">
        <f t="shared" si="1"/>
        <v>1.8598884066955982E-2</v>
      </c>
      <c r="H47" s="175">
        <v>2.1899999999999999E-2</v>
      </c>
      <c r="I47" s="146">
        <v>0</v>
      </c>
      <c r="J47" s="172">
        <f t="shared" si="2"/>
        <v>3.9564612254202366E-2</v>
      </c>
      <c r="L47" s="110" t="s">
        <v>147</v>
      </c>
      <c r="M47" s="173">
        <v>3.1472669080000001E-2</v>
      </c>
      <c r="N47" s="174">
        <v>3.1462371504382698E-2</v>
      </c>
    </row>
    <row r="48" spans="1:14">
      <c r="A48" s="115">
        <v>26969</v>
      </c>
      <c r="B48" s="73">
        <v>1993043</v>
      </c>
      <c r="C48" s="73">
        <v>149244</v>
      </c>
      <c r="D48" s="90">
        <v>31720000</v>
      </c>
      <c r="E48" s="171">
        <f t="shared" si="0"/>
        <v>5.4934156887305872E-2</v>
      </c>
      <c r="F48" s="90">
        <v>640000</v>
      </c>
      <c r="G48" s="171">
        <f t="shared" si="1"/>
        <v>1.9777503090234856E-2</v>
      </c>
      <c r="H48" s="175">
        <v>2.0899999999999998E-2</v>
      </c>
      <c r="I48" s="146">
        <v>0</v>
      </c>
      <c r="J48" s="172">
        <f t="shared" si="2"/>
        <v>3.819752080720723E-2</v>
      </c>
      <c r="L48" s="110" t="s">
        <v>148</v>
      </c>
      <c r="M48" s="173">
        <v>3.1481084903666599E-2</v>
      </c>
      <c r="N48" s="174">
        <v>3.1463943373831398E-2</v>
      </c>
    </row>
    <row r="49" spans="1:14">
      <c r="A49" s="115">
        <v>26999</v>
      </c>
      <c r="B49" s="73">
        <v>1955972</v>
      </c>
      <c r="C49" s="73">
        <v>147138</v>
      </c>
      <c r="D49" s="90">
        <v>31530000</v>
      </c>
      <c r="E49" s="171">
        <f t="shared" si="0"/>
        <v>5.4256066663879124E-2</v>
      </c>
      <c r="F49" s="90">
        <v>600000</v>
      </c>
      <c r="G49" s="171">
        <f t="shared" si="1"/>
        <v>1.8674136321195144E-2</v>
      </c>
      <c r="H49" s="175">
        <v>2.1099999999999997E-2</v>
      </c>
      <c r="I49" s="146">
        <v>0</v>
      </c>
      <c r="J49" s="172">
        <f t="shared" si="2"/>
        <v>3.8472212137983172E-2</v>
      </c>
      <c r="L49" s="110" t="s">
        <v>149</v>
      </c>
      <c r="M49" s="173">
        <v>3.0970216403666598E-2</v>
      </c>
      <c r="N49" s="174">
        <v>3.1471188961006299E-2</v>
      </c>
    </row>
    <row r="50" spans="1:14">
      <c r="A50" s="115">
        <v>27030</v>
      </c>
      <c r="B50" s="73">
        <v>1794717</v>
      </c>
      <c r="C50" s="73">
        <v>145663</v>
      </c>
      <c r="D50" s="90">
        <v>31160000</v>
      </c>
      <c r="E50" s="171">
        <f t="shared" si="0"/>
        <v>5.0262162389686699E-2</v>
      </c>
      <c r="F50" s="90">
        <v>660000</v>
      </c>
      <c r="G50" s="171">
        <f t="shared" si="1"/>
        <v>2.0741671904462602E-2</v>
      </c>
      <c r="H50" s="175">
        <v>2.1400000000000002E-2</v>
      </c>
      <c r="I50" s="146">
        <v>0</v>
      </c>
      <c r="J50" s="172">
        <f t="shared" si="2"/>
        <v>3.8883044036535822E-2</v>
      </c>
      <c r="L50" s="110" t="s">
        <v>150</v>
      </c>
      <c r="M50" s="173">
        <v>3.1020288488000002E-2</v>
      </c>
      <c r="N50" s="174">
        <v>3.1483591289950902E-2</v>
      </c>
    </row>
    <row r="51" spans="1:14">
      <c r="A51" s="115">
        <v>27061</v>
      </c>
      <c r="B51" s="73">
        <v>1710592</v>
      </c>
      <c r="C51" s="73">
        <v>147415</v>
      </c>
      <c r="D51" s="90">
        <v>31370000</v>
      </c>
      <c r="E51" s="171">
        <f t="shared" si="0"/>
        <v>4.7465113979134173E-2</v>
      </c>
      <c r="F51" s="90">
        <v>710000</v>
      </c>
      <c r="G51" s="171">
        <f t="shared" si="1"/>
        <v>2.2132169576059849E-2</v>
      </c>
      <c r="H51" s="175">
        <v>0.02</v>
      </c>
      <c r="I51" s="146">
        <v>0</v>
      </c>
      <c r="J51" s="172">
        <f t="shared" si="2"/>
        <v>3.6953230205983137E-2</v>
      </c>
      <c r="L51" s="110" t="s">
        <v>151</v>
      </c>
      <c r="M51" s="173">
        <v>3.1571497783333298E-2</v>
      </c>
      <c r="N51" s="174">
        <v>3.1500320276860103E-2</v>
      </c>
    </row>
    <row r="52" spans="1:14">
      <c r="A52" s="115">
        <v>27089</v>
      </c>
      <c r="B52" s="73">
        <v>1625207</v>
      </c>
      <c r="C52" s="73">
        <v>141239</v>
      </c>
      <c r="D52" s="90">
        <v>31620000</v>
      </c>
      <c r="E52" s="171">
        <f t="shared" si="0"/>
        <v>4.4827496208309531E-2</v>
      </c>
      <c r="F52" s="90">
        <v>730000</v>
      </c>
      <c r="G52" s="171">
        <f t="shared" si="1"/>
        <v>2.2565687789799074E-2</v>
      </c>
      <c r="H52" s="175">
        <v>1.9099999999999999E-2</v>
      </c>
      <c r="I52" s="146">
        <v>0</v>
      </c>
      <c r="J52" s="172">
        <f t="shared" si="2"/>
        <v>3.5694991900664434E-2</v>
      </c>
      <c r="L52" s="110" t="s">
        <v>152</v>
      </c>
      <c r="M52" s="173">
        <v>3.2242387715333297E-2</v>
      </c>
      <c r="N52" s="174">
        <v>3.1520256273677903E-2</v>
      </c>
    </row>
    <row r="53" spans="1:14">
      <c r="A53" s="115">
        <v>27120</v>
      </c>
      <c r="B53" s="73">
        <v>1512501</v>
      </c>
      <c r="C53" s="73">
        <v>146757</v>
      </c>
      <c r="D53" s="90">
        <v>31660000</v>
      </c>
      <c r="E53" s="171">
        <f t="shared" si="0"/>
        <v>4.1353920747402392E-2</v>
      </c>
      <c r="F53" s="90">
        <v>670000</v>
      </c>
      <c r="G53" s="171">
        <f t="shared" si="1"/>
        <v>2.0723785957315187E-2</v>
      </c>
      <c r="H53" s="175">
        <v>1.9900000000000001E-2</v>
      </c>
      <c r="I53" s="146">
        <v>0</v>
      </c>
      <c r="J53" s="172">
        <f t="shared" si="2"/>
        <v>3.6814129091682406E-2</v>
      </c>
      <c r="L53" s="110" t="s">
        <v>153</v>
      </c>
      <c r="M53" s="173">
        <v>3.2592071070333302E-2</v>
      </c>
      <c r="N53" s="174">
        <v>3.1542324118289597E-2</v>
      </c>
    </row>
    <row r="54" spans="1:14">
      <c r="A54" s="115">
        <v>27150</v>
      </c>
      <c r="B54" s="73">
        <v>1521426</v>
      </c>
      <c r="C54" s="73">
        <v>149343</v>
      </c>
      <c r="D54" s="90">
        <v>31860000</v>
      </c>
      <c r="E54" s="171">
        <f t="shared" si="0"/>
        <v>4.1287902416469048E-2</v>
      </c>
      <c r="F54" s="90">
        <v>670000</v>
      </c>
      <c r="G54" s="171">
        <f t="shared" si="1"/>
        <v>2.0596372579157699E-2</v>
      </c>
      <c r="H54" s="175">
        <v>1.9900000000000001E-2</v>
      </c>
      <c r="I54" s="146">
        <v>0</v>
      </c>
      <c r="J54" s="172">
        <f t="shared" si="2"/>
        <v>3.6814129091682406E-2</v>
      </c>
      <c r="L54" s="110" t="s">
        <v>154</v>
      </c>
      <c r="M54" s="173">
        <v>3.1733180536000001E-2</v>
      </c>
      <c r="N54" s="174">
        <v>3.1565899980731497E-2</v>
      </c>
    </row>
    <row r="55" spans="1:14">
      <c r="A55" s="115">
        <v>27181</v>
      </c>
      <c r="B55" s="73">
        <v>1443733</v>
      </c>
      <c r="C55" s="73">
        <v>149077</v>
      </c>
      <c r="D55" s="90">
        <v>31680000</v>
      </c>
      <c r="E55" s="171">
        <f t="shared" si="0"/>
        <v>3.9262153333760326E-2</v>
      </c>
      <c r="F55" s="90">
        <v>670000</v>
      </c>
      <c r="G55" s="171">
        <f t="shared" si="1"/>
        <v>2.071097372488408E-2</v>
      </c>
      <c r="H55" s="175">
        <v>1.9900000000000001E-2</v>
      </c>
      <c r="I55" s="146">
        <v>0</v>
      </c>
      <c r="J55" s="172">
        <f t="shared" si="2"/>
        <v>3.6814129091682406E-2</v>
      </c>
      <c r="L55" s="110" t="s">
        <v>155</v>
      </c>
      <c r="M55" s="173">
        <v>3.1633535004333302E-2</v>
      </c>
      <c r="N55" s="174">
        <v>3.1591016122885097E-2</v>
      </c>
    </row>
    <row r="56" spans="1:14">
      <c r="A56" s="115">
        <v>27211</v>
      </c>
      <c r="B56" s="73">
        <v>1372222</v>
      </c>
      <c r="C56" s="73">
        <v>143026</v>
      </c>
      <c r="D56" s="90">
        <v>31320000</v>
      </c>
      <c r="E56" s="171">
        <f t="shared" si="0"/>
        <v>3.7764250766747047E-2</v>
      </c>
      <c r="F56" s="90">
        <v>680000</v>
      </c>
      <c r="G56" s="171">
        <f t="shared" si="1"/>
        <v>2.1250000000000002E-2</v>
      </c>
      <c r="H56" s="175">
        <v>1.9699999999999999E-2</v>
      </c>
      <c r="I56" s="146">
        <v>0</v>
      </c>
      <c r="J56" s="172">
        <f t="shared" si="2"/>
        <v>3.6535406191791214E-2</v>
      </c>
      <c r="L56" s="110" t="s">
        <v>156</v>
      </c>
      <c r="M56" s="173">
        <v>3.1376692922333298E-2</v>
      </c>
      <c r="N56" s="174">
        <v>3.1617809356978901E-2</v>
      </c>
    </row>
    <row r="57" spans="1:14">
      <c r="A57" s="115">
        <v>27242</v>
      </c>
      <c r="B57" s="73">
        <v>1300284</v>
      </c>
      <c r="C57" s="73">
        <v>142600</v>
      </c>
      <c r="D57" s="90">
        <v>31480000</v>
      </c>
      <c r="E57" s="171">
        <f t="shared" si="0"/>
        <v>3.5470776664177521E-2</v>
      </c>
      <c r="F57" s="90">
        <v>790000</v>
      </c>
      <c r="G57" s="171">
        <f t="shared" si="1"/>
        <v>2.4480942051440968E-2</v>
      </c>
      <c r="H57" s="175">
        <v>0.02</v>
      </c>
      <c r="I57" s="146">
        <v>0</v>
      </c>
      <c r="J57" s="172">
        <f t="shared" si="2"/>
        <v>3.6953230205983137E-2</v>
      </c>
      <c r="L57" s="110" t="s">
        <v>157</v>
      </c>
      <c r="M57" s="173">
        <v>3.2189392802666597E-2</v>
      </c>
      <c r="N57" s="174">
        <v>3.1646443069542299E-2</v>
      </c>
    </row>
    <row r="58" spans="1:14">
      <c r="A58" s="115">
        <v>27273</v>
      </c>
      <c r="B58" s="73">
        <v>1247195</v>
      </c>
      <c r="C58" s="73">
        <v>147050</v>
      </c>
      <c r="D58" s="90">
        <v>31670000</v>
      </c>
      <c r="E58" s="171">
        <f t="shared" si="0"/>
        <v>3.3571563384904156E-2</v>
      </c>
      <c r="F58" s="90">
        <v>730000</v>
      </c>
      <c r="G58" s="171">
        <f t="shared" si="1"/>
        <v>2.2530864197530864E-2</v>
      </c>
      <c r="H58" s="175">
        <v>1.95E-2</v>
      </c>
      <c r="I58" s="146">
        <v>0</v>
      </c>
      <c r="J58" s="172">
        <f t="shared" si="2"/>
        <v>3.6255981720983391E-2</v>
      </c>
      <c r="L58" s="110" t="s">
        <v>158</v>
      </c>
      <c r="M58" s="173">
        <v>3.2392499853666601E-2</v>
      </c>
      <c r="N58" s="174">
        <v>3.1676929949332903E-2</v>
      </c>
    </row>
    <row r="59" spans="1:14">
      <c r="A59" s="115">
        <v>27303</v>
      </c>
      <c r="B59" s="73">
        <v>1202769</v>
      </c>
      <c r="C59" s="73">
        <v>145541</v>
      </c>
      <c r="D59" s="90">
        <v>31690000</v>
      </c>
      <c r="E59" s="171">
        <f t="shared" si="0"/>
        <v>3.2284503592181907E-2</v>
      </c>
      <c r="F59" s="90">
        <v>830000</v>
      </c>
      <c r="G59" s="171">
        <f t="shared" si="1"/>
        <v>2.5522755227552277E-2</v>
      </c>
      <c r="H59" s="175">
        <v>1.9699999999999999E-2</v>
      </c>
      <c r="I59" s="146">
        <v>0</v>
      </c>
      <c r="J59" s="172">
        <f t="shared" si="2"/>
        <v>3.6535406191791214E-2</v>
      </c>
      <c r="L59" s="110" t="s">
        <v>159</v>
      </c>
      <c r="M59" s="173">
        <v>3.1578663650333301E-2</v>
      </c>
      <c r="N59" s="174">
        <v>3.1709622028691799E-2</v>
      </c>
    </row>
    <row r="60" spans="1:14">
      <c r="A60" s="115">
        <v>27334</v>
      </c>
      <c r="B60" s="73">
        <v>1156665</v>
      </c>
      <c r="C60" s="73">
        <v>141478</v>
      </c>
      <c r="D60" s="90">
        <v>31590000</v>
      </c>
      <c r="E60" s="171">
        <f t="shared" si="0"/>
        <v>3.1135751498680257E-2</v>
      </c>
      <c r="F60" s="90">
        <v>800000</v>
      </c>
      <c r="G60" s="171">
        <f t="shared" si="1"/>
        <v>2.4698981167026859E-2</v>
      </c>
      <c r="H60" s="175">
        <v>2.1700000000000001E-2</v>
      </c>
      <c r="I60" s="146">
        <v>0</v>
      </c>
      <c r="J60" s="172">
        <f t="shared" si="2"/>
        <v>3.9292452247157564E-2</v>
      </c>
      <c r="L60" s="110" t="s">
        <v>160</v>
      </c>
      <c r="M60" s="173">
        <v>3.1429782096333299E-2</v>
      </c>
      <c r="N60" s="174">
        <v>3.1745318571150101E-2</v>
      </c>
    </row>
    <row r="61" spans="1:14">
      <c r="A61" s="115">
        <v>27364</v>
      </c>
      <c r="B61" s="73">
        <v>1100844</v>
      </c>
      <c r="C61" s="73">
        <v>138826</v>
      </c>
      <c r="D61" s="90">
        <v>31440000</v>
      </c>
      <c r="E61" s="171">
        <f t="shared" si="0"/>
        <v>2.9690064365744135E-2</v>
      </c>
      <c r="F61" s="90">
        <v>910000</v>
      </c>
      <c r="G61" s="171">
        <f t="shared" si="1"/>
        <v>2.8129829984544049E-2</v>
      </c>
      <c r="H61" s="175">
        <v>2.06E-2</v>
      </c>
      <c r="I61" s="146">
        <v>0</v>
      </c>
      <c r="J61" s="172">
        <f t="shared" si="2"/>
        <v>3.7784259467937488E-2</v>
      </c>
      <c r="L61" s="110" t="s">
        <v>161</v>
      </c>
      <c r="M61" s="173">
        <v>3.1174294823E-2</v>
      </c>
      <c r="N61" s="174">
        <v>3.1784736991252401E-2</v>
      </c>
    </row>
    <row r="62" spans="1:14">
      <c r="A62" s="115">
        <v>27395</v>
      </c>
      <c r="B62" s="73">
        <v>1039463</v>
      </c>
      <c r="C62" s="73">
        <v>131825</v>
      </c>
      <c r="D62" s="90">
        <v>31420000</v>
      </c>
      <c r="E62" s="171">
        <f t="shared" si="0"/>
        <v>2.8076223818145948E-2</v>
      </c>
      <c r="F62" s="90">
        <v>890000</v>
      </c>
      <c r="G62" s="171">
        <f t="shared" si="1"/>
        <v>2.7545651501083256E-2</v>
      </c>
      <c r="H62" s="175">
        <v>2.0899999999999998E-2</v>
      </c>
      <c r="I62" s="146">
        <v>1</v>
      </c>
      <c r="J62" s="172">
        <f t="shared" si="2"/>
        <v>3.9420710503738271E-2</v>
      </c>
      <c r="L62" s="110" t="s">
        <v>162</v>
      </c>
      <c r="M62" s="173">
        <v>3.0759665415000002E-2</v>
      </c>
      <c r="N62" s="174">
        <v>3.1828397493246702E-2</v>
      </c>
    </row>
    <row r="63" spans="1:14">
      <c r="A63" s="115">
        <v>27426</v>
      </c>
      <c r="B63" s="73">
        <v>1026746</v>
      </c>
      <c r="C63" s="73">
        <v>128476</v>
      </c>
      <c r="D63" s="90">
        <v>31340000</v>
      </c>
      <c r="E63" s="171">
        <f t="shared" si="0"/>
        <v>2.78634678597828E-2</v>
      </c>
      <c r="F63" s="90">
        <v>930000</v>
      </c>
      <c r="G63" s="171">
        <f t="shared" si="1"/>
        <v>2.8819336845367215E-2</v>
      </c>
      <c r="H63" s="175">
        <v>2.06E-2</v>
      </c>
      <c r="I63" s="146">
        <v>1</v>
      </c>
      <c r="J63" s="172">
        <f t="shared" si="2"/>
        <v>3.8994215399515024E-2</v>
      </c>
      <c r="L63" s="110" t="s">
        <v>163</v>
      </c>
      <c r="M63" s="173">
        <v>3.1628960957999899E-2</v>
      </c>
      <c r="N63" s="174">
        <v>3.1876438755025799E-2</v>
      </c>
    </row>
    <row r="64" spans="1:14">
      <c r="A64" s="115">
        <v>27454</v>
      </c>
      <c r="B64" s="73">
        <v>1020652</v>
      </c>
      <c r="C64" s="73">
        <v>147309</v>
      </c>
      <c r="D64" s="90">
        <v>31450000</v>
      </c>
      <c r="E64" s="171">
        <f t="shared" si="0"/>
        <v>2.7018956547904094E-2</v>
      </c>
      <c r="F64" s="90">
        <v>930000</v>
      </c>
      <c r="G64" s="171">
        <f t="shared" si="1"/>
        <v>2.8721432983323039E-2</v>
      </c>
      <c r="H64" s="175">
        <v>1.9E-2</v>
      </c>
      <c r="I64" s="146">
        <v>1</v>
      </c>
      <c r="J64" s="172">
        <f t="shared" si="2"/>
        <v>3.669283789058609E-2</v>
      </c>
      <c r="L64" s="110" t="s">
        <v>164</v>
      </c>
      <c r="M64" s="173">
        <v>3.2443460130999899E-2</v>
      </c>
      <c r="N64" s="174">
        <v>3.1928331496933499E-2</v>
      </c>
    </row>
    <row r="65" spans="1:14">
      <c r="A65" s="115">
        <v>27485</v>
      </c>
      <c r="B65" s="73">
        <v>993798</v>
      </c>
      <c r="C65" s="73">
        <v>127732</v>
      </c>
      <c r="D65" s="90">
        <v>31330000</v>
      </c>
      <c r="E65" s="171">
        <f t="shared" si="0"/>
        <v>2.6899746074566997E-2</v>
      </c>
      <c r="F65" s="90">
        <v>960000</v>
      </c>
      <c r="G65" s="171">
        <f t="shared" si="1"/>
        <v>2.973056673892846E-2</v>
      </c>
      <c r="H65" s="175">
        <v>1.8500000000000003E-2</v>
      </c>
      <c r="I65" s="146">
        <v>1</v>
      </c>
      <c r="J65" s="172">
        <f t="shared" si="2"/>
        <v>3.5963942960089819E-2</v>
      </c>
      <c r="L65" s="110" t="s">
        <v>165</v>
      </c>
      <c r="M65" s="173">
        <v>3.2239545382333298E-2</v>
      </c>
      <c r="N65" s="174">
        <v>3.1983391765690497E-2</v>
      </c>
    </row>
    <row r="66" spans="1:14">
      <c r="A66" s="115">
        <v>27515</v>
      </c>
      <c r="B66" s="73">
        <v>952661</v>
      </c>
      <c r="C66" s="73">
        <v>114611</v>
      </c>
      <c r="D66" s="90">
        <v>31430000</v>
      </c>
      <c r="E66" s="171">
        <f t="shared" ref="E66:E129" si="3">(B66-C66)/(B66-C66+D66)</f>
        <v>2.5971510518918869E-2</v>
      </c>
      <c r="F66" s="90">
        <v>950000</v>
      </c>
      <c r="G66" s="171">
        <f t="shared" ref="G66:G129" si="4">F66/(D66+F66)</f>
        <v>2.9339098208770845E-2</v>
      </c>
      <c r="H66" s="175">
        <v>1.8100000000000002E-2</v>
      </c>
      <c r="I66" s="146">
        <v>1</v>
      </c>
      <c r="J66" s="172">
        <f t="shared" ref="J66:J129" si="5">EXP((-0.0188484068521+LOG(H66,EXP(1))*0.0399737453918+I66*0.0016746806113)/(1+0.0341814185326-0.981051889171))</f>
        <v>3.5377310596774549E-2</v>
      </c>
      <c r="L66" s="110" t="s">
        <v>166</v>
      </c>
      <c r="M66" s="173">
        <v>3.2791210541000003E-2</v>
      </c>
      <c r="N66" s="174">
        <v>3.2041257563413798E-2</v>
      </c>
    </row>
    <row r="67" spans="1:14">
      <c r="A67" s="115">
        <v>27546</v>
      </c>
      <c r="B67" s="73">
        <v>922817</v>
      </c>
      <c r="C67" s="73">
        <v>112659</v>
      </c>
      <c r="D67" s="90">
        <v>31560000</v>
      </c>
      <c r="E67" s="171">
        <f t="shared" si="3"/>
        <v>2.5027928501306668E-2</v>
      </c>
      <c r="F67" s="90">
        <v>980000</v>
      </c>
      <c r="G67" s="171">
        <f t="shared" si="4"/>
        <v>3.011677934849416E-2</v>
      </c>
      <c r="H67" s="175">
        <v>1.8000000000000002E-2</v>
      </c>
      <c r="I67" s="146">
        <v>1</v>
      </c>
      <c r="J67" s="172">
        <f t="shared" si="5"/>
        <v>3.5230152973871227E-2</v>
      </c>
      <c r="L67" s="110" t="s">
        <v>167</v>
      </c>
      <c r="M67" s="173">
        <v>3.1886915000666601E-2</v>
      </c>
      <c r="N67" s="174">
        <v>3.2101726988230703E-2</v>
      </c>
    </row>
    <row r="68" spans="1:14">
      <c r="A68" s="115">
        <v>27576</v>
      </c>
      <c r="B68" s="73">
        <v>899946</v>
      </c>
      <c r="C68" s="73">
        <v>111761</v>
      </c>
      <c r="D68" s="90">
        <v>31720000</v>
      </c>
      <c r="E68" s="171">
        <f t="shared" si="3"/>
        <v>2.4245739957490707E-2</v>
      </c>
      <c r="F68" s="90">
        <v>980000</v>
      </c>
      <c r="G68" s="171">
        <f t="shared" si="4"/>
        <v>2.9969418960244649E-2</v>
      </c>
      <c r="H68" s="175">
        <v>1.7399999999999999E-2</v>
      </c>
      <c r="I68" s="146">
        <v>1</v>
      </c>
      <c r="J68" s="172">
        <f t="shared" si="5"/>
        <v>3.4342903013419322E-2</v>
      </c>
      <c r="L68" s="110" t="s">
        <v>168</v>
      </c>
      <c r="M68" s="173">
        <v>3.1936520423666598E-2</v>
      </c>
      <c r="N68" s="174">
        <v>3.2165066858879703E-2</v>
      </c>
    </row>
    <row r="69" spans="1:14">
      <c r="A69" s="115">
        <v>27607</v>
      </c>
      <c r="B69" s="73">
        <v>896399</v>
      </c>
      <c r="C69" s="73">
        <v>114270</v>
      </c>
      <c r="D69" s="90">
        <v>31630000</v>
      </c>
      <c r="E69" s="171">
        <f t="shared" si="3"/>
        <v>2.4130750559458774E-2</v>
      </c>
      <c r="F69" s="90">
        <v>990000</v>
      </c>
      <c r="G69" s="171">
        <f t="shared" si="4"/>
        <v>3.0349478847332925E-2</v>
      </c>
      <c r="H69" s="175">
        <v>1.7399999999999999E-2</v>
      </c>
      <c r="I69" s="146">
        <v>1</v>
      </c>
      <c r="J69" s="172">
        <f t="shared" si="5"/>
        <v>3.4342903013419322E-2</v>
      </c>
      <c r="L69" s="110" t="s">
        <v>169</v>
      </c>
      <c r="M69" s="173">
        <v>3.32468238063333E-2</v>
      </c>
      <c r="N69" s="174">
        <v>3.2231409736606799E-2</v>
      </c>
    </row>
    <row r="70" spans="1:14">
      <c r="A70" s="115">
        <v>27638</v>
      </c>
      <c r="B70" s="73">
        <v>895323</v>
      </c>
      <c r="C70" s="73">
        <v>111494</v>
      </c>
      <c r="D70" s="90">
        <v>31600000</v>
      </c>
      <c r="E70" s="171">
        <f t="shared" si="3"/>
        <v>2.4204333588841519E-2</v>
      </c>
      <c r="F70" s="90">
        <v>1050000</v>
      </c>
      <c r="G70" s="171">
        <f t="shared" si="4"/>
        <v>3.2159264931087291E-2</v>
      </c>
      <c r="H70" s="175">
        <v>1.7100000000000001E-2</v>
      </c>
      <c r="I70" s="146">
        <v>1</v>
      </c>
      <c r="J70" s="172">
        <f t="shared" si="5"/>
        <v>3.3896444970379906E-2</v>
      </c>
      <c r="L70" s="110" t="s">
        <v>170</v>
      </c>
      <c r="M70" s="173">
        <v>3.27955924766666E-2</v>
      </c>
      <c r="N70" s="174">
        <v>3.2300745341136201E-2</v>
      </c>
    </row>
    <row r="71" spans="1:14">
      <c r="A71" s="115">
        <v>27668</v>
      </c>
      <c r="B71" s="73">
        <v>883237</v>
      </c>
      <c r="C71" s="73">
        <v>112569</v>
      </c>
      <c r="D71" s="90">
        <v>31730000</v>
      </c>
      <c r="E71" s="171">
        <f t="shared" si="3"/>
        <v>2.3712374157971151E-2</v>
      </c>
      <c r="F71" s="90">
        <v>1120000</v>
      </c>
      <c r="G71" s="171">
        <f t="shared" si="4"/>
        <v>3.4094368340943683E-2</v>
      </c>
      <c r="H71" s="175">
        <v>1.78E-2</v>
      </c>
      <c r="I71" s="146">
        <v>1</v>
      </c>
      <c r="J71" s="172">
        <f t="shared" si="5"/>
        <v>3.4935228581105239E-2</v>
      </c>
      <c r="L71" s="110" t="s">
        <v>171</v>
      </c>
      <c r="M71" s="173">
        <v>3.1531017167333301E-2</v>
      </c>
      <c r="N71" s="174">
        <v>3.2373698025985498E-2</v>
      </c>
    </row>
    <row r="72" spans="1:14">
      <c r="A72" s="115">
        <v>27699</v>
      </c>
      <c r="B72" s="73">
        <v>870397</v>
      </c>
      <c r="C72" s="73">
        <v>118921</v>
      </c>
      <c r="D72" s="90">
        <v>31790000</v>
      </c>
      <c r="E72" s="171">
        <f t="shared" si="3"/>
        <v>2.3092867699055813E-2</v>
      </c>
      <c r="F72" s="90">
        <v>1100000</v>
      </c>
      <c r="G72" s="171">
        <f t="shared" si="4"/>
        <v>3.3444816053511704E-2</v>
      </c>
      <c r="H72" s="175">
        <v>1.7500000000000002E-2</v>
      </c>
      <c r="I72" s="146">
        <v>1</v>
      </c>
      <c r="J72" s="172">
        <f t="shared" si="5"/>
        <v>3.449129766058396E-2</v>
      </c>
      <c r="L72" s="110" t="s">
        <v>172</v>
      </c>
      <c r="M72" s="173">
        <v>3.1019510972000001E-2</v>
      </c>
      <c r="N72" s="174">
        <v>3.2451201424132402E-2</v>
      </c>
    </row>
    <row r="73" spans="1:14">
      <c r="A73" s="115">
        <v>27729</v>
      </c>
      <c r="B73" s="73">
        <v>860754</v>
      </c>
      <c r="C73" s="73">
        <v>114624</v>
      </c>
      <c r="D73" s="90">
        <v>32020000</v>
      </c>
      <c r="E73" s="171">
        <f t="shared" si="3"/>
        <v>2.2771380080589317E-2</v>
      </c>
      <c r="F73" s="90">
        <v>1140000</v>
      </c>
      <c r="G73" s="171">
        <f t="shared" si="4"/>
        <v>3.4378769601930037E-2</v>
      </c>
      <c r="H73" s="175">
        <v>1.72E-2</v>
      </c>
      <c r="I73" s="146">
        <v>1</v>
      </c>
      <c r="J73" s="172">
        <f t="shared" si="5"/>
        <v>3.4045478203439075E-2</v>
      </c>
      <c r="L73" s="110" t="s">
        <v>173</v>
      </c>
      <c r="M73" s="173">
        <v>3.1630975237333298E-2</v>
      </c>
      <c r="N73" s="174">
        <v>3.2533662493017403E-2</v>
      </c>
    </row>
    <row r="74" spans="1:14">
      <c r="A74" s="115">
        <v>27760</v>
      </c>
      <c r="B74" s="73">
        <v>892540</v>
      </c>
      <c r="C74" s="73">
        <v>113556</v>
      </c>
      <c r="D74" s="90">
        <v>32060000</v>
      </c>
      <c r="E74" s="171">
        <f t="shared" si="3"/>
        <v>2.3721318540183826E-2</v>
      </c>
      <c r="F74" s="90">
        <v>1130000</v>
      </c>
      <c r="G74" s="171">
        <f t="shared" si="4"/>
        <v>3.4046399517927088E-2</v>
      </c>
      <c r="H74" s="175">
        <v>1.8000000000000002E-2</v>
      </c>
      <c r="I74" s="146">
        <v>1</v>
      </c>
      <c r="J74" s="172">
        <f t="shared" si="5"/>
        <v>3.5230152973871227E-2</v>
      </c>
      <c r="L74" s="110" t="s">
        <v>174</v>
      </c>
      <c r="M74" s="173">
        <v>3.1158958423999999E-2</v>
      </c>
      <c r="N74" s="174">
        <v>3.26205933835488E-2</v>
      </c>
    </row>
    <row r="75" spans="1:14">
      <c r="A75" s="115">
        <v>27791</v>
      </c>
      <c r="B75" s="73">
        <v>923931</v>
      </c>
      <c r="C75" s="73">
        <v>107524</v>
      </c>
      <c r="D75" s="90">
        <v>32240000</v>
      </c>
      <c r="E75" s="171">
        <f t="shared" si="3"/>
        <v>2.4697390735780811E-2</v>
      </c>
      <c r="F75" s="90">
        <v>1090000</v>
      </c>
      <c r="G75" s="171">
        <f t="shared" si="4"/>
        <v>3.2703270327032706E-2</v>
      </c>
      <c r="H75" s="175">
        <v>1.66E-2</v>
      </c>
      <c r="I75" s="146">
        <v>1</v>
      </c>
      <c r="J75" s="172">
        <f t="shared" si="5"/>
        <v>3.3148007275936003E-2</v>
      </c>
      <c r="L75" s="110" t="s">
        <v>175</v>
      </c>
      <c r="M75" s="173">
        <v>3.3246239338666599E-2</v>
      </c>
      <c r="N75" s="174">
        <v>3.2710942067099902E-2</v>
      </c>
    </row>
    <row r="76" spans="1:14">
      <c r="A76" s="115">
        <v>27820</v>
      </c>
      <c r="B76" s="73">
        <v>942038</v>
      </c>
      <c r="C76" s="73">
        <v>113731</v>
      </c>
      <c r="D76" s="90">
        <v>32480000</v>
      </c>
      <c r="E76" s="171">
        <f t="shared" si="3"/>
        <v>2.4867880556042672E-2</v>
      </c>
      <c r="F76" s="90">
        <v>1050000</v>
      </c>
      <c r="G76" s="171">
        <f t="shared" si="4"/>
        <v>3.1315240083507306E-2</v>
      </c>
      <c r="H76" s="175">
        <v>1.66E-2</v>
      </c>
      <c r="I76" s="146">
        <v>1</v>
      </c>
      <c r="J76" s="172">
        <f t="shared" si="5"/>
        <v>3.3148007275936003E-2</v>
      </c>
      <c r="L76" s="110" t="s">
        <v>176</v>
      </c>
      <c r="M76" s="173">
        <v>3.2292810011666603E-2</v>
      </c>
      <c r="N76" s="174">
        <v>3.2802742993194203E-2</v>
      </c>
    </row>
    <row r="77" spans="1:14">
      <c r="A77" s="115">
        <v>27851</v>
      </c>
      <c r="B77" s="73">
        <v>978527</v>
      </c>
      <c r="C77" s="73">
        <v>127800</v>
      </c>
      <c r="D77" s="90">
        <v>32350000</v>
      </c>
      <c r="E77" s="171">
        <f t="shared" si="3"/>
        <v>2.5623746130619369E-2</v>
      </c>
      <c r="F77" s="90">
        <v>1110000</v>
      </c>
      <c r="G77" s="171">
        <f t="shared" si="4"/>
        <v>3.3173939031679617E-2</v>
      </c>
      <c r="H77" s="175">
        <v>1.44E-2</v>
      </c>
      <c r="I77" s="146">
        <v>1</v>
      </c>
      <c r="J77" s="172">
        <f t="shared" si="5"/>
        <v>2.9785239707472922E-2</v>
      </c>
      <c r="L77" s="110" t="s">
        <v>177</v>
      </c>
      <c r="M77" s="173">
        <v>3.40368225079999E-2</v>
      </c>
      <c r="N77" s="174">
        <v>3.2894365172150199E-2</v>
      </c>
    </row>
    <row r="78" spans="1:14">
      <c r="A78" s="115">
        <v>27881</v>
      </c>
      <c r="B78" s="73">
        <v>963137</v>
      </c>
      <c r="C78" s="73">
        <v>115948</v>
      </c>
      <c r="D78" s="90">
        <v>32090000</v>
      </c>
      <c r="E78" s="171">
        <f t="shared" si="3"/>
        <v>2.5721351023610423E-2</v>
      </c>
      <c r="F78" s="90">
        <v>1100000</v>
      </c>
      <c r="G78" s="171">
        <f t="shared" si="4"/>
        <v>3.3142512805061766E-2</v>
      </c>
      <c r="H78" s="175">
        <v>1.7000000000000001E-2</v>
      </c>
      <c r="I78" s="146">
        <v>1</v>
      </c>
      <c r="J78" s="172">
        <f t="shared" si="5"/>
        <v>3.3747195771492204E-2</v>
      </c>
      <c r="L78" s="110" t="s">
        <v>178</v>
      </c>
      <c r="M78" s="173">
        <v>3.26903860733333E-2</v>
      </c>
      <c r="N78" s="174">
        <v>3.29838589061726E-2</v>
      </c>
    </row>
    <row r="79" spans="1:14">
      <c r="A79" s="115">
        <v>27912</v>
      </c>
      <c r="B79" s="73">
        <v>971969</v>
      </c>
      <c r="C79" s="73">
        <v>116102</v>
      </c>
      <c r="D79" s="90">
        <v>32110000</v>
      </c>
      <c r="E79" s="171">
        <f t="shared" si="3"/>
        <v>2.5962217223044672E-2</v>
      </c>
      <c r="F79" s="90">
        <v>1080000</v>
      </c>
      <c r="G79" s="171">
        <f t="shared" si="4"/>
        <v>3.2539921663151554E-2</v>
      </c>
      <c r="H79" s="175">
        <v>1.7000000000000001E-2</v>
      </c>
      <c r="I79" s="146">
        <v>1</v>
      </c>
      <c r="J79" s="172">
        <f t="shared" si="5"/>
        <v>3.3747195771492204E-2</v>
      </c>
      <c r="L79" s="110" t="s">
        <v>179</v>
      </c>
      <c r="M79" s="173">
        <v>3.33957262259999E-2</v>
      </c>
      <c r="N79" s="174">
        <v>3.3069988533301301E-2</v>
      </c>
    </row>
    <row r="80" spans="1:14">
      <c r="A80" s="115">
        <v>27942</v>
      </c>
      <c r="B80" s="73">
        <v>976857</v>
      </c>
      <c r="C80" s="73">
        <v>118502</v>
      </c>
      <c r="D80" s="90">
        <v>32150000</v>
      </c>
      <c r="E80" s="171">
        <f t="shared" si="3"/>
        <v>2.6004173791756662E-2</v>
      </c>
      <c r="F80" s="90">
        <v>1090000</v>
      </c>
      <c r="G80" s="171">
        <f t="shared" si="4"/>
        <v>3.2791817087845967E-2</v>
      </c>
      <c r="H80" s="175">
        <v>1.7100000000000001E-2</v>
      </c>
      <c r="I80" s="146">
        <v>1</v>
      </c>
      <c r="J80" s="172">
        <f t="shared" si="5"/>
        <v>3.3896444970379906E-2</v>
      </c>
      <c r="L80" s="110" t="s">
        <v>180</v>
      </c>
      <c r="M80" s="173">
        <v>3.3894204904666603E-2</v>
      </c>
      <c r="N80" s="174">
        <v>3.3151334971055497E-2</v>
      </c>
    </row>
    <row r="81" spans="1:14">
      <c r="A81" s="115">
        <v>27973</v>
      </c>
      <c r="B81" s="73">
        <v>967173</v>
      </c>
      <c r="C81" s="73">
        <v>117583</v>
      </c>
      <c r="D81" s="90">
        <v>32290000</v>
      </c>
      <c r="E81" s="171">
        <f t="shared" si="3"/>
        <v>2.5636708239299279E-2</v>
      </c>
      <c r="F81" s="90">
        <v>1070000</v>
      </c>
      <c r="G81" s="171">
        <f t="shared" si="4"/>
        <v>3.2074340527577939E-2</v>
      </c>
      <c r="H81" s="175">
        <v>1.66E-2</v>
      </c>
      <c r="I81" s="146">
        <v>1</v>
      </c>
      <c r="J81" s="172">
        <f t="shared" si="5"/>
        <v>3.3148007275936003E-2</v>
      </c>
      <c r="L81" s="110" t="s">
        <v>181</v>
      </c>
      <c r="M81" s="173">
        <v>3.4094081261666603E-2</v>
      </c>
      <c r="N81" s="174">
        <v>3.32266827230124E-2</v>
      </c>
    </row>
    <row r="82" spans="1:14">
      <c r="A82" s="115">
        <v>28004</v>
      </c>
      <c r="B82" s="73">
        <v>947350</v>
      </c>
      <c r="C82" s="73">
        <v>117850</v>
      </c>
      <c r="D82" s="90">
        <v>32290000</v>
      </c>
      <c r="E82" s="171">
        <f t="shared" si="3"/>
        <v>2.5045667959963165E-2</v>
      </c>
      <c r="F82" s="90">
        <v>1060000</v>
      </c>
      <c r="G82" s="171">
        <f t="shared" si="4"/>
        <v>3.1784107946026985E-2</v>
      </c>
      <c r="H82" s="175">
        <v>1.6200000000000003E-2</v>
      </c>
      <c r="I82" s="146">
        <v>1</v>
      </c>
      <c r="J82" s="172">
        <f t="shared" si="5"/>
        <v>3.2545232536600015E-2</v>
      </c>
      <c r="L82" s="110" t="s">
        <v>182</v>
      </c>
      <c r="M82" s="173">
        <v>3.35422196736666E-2</v>
      </c>
      <c r="N82" s="174">
        <v>3.3295280586457698E-2</v>
      </c>
    </row>
    <row r="83" spans="1:14">
      <c r="A83" s="115">
        <v>28034</v>
      </c>
      <c r="B83" s="73">
        <v>930390</v>
      </c>
      <c r="C83" s="73">
        <v>116401</v>
      </c>
      <c r="D83" s="90">
        <v>32080000</v>
      </c>
      <c r="E83" s="171">
        <f t="shared" si="3"/>
        <v>2.4745828181556212E-2</v>
      </c>
      <c r="F83" s="90">
        <v>1070000</v>
      </c>
      <c r="G83" s="171">
        <f t="shared" si="4"/>
        <v>3.2277526395173457E-2</v>
      </c>
      <c r="H83" s="175">
        <v>1.6E-2</v>
      </c>
      <c r="I83" s="146">
        <v>1</v>
      </c>
      <c r="J83" s="172">
        <f t="shared" si="5"/>
        <v>3.2242465930382276E-2</v>
      </c>
      <c r="L83" s="110" t="s">
        <v>183</v>
      </c>
      <c r="M83" s="173">
        <v>3.3496471706333297E-2</v>
      </c>
      <c r="N83" s="174">
        <v>3.3356919482763703E-2</v>
      </c>
    </row>
    <row r="84" spans="1:14">
      <c r="A84" s="115">
        <v>28065</v>
      </c>
      <c r="B84" s="73">
        <v>934736</v>
      </c>
      <c r="C84" s="73">
        <v>120646</v>
      </c>
      <c r="D84" s="90">
        <v>32330000</v>
      </c>
      <c r="E84" s="171">
        <f t="shared" si="3"/>
        <v>2.4562146675319793E-2</v>
      </c>
      <c r="F84" s="90">
        <v>1060000</v>
      </c>
      <c r="G84" s="171">
        <f t="shared" si="4"/>
        <v>3.1746031746031744E-2</v>
      </c>
      <c r="H84" s="175">
        <v>1.6899999999999998E-2</v>
      </c>
      <c r="I84" s="146">
        <v>1</v>
      </c>
      <c r="J84" s="172">
        <f t="shared" si="5"/>
        <v>3.3597729020645922E-2</v>
      </c>
      <c r="L84" s="110" t="s">
        <v>184</v>
      </c>
      <c r="M84" s="173">
        <v>3.40454067363333E-2</v>
      </c>
      <c r="N84" s="174">
        <v>3.3411544670232302E-2</v>
      </c>
    </row>
    <row r="85" spans="1:14">
      <c r="A85" s="115">
        <v>28095</v>
      </c>
      <c r="B85" s="73">
        <v>919197</v>
      </c>
      <c r="C85" s="73">
        <v>123911</v>
      </c>
      <c r="D85" s="90">
        <v>32390000</v>
      </c>
      <c r="E85" s="171">
        <f t="shared" si="3"/>
        <v>2.3965018713414131E-2</v>
      </c>
      <c r="F85" s="90">
        <v>980000</v>
      </c>
      <c r="G85" s="171">
        <f t="shared" si="4"/>
        <v>2.9367695534911597E-2</v>
      </c>
      <c r="H85" s="175">
        <v>1.6299999999999999E-2</v>
      </c>
      <c r="I85" s="146">
        <v>1</v>
      </c>
      <c r="J85" s="172">
        <f t="shared" si="5"/>
        <v>3.2696268388881206E-2</v>
      </c>
      <c r="L85" s="110" t="s">
        <v>185</v>
      </c>
      <c r="M85" s="173">
        <v>3.2795283216999899E-2</v>
      </c>
      <c r="N85" s="174">
        <v>3.3459188627305E-2</v>
      </c>
    </row>
    <row r="86" spans="1:14">
      <c r="A86" s="115">
        <v>28126</v>
      </c>
      <c r="B86" s="73">
        <v>906831</v>
      </c>
      <c r="C86" s="73">
        <v>129208</v>
      </c>
      <c r="D86" s="90">
        <v>32650000</v>
      </c>
      <c r="E86" s="171">
        <f t="shared" si="3"/>
        <v>2.3262886505570558E-2</v>
      </c>
      <c r="F86" s="90">
        <v>1040000</v>
      </c>
      <c r="G86" s="171">
        <f t="shared" si="4"/>
        <v>3.086969427129712E-2</v>
      </c>
      <c r="H86" s="175">
        <v>1.6299999999999999E-2</v>
      </c>
      <c r="I86" s="146">
        <v>1</v>
      </c>
      <c r="J86" s="172">
        <f t="shared" si="5"/>
        <v>3.2696268388881206E-2</v>
      </c>
      <c r="L86" s="110" t="s">
        <v>186</v>
      </c>
      <c r="M86" s="173">
        <v>3.2844714588666599E-2</v>
      </c>
      <c r="N86" s="174">
        <v>3.3500279996214702E-2</v>
      </c>
    </row>
    <row r="87" spans="1:14">
      <c r="A87" s="115">
        <v>28157</v>
      </c>
      <c r="B87" s="73">
        <v>891126</v>
      </c>
      <c r="C87" s="73">
        <v>120663</v>
      </c>
      <c r="D87" s="90">
        <v>32740000</v>
      </c>
      <c r="E87" s="171">
        <f t="shared" si="3"/>
        <v>2.2991714557927773E-2</v>
      </c>
      <c r="F87" s="90">
        <v>1080000</v>
      </c>
      <c r="G87" s="171">
        <f t="shared" si="4"/>
        <v>3.1933767001774097E-2</v>
      </c>
      <c r="H87" s="175">
        <v>1.6500000000000001E-2</v>
      </c>
      <c r="I87" s="146">
        <v>1</v>
      </c>
      <c r="J87" s="172">
        <f t="shared" si="5"/>
        <v>3.2997654027555008E-2</v>
      </c>
      <c r="L87" s="110" t="s">
        <v>187</v>
      </c>
      <c r="M87" s="173">
        <v>3.4390963852333298E-2</v>
      </c>
      <c r="N87" s="174">
        <v>3.3534832478312897E-2</v>
      </c>
    </row>
    <row r="88" spans="1:14">
      <c r="A88" s="115">
        <v>28185</v>
      </c>
      <c r="B88" s="73">
        <v>877865</v>
      </c>
      <c r="C88" s="73">
        <v>111872</v>
      </c>
      <c r="D88" s="90">
        <v>32680000</v>
      </c>
      <c r="E88" s="171">
        <f t="shared" si="3"/>
        <v>2.2902384749049012E-2</v>
      </c>
      <c r="F88" s="90">
        <v>1080000</v>
      </c>
      <c r="G88" s="171">
        <f t="shared" si="4"/>
        <v>3.1990521327014215E-2</v>
      </c>
      <c r="H88" s="175">
        <v>1.6799999999999999E-2</v>
      </c>
      <c r="I88" s="146">
        <v>1</v>
      </c>
      <c r="J88" s="172">
        <f t="shared" si="5"/>
        <v>3.3448043110600456E-2</v>
      </c>
      <c r="L88" s="110" t="s">
        <v>188</v>
      </c>
      <c r="M88" s="173">
        <v>3.40436911943333E-2</v>
      </c>
      <c r="N88" s="174">
        <v>3.3562450046571303E-2</v>
      </c>
    </row>
    <row r="89" spans="1:14">
      <c r="A89" s="115">
        <v>28216</v>
      </c>
      <c r="B89" s="73">
        <v>896392</v>
      </c>
      <c r="C89" s="73">
        <v>120175</v>
      </c>
      <c r="D89" s="90">
        <v>32890000</v>
      </c>
      <c r="E89" s="171">
        <f t="shared" si="3"/>
        <v>2.30562584444816E-2</v>
      </c>
      <c r="F89" s="90">
        <v>1040000</v>
      </c>
      <c r="G89" s="171">
        <f t="shared" si="4"/>
        <v>3.0651340996168581E-2</v>
      </c>
      <c r="H89" s="175">
        <v>1.7000000000000001E-2</v>
      </c>
      <c r="I89" s="146">
        <v>1</v>
      </c>
      <c r="J89" s="172">
        <f t="shared" si="5"/>
        <v>3.3747195771492204E-2</v>
      </c>
      <c r="L89" s="110" t="s">
        <v>189</v>
      </c>
      <c r="M89" s="173">
        <v>3.3846261705666597E-2</v>
      </c>
      <c r="N89" s="174">
        <v>3.3583271756070399E-2</v>
      </c>
    </row>
    <row r="90" spans="1:14">
      <c r="A90" s="115">
        <v>28246</v>
      </c>
      <c r="B90" s="73">
        <v>834990</v>
      </c>
      <c r="C90" s="73">
        <v>119384</v>
      </c>
      <c r="D90" s="90">
        <v>32830000</v>
      </c>
      <c r="E90" s="171">
        <f t="shared" si="3"/>
        <v>2.1332331870826837E-2</v>
      </c>
      <c r="F90" s="90">
        <v>1120000</v>
      </c>
      <c r="G90" s="171">
        <f t="shared" si="4"/>
        <v>3.2989690721649485E-2</v>
      </c>
      <c r="H90" s="175">
        <v>1.6200000000000003E-2</v>
      </c>
      <c r="I90" s="146">
        <v>1</v>
      </c>
      <c r="J90" s="172">
        <f t="shared" si="5"/>
        <v>3.2545232536600015E-2</v>
      </c>
      <c r="L90" s="110" t="s">
        <v>190</v>
      </c>
      <c r="M90" s="173">
        <v>3.4232790322666601E-2</v>
      </c>
      <c r="N90" s="174">
        <v>3.3597737437608098E-2</v>
      </c>
    </row>
    <row r="91" spans="1:14">
      <c r="A91" s="115">
        <v>28277</v>
      </c>
      <c r="B91" s="73">
        <v>811264</v>
      </c>
      <c r="C91" s="73">
        <v>116515</v>
      </c>
      <c r="D91" s="90">
        <v>32570000</v>
      </c>
      <c r="E91" s="171">
        <f t="shared" si="3"/>
        <v>2.0885442424351374E-2</v>
      </c>
      <c r="F91" s="90">
        <v>1150000</v>
      </c>
      <c r="G91" s="171">
        <f t="shared" si="4"/>
        <v>3.4104389086595494E-2</v>
      </c>
      <c r="H91" s="175">
        <v>1.5900000000000001E-2</v>
      </c>
      <c r="I91" s="146">
        <v>1</v>
      </c>
      <c r="J91" s="172">
        <f t="shared" si="5"/>
        <v>3.2090731567768503E-2</v>
      </c>
      <c r="L91" s="110" t="s">
        <v>191</v>
      </c>
      <c r="M91" s="173">
        <v>3.2897116879000002E-2</v>
      </c>
      <c r="N91" s="174">
        <v>3.3606451290700799E-2</v>
      </c>
    </row>
    <row r="92" spans="1:14">
      <c r="A92" s="115">
        <v>28307</v>
      </c>
      <c r="B92" s="73">
        <v>796557</v>
      </c>
      <c r="C92" s="73">
        <v>112940</v>
      </c>
      <c r="D92" s="90">
        <v>32610000</v>
      </c>
      <c r="E92" s="171">
        <f t="shared" si="3"/>
        <v>2.0532974834185182E-2</v>
      </c>
      <c r="F92" s="90">
        <v>1130000</v>
      </c>
      <c r="G92" s="171">
        <f t="shared" si="4"/>
        <v>3.3491404860699465E-2</v>
      </c>
      <c r="H92" s="175">
        <v>1.6200000000000003E-2</v>
      </c>
      <c r="I92" s="146">
        <v>1</v>
      </c>
      <c r="J92" s="172">
        <f t="shared" si="5"/>
        <v>3.2545232536600015E-2</v>
      </c>
      <c r="L92" s="110" t="s">
        <v>192</v>
      </c>
      <c r="M92" s="173">
        <v>3.3047168454333302E-2</v>
      </c>
      <c r="N92" s="174">
        <v>3.3610414422917997E-2</v>
      </c>
    </row>
    <row r="93" spans="1:14">
      <c r="A93" s="115">
        <v>28338</v>
      </c>
      <c r="B93" s="73">
        <v>800908</v>
      </c>
      <c r="C93" s="73">
        <v>112989</v>
      </c>
      <c r="D93" s="90">
        <v>32630000</v>
      </c>
      <c r="E93" s="171">
        <f t="shared" si="3"/>
        <v>2.0647117846705851E-2</v>
      </c>
      <c r="F93" s="90">
        <v>1090000</v>
      </c>
      <c r="G93" s="171">
        <f t="shared" si="4"/>
        <v>3.232502965599051E-2</v>
      </c>
      <c r="H93" s="175">
        <v>1.6200000000000003E-2</v>
      </c>
      <c r="I93" s="146">
        <v>1</v>
      </c>
      <c r="J93" s="172">
        <f t="shared" si="5"/>
        <v>3.2545232536600015E-2</v>
      </c>
      <c r="L93" s="110" t="s">
        <v>193</v>
      </c>
      <c r="M93" s="173">
        <v>3.2535743915666597E-2</v>
      </c>
      <c r="N93" s="174">
        <v>3.3610184607822099E-2</v>
      </c>
    </row>
    <row r="94" spans="1:14">
      <c r="A94" s="115">
        <v>28369</v>
      </c>
      <c r="B94" s="73">
        <v>814762</v>
      </c>
      <c r="C94" s="73">
        <v>116068</v>
      </c>
      <c r="D94" s="90">
        <v>32650000</v>
      </c>
      <c r="E94" s="171">
        <f t="shared" si="3"/>
        <v>2.095116528401382E-2</v>
      </c>
      <c r="F94" s="90">
        <v>1100000</v>
      </c>
      <c r="G94" s="171">
        <f t="shared" si="4"/>
        <v>3.259259259259259E-2</v>
      </c>
      <c r="H94" s="175">
        <v>1.67E-2</v>
      </c>
      <c r="I94" s="146">
        <v>1</v>
      </c>
      <c r="J94" s="172">
        <f t="shared" si="5"/>
        <v>3.3298136412596276E-2</v>
      </c>
      <c r="L94" s="110" t="s">
        <v>194</v>
      </c>
      <c r="M94" s="173">
        <v>3.2879553800000003E-2</v>
      </c>
      <c r="N94" s="174">
        <v>3.3605967590244701E-2</v>
      </c>
    </row>
    <row r="95" spans="1:14">
      <c r="A95" s="115">
        <v>28399</v>
      </c>
      <c r="B95" s="73">
        <v>826090</v>
      </c>
      <c r="C95" s="73">
        <v>118429</v>
      </c>
      <c r="D95" s="90">
        <v>32620000</v>
      </c>
      <c r="E95" s="171">
        <f t="shared" si="3"/>
        <v>2.1233443295045517E-2</v>
      </c>
      <c r="F95" s="90">
        <v>1060000</v>
      </c>
      <c r="G95" s="171">
        <f t="shared" si="4"/>
        <v>3.147268408551069E-2</v>
      </c>
      <c r="H95" s="175">
        <v>1.5900000000000001E-2</v>
      </c>
      <c r="I95" s="146">
        <v>1</v>
      </c>
      <c r="J95" s="172">
        <f t="shared" si="5"/>
        <v>3.2090731567768503E-2</v>
      </c>
      <c r="L95" s="110" t="s">
        <v>195</v>
      </c>
      <c r="M95" s="173">
        <v>3.4291894237666598E-2</v>
      </c>
      <c r="N95" s="174">
        <v>3.3597297589585198E-2</v>
      </c>
    </row>
    <row r="96" spans="1:14">
      <c r="A96" s="115">
        <v>28430</v>
      </c>
      <c r="B96" s="73">
        <v>815917</v>
      </c>
      <c r="C96" s="73">
        <v>116013</v>
      </c>
      <c r="D96" s="90">
        <v>32800000</v>
      </c>
      <c r="E96" s="171">
        <f t="shared" si="3"/>
        <v>2.0892716588083358E-2</v>
      </c>
      <c r="F96" s="90">
        <v>1110000</v>
      </c>
      <c r="G96" s="171">
        <f t="shared" si="4"/>
        <v>3.2733706871129462E-2</v>
      </c>
      <c r="H96" s="175">
        <v>1.6200000000000003E-2</v>
      </c>
      <c r="I96" s="146">
        <v>1</v>
      </c>
      <c r="J96" s="172">
        <f t="shared" si="5"/>
        <v>3.2545232536600015E-2</v>
      </c>
      <c r="L96" s="110" t="s">
        <v>196</v>
      </c>
      <c r="M96" s="173">
        <v>3.4190788363999899E-2</v>
      </c>
      <c r="N96" s="174">
        <v>3.3583254816623997E-2</v>
      </c>
    </row>
    <row r="97" spans="1:14">
      <c r="A97" s="115">
        <v>28460</v>
      </c>
      <c r="B97" s="73">
        <v>805558</v>
      </c>
      <c r="C97" s="73">
        <v>114495</v>
      </c>
      <c r="D97" s="90">
        <v>32920000</v>
      </c>
      <c r="E97" s="171">
        <f t="shared" si="3"/>
        <v>2.056058149663401E-2</v>
      </c>
      <c r="F97" s="90">
        <v>1170000</v>
      </c>
      <c r="G97" s="171">
        <f t="shared" si="4"/>
        <v>3.4320915224405987E-2</v>
      </c>
      <c r="H97" s="175">
        <v>1.6200000000000003E-2</v>
      </c>
      <c r="I97" s="146">
        <v>1</v>
      </c>
      <c r="J97" s="172">
        <f t="shared" si="5"/>
        <v>3.2545232536600015E-2</v>
      </c>
      <c r="L97" s="110" t="s">
        <v>197</v>
      </c>
      <c r="M97" s="173">
        <v>3.5080877102000002E-2</v>
      </c>
      <c r="N97" s="174">
        <v>3.3563353605046503E-2</v>
      </c>
    </row>
    <row r="98" spans="1:14">
      <c r="A98" s="115">
        <v>28491</v>
      </c>
      <c r="B98" s="73">
        <v>790188</v>
      </c>
      <c r="C98" s="73">
        <v>110904</v>
      </c>
      <c r="D98" s="90">
        <v>32770000</v>
      </c>
      <c r="E98" s="171">
        <f t="shared" si="3"/>
        <v>2.0307878638000144E-2</v>
      </c>
      <c r="F98" s="90">
        <v>1180000</v>
      </c>
      <c r="G98" s="171">
        <f t="shared" si="4"/>
        <v>3.4756995581737851E-2</v>
      </c>
      <c r="H98" s="175">
        <v>1.6E-2</v>
      </c>
      <c r="I98" s="146">
        <v>1</v>
      </c>
      <c r="J98" s="172">
        <f t="shared" si="5"/>
        <v>3.2242465930382276E-2</v>
      </c>
      <c r="L98" s="110" t="s">
        <v>198</v>
      </c>
      <c r="M98" s="173">
        <v>3.4540063088999901E-2</v>
      </c>
      <c r="N98" s="174">
        <v>3.3537487997005101E-2</v>
      </c>
    </row>
    <row r="99" spans="1:14">
      <c r="A99" s="115">
        <v>28522</v>
      </c>
      <c r="B99" s="73">
        <v>823071</v>
      </c>
      <c r="C99" s="73">
        <v>111457</v>
      </c>
      <c r="D99" s="90">
        <v>32680000</v>
      </c>
      <c r="E99" s="171">
        <f t="shared" si="3"/>
        <v>2.1311159143130969E-2</v>
      </c>
      <c r="F99" s="90">
        <v>1240000</v>
      </c>
      <c r="G99" s="171">
        <f t="shared" si="4"/>
        <v>3.6556603773584904E-2</v>
      </c>
      <c r="H99" s="175">
        <v>1.6200000000000003E-2</v>
      </c>
      <c r="I99" s="146">
        <v>1</v>
      </c>
      <c r="J99" s="172">
        <f t="shared" si="5"/>
        <v>3.2545232536600015E-2</v>
      </c>
      <c r="L99" s="110" t="s">
        <v>199</v>
      </c>
      <c r="M99" s="173">
        <v>3.4441203265666603E-2</v>
      </c>
      <c r="N99" s="174">
        <v>3.3506500486838002E-2</v>
      </c>
    </row>
    <row r="100" spans="1:14">
      <c r="A100" s="115">
        <v>28550</v>
      </c>
      <c r="B100" s="73">
        <v>844137</v>
      </c>
      <c r="C100" s="73">
        <v>114124</v>
      </c>
      <c r="D100" s="90">
        <v>32710000</v>
      </c>
      <c r="E100" s="171">
        <f t="shared" si="3"/>
        <v>2.183052380990402E-2</v>
      </c>
      <c r="F100" s="90">
        <v>1220000</v>
      </c>
      <c r="G100" s="171">
        <f t="shared" si="4"/>
        <v>3.5956380783966992E-2</v>
      </c>
      <c r="H100" s="175">
        <v>1.6E-2</v>
      </c>
      <c r="I100" s="146">
        <v>1</v>
      </c>
      <c r="J100" s="172">
        <f t="shared" si="5"/>
        <v>3.2242465930382276E-2</v>
      </c>
      <c r="L100" s="110" t="s">
        <v>200</v>
      </c>
      <c r="M100" s="173">
        <v>3.35473937556666E-2</v>
      </c>
      <c r="N100" s="174">
        <v>3.3471860178315799E-2</v>
      </c>
    </row>
    <row r="101" spans="1:14">
      <c r="A101" s="115">
        <v>28581</v>
      </c>
      <c r="B101" s="73">
        <v>887582</v>
      </c>
      <c r="C101" s="73">
        <v>115631</v>
      </c>
      <c r="D101" s="90">
        <v>32910000</v>
      </c>
      <c r="E101" s="171">
        <f t="shared" si="3"/>
        <v>2.2918832700635425E-2</v>
      </c>
      <c r="F101" s="90">
        <v>1190000</v>
      </c>
      <c r="G101" s="171">
        <f t="shared" si="4"/>
        <v>3.4897360703812316E-2</v>
      </c>
      <c r="H101" s="175">
        <v>1.6399999999999998E-2</v>
      </c>
      <c r="I101" s="146">
        <v>1</v>
      </c>
      <c r="J101" s="172">
        <f t="shared" si="5"/>
        <v>3.2847074971580847E-2</v>
      </c>
      <c r="L101" s="110" t="s">
        <v>201</v>
      </c>
      <c r="M101" s="173">
        <v>3.3846623248333298E-2</v>
      </c>
      <c r="N101" s="174">
        <v>3.3435620364446E-2</v>
      </c>
    </row>
    <row r="102" spans="1:14">
      <c r="A102" s="115">
        <v>28611</v>
      </c>
      <c r="B102" s="73">
        <v>857465</v>
      </c>
      <c r="C102" s="73">
        <v>111357</v>
      </c>
      <c r="D102" s="90">
        <v>32900000</v>
      </c>
      <c r="E102" s="171">
        <f t="shared" si="3"/>
        <v>2.21751651037915E-2</v>
      </c>
      <c r="F102" s="90">
        <v>1250000</v>
      </c>
      <c r="G102" s="171">
        <f t="shared" si="4"/>
        <v>3.6603221083455345E-2</v>
      </c>
      <c r="H102" s="175">
        <v>1.5800000000000002E-2</v>
      </c>
      <c r="I102" s="146">
        <v>1</v>
      </c>
      <c r="J102" s="172">
        <f t="shared" si="5"/>
        <v>3.1938760717202232E-2</v>
      </c>
      <c r="L102" s="110" t="s">
        <v>202</v>
      </c>
      <c r="M102" s="173">
        <v>3.4639273648999901E-2</v>
      </c>
      <c r="N102" s="174">
        <v>3.3399881546721702E-2</v>
      </c>
    </row>
    <row r="103" spans="1:14">
      <c r="A103" s="115">
        <v>28642</v>
      </c>
      <c r="B103" s="73">
        <v>867642</v>
      </c>
      <c r="C103" s="73">
        <v>112749</v>
      </c>
      <c r="D103" s="90">
        <v>32790000</v>
      </c>
      <c r="E103" s="171">
        <f t="shared" si="3"/>
        <v>2.2503962078519672E-2</v>
      </c>
      <c r="F103" s="90">
        <v>1290000</v>
      </c>
      <c r="G103" s="171">
        <f t="shared" si="4"/>
        <v>3.7852112676056336E-2</v>
      </c>
      <c r="H103" s="175">
        <v>1.55E-2</v>
      </c>
      <c r="I103" s="146">
        <v>1</v>
      </c>
      <c r="J103" s="172">
        <f t="shared" si="5"/>
        <v>3.1481410414634203E-2</v>
      </c>
      <c r="L103" s="110" t="s">
        <v>203</v>
      </c>
      <c r="M103" s="173">
        <v>3.3496314121000001E-2</v>
      </c>
      <c r="N103" s="174">
        <v>3.3367001103438702E-2</v>
      </c>
    </row>
    <row r="104" spans="1:14">
      <c r="A104" s="115">
        <v>28672</v>
      </c>
      <c r="B104" s="73">
        <v>888869</v>
      </c>
      <c r="C104" s="73">
        <v>114203</v>
      </c>
      <c r="D104" s="90">
        <v>32790000</v>
      </c>
      <c r="E104" s="171">
        <f t="shared" si="3"/>
        <v>2.3079806603765997E-2</v>
      </c>
      <c r="F104" s="90">
        <v>1210000</v>
      </c>
      <c r="G104" s="171">
        <f t="shared" si="4"/>
        <v>3.558823529411765E-2</v>
      </c>
      <c r="H104" s="175">
        <v>1.54E-2</v>
      </c>
      <c r="I104" s="146">
        <v>1</v>
      </c>
      <c r="J104" s="172">
        <f t="shared" si="5"/>
        <v>3.1328474652974531E-2</v>
      </c>
      <c r="L104" s="110" t="s">
        <v>204</v>
      </c>
      <c r="M104" s="173">
        <v>3.3237657624333297E-2</v>
      </c>
      <c r="N104" s="174">
        <v>3.33401110329564E-2</v>
      </c>
    </row>
    <row r="105" spans="1:14">
      <c r="A105" s="115">
        <v>28703</v>
      </c>
      <c r="B105" s="73">
        <v>907686</v>
      </c>
      <c r="C105" s="73">
        <v>114503</v>
      </c>
      <c r="D105" s="90">
        <v>32970000</v>
      </c>
      <c r="E105" s="171">
        <f t="shared" si="3"/>
        <v>2.3492542157532954E-2</v>
      </c>
      <c r="F105" s="90">
        <v>1250000</v>
      </c>
      <c r="G105" s="171">
        <f t="shared" si="4"/>
        <v>3.6528345996493281E-2</v>
      </c>
      <c r="H105" s="175">
        <v>1.46E-2</v>
      </c>
      <c r="I105" s="146">
        <v>1</v>
      </c>
      <c r="J105" s="172">
        <f t="shared" si="5"/>
        <v>3.0095956212985286E-2</v>
      </c>
      <c r="L105" s="110" t="s">
        <v>205</v>
      </c>
      <c r="M105" s="173">
        <v>3.4094729200333303E-2</v>
      </c>
      <c r="N105" s="174">
        <v>3.33224241542706E-2</v>
      </c>
    </row>
    <row r="106" spans="1:14">
      <c r="A106" s="115">
        <v>28734</v>
      </c>
      <c r="B106" s="73">
        <v>921594</v>
      </c>
      <c r="C106" s="73">
        <v>113188</v>
      </c>
      <c r="D106" s="90">
        <v>33030000</v>
      </c>
      <c r="E106" s="171">
        <f t="shared" si="3"/>
        <v>2.389019151788651E-2</v>
      </c>
      <c r="F106" s="90">
        <v>1310000</v>
      </c>
      <c r="G106" s="171">
        <f t="shared" si="4"/>
        <v>3.8147932440302852E-2</v>
      </c>
      <c r="H106" s="175">
        <v>1.5600000000000001E-2</v>
      </c>
      <c r="I106" s="146">
        <v>1</v>
      </c>
      <c r="J106" s="172">
        <f t="shared" si="5"/>
        <v>3.1634102049950125E-2</v>
      </c>
      <c r="L106" s="110" t="s">
        <v>206</v>
      </c>
      <c r="M106" s="173">
        <v>3.0757388346999998E-2</v>
      </c>
      <c r="N106" s="174">
        <v>3.3317089252996299E-2</v>
      </c>
    </row>
    <row r="107" spans="1:14">
      <c r="A107" s="115">
        <v>28764</v>
      </c>
      <c r="B107" s="73">
        <v>923398</v>
      </c>
      <c r="C107" s="73">
        <v>114432</v>
      </c>
      <c r="D107" s="90">
        <v>33150000</v>
      </c>
      <c r="E107" s="171">
        <f t="shared" si="3"/>
        <v>2.382186783896777E-2</v>
      </c>
      <c r="F107" s="90">
        <v>1240000</v>
      </c>
      <c r="G107" s="171">
        <f t="shared" si="4"/>
        <v>3.6056993312009303E-2</v>
      </c>
      <c r="H107" s="175">
        <v>1.55E-2</v>
      </c>
      <c r="I107" s="146">
        <v>1</v>
      </c>
      <c r="J107" s="172">
        <f t="shared" si="5"/>
        <v>3.1481410414634203E-2</v>
      </c>
      <c r="L107" s="110" t="s">
        <v>207</v>
      </c>
      <c r="M107" s="173">
        <v>3.2598964926333303E-2</v>
      </c>
      <c r="N107" s="174">
        <v>3.3327737805402699E-2</v>
      </c>
    </row>
    <row r="108" spans="1:14">
      <c r="A108" s="115">
        <v>28795</v>
      </c>
      <c r="B108" s="73">
        <v>925633</v>
      </c>
      <c r="C108" s="73">
        <v>112635</v>
      </c>
      <c r="D108" s="90">
        <v>33120000</v>
      </c>
      <c r="E108" s="171">
        <f t="shared" si="3"/>
        <v>2.3958920458487045E-2</v>
      </c>
      <c r="F108" s="90">
        <v>1220000</v>
      </c>
      <c r="G108" s="171">
        <f t="shared" si="4"/>
        <v>3.5527082119976704E-2</v>
      </c>
      <c r="H108" s="175">
        <v>1.49E-2</v>
      </c>
      <c r="I108" s="146">
        <v>1</v>
      </c>
      <c r="J108" s="172">
        <f t="shared" si="5"/>
        <v>3.0560063639240537E-2</v>
      </c>
      <c r="L108" s="110" t="s">
        <v>208</v>
      </c>
      <c r="M108" s="173">
        <v>3.2311757479666602E-2</v>
      </c>
      <c r="N108" s="174">
        <v>3.33564014746923E-2</v>
      </c>
    </row>
    <row r="109" spans="1:14">
      <c r="A109" s="115">
        <v>28825</v>
      </c>
      <c r="B109" s="73">
        <v>927304</v>
      </c>
      <c r="C109" s="73">
        <v>112306</v>
      </c>
      <c r="D109" s="90">
        <v>33120000</v>
      </c>
      <c r="E109" s="171">
        <f t="shared" si="3"/>
        <v>2.4016444615673767E-2</v>
      </c>
      <c r="F109" s="90">
        <v>1220000</v>
      </c>
      <c r="G109" s="171">
        <f t="shared" si="4"/>
        <v>3.5527082119976704E-2</v>
      </c>
      <c r="H109" s="175">
        <v>1.41E-2</v>
      </c>
      <c r="I109" s="146">
        <v>1</v>
      </c>
      <c r="J109" s="172">
        <f t="shared" si="5"/>
        <v>2.9317151948605753E-2</v>
      </c>
      <c r="L109" s="110" t="s">
        <v>209</v>
      </c>
      <c r="M109" s="173">
        <v>3.23114881613333E-2</v>
      </c>
      <c r="N109" s="174">
        <v>3.3404656441018497E-2</v>
      </c>
    </row>
    <row r="110" spans="1:14">
      <c r="A110" s="115">
        <v>28856</v>
      </c>
      <c r="B110" s="73">
        <v>960138</v>
      </c>
      <c r="C110" s="73">
        <v>114553</v>
      </c>
      <c r="D110" s="90">
        <v>33100000</v>
      </c>
      <c r="E110" s="171">
        <f t="shared" si="3"/>
        <v>2.49100140710493E-2</v>
      </c>
      <c r="F110" s="90">
        <v>1210000</v>
      </c>
      <c r="G110" s="171">
        <f t="shared" si="4"/>
        <v>3.5266686097347712E-2</v>
      </c>
      <c r="H110" s="175">
        <v>1.5100000000000001E-2</v>
      </c>
      <c r="I110" s="146">
        <v>1</v>
      </c>
      <c r="J110" s="172">
        <f t="shared" si="5"/>
        <v>3.0868182669938238E-2</v>
      </c>
      <c r="L110" s="110" t="s">
        <v>210</v>
      </c>
      <c r="M110" s="173">
        <v>3.3131364810333297E-2</v>
      </c>
      <c r="N110" s="174">
        <v>3.3473425982037702E-2</v>
      </c>
    </row>
    <row r="111" spans="1:14">
      <c r="A111" s="115">
        <v>28887</v>
      </c>
      <c r="B111" s="73">
        <v>984391</v>
      </c>
      <c r="C111" s="73">
        <v>120924</v>
      </c>
      <c r="D111" s="90">
        <v>33350000</v>
      </c>
      <c r="E111" s="171">
        <f t="shared" si="3"/>
        <v>2.5237635227087624E-2</v>
      </c>
      <c r="F111" s="90">
        <v>1130000</v>
      </c>
      <c r="G111" s="171">
        <f t="shared" si="4"/>
        <v>3.277262180974478E-2</v>
      </c>
      <c r="H111" s="175">
        <v>1.5300000000000001E-2</v>
      </c>
      <c r="I111" s="146">
        <v>1</v>
      </c>
      <c r="J111" s="172">
        <f t="shared" si="5"/>
        <v>3.1175292785584854E-2</v>
      </c>
      <c r="L111" s="110" t="s">
        <v>211</v>
      </c>
      <c r="M111" s="173">
        <v>3.2988242116666601E-2</v>
      </c>
      <c r="N111" s="174">
        <v>3.3562950145231703E-2</v>
      </c>
    </row>
    <row r="112" spans="1:14">
      <c r="A112" s="115">
        <v>28915</v>
      </c>
      <c r="B112" s="73">
        <v>1003460</v>
      </c>
      <c r="C112" s="73">
        <v>119276</v>
      </c>
      <c r="D112" s="90">
        <v>33210000</v>
      </c>
      <c r="E112" s="171">
        <f t="shared" si="3"/>
        <v>2.5933572717270488E-2</v>
      </c>
      <c r="F112" s="90">
        <v>1180000</v>
      </c>
      <c r="G112" s="171">
        <f t="shared" si="4"/>
        <v>3.4312300087234661E-2</v>
      </c>
      <c r="H112" s="175">
        <v>1.5600000000000001E-2</v>
      </c>
      <c r="I112" s="146">
        <v>1</v>
      </c>
      <c r="J112" s="172">
        <f t="shared" si="5"/>
        <v>3.1634102049950125E-2</v>
      </c>
      <c r="L112" s="110" t="s">
        <v>212</v>
      </c>
      <c r="M112" s="173">
        <v>3.3652011313333299E-2</v>
      </c>
      <c r="N112" s="174">
        <v>3.36732551898496E-2</v>
      </c>
    </row>
    <row r="113" spans="1:14">
      <c r="A113" s="115">
        <v>28946</v>
      </c>
      <c r="B113" s="73">
        <v>1034224</v>
      </c>
      <c r="C113" s="73">
        <v>111991</v>
      </c>
      <c r="D113" s="90">
        <v>33020000</v>
      </c>
      <c r="E113" s="171">
        <f t="shared" si="3"/>
        <v>2.7170663756860076E-2</v>
      </c>
      <c r="F113" s="90">
        <v>1190000</v>
      </c>
      <c r="G113" s="171">
        <f t="shared" si="4"/>
        <v>3.4785150540777549E-2</v>
      </c>
      <c r="H113" s="175">
        <v>1.47E-2</v>
      </c>
      <c r="I113" s="146">
        <v>1</v>
      </c>
      <c r="J113" s="172">
        <f t="shared" si="5"/>
        <v>3.0250918768535001E-2</v>
      </c>
      <c r="L113" s="110" t="s">
        <v>213</v>
      </c>
      <c r="M113" s="173">
        <v>3.3802355716000002E-2</v>
      </c>
      <c r="N113" s="174">
        <v>3.3804008182623101E-2</v>
      </c>
    </row>
    <row r="114" spans="1:14">
      <c r="A114" s="115">
        <v>28976</v>
      </c>
      <c r="B114" s="73">
        <v>1049967</v>
      </c>
      <c r="C114" s="73">
        <v>113891</v>
      </c>
      <c r="D114" s="90">
        <v>33260000</v>
      </c>
      <c r="E114" s="171">
        <f t="shared" si="3"/>
        <v>2.7373784056392902E-2</v>
      </c>
      <c r="F114" s="90">
        <v>1120000</v>
      </c>
      <c r="G114" s="171">
        <f t="shared" si="4"/>
        <v>3.2577079697498547E-2</v>
      </c>
      <c r="H114" s="175">
        <v>1.6299999999999999E-2</v>
      </c>
      <c r="I114" s="146">
        <v>1</v>
      </c>
      <c r="J114" s="172">
        <f t="shared" si="5"/>
        <v>3.2696268388881206E-2</v>
      </c>
      <c r="L114" s="110" t="s">
        <v>214</v>
      </c>
      <c r="M114" s="173">
        <v>3.3227847163333303E-2</v>
      </c>
      <c r="N114" s="174">
        <v>3.3954862912860699E-2</v>
      </c>
    </row>
    <row r="115" spans="1:14">
      <c r="A115" s="115">
        <v>29007</v>
      </c>
      <c r="B115" s="73">
        <v>1070801</v>
      </c>
      <c r="C115" s="73">
        <v>116009</v>
      </c>
      <c r="D115" s="90">
        <v>33600000</v>
      </c>
      <c r="E115" s="171">
        <f t="shared" si="3"/>
        <v>2.7631247208780768E-2</v>
      </c>
      <c r="F115" s="90">
        <v>1140000</v>
      </c>
      <c r="G115" s="171">
        <f t="shared" si="4"/>
        <v>3.281519861830743E-2</v>
      </c>
      <c r="H115" s="175">
        <v>1.6500000000000001E-2</v>
      </c>
      <c r="I115" s="146">
        <v>1</v>
      </c>
      <c r="J115" s="172">
        <f t="shared" si="5"/>
        <v>3.2997654027555008E-2</v>
      </c>
      <c r="L115" s="110" t="s">
        <v>215</v>
      </c>
      <c r="M115" s="173">
        <v>3.2554367583666602E-2</v>
      </c>
      <c r="N115" s="174">
        <v>3.4125472137079498E-2</v>
      </c>
    </row>
    <row r="116" spans="1:14">
      <c r="A116" s="115">
        <v>29037</v>
      </c>
      <c r="B116" s="73">
        <v>1085649</v>
      </c>
      <c r="C116" s="73">
        <v>116276</v>
      </c>
      <c r="D116" s="90">
        <v>33880000</v>
      </c>
      <c r="E116" s="171">
        <f t="shared" si="3"/>
        <v>2.7816081511710413E-2</v>
      </c>
      <c r="F116" s="90">
        <v>1210000</v>
      </c>
      <c r="G116" s="171">
        <f t="shared" si="4"/>
        <v>3.4482758620689655E-2</v>
      </c>
      <c r="H116" s="175">
        <v>1.5800000000000002E-2</v>
      </c>
      <c r="I116" s="146">
        <v>1</v>
      </c>
      <c r="J116" s="172">
        <f t="shared" si="5"/>
        <v>3.1938760717202232E-2</v>
      </c>
      <c r="L116" s="110" t="s">
        <v>216</v>
      </c>
      <c r="M116" s="173">
        <v>3.2698069912666598E-2</v>
      </c>
      <c r="N116" s="174">
        <v>3.4315034226953103E-2</v>
      </c>
    </row>
    <row r="117" spans="1:14">
      <c r="A117" s="115">
        <v>29068</v>
      </c>
      <c r="B117" s="73">
        <v>1092889</v>
      </c>
      <c r="C117" s="73">
        <v>115606</v>
      </c>
      <c r="D117" s="90">
        <v>33980000</v>
      </c>
      <c r="E117" s="171">
        <f t="shared" si="3"/>
        <v>2.7956491927590598E-2</v>
      </c>
      <c r="F117" s="90">
        <v>1210000</v>
      </c>
      <c r="G117" s="171">
        <f t="shared" si="4"/>
        <v>3.4384768400113667E-2</v>
      </c>
      <c r="H117" s="175">
        <v>1.5900000000000001E-2</v>
      </c>
      <c r="I117" s="146">
        <v>1</v>
      </c>
      <c r="J117" s="172">
        <f t="shared" si="5"/>
        <v>3.2090731567768503E-2</v>
      </c>
      <c r="L117" s="110" t="s">
        <v>217</v>
      </c>
      <c r="M117" s="173">
        <v>3.2551782771333297E-2</v>
      </c>
      <c r="N117" s="174">
        <v>3.4521765613809097E-2</v>
      </c>
    </row>
    <row r="118" spans="1:14">
      <c r="A118" s="115">
        <v>29099</v>
      </c>
      <c r="B118" s="73">
        <v>1104586</v>
      </c>
      <c r="C118" s="73">
        <v>114262</v>
      </c>
      <c r="D118" s="90">
        <v>33830000</v>
      </c>
      <c r="E118" s="171">
        <f t="shared" si="3"/>
        <v>2.8440976023083531E-2</v>
      </c>
      <c r="F118" s="90">
        <v>1130000</v>
      </c>
      <c r="G118" s="171">
        <f t="shared" si="4"/>
        <v>3.2322654462242563E-2</v>
      </c>
      <c r="H118" s="175">
        <v>1.5600000000000001E-2</v>
      </c>
      <c r="I118" s="146">
        <v>1</v>
      </c>
      <c r="J118" s="172">
        <f t="shared" si="5"/>
        <v>3.1634102049950125E-2</v>
      </c>
      <c r="L118" s="110" t="s">
        <v>218</v>
      </c>
      <c r="M118" s="173">
        <v>3.5013923991999998E-2</v>
      </c>
      <c r="N118" s="174">
        <v>3.4742872126278697E-2</v>
      </c>
    </row>
    <row r="119" spans="1:14">
      <c r="A119" s="115">
        <v>29129</v>
      </c>
      <c r="B119" s="73">
        <v>1126779</v>
      </c>
      <c r="C119" s="73">
        <v>115654</v>
      </c>
      <c r="D119" s="90">
        <v>33920000</v>
      </c>
      <c r="E119" s="171">
        <f t="shared" si="3"/>
        <v>2.8946247794767562E-2</v>
      </c>
      <c r="F119" s="90">
        <v>1170000</v>
      </c>
      <c r="G119" s="171">
        <f t="shared" si="4"/>
        <v>3.3342832715873467E-2</v>
      </c>
      <c r="H119" s="175">
        <v>1.61E-2</v>
      </c>
      <c r="I119" s="146">
        <v>1</v>
      </c>
      <c r="J119" s="172">
        <f t="shared" si="5"/>
        <v>3.2393965647681634E-2</v>
      </c>
      <c r="L119" s="110" t="s">
        <v>219</v>
      </c>
      <c r="M119" s="173">
        <v>3.5785190448999998E-2</v>
      </c>
      <c r="N119" s="174">
        <v>3.4974328353716701E-2</v>
      </c>
    </row>
    <row r="120" spans="1:14">
      <c r="A120" s="115">
        <v>29160</v>
      </c>
      <c r="B120" s="73">
        <v>1142601</v>
      </c>
      <c r="C120" s="73">
        <v>113241</v>
      </c>
      <c r="D120" s="90">
        <v>33880000</v>
      </c>
      <c r="E120" s="171">
        <f t="shared" si="3"/>
        <v>2.9486647707090592E-2</v>
      </c>
      <c r="F120" s="90">
        <v>1160000</v>
      </c>
      <c r="G120" s="171">
        <f t="shared" si="4"/>
        <v>3.3105022831050226E-2</v>
      </c>
      <c r="H120" s="175">
        <v>1.5900000000000001E-2</v>
      </c>
      <c r="I120" s="146">
        <v>1</v>
      </c>
      <c r="J120" s="172">
        <f t="shared" si="5"/>
        <v>3.2090731567768503E-2</v>
      </c>
      <c r="L120" s="110" t="s">
        <v>220</v>
      </c>
      <c r="M120" s="173">
        <v>3.48452849839999E-2</v>
      </c>
      <c r="N120" s="174">
        <v>3.5212278292893799E-2</v>
      </c>
    </row>
    <row r="121" spans="1:14">
      <c r="A121" s="115">
        <v>29190</v>
      </c>
      <c r="B121" s="73">
        <v>1155665</v>
      </c>
      <c r="C121" s="73">
        <v>115030</v>
      </c>
      <c r="D121" s="90">
        <v>33880000</v>
      </c>
      <c r="E121" s="171">
        <f t="shared" si="3"/>
        <v>2.9800002204999995E-2</v>
      </c>
      <c r="F121" s="90">
        <v>1130000</v>
      </c>
      <c r="G121" s="171">
        <f t="shared" si="4"/>
        <v>3.2276492430734077E-2</v>
      </c>
      <c r="H121" s="175">
        <v>1.52E-2</v>
      </c>
      <c r="I121" s="146">
        <v>1</v>
      </c>
      <c r="J121" s="172">
        <f t="shared" si="5"/>
        <v>3.1021862803976896E-2</v>
      </c>
      <c r="L121" s="110" t="s">
        <v>221</v>
      </c>
      <c r="M121" s="173">
        <v>3.53158677739999E-2</v>
      </c>
      <c r="N121" s="174">
        <v>3.5453372729390302E-2</v>
      </c>
    </row>
    <row r="122" spans="1:14">
      <c r="A122" s="115">
        <v>29221</v>
      </c>
      <c r="B122" s="73">
        <v>1147224</v>
      </c>
      <c r="C122" s="73">
        <v>114863</v>
      </c>
      <c r="D122" s="90">
        <v>33940000</v>
      </c>
      <c r="E122" s="171">
        <f t="shared" si="3"/>
        <v>2.9519339572183875E-2</v>
      </c>
      <c r="F122" s="90">
        <v>1090000</v>
      </c>
      <c r="G122" s="171">
        <f t="shared" si="4"/>
        <v>3.1116186126177562E-2</v>
      </c>
      <c r="H122" s="175">
        <v>1.6399999999999998E-2</v>
      </c>
      <c r="I122" s="146">
        <v>1</v>
      </c>
      <c r="J122" s="172">
        <f t="shared" si="5"/>
        <v>3.2847074971580847E-2</v>
      </c>
      <c r="L122" s="110" t="s">
        <v>222</v>
      </c>
      <c r="M122" s="173">
        <v>3.6583456799999997E-2</v>
      </c>
      <c r="N122" s="174">
        <v>3.5694033077968597E-2</v>
      </c>
    </row>
    <row r="123" spans="1:14">
      <c r="A123" s="115">
        <v>29252</v>
      </c>
      <c r="B123" s="73">
        <v>1146063</v>
      </c>
      <c r="C123" s="73">
        <v>116492</v>
      </c>
      <c r="D123" s="90">
        <v>33950000</v>
      </c>
      <c r="E123" s="171">
        <f t="shared" si="3"/>
        <v>2.9433494195797886E-2</v>
      </c>
      <c r="F123" s="90">
        <v>1050000</v>
      </c>
      <c r="G123" s="171">
        <f t="shared" si="4"/>
        <v>0.03</v>
      </c>
      <c r="H123" s="175">
        <v>1.5800000000000002E-2</v>
      </c>
      <c r="I123" s="146">
        <v>1</v>
      </c>
      <c r="J123" s="172">
        <f t="shared" si="5"/>
        <v>3.1938760717202232E-2</v>
      </c>
      <c r="L123" s="110" t="s">
        <v>223</v>
      </c>
      <c r="M123" s="173">
        <v>3.5817516166333302E-2</v>
      </c>
      <c r="N123" s="174">
        <v>3.5930594812793697E-2</v>
      </c>
    </row>
    <row r="124" spans="1:14">
      <c r="A124" s="115">
        <v>29281</v>
      </c>
      <c r="B124" s="73">
        <v>1143034</v>
      </c>
      <c r="C124" s="73">
        <v>119177</v>
      </c>
      <c r="D124" s="90">
        <v>33980000</v>
      </c>
      <c r="E124" s="171">
        <f t="shared" si="3"/>
        <v>2.924983381117115E-2</v>
      </c>
      <c r="F124" s="90">
        <v>1090000</v>
      </c>
      <c r="G124" s="171">
        <f t="shared" si="4"/>
        <v>3.1080695751354435E-2</v>
      </c>
      <c r="H124" s="175">
        <v>1.5800000000000002E-2</v>
      </c>
      <c r="I124" s="146">
        <v>1</v>
      </c>
      <c r="J124" s="172">
        <f t="shared" si="5"/>
        <v>3.1938760717202232E-2</v>
      </c>
      <c r="L124" s="110" t="s">
        <v>224</v>
      </c>
      <c r="M124" s="173">
        <v>3.6349960272999998E-2</v>
      </c>
      <c r="N124" s="174">
        <v>3.6159949297857E-2</v>
      </c>
    </row>
    <row r="125" spans="1:14">
      <c r="A125" s="115">
        <v>29312</v>
      </c>
      <c r="B125" s="73">
        <v>1132276</v>
      </c>
      <c r="C125" s="73">
        <v>116741</v>
      </c>
      <c r="D125" s="90">
        <v>34010000</v>
      </c>
      <c r="E125" s="171">
        <f t="shared" si="3"/>
        <v>2.8994132423673186E-2</v>
      </c>
      <c r="F125" s="90">
        <v>1120000</v>
      </c>
      <c r="G125" s="171">
        <f t="shared" si="4"/>
        <v>3.1881582692855112E-2</v>
      </c>
      <c r="H125" s="175">
        <v>1.6299999999999999E-2</v>
      </c>
      <c r="I125" s="146">
        <v>1</v>
      </c>
      <c r="J125" s="172">
        <f t="shared" si="5"/>
        <v>3.2696268388881206E-2</v>
      </c>
      <c r="L125" s="110" t="s">
        <v>225</v>
      </c>
      <c r="M125" s="173">
        <v>3.7126231520666603E-2</v>
      </c>
      <c r="N125" s="174">
        <v>3.6378917222995903E-2</v>
      </c>
    </row>
    <row r="126" spans="1:14">
      <c r="A126" s="115">
        <v>29342</v>
      </c>
      <c r="B126" s="73">
        <v>1133944</v>
      </c>
      <c r="C126" s="73">
        <v>113716</v>
      </c>
      <c r="D126" s="90">
        <v>34270000</v>
      </c>
      <c r="E126" s="171">
        <f t="shared" si="3"/>
        <v>2.8909646035724112E-2</v>
      </c>
      <c r="F126" s="90">
        <v>1100000</v>
      </c>
      <c r="G126" s="171">
        <f t="shared" si="4"/>
        <v>3.1099802092168505E-2</v>
      </c>
      <c r="H126" s="175">
        <v>1.55E-2</v>
      </c>
      <c r="I126" s="146">
        <v>1</v>
      </c>
      <c r="J126" s="172">
        <f t="shared" si="5"/>
        <v>3.1481410414634203E-2</v>
      </c>
      <c r="L126" s="110" t="s">
        <v>226</v>
      </c>
      <c r="M126" s="173">
        <v>3.8036380788666599E-2</v>
      </c>
      <c r="N126" s="174">
        <v>3.6584438034907303E-2</v>
      </c>
    </row>
    <row r="127" spans="1:14">
      <c r="A127" s="115">
        <v>29373</v>
      </c>
      <c r="B127" s="73">
        <v>1141121</v>
      </c>
      <c r="C127" s="73">
        <v>112253</v>
      </c>
      <c r="D127" s="90">
        <v>34770000</v>
      </c>
      <c r="E127" s="171">
        <f t="shared" si="3"/>
        <v>2.8740238378487274E-2</v>
      </c>
      <c r="F127" s="90">
        <v>1080000</v>
      </c>
      <c r="G127" s="171">
        <f t="shared" si="4"/>
        <v>3.0125523012552301E-2</v>
      </c>
      <c r="H127" s="175">
        <v>1.54E-2</v>
      </c>
      <c r="I127" s="146">
        <v>1</v>
      </c>
      <c r="J127" s="172">
        <f t="shared" si="5"/>
        <v>3.1328474652974531E-2</v>
      </c>
      <c r="L127" s="110" t="s">
        <v>227</v>
      </c>
      <c r="M127" s="173">
        <v>3.6982999154333299E-2</v>
      </c>
      <c r="N127" s="174">
        <v>3.6773918251724103E-2</v>
      </c>
    </row>
    <row r="128" spans="1:14">
      <c r="A128" s="115">
        <v>29403</v>
      </c>
      <c r="B128" s="73">
        <v>1138338</v>
      </c>
      <c r="C128" s="73">
        <v>117005</v>
      </c>
      <c r="D128" s="90">
        <v>34730000</v>
      </c>
      <c r="E128" s="171">
        <f t="shared" si="3"/>
        <v>2.8567690049487105E-2</v>
      </c>
      <c r="F128" s="90">
        <v>1160000</v>
      </c>
      <c r="G128" s="171">
        <f t="shared" si="4"/>
        <v>3.2320980774589024E-2</v>
      </c>
      <c r="H128" s="175">
        <v>1.5100000000000001E-2</v>
      </c>
      <c r="I128" s="146">
        <v>1</v>
      </c>
      <c r="J128" s="172">
        <f t="shared" si="5"/>
        <v>3.0868182669938238E-2</v>
      </c>
      <c r="L128" s="110" t="s">
        <v>228</v>
      </c>
      <c r="M128" s="173">
        <v>3.6835059027333299E-2</v>
      </c>
      <c r="N128" s="174">
        <v>3.6945671855800201E-2</v>
      </c>
    </row>
    <row r="129" spans="1:14">
      <c r="A129" s="115">
        <v>29434</v>
      </c>
      <c r="B129" s="73">
        <v>1118732</v>
      </c>
      <c r="C129" s="73">
        <v>114911</v>
      </c>
      <c r="D129" s="90">
        <v>34580000</v>
      </c>
      <c r="E129" s="171">
        <f t="shared" si="3"/>
        <v>2.8210039613227596E-2</v>
      </c>
      <c r="F129" s="90">
        <v>1180000</v>
      </c>
      <c r="G129" s="171">
        <f t="shared" si="4"/>
        <v>3.2997762863534674E-2</v>
      </c>
      <c r="H129" s="175">
        <v>1.5700000000000002E-2</v>
      </c>
      <c r="I129" s="146">
        <v>1</v>
      </c>
      <c r="J129" s="172">
        <f t="shared" si="5"/>
        <v>3.1786551509812071E-2</v>
      </c>
      <c r="L129" s="110" t="s">
        <v>229</v>
      </c>
      <c r="M129" s="173">
        <v>3.7512144307666598E-2</v>
      </c>
      <c r="N129" s="174">
        <v>3.70981435050537E-2</v>
      </c>
    </row>
    <row r="130" spans="1:14">
      <c r="A130" s="115">
        <v>29465</v>
      </c>
      <c r="B130" s="73">
        <v>1106078</v>
      </c>
      <c r="C130" s="73">
        <v>118411</v>
      </c>
      <c r="D130" s="90">
        <v>34800000</v>
      </c>
      <c r="E130" s="171">
        <f t="shared" ref="E130:E193" si="6">(B130-C130)/(B130-C130+D130)</f>
        <v>2.7597971111109312E-2</v>
      </c>
      <c r="F130" s="90">
        <v>1140000</v>
      </c>
      <c r="G130" s="171">
        <f t="shared" ref="G130:G193" si="7">F130/(D130+F130)</f>
        <v>3.1719532554257093E-2</v>
      </c>
      <c r="H130" s="175">
        <v>1.5300000000000001E-2</v>
      </c>
      <c r="I130" s="146">
        <v>1</v>
      </c>
      <c r="J130" s="172">
        <f t="shared" ref="J130:J193" si="8">EXP((-0.0188484068521+LOG(H130,EXP(1))*0.0399737453918+I130*0.0016746806113)/(1+0.0341814185326-0.981051889171))</f>
        <v>3.1175292785584854E-2</v>
      </c>
      <c r="L130" s="110" t="s">
        <v>230</v>
      </c>
      <c r="M130" s="173">
        <v>3.8103060918333299E-2</v>
      </c>
      <c r="N130" s="174">
        <v>3.7229708724384997E-2</v>
      </c>
    </row>
    <row r="131" spans="1:14">
      <c r="A131" s="115">
        <v>29495</v>
      </c>
      <c r="B131" s="73">
        <v>1102011</v>
      </c>
      <c r="C131" s="73">
        <v>115132</v>
      </c>
      <c r="D131" s="90">
        <v>34840000</v>
      </c>
      <c r="E131" s="171">
        <f t="shared" si="6"/>
        <v>2.7545770872199053E-2</v>
      </c>
      <c r="F131" s="90">
        <v>1180000</v>
      </c>
      <c r="G131" s="171">
        <f t="shared" si="7"/>
        <v>3.2759578012215435E-2</v>
      </c>
      <c r="H131" s="175">
        <v>1.6E-2</v>
      </c>
      <c r="I131" s="146">
        <v>1</v>
      </c>
      <c r="J131" s="172">
        <f t="shared" si="8"/>
        <v>3.2242465930382276E-2</v>
      </c>
      <c r="L131" s="110" t="s">
        <v>231</v>
      </c>
      <c r="M131" s="173">
        <v>3.8803168214999899E-2</v>
      </c>
      <c r="N131" s="174">
        <v>3.7339001789195997E-2</v>
      </c>
    </row>
    <row r="132" spans="1:14">
      <c r="A132" s="115">
        <v>29526</v>
      </c>
      <c r="B132" s="73">
        <v>1101154</v>
      </c>
      <c r="C132" s="73">
        <v>121585</v>
      </c>
      <c r="D132" s="90">
        <v>34870000</v>
      </c>
      <c r="E132" s="171">
        <f t="shared" si="6"/>
        <v>2.7324428921307254E-2</v>
      </c>
      <c r="F132" s="90">
        <v>1270000</v>
      </c>
      <c r="G132" s="171">
        <f t="shared" si="7"/>
        <v>3.5141117874930822E-2</v>
      </c>
      <c r="H132" s="175">
        <v>1.5600000000000001E-2</v>
      </c>
      <c r="I132" s="146">
        <v>1</v>
      </c>
      <c r="J132" s="172">
        <f t="shared" si="8"/>
        <v>3.1634102049950125E-2</v>
      </c>
      <c r="L132" s="110" t="s">
        <v>232</v>
      </c>
      <c r="M132" s="173">
        <v>3.8848930471333303E-2</v>
      </c>
      <c r="N132" s="174">
        <v>3.7425202820009898E-2</v>
      </c>
    </row>
    <row r="133" spans="1:14">
      <c r="A133" s="115">
        <v>29556</v>
      </c>
      <c r="B133" s="73">
        <v>1101053</v>
      </c>
      <c r="C133" s="73">
        <v>135990</v>
      </c>
      <c r="D133" s="90">
        <v>34880000</v>
      </c>
      <c r="E133" s="171">
        <f t="shared" si="6"/>
        <v>2.6923177677215967E-2</v>
      </c>
      <c r="F133" s="90">
        <v>1250000</v>
      </c>
      <c r="G133" s="171">
        <f t="shared" si="7"/>
        <v>3.4597287572654303E-2</v>
      </c>
      <c r="H133" s="175">
        <v>1.61E-2</v>
      </c>
      <c r="I133" s="146">
        <v>1</v>
      </c>
      <c r="J133" s="172">
        <f t="shared" si="8"/>
        <v>3.2393965647681634E-2</v>
      </c>
      <c r="L133" s="110" t="s">
        <v>233</v>
      </c>
      <c r="M133" s="173">
        <v>3.9182807361333297E-2</v>
      </c>
      <c r="N133" s="174">
        <v>3.7488407041365801E-2</v>
      </c>
    </row>
    <row r="134" spans="1:14">
      <c r="A134" s="115">
        <v>29587</v>
      </c>
      <c r="B134" s="73">
        <v>1096338</v>
      </c>
      <c r="C134" s="73">
        <v>128920</v>
      </c>
      <c r="D134" s="90">
        <v>35050000</v>
      </c>
      <c r="E134" s="171">
        <f t="shared" si="6"/>
        <v>2.6859726591173194E-2</v>
      </c>
      <c r="F134" s="90">
        <v>1190000</v>
      </c>
      <c r="G134" s="171">
        <f t="shared" si="7"/>
        <v>3.283664459161148E-2</v>
      </c>
      <c r="H134" s="175">
        <v>1.5700000000000002E-2</v>
      </c>
      <c r="I134" s="146">
        <v>1</v>
      </c>
      <c r="J134" s="172">
        <f t="shared" si="8"/>
        <v>3.1786551509812071E-2</v>
      </c>
      <c r="L134" s="110" t="s">
        <v>234</v>
      </c>
      <c r="M134" s="173">
        <v>3.8516983907999999E-2</v>
      </c>
      <c r="N134" s="174">
        <v>3.75295995075852E-2</v>
      </c>
    </row>
    <row r="135" spans="1:14">
      <c r="A135" s="115">
        <v>29618</v>
      </c>
      <c r="B135" s="73">
        <v>1083940</v>
      </c>
      <c r="C135" s="73">
        <v>123036</v>
      </c>
      <c r="D135" s="90">
        <v>34860000</v>
      </c>
      <c r="E135" s="171">
        <f t="shared" si="6"/>
        <v>2.6825230318028824E-2</v>
      </c>
      <c r="F135" s="90">
        <v>1280000</v>
      </c>
      <c r="G135" s="171">
        <f t="shared" si="7"/>
        <v>3.5417819590481459E-2</v>
      </c>
      <c r="H135" s="175">
        <v>1.5300000000000001E-2</v>
      </c>
      <c r="I135" s="146">
        <v>1</v>
      </c>
      <c r="J135" s="172">
        <f t="shared" si="8"/>
        <v>3.1175292785584854E-2</v>
      </c>
      <c r="L135" s="110" t="s">
        <v>235</v>
      </c>
      <c r="M135" s="173">
        <v>3.7511355118333298E-2</v>
      </c>
      <c r="N135" s="174">
        <v>3.7550824273189301E-2</v>
      </c>
    </row>
    <row r="136" spans="1:14">
      <c r="A136" s="115">
        <v>29646</v>
      </c>
      <c r="B136" s="73">
        <v>1072703</v>
      </c>
      <c r="C136" s="73">
        <v>121444</v>
      </c>
      <c r="D136" s="90">
        <v>34800000</v>
      </c>
      <c r="E136" s="171">
        <f t="shared" si="6"/>
        <v>2.6607706318818029E-2</v>
      </c>
      <c r="F136" s="90">
        <v>1260000</v>
      </c>
      <c r="G136" s="171">
        <f t="shared" si="7"/>
        <v>3.4941763727121461E-2</v>
      </c>
      <c r="H136" s="175">
        <v>1.6E-2</v>
      </c>
      <c r="I136" s="146">
        <v>1</v>
      </c>
      <c r="J136" s="172">
        <f t="shared" si="8"/>
        <v>3.2242465930382276E-2</v>
      </c>
      <c r="L136" s="110" t="s">
        <v>236</v>
      </c>
      <c r="M136" s="173">
        <v>3.8088189556666603E-2</v>
      </c>
      <c r="N136" s="174">
        <v>3.7554742507949698E-2</v>
      </c>
    </row>
    <row r="137" spans="1:14">
      <c r="A137" s="115">
        <v>29677</v>
      </c>
      <c r="B137" s="73">
        <v>1082900</v>
      </c>
      <c r="C137" s="73">
        <v>113404</v>
      </c>
      <c r="D137" s="90">
        <v>35190000</v>
      </c>
      <c r="E137" s="171">
        <f t="shared" si="6"/>
        <v>2.6811656888138042E-2</v>
      </c>
      <c r="F137" s="90">
        <v>1280000</v>
      </c>
      <c r="G137" s="171">
        <f t="shared" si="7"/>
        <v>3.5097340279681928E-2</v>
      </c>
      <c r="H137" s="175">
        <v>1.67E-2</v>
      </c>
      <c r="I137" s="146">
        <v>1</v>
      </c>
      <c r="J137" s="172">
        <f t="shared" si="8"/>
        <v>3.3298136412596276E-2</v>
      </c>
      <c r="L137" s="110" t="s">
        <v>237</v>
      </c>
      <c r="M137" s="173">
        <v>3.70304640786666E-2</v>
      </c>
      <c r="N137" s="174">
        <v>3.7543990713416103E-2</v>
      </c>
    </row>
    <row r="138" spans="1:14">
      <c r="A138" s="115">
        <v>29707</v>
      </c>
      <c r="B138" s="73">
        <v>1096612</v>
      </c>
      <c r="C138" s="73">
        <v>119836</v>
      </c>
      <c r="D138" s="90">
        <v>35090000</v>
      </c>
      <c r="E138" s="171">
        <f t="shared" si="6"/>
        <v>2.7082431764901858E-2</v>
      </c>
      <c r="F138" s="90">
        <v>1320000</v>
      </c>
      <c r="G138" s="171">
        <f t="shared" si="7"/>
        <v>3.6253776435045321E-2</v>
      </c>
      <c r="H138" s="175">
        <v>1.4800000000000001E-2</v>
      </c>
      <c r="I138" s="146">
        <v>1</v>
      </c>
      <c r="J138" s="172">
        <f t="shared" si="8"/>
        <v>3.0405620511685518E-2</v>
      </c>
      <c r="L138" s="110" t="s">
        <v>238</v>
      </c>
      <c r="M138" s="173">
        <v>3.4928374587666601E-2</v>
      </c>
      <c r="N138" s="174">
        <v>3.7521538795543798E-2</v>
      </c>
    </row>
    <row r="139" spans="1:14">
      <c r="A139" s="115">
        <v>29738</v>
      </c>
      <c r="B139" s="73">
        <v>1116485</v>
      </c>
      <c r="C139" s="73">
        <v>120063</v>
      </c>
      <c r="D139" s="90">
        <v>35080000</v>
      </c>
      <c r="E139" s="171">
        <f t="shared" si="6"/>
        <v>2.7619756748604393E-2</v>
      </c>
      <c r="F139" s="90">
        <v>1290000</v>
      </c>
      <c r="G139" s="171">
        <f t="shared" si="7"/>
        <v>3.5468792961231788E-2</v>
      </c>
      <c r="H139" s="175">
        <v>1.4999999999999999E-2</v>
      </c>
      <c r="I139" s="146">
        <v>1</v>
      </c>
      <c r="J139" s="172">
        <f t="shared" si="8"/>
        <v>3.0714250314892319E-2</v>
      </c>
      <c r="L139" s="110" t="s">
        <v>239</v>
      </c>
      <c r="M139" s="173">
        <v>3.8279243124666601E-2</v>
      </c>
      <c r="N139" s="174">
        <v>3.7490035706141199E-2</v>
      </c>
    </row>
    <row r="140" spans="1:14">
      <c r="A140" s="115">
        <v>29768</v>
      </c>
      <c r="B140" s="73">
        <v>1131577</v>
      </c>
      <c r="C140" s="73">
        <v>115091</v>
      </c>
      <c r="D140" s="90">
        <v>34950000</v>
      </c>
      <c r="E140" s="171">
        <f t="shared" si="6"/>
        <v>2.8262032604464055E-2</v>
      </c>
      <c r="F140" s="90">
        <v>1260000</v>
      </c>
      <c r="G140" s="171">
        <f t="shared" si="7"/>
        <v>3.4797017398508698E-2</v>
      </c>
      <c r="H140" s="175">
        <v>1.55E-2</v>
      </c>
      <c r="I140" s="146">
        <v>1</v>
      </c>
      <c r="J140" s="172">
        <f t="shared" si="8"/>
        <v>3.1481410414634203E-2</v>
      </c>
      <c r="L140" s="110" t="s">
        <v>240</v>
      </c>
      <c r="M140" s="173">
        <v>3.6544365045666598E-2</v>
      </c>
      <c r="N140" s="174">
        <v>3.7450509669386803E-2</v>
      </c>
    </row>
    <row r="141" spans="1:14">
      <c r="A141" s="115">
        <v>29799</v>
      </c>
      <c r="B141" s="73">
        <v>1136150</v>
      </c>
      <c r="C141" s="73">
        <v>116139</v>
      </c>
      <c r="D141" s="90">
        <v>34860000</v>
      </c>
      <c r="E141" s="171">
        <f t="shared" si="6"/>
        <v>2.8428391507460796E-2</v>
      </c>
      <c r="F141" s="90">
        <v>1190000</v>
      </c>
      <c r="G141" s="171">
        <f t="shared" si="7"/>
        <v>3.3009708737864081E-2</v>
      </c>
      <c r="H141" s="175">
        <v>1.5300000000000001E-2</v>
      </c>
      <c r="I141" s="146">
        <v>1</v>
      </c>
      <c r="J141" s="172">
        <f t="shared" si="8"/>
        <v>3.1175292785584854E-2</v>
      </c>
      <c r="L141" s="110" t="s">
        <v>241</v>
      </c>
      <c r="M141" s="173">
        <v>3.73675657353333E-2</v>
      </c>
      <c r="N141" s="174">
        <v>3.7404482164095802E-2</v>
      </c>
    </row>
    <row r="142" spans="1:14">
      <c r="A142" s="115">
        <v>29830</v>
      </c>
      <c r="B142" s="73">
        <v>1126915</v>
      </c>
      <c r="C142" s="73">
        <v>115463</v>
      </c>
      <c r="D142" s="90">
        <v>35140000</v>
      </c>
      <c r="E142" s="171">
        <f t="shared" si="6"/>
        <v>2.797818466599903E-2</v>
      </c>
      <c r="F142" s="90">
        <v>1250000</v>
      </c>
      <c r="G142" s="171">
        <f t="shared" si="7"/>
        <v>3.4350096180269303E-2</v>
      </c>
      <c r="H142" s="175">
        <v>1.5700000000000002E-2</v>
      </c>
      <c r="I142" s="146">
        <v>1</v>
      </c>
      <c r="J142" s="172">
        <f t="shared" si="8"/>
        <v>3.1786551509812071E-2</v>
      </c>
      <c r="L142" s="110" t="s">
        <v>242</v>
      </c>
      <c r="M142" s="173">
        <v>3.73688444583333E-2</v>
      </c>
      <c r="N142" s="174">
        <v>3.7352908328693299E-2</v>
      </c>
    </row>
    <row r="143" spans="1:14">
      <c r="A143" s="115">
        <v>29860</v>
      </c>
      <c r="B143" s="73">
        <v>1113394</v>
      </c>
      <c r="C143" s="73">
        <v>113522</v>
      </c>
      <c r="D143" s="90">
        <v>35400000</v>
      </c>
      <c r="E143" s="171">
        <f t="shared" si="6"/>
        <v>2.7469107583675021E-2</v>
      </c>
      <c r="F143" s="90">
        <v>1270000</v>
      </c>
      <c r="G143" s="171">
        <f t="shared" si="7"/>
        <v>3.463321516225798E-2</v>
      </c>
      <c r="H143" s="175">
        <v>1.5300000000000001E-2</v>
      </c>
      <c r="I143" s="146">
        <v>1</v>
      </c>
      <c r="J143" s="172">
        <f t="shared" si="8"/>
        <v>3.1175292785584854E-2</v>
      </c>
      <c r="L143" s="110" t="s">
        <v>243</v>
      </c>
      <c r="M143" s="173">
        <v>3.70257462266666E-2</v>
      </c>
      <c r="N143" s="174">
        <v>3.7296720228836802E-2</v>
      </c>
    </row>
    <row r="144" spans="1:14">
      <c r="A144" s="115">
        <v>29891</v>
      </c>
      <c r="B144" s="73">
        <v>1108043</v>
      </c>
      <c r="C144" s="73">
        <v>115061</v>
      </c>
      <c r="D144" s="90">
        <v>35410000</v>
      </c>
      <c r="E144" s="171">
        <f t="shared" si="6"/>
        <v>2.7277490618763046E-2</v>
      </c>
      <c r="F144" s="90">
        <v>1250000</v>
      </c>
      <c r="G144" s="171">
        <f t="shared" si="7"/>
        <v>3.4097108565193671E-2</v>
      </c>
      <c r="H144" s="175">
        <v>1.49E-2</v>
      </c>
      <c r="I144" s="146">
        <v>1</v>
      </c>
      <c r="J144" s="172">
        <f t="shared" si="8"/>
        <v>3.0560063639240537E-2</v>
      </c>
      <c r="L144" s="110" t="s">
        <v>244</v>
      </c>
      <c r="M144" s="173">
        <v>3.7800710152999899E-2</v>
      </c>
      <c r="N144" s="174">
        <v>3.7236859890264498E-2</v>
      </c>
    </row>
    <row r="145" spans="1:14">
      <c r="A145" s="115">
        <v>29921</v>
      </c>
      <c r="B145" s="73">
        <v>1131477</v>
      </c>
      <c r="C145" s="73">
        <v>113829</v>
      </c>
      <c r="D145" s="90">
        <v>35300000</v>
      </c>
      <c r="E145" s="171">
        <f t="shared" si="6"/>
        <v>2.8020757291331199E-2</v>
      </c>
      <c r="F145" s="90">
        <v>1270000</v>
      </c>
      <c r="G145" s="171">
        <f t="shared" si="7"/>
        <v>3.4727919059338253E-2</v>
      </c>
      <c r="H145" s="175">
        <v>1.5300000000000001E-2</v>
      </c>
      <c r="I145" s="146">
        <v>1</v>
      </c>
      <c r="J145" s="172">
        <f t="shared" si="8"/>
        <v>3.1175292785584854E-2</v>
      </c>
      <c r="L145" s="110" t="s">
        <v>245</v>
      </c>
      <c r="M145" s="173">
        <v>3.7462842942333298E-2</v>
      </c>
      <c r="N145" s="174">
        <v>3.7174099979963397E-2</v>
      </c>
    </row>
    <row r="146" spans="1:14">
      <c r="A146" s="115">
        <v>29952</v>
      </c>
      <c r="B146" s="73">
        <v>1111284</v>
      </c>
      <c r="C146" s="73">
        <v>115741</v>
      </c>
      <c r="D146" s="90">
        <v>35490000</v>
      </c>
      <c r="E146" s="171">
        <f t="shared" si="6"/>
        <v>2.7285958167047149E-2</v>
      </c>
      <c r="F146" s="90">
        <v>1270000</v>
      </c>
      <c r="G146" s="171">
        <f t="shared" si="7"/>
        <v>3.4548422198041349E-2</v>
      </c>
      <c r="H146" s="175">
        <v>1.4999999999999999E-2</v>
      </c>
      <c r="I146" s="146">
        <v>1</v>
      </c>
      <c r="J146" s="172">
        <f t="shared" si="8"/>
        <v>3.0714250314892319E-2</v>
      </c>
      <c r="L146" s="110" t="s">
        <v>246</v>
      </c>
      <c r="M146" s="173">
        <v>3.6594319047333297E-2</v>
      </c>
      <c r="N146" s="174">
        <v>3.7109565571334498E-2</v>
      </c>
    </row>
    <row r="147" spans="1:14">
      <c r="A147" s="115">
        <v>29983</v>
      </c>
      <c r="B147" s="73">
        <v>1101890</v>
      </c>
      <c r="C147" s="73">
        <v>115694</v>
      </c>
      <c r="D147" s="90">
        <v>35490000</v>
      </c>
      <c r="E147" s="171">
        <f t="shared" si="6"/>
        <v>2.703670086650483E-2</v>
      </c>
      <c r="F147" s="90">
        <v>1280000</v>
      </c>
      <c r="G147" s="171">
        <f t="shared" si="7"/>
        <v>3.4810987217840629E-2</v>
      </c>
      <c r="H147" s="175">
        <v>1.5700000000000002E-2</v>
      </c>
      <c r="I147" s="146">
        <v>1</v>
      </c>
      <c r="J147" s="172">
        <f t="shared" si="8"/>
        <v>3.1786551509812071E-2</v>
      </c>
      <c r="L147" s="110" t="s">
        <v>247</v>
      </c>
      <c r="M147" s="173">
        <v>3.6837855197333298E-2</v>
      </c>
      <c r="N147" s="174">
        <v>3.7044562202130503E-2</v>
      </c>
    </row>
    <row r="148" spans="1:14">
      <c r="A148" s="115">
        <v>30011</v>
      </c>
      <c r="B148" s="73">
        <v>1079287</v>
      </c>
      <c r="C148" s="73">
        <v>117178</v>
      </c>
      <c r="D148" s="90">
        <v>35500000</v>
      </c>
      <c r="E148" s="171">
        <f t="shared" si="6"/>
        <v>2.6386542808042177E-2</v>
      </c>
      <c r="F148" s="90">
        <v>1310000</v>
      </c>
      <c r="G148" s="171">
        <f t="shared" si="7"/>
        <v>3.5588155392556373E-2</v>
      </c>
      <c r="H148" s="175">
        <v>1.49E-2</v>
      </c>
      <c r="I148" s="146">
        <v>1</v>
      </c>
      <c r="J148" s="172">
        <f t="shared" si="8"/>
        <v>3.0560063639240537E-2</v>
      </c>
      <c r="L148" s="110" t="s">
        <v>248</v>
      </c>
      <c r="M148" s="173">
        <v>3.6595653593000002E-2</v>
      </c>
      <c r="N148" s="174">
        <v>3.6980073381026601E-2</v>
      </c>
    </row>
    <row r="149" spans="1:14">
      <c r="A149" s="115">
        <v>30042</v>
      </c>
      <c r="B149" s="73">
        <v>1065230</v>
      </c>
      <c r="C149" s="73">
        <v>115790</v>
      </c>
      <c r="D149" s="90">
        <v>35830000</v>
      </c>
      <c r="E149" s="171">
        <f t="shared" si="6"/>
        <v>2.5814422405561369E-2</v>
      </c>
      <c r="F149" s="90">
        <v>1330000</v>
      </c>
      <c r="G149" s="171">
        <f t="shared" si="7"/>
        <v>3.579117330462863E-2</v>
      </c>
      <c r="H149" s="175">
        <v>1.4199999999999999E-2</v>
      </c>
      <c r="I149" s="146">
        <v>1</v>
      </c>
      <c r="J149" s="172">
        <f t="shared" si="8"/>
        <v>2.9473452729934839E-2</v>
      </c>
      <c r="L149" s="110" t="s">
        <v>249</v>
      </c>
      <c r="M149" s="173">
        <v>3.7509683371666602E-2</v>
      </c>
      <c r="N149" s="174">
        <v>3.6916953424819897E-2</v>
      </c>
    </row>
    <row r="150" spans="1:14">
      <c r="A150" s="115">
        <v>30072</v>
      </c>
      <c r="B150" s="73">
        <v>1041356</v>
      </c>
      <c r="C150" s="73">
        <v>116884</v>
      </c>
      <c r="D150" s="90">
        <v>35740000</v>
      </c>
      <c r="E150" s="171">
        <f t="shared" si="6"/>
        <v>2.5214381922641624E-2</v>
      </c>
      <c r="F150" s="90">
        <v>1340000</v>
      </c>
      <c r="G150" s="171">
        <f t="shared" si="7"/>
        <v>3.6138079827400214E-2</v>
      </c>
      <c r="H150" s="175">
        <v>1.61E-2</v>
      </c>
      <c r="I150" s="146">
        <v>1</v>
      </c>
      <c r="J150" s="172">
        <f t="shared" si="8"/>
        <v>3.2393965647681634E-2</v>
      </c>
      <c r="L150" s="110" t="s">
        <v>250</v>
      </c>
      <c r="M150" s="173">
        <v>3.5927608028333301E-2</v>
      </c>
      <c r="N150" s="174">
        <v>3.6855816387939999E-2</v>
      </c>
    </row>
    <row r="151" spans="1:14">
      <c r="A151" s="115">
        <v>30103</v>
      </c>
      <c r="B151" s="73">
        <v>1034680</v>
      </c>
      <c r="C151" s="73">
        <v>113300</v>
      </c>
      <c r="D151" s="90">
        <v>35490000</v>
      </c>
      <c r="E151" s="171">
        <f t="shared" si="6"/>
        <v>2.5304726159788505E-2</v>
      </c>
      <c r="F151" s="90">
        <v>1400000</v>
      </c>
      <c r="G151" s="171">
        <f t="shared" si="7"/>
        <v>3.7950664136622389E-2</v>
      </c>
      <c r="H151" s="175">
        <v>1.6399999999999998E-2</v>
      </c>
      <c r="I151" s="146">
        <v>1</v>
      </c>
      <c r="J151" s="172">
        <f t="shared" si="8"/>
        <v>3.2847074971580847E-2</v>
      </c>
      <c r="L151" s="110" t="s">
        <v>251</v>
      </c>
      <c r="M151" s="173">
        <v>3.6255309885666602E-2</v>
      </c>
      <c r="N151" s="174">
        <v>3.6797646781033297E-2</v>
      </c>
    </row>
    <row r="152" spans="1:14">
      <c r="A152" s="115">
        <v>30133</v>
      </c>
      <c r="B152" s="73">
        <v>1033163</v>
      </c>
      <c r="C152" s="73">
        <v>110162</v>
      </c>
      <c r="D152" s="90">
        <v>35580000</v>
      </c>
      <c r="E152" s="171">
        <f t="shared" si="6"/>
        <v>2.5285619667270644E-2</v>
      </c>
      <c r="F152" s="90">
        <v>1380000</v>
      </c>
      <c r="G152" s="171">
        <f t="shared" si="7"/>
        <v>3.7337662337662336E-2</v>
      </c>
      <c r="H152" s="175">
        <v>1.5900000000000001E-2</v>
      </c>
      <c r="I152" s="146">
        <v>1</v>
      </c>
      <c r="J152" s="172">
        <f t="shared" si="8"/>
        <v>3.2090731567768503E-2</v>
      </c>
      <c r="L152" s="110" t="s">
        <v>252</v>
      </c>
      <c r="M152" s="173">
        <v>3.6448862876333303E-2</v>
      </c>
      <c r="N152" s="174">
        <v>3.6742848984521403E-2</v>
      </c>
    </row>
    <row r="153" spans="1:14">
      <c r="A153" s="115">
        <v>30164</v>
      </c>
      <c r="B153" s="73">
        <v>1036461</v>
      </c>
      <c r="C153" s="73">
        <v>113487</v>
      </c>
      <c r="D153" s="90">
        <v>35700000</v>
      </c>
      <c r="E153" s="171">
        <f t="shared" si="6"/>
        <v>2.5202049402104808E-2</v>
      </c>
      <c r="F153" s="90">
        <v>1350000</v>
      </c>
      <c r="G153" s="171">
        <f t="shared" si="7"/>
        <v>3.643724696356275E-2</v>
      </c>
      <c r="H153" s="175">
        <v>1.61E-2</v>
      </c>
      <c r="I153" s="146">
        <v>1</v>
      </c>
      <c r="J153" s="172">
        <f t="shared" si="8"/>
        <v>3.2393965647681634E-2</v>
      </c>
      <c r="L153" s="110" t="s">
        <v>253</v>
      </c>
      <c r="M153" s="173">
        <v>3.6052043499666599E-2</v>
      </c>
      <c r="N153" s="174">
        <v>3.6691488418266499E-2</v>
      </c>
    </row>
    <row r="154" spans="1:14">
      <c r="A154" s="115">
        <v>30195</v>
      </c>
      <c r="B154" s="73">
        <v>1037459</v>
      </c>
      <c r="C154" s="73">
        <v>110934</v>
      </c>
      <c r="D154" s="90">
        <v>35610000</v>
      </c>
      <c r="E154" s="171">
        <f t="shared" si="6"/>
        <v>2.5358870335917279E-2</v>
      </c>
      <c r="F154" s="90">
        <v>1390000</v>
      </c>
      <c r="G154" s="171">
        <f t="shared" si="7"/>
        <v>3.7567567567567565E-2</v>
      </c>
      <c r="H154" s="175">
        <v>1.6E-2</v>
      </c>
      <c r="I154" s="146">
        <v>1</v>
      </c>
      <c r="J154" s="172">
        <f t="shared" si="8"/>
        <v>3.2242465930382276E-2</v>
      </c>
      <c r="L154" s="110" t="s">
        <v>254</v>
      </c>
      <c r="M154" s="173">
        <v>3.6059434998333299E-2</v>
      </c>
      <c r="N154" s="174">
        <v>3.6643446760812999E-2</v>
      </c>
    </row>
    <row r="155" spans="1:14">
      <c r="A155" s="115">
        <v>30225</v>
      </c>
      <c r="B155" s="73">
        <v>1032510</v>
      </c>
      <c r="C155" s="73">
        <v>110344</v>
      </c>
      <c r="D155" s="90">
        <v>35700000</v>
      </c>
      <c r="E155" s="171">
        <f t="shared" si="6"/>
        <v>2.5180542297798553E-2</v>
      </c>
      <c r="F155" s="90">
        <v>1440000</v>
      </c>
      <c r="G155" s="171">
        <f t="shared" si="7"/>
        <v>3.8772213247172858E-2</v>
      </c>
      <c r="H155" s="175">
        <v>1.5700000000000002E-2</v>
      </c>
      <c r="I155" s="146">
        <v>1</v>
      </c>
      <c r="J155" s="172">
        <f t="shared" si="8"/>
        <v>3.1786551509812071E-2</v>
      </c>
      <c r="L155" s="110" t="s">
        <v>255</v>
      </c>
      <c r="M155" s="173">
        <v>3.5228273115999999E-2</v>
      </c>
      <c r="N155" s="174">
        <v>3.6598206037631302E-2</v>
      </c>
    </row>
    <row r="156" spans="1:14">
      <c r="A156" s="115">
        <v>30256</v>
      </c>
      <c r="B156" s="73">
        <v>1036861</v>
      </c>
      <c r="C156" s="73">
        <v>109450</v>
      </c>
      <c r="D156" s="90">
        <v>35850000</v>
      </c>
      <c r="E156" s="171">
        <f t="shared" si="6"/>
        <v>2.5216864776044186E-2</v>
      </c>
      <c r="F156" s="90">
        <v>1410000</v>
      </c>
      <c r="G156" s="171">
        <f t="shared" si="7"/>
        <v>3.7842190016103061E-2</v>
      </c>
      <c r="H156" s="175">
        <v>1.6E-2</v>
      </c>
      <c r="I156" s="146">
        <v>1</v>
      </c>
      <c r="J156" s="172">
        <f t="shared" si="8"/>
        <v>3.2242465930382276E-2</v>
      </c>
      <c r="L156" s="110" t="s">
        <v>256</v>
      </c>
      <c r="M156" s="173">
        <v>3.5963487464999999E-2</v>
      </c>
      <c r="N156" s="174">
        <v>3.6554883266840102E-2</v>
      </c>
    </row>
    <row r="157" spans="1:14">
      <c r="A157" s="115">
        <v>30286</v>
      </c>
      <c r="B157" s="73">
        <v>1041860</v>
      </c>
      <c r="C157" s="73">
        <v>107662</v>
      </c>
      <c r="D157" s="90">
        <v>36140000</v>
      </c>
      <c r="E157" s="171">
        <f t="shared" si="6"/>
        <v>2.519806362365546E-2</v>
      </c>
      <c r="F157" s="90">
        <v>1460000</v>
      </c>
      <c r="G157" s="171">
        <f t="shared" si="7"/>
        <v>3.8829787234042554E-2</v>
      </c>
      <c r="H157" s="175">
        <v>1.7000000000000001E-2</v>
      </c>
      <c r="I157" s="146">
        <v>1</v>
      </c>
      <c r="J157" s="172">
        <f t="shared" si="8"/>
        <v>3.3747195771492204E-2</v>
      </c>
      <c r="L157" s="110" t="s">
        <v>257</v>
      </c>
      <c r="M157" s="173">
        <v>3.6297797806333298E-2</v>
      </c>
      <c r="N157" s="174">
        <v>3.6511739258482098E-2</v>
      </c>
    </row>
    <row r="158" spans="1:14">
      <c r="A158" s="115">
        <v>30317</v>
      </c>
      <c r="B158" s="73">
        <v>1040212</v>
      </c>
      <c r="C158" s="73">
        <v>107701</v>
      </c>
      <c r="D158" s="90">
        <v>36230000</v>
      </c>
      <c r="E158" s="171">
        <f t="shared" si="6"/>
        <v>2.5092787729010024E-2</v>
      </c>
      <c r="F158" s="90">
        <v>1580000</v>
      </c>
      <c r="G158" s="171">
        <f t="shared" si="7"/>
        <v>4.178788680243322E-2</v>
      </c>
      <c r="H158" s="175">
        <v>1.6299999999999999E-2</v>
      </c>
      <c r="I158" s="146">
        <v>1</v>
      </c>
      <c r="J158" s="172">
        <f t="shared" si="8"/>
        <v>3.2696268388881206E-2</v>
      </c>
      <c r="L158" s="110" t="s">
        <v>258</v>
      </c>
      <c r="M158" s="173">
        <v>3.8758788331999999E-2</v>
      </c>
      <c r="N158" s="174">
        <v>3.6466665200223902E-2</v>
      </c>
    </row>
    <row r="159" spans="1:14">
      <c r="A159" s="115">
        <v>30348</v>
      </c>
      <c r="B159" s="73">
        <v>1036792</v>
      </c>
      <c r="C159" s="73">
        <v>109904</v>
      </c>
      <c r="D159" s="90">
        <v>36430000</v>
      </c>
      <c r="E159" s="171">
        <f t="shared" si="6"/>
        <v>2.4811702730698552E-2</v>
      </c>
      <c r="F159" s="90">
        <v>1560000</v>
      </c>
      <c r="G159" s="171">
        <f t="shared" si="7"/>
        <v>4.1063437746775469E-2</v>
      </c>
      <c r="H159" s="175">
        <v>1.55E-2</v>
      </c>
      <c r="I159" s="146">
        <v>1</v>
      </c>
      <c r="J159" s="172">
        <f t="shared" si="8"/>
        <v>3.1481410414634203E-2</v>
      </c>
      <c r="L159" s="110" t="s">
        <v>259</v>
      </c>
      <c r="M159" s="173">
        <v>3.9033962106999998E-2</v>
      </c>
      <c r="N159" s="174">
        <v>3.6417418566324598E-2</v>
      </c>
    </row>
    <row r="160" spans="1:14">
      <c r="A160" s="115">
        <v>30376</v>
      </c>
      <c r="B160" s="73">
        <v>1042866</v>
      </c>
      <c r="C160" s="73">
        <v>116941</v>
      </c>
      <c r="D160" s="90">
        <v>36790000</v>
      </c>
      <c r="E160" s="171">
        <f t="shared" si="6"/>
        <v>2.4549974579703402E-2</v>
      </c>
      <c r="F160" s="90">
        <v>1530000</v>
      </c>
      <c r="G160" s="171">
        <f t="shared" si="7"/>
        <v>3.9926931106471816E-2</v>
      </c>
      <c r="H160" s="175">
        <v>1.52E-2</v>
      </c>
      <c r="I160" s="146">
        <v>1</v>
      </c>
      <c r="J160" s="172">
        <f t="shared" si="8"/>
        <v>3.1021862803976896E-2</v>
      </c>
      <c r="L160" s="110" t="s">
        <v>260</v>
      </c>
      <c r="M160" s="173">
        <v>3.73681087526666E-2</v>
      </c>
      <c r="N160" s="174">
        <v>3.6363189408000499E-2</v>
      </c>
    </row>
    <row r="161" spans="1:14">
      <c r="A161" s="115">
        <v>30407</v>
      </c>
      <c r="B161" s="73">
        <v>1044980</v>
      </c>
      <c r="C161" s="73">
        <v>115293</v>
      </c>
      <c r="D161" s="90">
        <v>36600000</v>
      </c>
      <c r="E161" s="171">
        <f t="shared" si="6"/>
        <v>2.4772042463343753E-2</v>
      </c>
      <c r="F161" s="90">
        <v>1590000</v>
      </c>
      <c r="G161" s="171">
        <f t="shared" si="7"/>
        <v>4.1633935585231735E-2</v>
      </c>
      <c r="H161" s="175">
        <v>1.5800000000000002E-2</v>
      </c>
      <c r="I161" s="146">
        <v>1</v>
      </c>
      <c r="J161" s="172">
        <f t="shared" si="8"/>
        <v>3.1938760717202232E-2</v>
      </c>
      <c r="L161" s="110" t="s">
        <v>261</v>
      </c>
      <c r="M161" s="173">
        <v>3.73167532766666E-2</v>
      </c>
      <c r="N161" s="174">
        <v>3.6304803116180902E-2</v>
      </c>
    </row>
    <row r="162" spans="1:14">
      <c r="A162" s="115">
        <v>30437</v>
      </c>
      <c r="B162" s="73">
        <v>1048983</v>
      </c>
      <c r="C162" s="73">
        <v>115094</v>
      </c>
      <c r="D162" s="90">
        <v>36640000</v>
      </c>
      <c r="E162" s="171">
        <f t="shared" si="6"/>
        <v>2.4854733562448113E-2</v>
      </c>
      <c r="F162" s="90">
        <v>1580000</v>
      </c>
      <c r="G162" s="171">
        <f t="shared" si="7"/>
        <v>4.1339612768184195E-2</v>
      </c>
      <c r="H162" s="175">
        <v>1.5700000000000002E-2</v>
      </c>
      <c r="I162" s="146">
        <v>1</v>
      </c>
      <c r="J162" s="172">
        <f t="shared" si="8"/>
        <v>3.1786551509812071E-2</v>
      </c>
      <c r="L162" s="110" t="s">
        <v>262</v>
      </c>
      <c r="M162" s="173">
        <v>3.59134479123333E-2</v>
      </c>
      <c r="N162" s="174">
        <v>3.6243713156385499E-2</v>
      </c>
    </row>
    <row r="163" spans="1:14">
      <c r="A163" s="115">
        <v>30468</v>
      </c>
      <c r="B163" s="73">
        <v>1053019</v>
      </c>
      <c r="C163" s="73">
        <v>117430</v>
      </c>
      <c r="D163" s="90">
        <v>36600000</v>
      </c>
      <c r="E163" s="171">
        <f t="shared" si="6"/>
        <v>2.4925384812797262E-2</v>
      </c>
      <c r="F163" s="90">
        <v>1500000</v>
      </c>
      <c r="G163" s="171">
        <f t="shared" si="7"/>
        <v>3.937007874015748E-2</v>
      </c>
      <c r="H163" s="175">
        <v>1.5300000000000001E-2</v>
      </c>
      <c r="I163" s="146">
        <v>1</v>
      </c>
      <c r="J163" s="172">
        <f t="shared" si="8"/>
        <v>3.1175292785584854E-2</v>
      </c>
      <c r="L163" s="110" t="s">
        <v>263</v>
      </c>
      <c r="M163" s="173">
        <v>3.56707590766666E-2</v>
      </c>
      <c r="N163" s="174">
        <v>3.6182005462984203E-2</v>
      </c>
    </row>
    <row r="164" spans="1:14">
      <c r="A164" s="115">
        <v>30498</v>
      </c>
      <c r="B164" s="73">
        <v>1057920</v>
      </c>
      <c r="C164" s="73">
        <v>118958</v>
      </c>
      <c r="D164" s="90">
        <v>36760000</v>
      </c>
      <c r="E164" s="171">
        <f t="shared" si="6"/>
        <v>2.4906839610066716E-2</v>
      </c>
      <c r="F164" s="90">
        <v>1510000</v>
      </c>
      <c r="G164" s="171">
        <f t="shared" si="7"/>
        <v>3.9456493336817347E-2</v>
      </c>
      <c r="H164" s="175">
        <v>1.61E-2</v>
      </c>
      <c r="I164" s="146">
        <v>1</v>
      </c>
      <c r="J164" s="172">
        <f t="shared" si="8"/>
        <v>3.2393965647681634E-2</v>
      </c>
      <c r="L164" s="110" t="s">
        <v>264</v>
      </c>
      <c r="M164" s="173">
        <v>3.5572586468666602E-2</v>
      </c>
      <c r="N164" s="174">
        <v>3.61215595545697E-2</v>
      </c>
    </row>
    <row r="165" spans="1:14">
      <c r="A165" s="115">
        <v>30529</v>
      </c>
      <c r="B165" s="73">
        <v>1076051</v>
      </c>
      <c r="C165" s="73">
        <v>118928</v>
      </c>
      <c r="D165" s="90">
        <v>37170000</v>
      </c>
      <c r="E165" s="171">
        <f t="shared" si="6"/>
        <v>2.5103467680999692E-2</v>
      </c>
      <c r="F165" s="90">
        <v>1640000</v>
      </c>
      <c r="G165" s="171">
        <f t="shared" si="7"/>
        <v>4.2257150219015716E-2</v>
      </c>
      <c r="H165" s="175">
        <v>1.52E-2</v>
      </c>
      <c r="I165" s="146">
        <v>1</v>
      </c>
      <c r="J165" s="172">
        <f t="shared" si="8"/>
        <v>3.1021862803976896E-2</v>
      </c>
      <c r="L165" s="110" t="s">
        <v>265</v>
      </c>
      <c r="M165" s="173">
        <v>3.5718948005666599E-2</v>
      </c>
      <c r="N165" s="174">
        <v>3.60639354207428E-2</v>
      </c>
    </row>
    <row r="166" spans="1:14">
      <c r="A166" s="115">
        <v>30560</v>
      </c>
      <c r="B166" s="73">
        <v>1090663</v>
      </c>
      <c r="C166" s="73">
        <v>119779</v>
      </c>
      <c r="D166" s="90">
        <v>36910000</v>
      </c>
      <c r="E166" s="171">
        <f t="shared" si="6"/>
        <v>2.5629919301777646E-2</v>
      </c>
      <c r="F166" s="90">
        <v>1610000</v>
      </c>
      <c r="G166" s="171">
        <f t="shared" si="7"/>
        <v>4.1796469366562825E-2</v>
      </c>
      <c r="H166" s="175">
        <v>1.4999999999999999E-2</v>
      </c>
      <c r="I166" s="146">
        <v>1</v>
      </c>
      <c r="J166" s="172">
        <f t="shared" si="8"/>
        <v>3.0714250314892319E-2</v>
      </c>
      <c r="L166" s="110" t="s">
        <v>266</v>
      </c>
      <c r="M166" s="173">
        <v>3.4537876219000001E-2</v>
      </c>
      <c r="N166" s="174">
        <v>3.6010349942925998E-2</v>
      </c>
    </row>
    <row r="167" spans="1:14">
      <c r="A167" s="115">
        <v>30590</v>
      </c>
      <c r="B167" s="73">
        <v>1105504</v>
      </c>
      <c r="C167" s="73">
        <v>120009</v>
      </c>
      <c r="D167" s="90">
        <v>36680000</v>
      </c>
      <c r="E167" s="171">
        <f t="shared" si="6"/>
        <v>2.6164397945652913E-2</v>
      </c>
      <c r="F167" s="90">
        <v>1530000</v>
      </c>
      <c r="G167" s="171">
        <f t="shared" si="7"/>
        <v>4.0041873855011775E-2</v>
      </c>
      <c r="H167" s="175">
        <v>1.5800000000000002E-2</v>
      </c>
      <c r="I167" s="146">
        <v>1</v>
      </c>
      <c r="J167" s="172">
        <f t="shared" si="8"/>
        <v>3.1938760717202232E-2</v>
      </c>
      <c r="L167" s="110" t="s">
        <v>267</v>
      </c>
      <c r="M167" s="173">
        <v>3.6110043464999998E-2</v>
      </c>
      <c r="N167" s="174">
        <v>3.5961804385406998E-2</v>
      </c>
    </row>
    <row r="168" spans="1:14">
      <c r="A168" s="115">
        <v>30621</v>
      </c>
      <c r="B168" s="73">
        <v>1112512</v>
      </c>
      <c r="C168" s="73">
        <v>120238</v>
      </c>
      <c r="D168" s="90">
        <v>36850000</v>
      </c>
      <c r="E168" s="171">
        <f t="shared" si="6"/>
        <v>2.622131006186362E-2</v>
      </c>
      <c r="F168" s="90">
        <v>1550000</v>
      </c>
      <c r="G168" s="171">
        <f t="shared" si="7"/>
        <v>4.0364583333333336E-2</v>
      </c>
      <c r="H168" s="175">
        <v>1.66E-2</v>
      </c>
      <c r="I168" s="146">
        <v>1</v>
      </c>
      <c r="J168" s="172">
        <f t="shared" si="8"/>
        <v>3.3148007275936003E-2</v>
      </c>
      <c r="L168" s="110" t="s">
        <v>268</v>
      </c>
      <c r="M168" s="173">
        <v>3.4584753176666601E-2</v>
      </c>
      <c r="N168" s="174">
        <v>3.5918379716396297E-2</v>
      </c>
    </row>
    <row r="169" spans="1:14">
      <c r="A169" s="115">
        <v>30651</v>
      </c>
      <c r="B169" s="73">
        <v>1122884</v>
      </c>
      <c r="C169" s="73">
        <v>122021</v>
      </c>
      <c r="D169" s="90">
        <v>37120000</v>
      </c>
      <c r="E169" s="171">
        <f t="shared" si="6"/>
        <v>2.6254993230347381E-2</v>
      </c>
      <c r="F169" s="90">
        <v>1550000</v>
      </c>
      <c r="G169" s="171">
        <f t="shared" si="7"/>
        <v>4.0082751486940779E-2</v>
      </c>
      <c r="H169" s="175">
        <v>1.55E-2</v>
      </c>
      <c r="I169" s="146">
        <v>1</v>
      </c>
      <c r="J169" s="172">
        <f t="shared" si="8"/>
        <v>3.1481410414634203E-2</v>
      </c>
      <c r="L169" s="110" t="s">
        <v>269</v>
      </c>
      <c r="M169" s="173">
        <v>3.56174110143333E-2</v>
      </c>
      <c r="N169" s="174">
        <v>3.5880249553529198E-2</v>
      </c>
    </row>
    <row r="170" spans="1:14">
      <c r="A170" s="115">
        <v>30682</v>
      </c>
      <c r="B170" s="73">
        <v>1127222</v>
      </c>
      <c r="C170" s="73">
        <v>119399</v>
      </c>
      <c r="D170" s="90">
        <v>36940000</v>
      </c>
      <c r="E170" s="171">
        <f t="shared" si="6"/>
        <v>2.6558124296089395E-2</v>
      </c>
      <c r="F170" s="90">
        <v>1610000</v>
      </c>
      <c r="G170" s="171">
        <f t="shared" si="7"/>
        <v>4.1763942931258104E-2</v>
      </c>
      <c r="H170" s="175">
        <v>1.5900000000000001E-2</v>
      </c>
      <c r="I170" s="146">
        <v>1</v>
      </c>
      <c r="J170" s="172">
        <f t="shared" si="8"/>
        <v>3.2090731567768503E-2</v>
      </c>
      <c r="L170" s="110" t="s">
        <v>270</v>
      </c>
      <c r="M170" s="173">
        <v>3.3942073119666599E-2</v>
      </c>
      <c r="N170" s="174">
        <v>3.5846753997853503E-2</v>
      </c>
    </row>
    <row r="171" spans="1:14">
      <c r="A171" s="115">
        <v>30713</v>
      </c>
      <c r="B171" s="73">
        <v>1134104</v>
      </c>
      <c r="C171" s="73">
        <v>116593</v>
      </c>
      <c r="D171" s="90">
        <v>37030000</v>
      </c>
      <c r="E171" s="171">
        <f t="shared" si="6"/>
        <v>2.6743168561013098E-2</v>
      </c>
      <c r="F171" s="90">
        <v>1610000</v>
      </c>
      <c r="G171" s="171">
        <f t="shared" si="7"/>
        <v>4.1666666666666664E-2</v>
      </c>
      <c r="H171" s="175">
        <v>1.5800000000000002E-2</v>
      </c>
      <c r="I171" s="146">
        <v>1</v>
      </c>
      <c r="J171" s="172">
        <f t="shared" si="8"/>
        <v>3.1938760717202232E-2</v>
      </c>
      <c r="L171" s="110" t="s">
        <v>271</v>
      </c>
      <c r="M171" s="173">
        <v>3.6933851950333302E-2</v>
      </c>
      <c r="N171" s="174">
        <v>3.5817068876330002E-2</v>
      </c>
    </row>
    <row r="172" spans="1:14">
      <c r="A172" s="115">
        <v>30742</v>
      </c>
      <c r="B172" s="73">
        <v>1139903</v>
      </c>
      <c r="C172" s="73">
        <v>122524</v>
      </c>
      <c r="D172" s="90">
        <v>37100000</v>
      </c>
      <c r="E172" s="171">
        <f t="shared" si="6"/>
        <v>2.6690686156569159E-2</v>
      </c>
      <c r="F172" s="90">
        <v>1590000</v>
      </c>
      <c r="G172" s="171">
        <f t="shared" si="7"/>
        <v>4.1095890410958902E-2</v>
      </c>
      <c r="H172" s="175">
        <v>1.66E-2</v>
      </c>
      <c r="I172" s="146">
        <v>1</v>
      </c>
      <c r="J172" s="172">
        <f t="shared" si="8"/>
        <v>3.3148007275936003E-2</v>
      </c>
      <c r="L172" s="110" t="s">
        <v>272</v>
      </c>
      <c r="M172" s="173">
        <v>3.6644246161333299E-2</v>
      </c>
      <c r="N172" s="174">
        <v>3.5789179590370902E-2</v>
      </c>
    </row>
    <row r="173" spans="1:14">
      <c r="A173" s="115">
        <v>30773</v>
      </c>
      <c r="B173" s="73">
        <v>1153907</v>
      </c>
      <c r="C173" s="73">
        <v>124698</v>
      </c>
      <c r="D173" s="90">
        <v>36950000</v>
      </c>
      <c r="E173" s="171">
        <f t="shared" si="6"/>
        <v>2.7099274237122738E-2</v>
      </c>
      <c r="F173" s="90">
        <v>1570000</v>
      </c>
      <c r="G173" s="171">
        <f t="shared" si="7"/>
        <v>4.0758047767393564E-2</v>
      </c>
      <c r="H173" s="175">
        <v>1.6299999999999999E-2</v>
      </c>
      <c r="I173" s="146">
        <v>1</v>
      </c>
      <c r="J173" s="172">
        <f t="shared" si="8"/>
        <v>3.2696268388881206E-2</v>
      </c>
      <c r="L173" s="110" t="s">
        <v>273</v>
      </c>
      <c r="M173" s="173">
        <v>3.7027824671666598E-2</v>
      </c>
      <c r="N173" s="174">
        <v>3.5761769530809201E-2</v>
      </c>
    </row>
    <row r="174" spans="1:14">
      <c r="A174" s="115">
        <v>30803</v>
      </c>
      <c r="B174" s="73">
        <v>1158282</v>
      </c>
      <c r="C174" s="73">
        <v>124545</v>
      </c>
      <c r="D174" s="90">
        <v>37200000</v>
      </c>
      <c r="E174" s="171">
        <f t="shared" si="6"/>
        <v>2.7037299545163478E-2</v>
      </c>
      <c r="F174" s="90">
        <v>1590000</v>
      </c>
      <c r="G174" s="171">
        <f t="shared" si="7"/>
        <v>4.0989945862335654E-2</v>
      </c>
      <c r="H174" s="175">
        <v>1.4800000000000001E-2</v>
      </c>
      <c r="I174" s="146">
        <v>1</v>
      </c>
      <c r="J174" s="172">
        <f t="shared" si="8"/>
        <v>3.0405620511685518E-2</v>
      </c>
      <c r="L174" s="110" t="s">
        <v>274</v>
      </c>
      <c r="M174" s="173">
        <v>3.7221018048000001E-2</v>
      </c>
      <c r="N174" s="174">
        <v>3.57340565050853E-2</v>
      </c>
    </row>
    <row r="175" spans="1:14">
      <c r="A175" s="115">
        <v>30834</v>
      </c>
      <c r="B175" s="73">
        <v>1171248</v>
      </c>
      <c r="C175" s="73">
        <v>124916</v>
      </c>
      <c r="D175" s="90">
        <v>37360000</v>
      </c>
      <c r="E175" s="171">
        <f t="shared" si="6"/>
        <v>2.7243736787985896E-2</v>
      </c>
      <c r="F175" s="90">
        <v>1650000</v>
      </c>
      <c r="G175" s="171">
        <f t="shared" si="7"/>
        <v>4.2296846962317357E-2</v>
      </c>
      <c r="H175" s="175">
        <v>1.5600000000000001E-2</v>
      </c>
      <c r="I175" s="146">
        <v>1</v>
      </c>
      <c r="J175" s="172">
        <f t="shared" si="8"/>
        <v>3.1634102049950125E-2</v>
      </c>
      <c r="L175" s="110" t="s">
        <v>275</v>
      </c>
      <c r="M175" s="173">
        <v>3.5373844371333299E-2</v>
      </c>
      <c r="N175" s="174">
        <v>3.5706049605102097E-2</v>
      </c>
    </row>
    <row r="176" spans="1:14">
      <c r="A176" s="115">
        <v>30864</v>
      </c>
      <c r="B176" s="73">
        <v>1183152</v>
      </c>
      <c r="C176" s="73">
        <v>125872</v>
      </c>
      <c r="D176" s="90">
        <v>37180000</v>
      </c>
      <c r="E176" s="171">
        <f t="shared" si="6"/>
        <v>2.7650502336986314E-2</v>
      </c>
      <c r="F176" s="90">
        <v>1650000</v>
      </c>
      <c r="G176" s="171">
        <f t="shared" si="7"/>
        <v>4.2492917847025496E-2</v>
      </c>
      <c r="H176" s="175">
        <v>1.5800000000000002E-2</v>
      </c>
      <c r="I176" s="146">
        <v>1</v>
      </c>
      <c r="J176" s="172">
        <f t="shared" si="8"/>
        <v>3.1938760717202232E-2</v>
      </c>
      <c r="L176" s="110" t="s">
        <v>276</v>
      </c>
      <c r="M176" s="173">
        <v>3.5865446803000002E-2</v>
      </c>
      <c r="N176" s="174">
        <v>3.5678687273727201E-2</v>
      </c>
    </row>
    <row r="177" spans="1:14">
      <c r="A177" s="115">
        <v>30895</v>
      </c>
      <c r="B177" s="73">
        <v>1183981</v>
      </c>
      <c r="C177" s="73">
        <v>126239</v>
      </c>
      <c r="D177" s="90">
        <v>37350000</v>
      </c>
      <c r="E177" s="171">
        <f t="shared" si="6"/>
        <v>2.7539812155580507E-2</v>
      </c>
      <c r="F177" s="90">
        <v>1620000</v>
      </c>
      <c r="G177" s="171">
        <f t="shared" si="7"/>
        <v>4.1570438799076209E-2</v>
      </c>
      <c r="H177" s="175">
        <v>1.5300000000000001E-2</v>
      </c>
      <c r="I177" s="146">
        <v>1</v>
      </c>
      <c r="J177" s="172">
        <f t="shared" si="8"/>
        <v>3.1175292785584854E-2</v>
      </c>
      <c r="L177" s="110" t="s">
        <v>277</v>
      </c>
      <c r="M177" s="173">
        <v>3.59631633419999E-2</v>
      </c>
      <c r="N177" s="174">
        <v>3.5652700325557E-2</v>
      </c>
    </row>
    <row r="178" spans="1:14">
      <c r="A178" s="115">
        <v>30926</v>
      </c>
      <c r="B178" s="73">
        <v>1178097</v>
      </c>
      <c r="C178" s="73">
        <v>127633</v>
      </c>
      <c r="D178" s="90">
        <v>37540000</v>
      </c>
      <c r="E178" s="171">
        <f t="shared" si="6"/>
        <v>2.7220818075677972E-2</v>
      </c>
      <c r="F178" s="90">
        <v>1620000</v>
      </c>
      <c r="G178" s="171">
        <f t="shared" si="7"/>
        <v>4.1368743615934629E-2</v>
      </c>
      <c r="H178" s="175">
        <v>1.5300000000000001E-2</v>
      </c>
      <c r="I178" s="146">
        <v>1</v>
      </c>
      <c r="J178" s="172">
        <f t="shared" si="8"/>
        <v>3.1175292785584854E-2</v>
      </c>
      <c r="L178" s="110" t="s">
        <v>278</v>
      </c>
      <c r="M178" s="173">
        <v>3.5229681675666598E-2</v>
      </c>
      <c r="N178" s="174">
        <v>3.5628936299893499E-2</v>
      </c>
    </row>
    <row r="179" spans="1:14">
      <c r="A179" s="115">
        <v>30956</v>
      </c>
      <c r="B179" s="73">
        <v>1178295</v>
      </c>
      <c r="C179" s="73">
        <v>127431</v>
      </c>
      <c r="D179" s="90">
        <v>37490000</v>
      </c>
      <c r="E179" s="171">
        <f t="shared" si="6"/>
        <v>2.7266228385539049E-2</v>
      </c>
      <c r="F179" s="90">
        <v>1640000</v>
      </c>
      <c r="G179" s="171">
        <f t="shared" si="7"/>
        <v>4.1911576795297723E-2</v>
      </c>
      <c r="H179" s="175">
        <v>1.49E-2</v>
      </c>
      <c r="I179" s="146">
        <v>1</v>
      </c>
      <c r="J179" s="172">
        <f t="shared" si="8"/>
        <v>3.0560063639240537E-2</v>
      </c>
      <c r="L179" s="110" t="s">
        <v>279</v>
      </c>
      <c r="M179" s="173">
        <v>3.4589532932999899E-2</v>
      </c>
      <c r="N179" s="174">
        <v>3.5608436775424197E-2</v>
      </c>
    </row>
    <row r="180" spans="1:14">
      <c r="A180" s="115">
        <v>30987</v>
      </c>
      <c r="B180" s="73">
        <v>1176284</v>
      </c>
      <c r="C180" s="73">
        <v>127799</v>
      </c>
      <c r="D180" s="90">
        <v>37560000</v>
      </c>
      <c r="E180" s="171">
        <f t="shared" si="6"/>
        <v>2.7156854251079783E-2</v>
      </c>
      <c r="F180" s="90">
        <v>1600000</v>
      </c>
      <c r="G180" s="171">
        <f t="shared" si="7"/>
        <v>4.0858018386108273E-2</v>
      </c>
      <c r="H180" s="175">
        <v>1.55E-2</v>
      </c>
      <c r="I180" s="146">
        <v>1</v>
      </c>
      <c r="J180" s="172">
        <f t="shared" si="8"/>
        <v>3.1481410414634203E-2</v>
      </c>
      <c r="L180" s="110" t="s">
        <v>280</v>
      </c>
      <c r="M180" s="173">
        <v>3.5376502104333303E-2</v>
      </c>
      <c r="N180" s="174">
        <v>3.5591993796696399E-2</v>
      </c>
    </row>
    <row r="181" spans="1:14">
      <c r="A181" s="115">
        <v>31017</v>
      </c>
      <c r="B181" s="73">
        <v>1175470</v>
      </c>
      <c r="C181" s="73">
        <v>128676</v>
      </c>
      <c r="D181" s="90">
        <v>37620000</v>
      </c>
      <c r="E181" s="171">
        <f t="shared" si="6"/>
        <v>2.7072169469235022E-2</v>
      </c>
      <c r="F181" s="90">
        <v>1540000</v>
      </c>
      <c r="G181" s="171">
        <f t="shared" si="7"/>
        <v>3.9325842696629212E-2</v>
      </c>
      <c r="H181" s="175">
        <v>1.55E-2</v>
      </c>
      <c r="I181" s="146">
        <v>1</v>
      </c>
      <c r="J181" s="172">
        <f t="shared" si="8"/>
        <v>3.1481410414634203E-2</v>
      </c>
      <c r="L181" s="110" t="s">
        <v>281</v>
      </c>
      <c r="M181" s="173">
        <v>3.5082180764333303E-2</v>
      </c>
      <c r="N181" s="174">
        <v>3.5579762593355803E-2</v>
      </c>
    </row>
    <row r="182" spans="1:14">
      <c r="A182" s="115">
        <v>31048</v>
      </c>
      <c r="B182" s="73">
        <v>1169219</v>
      </c>
      <c r="C182" s="73">
        <v>127529</v>
      </c>
      <c r="D182" s="90">
        <v>37660000</v>
      </c>
      <c r="E182" s="171">
        <f t="shared" si="6"/>
        <v>2.6915878867305277E-2</v>
      </c>
      <c r="F182" s="90">
        <v>1480000</v>
      </c>
      <c r="G182" s="171">
        <f t="shared" si="7"/>
        <v>3.7812979049565661E-2</v>
      </c>
      <c r="H182" s="175">
        <v>1.5700000000000002E-2</v>
      </c>
      <c r="I182" s="146">
        <v>1</v>
      </c>
      <c r="J182" s="172">
        <f t="shared" si="8"/>
        <v>3.1786551509812071E-2</v>
      </c>
      <c r="L182" s="110" t="s">
        <v>282</v>
      </c>
      <c r="M182" s="173">
        <v>3.3977377897333301E-2</v>
      </c>
      <c r="N182" s="174">
        <v>3.5571763712740498E-2</v>
      </c>
    </row>
    <row r="183" spans="1:14">
      <c r="A183" s="115">
        <v>31079</v>
      </c>
      <c r="B183" s="73">
        <v>1174883</v>
      </c>
      <c r="C183" s="73">
        <v>128245</v>
      </c>
      <c r="D183" s="90">
        <v>37660000</v>
      </c>
      <c r="E183" s="171">
        <f t="shared" si="6"/>
        <v>2.7040271490383638E-2</v>
      </c>
      <c r="F183" s="90">
        <v>1560000</v>
      </c>
      <c r="G183" s="171">
        <f t="shared" si="7"/>
        <v>3.9775624681285059E-2</v>
      </c>
      <c r="H183" s="175">
        <v>1.41E-2</v>
      </c>
      <c r="I183" s="146">
        <v>1</v>
      </c>
      <c r="J183" s="172">
        <f t="shared" si="8"/>
        <v>2.9317151948605753E-2</v>
      </c>
      <c r="L183" s="110" t="s">
        <v>283</v>
      </c>
      <c r="M183" s="173">
        <v>3.6156431193666599E-2</v>
      </c>
      <c r="N183" s="174">
        <v>3.5567706713545297E-2</v>
      </c>
    </row>
    <row r="184" spans="1:14">
      <c r="A184" s="115">
        <v>31107</v>
      </c>
      <c r="B184" s="73">
        <v>1169635</v>
      </c>
      <c r="C184" s="73">
        <v>128534</v>
      </c>
      <c r="D184" s="90">
        <v>37570000</v>
      </c>
      <c r="E184" s="171">
        <f t="shared" si="6"/>
        <v>2.6963773967491889E-2</v>
      </c>
      <c r="F184" s="90">
        <v>1560000</v>
      </c>
      <c r="G184" s="171">
        <f t="shared" si="7"/>
        <v>3.9867109634551492E-2</v>
      </c>
      <c r="H184" s="175">
        <v>1.5300000000000001E-2</v>
      </c>
      <c r="I184" s="146">
        <v>1</v>
      </c>
      <c r="J184" s="172">
        <f t="shared" si="8"/>
        <v>3.1175292785584854E-2</v>
      </c>
      <c r="L184" s="110" t="s">
        <v>284</v>
      </c>
      <c r="M184" s="173">
        <v>3.6060606000333298E-2</v>
      </c>
      <c r="N184" s="174">
        <v>3.5566304663330703E-2</v>
      </c>
    </row>
    <row r="185" spans="1:14">
      <c r="A185" s="115">
        <v>31138</v>
      </c>
      <c r="B185" s="73">
        <v>1176458</v>
      </c>
      <c r="C185" s="73">
        <v>127941</v>
      </c>
      <c r="D185" s="90">
        <v>37520000</v>
      </c>
      <c r="E185" s="171">
        <f t="shared" si="6"/>
        <v>2.7185826201199283E-2</v>
      </c>
      <c r="F185" s="90">
        <v>1470000</v>
      </c>
      <c r="G185" s="171">
        <f t="shared" si="7"/>
        <v>3.7701974865350089E-2</v>
      </c>
      <c r="H185" s="175">
        <v>1.47E-2</v>
      </c>
      <c r="I185" s="146">
        <v>1</v>
      </c>
      <c r="J185" s="172">
        <f t="shared" si="8"/>
        <v>3.0250918768535001E-2</v>
      </c>
      <c r="L185" s="110" t="s">
        <v>285</v>
      </c>
      <c r="M185" s="173">
        <v>3.6060996270999998E-2</v>
      </c>
      <c r="N185" s="174">
        <v>3.5566638582456699E-2</v>
      </c>
    </row>
    <row r="186" spans="1:14">
      <c r="A186" s="115">
        <v>31168</v>
      </c>
      <c r="B186" s="73">
        <v>1177223</v>
      </c>
      <c r="C186" s="73">
        <v>129011</v>
      </c>
      <c r="D186" s="90">
        <v>37540000</v>
      </c>
      <c r="E186" s="171">
        <f t="shared" si="6"/>
        <v>2.716404688561367E-2</v>
      </c>
      <c r="F186" s="90">
        <v>1520000</v>
      </c>
      <c r="G186" s="171">
        <f t="shared" si="7"/>
        <v>3.8914490527393757E-2</v>
      </c>
      <c r="H186" s="175">
        <v>1.5900000000000001E-2</v>
      </c>
      <c r="I186" s="146">
        <v>1</v>
      </c>
      <c r="J186" s="172">
        <f t="shared" si="8"/>
        <v>3.2090731567768503E-2</v>
      </c>
      <c r="L186" s="110" t="s">
        <v>286</v>
      </c>
      <c r="M186" s="173">
        <v>3.6158181834666597E-2</v>
      </c>
      <c r="N186" s="174">
        <v>3.5568098429619603E-2</v>
      </c>
    </row>
    <row r="187" spans="1:14">
      <c r="A187" s="115">
        <v>31199</v>
      </c>
      <c r="B187" s="73">
        <v>1173670</v>
      </c>
      <c r="C187" s="73">
        <v>130480</v>
      </c>
      <c r="D187" s="90">
        <v>37490000</v>
      </c>
      <c r="E187" s="171">
        <f t="shared" si="6"/>
        <v>2.7072505546517172E-2</v>
      </c>
      <c r="F187" s="90">
        <v>1560000</v>
      </c>
      <c r="G187" s="171">
        <f t="shared" si="7"/>
        <v>3.9948783610755441E-2</v>
      </c>
      <c r="H187" s="175">
        <v>1.6200000000000003E-2</v>
      </c>
      <c r="I187" s="146">
        <v>1</v>
      </c>
      <c r="J187" s="172">
        <f t="shared" si="8"/>
        <v>3.2545232536600015E-2</v>
      </c>
      <c r="L187" s="110" t="s">
        <v>287</v>
      </c>
      <c r="M187" s="173">
        <v>3.5669759941666601E-2</v>
      </c>
      <c r="N187" s="174">
        <v>3.5570383137070498E-2</v>
      </c>
    </row>
    <row r="188" spans="1:14">
      <c r="A188" s="115">
        <v>31229</v>
      </c>
      <c r="B188" s="73">
        <v>1163274</v>
      </c>
      <c r="C188" s="73">
        <v>132714</v>
      </c>
      <c r="D188" s="90">
        <v>37640000</v>
      </c>
      <c r="E188" s="171">
        <f t="shared" si="6"/>
        <v>2.6649730440934914E-2</v>
      </c>
      <c r="F188" s="90">
        <v>1520000</v>
      </c>
      <c r="G188" s="171">
        <f t="shared" si="7"/>
        <v>3.8815117466802863E-2</v>
      </c>
      <c r="H188" s="175">
        <v>1.5800000000000002E-2</v>
      </c>
      <c r="I188" s="146">
        <v>1</v>
      </c>
      <c r="J188" s="172">
        <f t="shared" si="8"/>
        <v>3.1938760717202232E-2</v>
      </c>
      <c r="L188" s="110" t="s">
        <v>288</v>
      </c>
      <c r="M188" s="173">
        <v>3.4933322454E-2</v>
      </c>
      <c r="N188" s="174">
        <v>3.5573560439188898E-2</v>
      </c>
    </row>
    <row r="189" spans="1:14">
      <c r="A189" s="115">
        <v>31260</v>
      </c>
      <c r="B189" s="73">
        <v>1154542</v>
      </c>
      <c r="C189" s="73">
        <v>130267</v>
      </c>
      <c r="D189" s="90">
        <v>37370000</v>
      </c>
      <c r="E189" s="171">
        <f t="shared" si="6"/>
        <v>2.6677805480113899E-2</v>
      </c>
      <c r="F189" s="90">
        <v>1510000</v>
      </c>
      <c r="G189" s="171">
        <f t="shared" si="7"/>
        <v>3.8837448559670779E-2</v>
      </c>
      <c r="H189" s="175">
        <v>1.61E-2</v>
      </c>
      <c r="I189" s="146">
        <v>1</v>
      </c>
      <c r="J189" s="172">
        <f t="shared" si="8"/>
        <v>3.2393965647681634E-2</v>
      </c>
      <c r="L189" s="110" t="s">
        <v>289</v>
      </c>
      <c r="M189" s="173">
        <v>3.5180219710000002E-2</v>
      </c>
      <c r="N189" s="174">
        <v>3.5577760180857197E-2</v>
      </c>
    </row>
    <row r="190" spans="1:14">
      <c r="A190" s="115">
        <v>31291</v>
      </c>
      <c r="B190" s="73">
        <v>1151098</v>
      </c>
      <c r="C190" s="73">
        <v>130760</v>
      </c>
      <c r="D190" s="90">
        <v>37840000</v>
      </c>
      <c r="E190" s="171">
        <f t="shared" si="6"/>
        <v>2.6256539508225585E-2</v>
      </c>
      <c r="F190" s="90">
        <v>1600000</v>
      </c>
      <c r="G190" s="171">
        <f t="shared" si="7"/>
        <v>4.0567951318458417E-2</v>
      </c>
      <c r="H190" s="175">
        <v>1.6500000000000001E-2</v>
      </c>
      <c r="I190" s="146">
        <v>1</v>
      </c>
      <c r="J190" s="172">
        <f t="shared" si="8"/>
        <v>3.2997654027555008E-2</v>
      </c>
      <c r="L190" s="110" t="s">
        <v>290</v>
      </c>
      <c r="M190" s="173">
        <v>3.57171068436666E-2</v>
      </c>
      <c r="N190" s="174">
        <v>3.5582712058217003E-2</v>
      </c>
    </row>
    <row r="191" spans="1:14">
      <c r="A191" s="115">
        <v>31321</v>
      </c>
      <c r="B191" s="73">
        <v>1141033</v>
      </c>
      <c r="C191" s="73">
        <v>129455</v>
      </c>
      <c r="D191" s="90">
        <v>38140000</v>
      </c>
      <c r="E191" s="171">
        <f t="shared" si="6"/>
        <v>2.5837477099901311E-2</v>
      </c>
      <c r="F191" s="90">
        <v>1640000</v>
      </c>
      <c r="G191" s="171">
        <f t="shared" si="7"/>
        <v>4.122674710910005E-2</v>
      </c>
      <c r="H191" s="175">
        <v>1.6399999999999998E-2</v>
      </c>
      <c r="I191" s="146">
        <v>1</v>
      </c>
      <c r="J191" s="172">
        <f t="shared" si="8"/>
        <v>3.2847074971580847E-2</v>
      </c>
      <c r="L191" s="110" t="s">
        <v>291</v>
      </c>
      <c r="M191" s="173">
        <v>3.5033536711999901E-2</v>
      </c>
      <c r="N191" s="174">
        <v>3.5587897304615597E-2</v>
      </c>
    </row>
    <row r="192" spans="1:14">
      <c r="A192" s="115">
        <v>31352</v>
      </c>
      <c r="B192" s="73">
        <v>1138600</v>
      </c>
      <c r="C192" s="73">
        <v>129000</v>
      </c>
      <c r="D192" s="90">
        <v>38170000</v>
      </c>
      <c r="E192" s="171">
        <f t="shared" si="6"/>
        <v>2.5768512184912558E-2</v>
      </c>
      <c r="F192" s="90">
        <v>1680000</v>
      </c>
      <c r="G192" s="171">
        <f t="shared" si="7"/>
        <v>4.215809284818068E-2</v>
      </c>
      <c r="H192" s="175">
        <v>1.5300000000000001E-2</v>
      </c>
      <c r="I192" s="146">
        <v>1</v>
      </c>
      <c r="J192" s="172">
        <f t="shared" si="8"/>
        <v>3.1175292785584854E-2</v>
      </c>
      <c r="L192" s="110" t="s">
        <v>292</v>
      </c>
      <c r="M192" s="173">
        <v>3.6389779003E-2</v>
      </c>
      <c r="N192" s="174">
        <v>3.5592881150141302E-2</v>
      </c>
    </row>
    <row r="193" spans="1:14">
      <c r="A193" s="115">
        <v>31382</v>
      </c>
      <c r="B193" s="73">
        <v>1133003</v>
      </c>
      <c r="C193" s="73">
        <v>128443</v>
      </c>
      <c r="D193" s="90">
        <v>37870000</v>
      </c>
      <c r="E193" s="171">
        <f t="shared" si="6"/>
        <v>2.5841064181819678E-2</v>
      </c>
      <c r="F193" s="90">
        <v>1670000</v>
      </c>
      <c r="G193" s="171">
        <f t="shared" si="7"/>
        <v>4.2235710672736466E-2</v>
      </c>
      <c r="H193" s="175">
        <v>1.6299999999999999E-2</v>
      </c>
      <c r="I193" s="146">
        <v>1</v>
      </c>
      <c r="J193" s="172">
        <f t="shared" si="8"/>
        <v>3.2696268388881206E-2</v>
      </c>
      <c r="L193" s="110" t="s">
        <v>293</v>
      </c>
      <c r="M193" s="173">
        <v>3.54738882323333E-2</v>
      </c>
      <c r="N193" s="174">
        <v>3.5596882349511902E-2</v>
      </c>
    </row>
    <row r="194" spans="1:14">
      <c r="A194" s="115">
        <v>31413</v>
      </c>
      <c r="B194" s="73">
        <v>1137079</v>
      </c>
      <c r="C194" s="73">
        <v>129193</v>
      </c>
      <c r="D194" s="90">
        <v>38160000</v>
      </c>
      <c r="E194" s="171">
        <f t="shared" ref="E194:E257" si="9">(B194-C194)/(B194-C194+D194)</f>
        <v>2.5732458473760877E-2</v>
      </c>
      <c r="F194" s="90">
        <v>1620000</v>
      </c>
      <c r="G194" s="171">
        <f t="shared" ref="G194:G257" si="10">F194/(D194+F194)</f>
        <v>4.072398190045249E-2</v>
      </c>
      <c r="H194" s="175">
        <v>1.5600000000000001E-2</v>
      </c>
      <c r="I194" s="146">
        <v>1</v>
      </c>
      <c r="J194" s="172">
        <f t="shared" ref="J194:J257" si="11">EXP((-0.0188484068521+LOG(H194,EXP(1))*0.0399737453918+I194*0.0016746806113)/(1+0.0341814185326-0.981051889171))</f>
        <v>3.1634102049950125E-2</v>
      </c>
      <c r="L194" s="110" t="s">
        <v>294</v>
      </c>
      <c r="M194" s="173">
        <v>3.4578182786666599E-2</v>
      </c>
      <c r="N194" s="174">
        <v>3.5599617718603302E-2</v>
      </c>
    </row>
    <row r="195" spans="1:14">
      <c r="A195" s="115">
        <v>31444</v>
      </c>
      <c r="B195" s="73">
        <v>1127549</v>
      </c>
      <c r="C195" s="73">
        <v>129320</v>
      </c>
      <c r="D195" s="90">
        <v>38270000</v>
      </c>
      <c r="E195" s="171">
        <f t="shared" si="9"/>
        <v>2.5420779735189993E-2</v>
      </c>
      <c r="F195" s="90">
        <v>1560000</v>
      </c>
      <c r="G195" s="171">
        <f t="shared" si="10"/>
        <v>3.9166457444137583E-2</v>
      </c>
      <c r="H195" s="175">
        <v>1.7299999999999999E-2</v>
      </c>
      <c r="I195" s="146">
        <v>1</v>
      </c>
      <c r="J195" s="172">
        <f t="shared" si="11"/>
        <v>3.4194297036087534E-2</v>
      </c>
      <c r="L195" s="110" t="s">
        <v>295</v>
      </c>
      <c r="M195" s="173">
        <v>3.5719611807666599E-2</v>
      </c>
      <c r="N195" s="174">
        <v>3.5600727201968101E-2</v>
      </c>
    </row>
    <row r="196" spans="1:14">
      <c r="A196" s="115">
        <v>31472</v>
      </c>
      <c r="B196" s="73">
        <v>1128088</v>
      </c>
      <c r="C196" s="73">
        <v>128796</v>
      </c>
      <c r="D196" s="90">
        <v>38330000</v>
      </c>
      <c r="E196" s="171">
        <f t="shared" si="9"/>
        <v>2.5408339412771531E-2</v>
      </c>
      <c r="F196" s="90">
        <v>1640000</v>
      </c>
      <c r="G196" s="171">
        <f t="shared" si="10"/>
        <v>4.103077307980986E-2</v>
      </c>
      <c r="H196" s="175">
        <v>1.6200000000000003E-2</v>
      </c>
      <c r="I196" s="146">
        <v>1</v>
      </c>
      <c r="J196" s="172">
        <f t="shared" si="11"/>
        <v>3.2545232536600015E-2</v>
      </c>
      <c r="L196" s="110" t="s">
        <v>296</v>
      </c>
      <c r="M196" s="173">
        <v>3.6108742546333297E-2</v>
      </c>
      <c r="N196" s="174">
        <v>3.5599212347326603E-2</v>
      </c>
    </row>
    <row r="197" spans="1:14">
      <c r="A197" s="115">
        <v>31503</v>
      </c>
      <c r="B197" s="73">
        <v>1103926</v>
      </c>
      <c r="C197" s="73">
        <v>128383</v>
      </c>
      <c r="D197" s="90">
        <v>38560000</v>
      </c>
      <c r="E197" s="171">
        <f t="shared" si="9"/>
        <v>2.4675087932901289E-2</v>
      </c>
      <c r="F197" s="90">
        <v>1710000</v>
      </c>
      <c r="G197" s="171">
        <f t="shared" si="10"/>
        <v>4.2463372237397566E-2</v>
      </c>
      <c r="H197" s="175">
        <v>1.6200000000000003E-2</v>
      </c>
      <c r="I197" s="146">
        <v>1</v>
      </c>
      <c r="J197" s="172">
        <f t="shared" si="11"/>
        <v>3.2545232536600015E-2</v>
      </c>
      <c r="L197" s="110" t="s">
        <v>297</v>
      </c>
      <c r="M197" s="173">
        <v>3.5719346297999999E-2</v>
      </c>
      <c r="N197" s="174">
        <v>3.5594149005277499E-2</v>
      </c>
    </row>
    <row r="198" spans="1:14">
      <c r="A198" s="115">
        <v>31533</v>
      </c>
      <c r="B198" s="73">
        <v>1083119</v>
      </c>
      <c r="C198" s="73">
        <v>128270</v>
      </c>
      <c r="D198" s="90">
        <v>38230000</v>
      </c>
      <c r="E198" s="171">
        <f t="shared" si="9"/>
        <v>2.4367811140474219E-2</v>
      </c>
      <c r="F198" s="90">
        <v>1600000</v>
      </c>
      <c r="G198" s="171">
        <f t="shared" si="10"/>
        <v>4.0170725583730853E-2</v>
      </c>
      <c r="H198" s="175">
        <v>1.55E-2</v>
      </c>
      <c r="I198" s="146">
        <v>1</v>
      </c>
      <c r="J198" s="172">
        <f t="shared" si="11"/>
        <v>3.1481410414634203E-2</v>
      </c>
      <c r="L198" s="110" t="s">
        <v>298</v>
      </c>
      <c r="M198" s="173">
        <v>3.6303641422000002E-2</v>
      </c>
      <c r="N198" s="174">
        <v>3.5584931482794097E-2</v>
      </c>
    </row>
    <row r="199" spans="1:14">
      <c r="A199" s="115">
        <v>31564</v>
      </c>
      <c r="B199" s="73">
        <v>1052843</v>
      </c>
      <c r="C199" s="73">
        <v>125691</v>
      </c>
      <c r="D199" s="90">
        <v>38330000</v>
      </c>
      <c r="E199" s="171">
        <f t="shared" si="9"/>
        <v>2.3617403524331056E-2</v>
      </c>
      <c r="F199" s="90">
        <v>1650000</v>
      </c>
      <c r="G199" s="171">
        <f t="shared" si="10"/>
        <v>4.127063531765883E-2</v>
      </c>
      <c r="H199" s="175">
        <v>1.5600000000000001E-2</v>
      </c>
      <c r="I199" s="146">
        <v>1</v>
      </c>
      <c r="J199" s="172">
        <f t="shared" si="11"/>
        <v>3.1634102049950125E-2</v>
      </c>
      <c r="L199" s="110" t="s">
        <v>299</v>
      </c>
      <c r="M199" s="173">
        <v>3.6400517762333301E-2</v>
      </c>
      <c r="N199" s="174">
        <v>3.5571032335157397E-2</v>
      </c>
    </row>
    <row r="200" spans="1:14">
      <c r="A200" s="115">
        <v>31594</v>
      </c>
      <c r="B200" s="73">
        <v>1040446</v>
      </c>
      <c r="C200" s="73">
        <v>127397</v>
      </c>
      <c r="D200" s="90">
        <v>38610000</v>
      </c>
      <c r="E200" s="171">
        <f t="shared" si="9"/>
        <v>2.3101684285541838E-2</v>
      </c>
      <c r="F200" s="90">
        <v>1760000</v>
      </c>
      <c r="G200" s="171">
        <f t="shared" si="10"/>
        <v>4.3596730245231606E-2</v>
      </c>
      <c r="H200" s="175">
        <v>1.52E-2</v>
      </c>
      <c r="I200" s="146">
        <v>1</v>
      </c>
      <c r="J200" s="172">
        <f t="shared" si="11"/>
        <v>3.1021862803976896E-2</v>
      </c>
      <c r="L200" s="110" t="s">
        <v>300</v>
      </c>
      <c r="M200" s="173">
        <v>3.6255629711666598E-2</v>
      </c>
      <c r="N200" s="174">
        <v>3.5552373311360498E-2</v>
      </c>
    </row>
    <row r="201" spans="1:14">
      <c r="A201" s="115">
        <v>31625</v>
      </c>
      <c r="B201" s="73">
        <v>1060528</v>
      </c>
      <c r="C201" s="73">
        <v>126406</v>
      </c>
      <c r="D201" s="90">
        <v>38460000</v>
      </c>
      <c r="E201" s="171">
        <f t="shared" si="9"/>
        <v>2.371221777705821E-2</v>
      </c>
      <c r="F201" s="90">
        <v>1720000</v>
      </c>
      <c r="G201" s="171">
        <f t="shared" si="10"/>
        <v>4.2807366849178699E-2</v>
      </c>
      <c r="H201" s="175">
        <v>1.6E-2</v>
      </c>
      <c r="I201" s="146">
        <v>1</v>
      </c>
      <c r="J201" s="172">
        <f t="shared" si="11"/>
        <v>3.2242465930382276E-2</v>
      </c>
      <c r="L201" s="110" t="s">
        <v>301</v>
      </c>
      <c r="M201" s="173">
        <v>3.64980265683333E-2</v>
      </c>
      <c r="N201" s="174">
        <v>3.55293945887886E-2</v>
      </c>
    </row>
    <row r="202" spans="1:14">
      <c r="A202" s="115">
        <v>31656</v>
      </c>
      <c r="B202" s="73">
        <v>1058144</v>
      </c>
      <c r="C202" s="73">
        <v>126458</v>
      </c>
      <c r="D202" s="90">
        <v>38390000</v>
      </c>
      <c r="E202" s="171">
        <f t="shared" si="9"/>
        <v>2.369394842326954E-2</v>
      </c>
      <c r="F202" s="90">
        <v>1690000</v>
      </c>
      <c r="G202" s="171">
        <f t="shared" si="10"/>
        <v>4.2165668662674648E-2</v>
      </c>
      <c r="H202" s="175">
        <v>1.6200000000000003E-2</v>
      </c>
      <c r="I202" s="146">
        <v>1</v>
      </c>
      <c r="J202" s="172">
        <f t="shared" si="11"/>
        <v>3.2545232536600015E-2</v>
      </c>
      <c r="L202" s="110" t="s">
        <v>302</v>
      </c>
      <c r="M202" s="173">
        <v>3.6061386509333299E-2</v>
      </c>
      <c r="N202" s="174">
        <v>3.5502975880077003E-2</v>
      </c>
    </row>
    <row r="203" spans="1:14">
      <c r="A203" s="115">
        <v>31686</v>
      </c>
      <c r="B203" s="73">
        <v>1061553</v>
      </c>
      <c r="C203" s="73">
        <v>124840</v>
      </c>
      <c r="D203" s="90">
        <v>38530000</v>
      </c>
      <c r="E203" s="171">
        <f t="shared" si="9"/>
        <v>2.3734254230900861E-2</v>
      </c>
      <c r="F203" s="90">
        <v>1660000</v>
      </c>
      <c r="G203" s="171">
        <f t="shared" si="10"/>
        <v>4.1303806917143568E-2</v>
      </c>
      <c r="H203" s="175">
        <v>1.6200000000000003E-2</v>
      </c>
      <c r="I203" s="146">
        <v>1</v>
      </c>
      <c r="J203" s="172">
        <f t="shared" si="11"/>
        <v>3.2545232536600015E-2</v>
      </c>
      <c r="L203" s="110" t="s">
        <v>303</v>
      </c>
      <c r="M203" s="173">
        <v>3.5560874324E-2</v>
      </c>
      <c r="N203" s="174">
        <v>3.5474602292847997E-2</v>
      </c>
    </row>
    <row r="204" spans="1:14">
      <c r="A204" s="115">
        <v>31717</v>
      </c>
      <c r="B204" s="73">
        <v>1061562</v>
      </c>
      <c r="C204" s="73">
        <v>124242</v>
      </c>
      <c r="D204" s="90">
        <v>38320000</v>
      </c>
      <c r="E204" s="171">
        <f t="shared" si="9"/>
        <v>2.3876311475159281E-2</v>
      </c>
      <c r="F204" s="90">
        <v>1670000</v>
      </c>
      <c r="G204" s="171">
        <f t="shared" si="10"/>
        <v>4.1760440110027504E-2</v>
      </c>
      <c r="H204" s="175">
        <v>1.6799999999999999E-2</v>
      </c>
      <c r="I204" s="146">
        <v>1</v>
      </c>
      <c r="J204" s="172">
        <f t="shared" si="11"/>
        <v>3.3448043110600456E-2</v>
      </c>
      <c r="L204" s="110" t="s">
        <v>304</v>
      </c>
      <c r="M204" s="173">
        <v>3.3938225884999999E-2</v>
      </c>
      <c r="N204" s="174">
        <v>3.5446107941367502E-2</v>
      </c>
    </row>
    <row r="205" spans="1:14">
      <c r="A205" s="115">
        <v>31747</v>
      </c>
      <c r="B205" s="73">
        <v>1071602</v>
      </c>
      <c r="C205" s="73">
        <v>125146</v>
      </c>
      <c r="D205" s="90">
        <v>38370000</v>
      </c>
      <c r="E205" s="171">
        <f t="shared" si="9"/>
        <v>2.4072769936334039E-2</v>
      </c>
      <c r="F205" s="90">
        <v>1750000</v>
      </c>
      <c r="G205" s="171">
        <f t="shared" si="10"/>
        <v>4.3619142572283151E-2</v>
      </c>
      <c r="H205" s="175">
        <v>1.7000000000000001E-2</v>
      </c>
      <c r="I205" s="146">
        <v>1</v>
      </c>
      <c r="J205" s="172">
        <f t="shared" si="11"/>
        <v>3.3747195771492204E-2</v>
      </c>
      <c r="L205" s="110" t="s">
        <v>305</v>
      </c>
      <c r="M205" s="173">
        <v>3.4193449635666603E-2</v>
      </c>
      <c r="N205" s="174">
        <v>3.5419380859920697E-2</v>
      </c>
    </row>
    <row r="206" spans="1:14">
      <c r="A206" s="115">
        <v>31778</v>
      </c>
      <c r="B206" s="73">
        <v>1077990</v>
      </c>
      <c r="C206" s="73">
        <v>125276</v>
      </c>
      <c r="D206" s="90">
        <v>38440000</v>
      </c>
      <c r="E206" s="171">
        <f t="shared" si="9"/>
        <v>2.4185030764826206E-2</v>
      </c>
      <c r="F206" s="90">
        <v>1790000</v>
      </c>
      <c r="G206" s="171">
        <f t="shared" si="10"/>
        <v>4.4494158588118317E-2</v>
      </c>
      <c r="H206" s="175">
        <v>1.6E-2</v>
      </c>
      <c r="I206" s="146">
        <v>1</v>
      </c>
      <c r="J206" s="172">
        <f t="shared" si="11"/>
        <v>3.2242465930382276E-2</v>
      </c>
      <c r="L206" s="110" t="s">
        <v>306</v>
      </c>
      <c r="M206" s="173">
        <v>3.4676131213333301E-2</v>
      </c>
      <c r="N206" s="174">
        <v>3.53953666565077E-2</v>
      </c>
    </row>
    <row r="207" spans="1:14">
      <c r="A207" s="115">
        <v>31809</v>
      </c>
      <c r="B207" s="73">
        <v>1086137</v>
      </c>
      <c r="C207" s="73">
        <v>124401</v>
      </c>
      <c r="D207" s="90">
        <v>38410000</v>
      </c>
      <c r="E207" s="171">
        <f t="shared" si="9"/>
        <v>2.4427066157306349E-2</v>
      </c>
      <c r="F207" s="90">
        <v>1780000</v>
      </c>
      <c r="G207" s="171">
        <f t="shared" si="10"/>
        <v>4.4289624284647923E-2</v>
      </c>
      <c r="H207" s="175">
        <v>1.6299999999999999E-2</v>
      </c>
      <c r="I207" s="146">
        <v>1</v>
      </c>
      <c r="J207" s="172">
        <f t="shared" si="11"/>
        <v>3.2696268388881206E-2</v>
      </c>
      <c r="L207" s="110" t="s">
        <v>307</v>
      </c>
      <c r="M207" s="173">
        <v>3.4884867661333301E-2</v>
      </c>
      <c r="N207" s="174">
        <v>3.5374244732113203E-2</v>
      </c>
    </row>
    <row r="208" spans="1:14">
      <c r="A208" s="115">
        <v>31837</v>
      </c>
      <c r="B208" s="73">
        <v>1110264</v>
      </c>
      <c r="C208" s="73">
        <v>125161</v>
      </c>
      <c r="D208" s="90">
        <v>38620000</v>
      </c>
      <c r="E208" s="171">
        <f t="shared" si="9"/>
        <v>2.4873133141454021E-2</v>
      </c>
      <c r="F208" s="90">
        <v>1740000</v>
      </c>
      <c r="G208" s="171">
        <f t="shared" si="10"/>
        <v>4.3111992071357783E-2</v>
      </c>
      <c r="H208" s="175">
        <v>1.6799999999999999E-2</v>
      </c>
      <c r="I208" s="146">
        <v>1</v>
      </c>
      <c r="J208" s="172">
        <f t="shared" si="11"/>
        <v>3.3448043110600456E-2</v>
      </c>
      <c r="L208" s="110" t="s">
        <v>308</v>
      </c>
      <c r="M208" s="173">
        <v>3.5129879582E-2</v>
      </c>
      <c r="N208" s="174">
        <v>3.5355744965570098E-2</v>
      </c>
    </row>
    <row r="209" spans="1:14">
      <c r="A209" s="115">
        <v>31868</v>
      </c>
      <c r="B209" s="73">
        <v>1119969</v>
      </c>
      <c r="C209" s="73">
        <v>126376</v>
      </c>
      <c r="D209" s="90">
        <v>38790000</v>
      </c>
      <c r="E209" s="171">
        <f t="shared" si="9"/>
        <v>2.4974943816663316E-2</v>
      </c>
      <c r="F209" s="90">
        <v>1780000</v>
      </c>
      <c r="G209" s="171">
        <f t="shared" si="10"/>
        <v>4.3874784323391668E-2</v>
      </c>
      <c r="H209" s="175">
        <v>1.6E-2</v>
      </c>
      <c r="I209" s="146">
        <v>1</v>
      </c>
      <c r="J209" s="172">
        <f t="shared" si="11"/>
        <v>3.2242465930382276E-2</v>
      </c>
      <c r="L209" s="110" t="s">
        <v>309</v>
      </c>
      <c r="M209" s="173">
        <v>3.56142312603333E-2</v>
      </c>
      <c r="N209" s="174">
        <v>3.5339291375042201E-2</v>
      </c>
    </row>
    <row r="210" spans="1:14">
      <c r="A210" s="115">
        <v>31898</v>
      </c>
      <c r="B210" s="73">
        <v>1128094</v>
      </c>
      <c r="C210" s="73">
        <v>130626</v>
      </c>
      <c r="D210" s="90">
        <v>38790000</v>
      </c>
      <c r="E210" s="171">
        <f t="shared" si="9"/>
        <v>2.5069903920500798E-2</v>
      </c>
      <c r="F210" s="90">
        <v>1880000</v>
      </c>
      <c r="G210" s="171">
        <f t="shared" si="10"/>
        <v>4.6225719203343986E-2</v>
      </c>
      <c r="H210" s="175">
        <v>1.5300000000000001E-2</v>
      </c>
      <c r="I210" s="146">
        <v>1</v>
      </c>
      <c r="J210" s="172">
        <f t="shared" si="11"/>
        <v>3.1175292785584854E-2</v>
      </c>
      <c r="L210" s="110" t="s">
        <v>310</v>
      </c>
      <c r="M210" s="173">
        <v>3.5659185167333303E-2</v>
      </c>
      <c r="N210" s="174">
        <v>3.5324166812828198E-2</v>
      </c>
    </row>
    <row r="211" spans="1:14">
      <c r="A211" s="115">
        <v>31929</v>
      </c>
      <c r="B211" s="73">
        <v>1151630</v>
      </c>
      <c r="C211" s="73">
        <v>132743</v>
      </c>
      <c r="D211" s="90">
        <v>38870000</v>
      </c>
      <c r="E211" s="171">
        <f t="shared" si="9"/>
        <v>2.5543129343267964E-2</v>
      </c>
      <c r="F211" s="90">
        <v>1820000</v>
      </c>
      <c r="G211" s="171">
        <f t="shared" si="10"/>
        <v>4.472843450479233E-2</v>
      </c>
      <c r="H211" s="175">
        <v>1.5300000000000001E-2</v>
      </c>
      <c r="I211" s="146">
        <v>1</v>
      </c>
      <c r="J211" s="172">
        <f t="shared" si="11"/>
        <v>3.1175292785584854E-2</v>
      </c>
      <c r="L211" s="110" t="s">
        <v>311</v>
      </c>
      <c r="M211" s="173">
        <v>3.5130833266666599E-2</v>
      </c>
      <c r="N211" s="174">
        <v>3.5309825968655402E-2</v>
      </c>
    </row>
    <row r="212" spans="1:14">
      <c r="A212" s="115">
        <v>31959</v>
      </c>
      <c r="B212" s="73">
        <v>1178865</v>
      </c>
      <c r="C212" s="73">
        <v>133061</v>
      </c>
      <c r="D212" s="90">
        <v>38840000</v>
      </c>
      <c r="E212" s="171">
        <f t="shared" si="9"/>
        <v>2.6219955350530229E-2</v>
      </c>
      <c r="F212" s="90">
        <v>1670000</v>
      </c>
      <c r="G212" s="171">
        <f t="shared" si="10"/>
        <v>4.1224389039743271E-2</v>
      </c>
      <c r="H212" s="175">
        <v>1.5600000000000001E-2</v>
      </c>
      <c r="I212" s="146">
        <v>1</v>
      </c>
      <c r="J212" s="172">
        <f t="shared" si="11"/>
        <v>3.1634102049950125E-2</v>
      </c>
      <c r="L212" s="110" t="s">
        <v>339</v>
      </c>
      <c r="M212" s="173">
        <v>3.6012403702666597E-2</v>
      </c>
      <c r="N212" s="174">
        <v>3.52959329187226E-2</v>
      </c>
    </row>
    <row r="213" spans="1:14">
      <c r="A213" s="115">
        <v>31990</v>
      </c>
      <c r="B213" s="73">
        <v>1221870</v>
      </c>
      <c r="C213" s="73">
        <v>135109</v>
      </c>
      <c r="D213" s="90">
        <v>39020000</v>
      </c>
      <c r="E213" s="171">
        <f t="shared" si="9"/>
        <v>2.7096703221683744E-2</v>
      </c>
      <c r="F213" s="90">
        <v>1680000</v>
      </c>
      <c r="G213" s="171">
        <f t="shared" si="10"/>
        <v>4.1277641277641275E-2</v>
      </c>
      <c r="H213" s="175">
        <v>1.54E-2</v>
      </c>
      <c r="I213" s="146">
        <v>1</v>
      </c>
      <c r="J213" s="172">
        <f t="shared" si="11"/>
        <v>3.1328474652974531E-2</v>
      </c>
    </row>
    <row r="214" spans="1:14">
      <c r="A214" s="115">
        <v>32021</v>
      </c>
      <c r="B214" s="73">
        <v>1262853</v>
      </c>
      <c r="C214" s="73">
        <v>134387</v>
      </c>
      <c r="D214" s="90">
        <v>38830000</v>
      </c>
      <c r="E214" s="171">
        <f t="shared" si="9"/>
        <v>2.8240974015368858E-2</v>
      </c>
      <c r="F214" s="90">
        <v>1670000</v>
      </c>
      <c r="G214" s="171">
        <f t="shared" si="10"/>
        <v>4.1234567901234566E-2</v>
      </c>
      <c r="H214" s="175">
        <v>1.46E-2</v>
      </c>
      <c r="I214" s="146">
        <v>1</v>
      </c>
      <c r="J214" s="172">
        <f t="shared" si="11"/>
        <v>3.0095956212985286E-2</v>
      </c>
    </row>
    <row r="215" spans="1:14">
      <c r="A215" s="115">
        <v>32051</v>
      </c>
      <c r="B215" s="73">
        <v>1296346</v>
      </c>
      <c r="C215" s="73">
        <v>134192</v>
      </c>
      <c r="D215" s="90">
        <v>38970000</v>
      </c>
      <c r="E215" s="171">
        <f t="shared" si="9"/>
        <v>2.8958176528476393E-2</v>
      </c>
      <c r="F215" s="90">
        <v>1660000</v>
      </c>
      <c r="G215" s="171">
        <f t="shared" si="10"/>
        <v>4.085650996800394E-2</v>
      </c>
      <c r="H215" s="175">
        <v>1.6299999999999999E-2</v>
      </c>
      <c r="I215" s="146">
        <v>1</v>
      </c>
      <c r="J215" s="172">
        <f t="shared" si="11"/>
        <v>3.2696268388881206E-2</v>
      </c>
    </row>
    <row r="216" spans="1:14">
      <c r="A216" s="115">
        <v>32082</v>
      </c>
      <c r="B216" s="73">
        <v>1334114</v>
      </c>
      <c r="C216" s="73">
        <v>135960</v>
      </c>
      <c r="D216" s="90">
        <v>39240000</v>
      </c>
      <c r="E216" s="171">
        <f t="shared" si="9"/>
        <v>2.9629295145371867E-2</v>
      </c>
      <c r="F216" s="90">
        <v>1640000</v>
      </c>
      <c r="G216" s="171">
        <f t="shared" si="10"/>
        <v>4.0117416829745595E-2</v>
      </c>
      <c r="H216" s="175">
        <v>1.5100000000000001E-2</v>
      </c>
      <c r="I216" s="146">
        <v>1</v>
      </c>
      <c r="J216" s="172">
        <f t="shared" si="11"/>
        <v>3.0868182669938238E-2</v>
      </c>
    </row>
    <row r="217" spans="1:14">
      <c r="A217" s="115">
        <v>32112</v>
      </c>
      <c r="B217" s="73">
        <v>1355740</v>
      </c>
      <c r="C217" s="73">
        <v>135292</v>
      </c>
      <c r="D217" s="90">
        <v>39550000</v>
      </c>
      <c r="E217" s="171">
        <f t="shared" si="9"/>
        <v>2.9934623234947038E-2</v>
      </c>
      <c r="F217" s="90">
        <v>1640000</v>
      </c>
      <c r="G217" s="171">
        <f t="shared" si="10"/>
        <v>3.9815489196406893E-2</v>
      </c>
      <c r="H217" s="175">
        <v>1.54E-2</v>
      </c>
      <c r="I217" s="146">
        <v>1</v>
      </c>
      <c r="J217" s="172">
        <f t="shared" si="11"/>
        <v>3.1328474652974531E-2</v>
      </c>
    </row>
    <row r="218" spans="1:14">
      <c r="A218" s="115">
        <v>32143</v>
      </c>
      <c r="B218" s="73">
        <v>1387120</v>
      </c>
      <c r="C218" s="73">
        <v>135414</v>
      </c>
      <c r="D218" s="90">
        <v>39650000</v>
      </c>
      <c r="E218" s="171">
        <f t="shared" si="9"/>
        <v>3.060278219201908E-2</v>
      </c>
      <c r="F218" s="90">
        <v>1650000</v>
      </c>
      <c r="G218" s="171">
        <f t="shared" si="10"/>
        <v>3.9951573849878935E-2</v>
      </c>
      <c r="H218" s="175">
        <v>1.37E-2</v>
      </c>
      <c r="I218" s="146">
        <v>1</v>
      </c>
      <c r="J218" s="172">
        <f t="shared" si="11"/>
        <v>2.8689176805170139E-2</v>
      </c>
    </row>
    <row r="219" spans="1:14">
      <c r="A219" s="115">
        <v>32174</v>
      </c>
      <c r="B219" s="73">
        <v>1415870</v>
      </c>
      <c r="C219" s="73">
        <v>133708</v>
      </c>
      <c r="D219" s="90">
        <v>39550000</v>
      </c>
      <c r="E219" s="171">
        <f t="shared" si="9"/>
        <v>3.140078646827469E-2</v>
      </c>
      <c r="F219" s="90">
        <v>1660000</v>
      </c>
      <c r="G219" s="171">
        <f t="shared" si="10"/>
        <v>4.0281485076437758E-2</v>
      </c>
      <c r="H219" s="175">
        <v>1.6200000000000003E-2</v>
      </c>
      <c r="I219" s="146">
        <v>1</v>
      </c>
      <c r="J219" s="172">
        <f t="shared" si="11"/>
        <v>3.2545232536600015E-2</v>
      </c>
    </row>
    <row r="220" spans="1:14">
      <c r="A220" s="115">
        <v>32203</v>
      </c>
      <c r="B220" s="73">
        <v>1437736</v>
      </c>
      <c r="C220" s="73">
        <v>127943</v>
      </c>
      <c r="D220" s="90">
        <v>39590000</v>
      </c>
      <c r="E220" s="171">
        <f t="shared" si="9"/>
        <v>3.2024440808294558E-2</v>
      </c>
      <c r="F220" s="90">
        <v>1620000</v>
      </c>
      <c r="G220" s="171">
        <f t="shared" si="10"/>
        <v>3.9310846881824797E-2</v>
      </c>
      <c r="H220" s="175">
        <v>1.6E-2</v>
      </c>
      <c r="I220" s="146">
        <v>1</v>
      </c>
      <c r="J220" s="172">
        <f t="shared" si="11"/>
        <v>3.2242465930382276E-2</v>
      </c>
    </row>
    <row r="221" spans="1:14">
      <c r="A221" s="115">
        <v>32234</v>
      </c>
      <c r="B221" s="73">
        <v>1472400</v>
      </c>
      <c r="C221" s="73">
        <v>133200</v>
      </c>
      <c r="D221" s="90">
        <v>39560000</v>
      </c>
      <c r="E221" s="171">
        <f t="shared" si="9"/>
        <v>3.2743916751427904E-2</v>
      </c>
      <c r="F221" s="90">
        <v>1560000</v>
      </c>
      <c r="G221" s="171">
        <f t="shared" si="10"/>
        <v>3.7937743190661476E-2</v>
      </c>
      <c r="H221" s="175">
        <v>1.72E-2</v>
      </c>
      <c r="I221" s="146">
        <v>1</v>
      </c>
      <c r="J221" s="172">
        <f t="shared" si="11"/>
        <v>3.4045478203439075E-2</v>
      </c>
    </row>
    <row r="222" spans="1:14">
      <c r="A222" s="115">
        <v>32264</v>
      </c>
      <c r="B222" s="73">
        <v>1508626</v>
      </c>
      <c r="C222" s="73">
        <v>132718</v>
      </c>
      <c r="D222" s="90">
        <v>39780000</v>
      </c>
      <c r="E222" s="171">
        <f t="shared" si="9"/>
        <v>3.3431603550090547E-2</v>
      </c>
      <c r="F222" s="90">
        <v>1530000</v>
      </c>
      <c r="G222" s="171">
        <f t="shared" si="10"/>
        <v>3.7037037037037035E-2</v>
      </c>
      <c r="H222" s="175">
        <v>1.6200000000000003E-2</v>
      </c>
      <c r="I222" s="146">
        <v>1</v>
      </c>
      <c r="J222" s="172">
        <f t="shared" si="11"/>
        <v>3.2545232536600015E-2</v>
      </c>
    </row>
    <row r="223" spans="1:14">
      <c r="A223" s="115">
        <v>32295</v>
      </c>
      <c r="B223" s="73">
        <v>1539197</v>
      </c>
      <c r="C223" s="73">
        <v>135543</v>
      </c>
      <c r="D223" s="90">
        <v>39970000</v>
      </c>
      <c r="E223" s="171">
        <f t="shared" si="9"/>
        <v>3.3926275885615517E-2</v>
      </c>
      <c r="F223" s="90">
        <v>1490000</v>
      </c>
      <c r="G223" s="171">
        <f t="shared" si="10"/>
        <v>3.5938253738543174E-2</v>
      </c>
      <c r="H223" s="175">
        <v>1.66E-2</v>
      </c>
      <c r="I223" s="146">
        <v>1</v>
      </c>
      <c r="J223" s="172">
        <f t="shared" si="11"/>
        <v>3.3148007275936003E-2</v>
      </c>
    </row>
    <row r="224" spans="1:14">
      <c r="A224" s="115">
        <v>32325</v>
      </c>
      <c r="B224" s="73">
        <v>1575226</v>
      </c>
      <c r="C224" s="73">
        <v>137057</v>
      </c>
      <c r="D224" s="90">
        <v>40110000</v>
      </c>
      <c r="E224" s="171">
        <f t="shared" si="9"/>
        <v>3.4614497693027095E-2</v>
      </c>
      <c r="F224" s="90">
        <v>1560000</v>
      </c>
      <c r="G224" s="171">
        <f t="shared" si="10"/>
        <v>3.7437005039596835E-2</v>
      </c>
      <c r="H224" s="175">
        <v>1.5900000000000001E-2</v>
      </c>
      <c r="I224" s="146">
        <v>1</v>
      </c>
      <c r="J224" s="172">
        <f t="shared" si="11"/>
        <v>3.2090731567768503E-2</v>
      </c>
    </row>
    <row r="225" spans="1:10">
      <c r="A225" s="115">
        <v>32356</v>
      </c>
      <c r="B225" s="73">
        <v>1585075</v>
      </c>
      <c r="C225" s="73">
        <v>136663</v>
      </c>
      <c r="D225" s="90">
        <v>40230000</v>
      </c>
      <c r="E225" s="171">
        <f t="shared" si="9"/>
        <v>3.4752091802346022E-2</v>
      </c>
      <c r="F225" s="90">
        <v>1580000</v>
      </c>
      <c r="G225" s="171">
        <f t="shared" si="10"/>
        <v>3.7790002391772305E-2</v>
      </c>
      <c r="H225" s="175">
        <v>1.6200000000000003E-2</v>
      </c>
      <c r="I225" s="146">
        <v>1</v>
      </c>
      <c r="J225" s="172">
        <f t="shared" si="11"/>
        <v>3.2545232536600015E-2</v>
      </c>
    </row>
    <row r="226" spans="1:10">
      <c r="A226" s="115">
        <v>32387</v>
      </c>
      <c r="B226" s="73">
        <v>1603253</v>
      </c>
      <c r="C226" s="73">
        <v>136916</v>
      </c>
      <c r="D226" s="90">
        <v>40190000</v>
      </c>
      <c r="E226" s="171">
        <f t="shared" si="9"/>
        <v>3.5200814704374993E-2</v>
      </c>
      <c r="F226" s="90">
        <v>1510000</v>
      </c>
      <c r="G226" s="171">
        <f t="shared" si="10"/>
        <v>3.621103117505995E-2</v>
      </c>
      <c r="H226" s="175">
        <v>1.6E-2</v>
      </c>
      <c r="I226" s="146">
        <v>1</v>
      </c>
      <c r="J226" s="172">
        <f t="shared" si="11"/>
        <v>3.2242465930382276E-2</v>
      </c>
    </row>
    <row r="227" spans="1:10">
      <c r="A227" s="115">
        <v>32417</v>
      </c>
      <c r="B227" s="73">
        <v>1626825</v>
      </c>
      <c r="C227" s="73">
        <v>136183</v>
      </c>
      <c r="D227" s="90">
        <v>40110000</v>
      </c>
      <c r="E227" s="171">
        <f t="shared" si="9"/>
        <v>3.5832187397492568E-2</v>
      </c>
      <c r="F227" s="90">
        <v>1490000</v>
      </c>
      <c r="G227" s="171">
        <f t="shared" si="10"/>
        <v>3.581730769230769E-2</v>
      </c>
      <c r="H227" s="175">
        <v>1.61E-2</v>
      </c>
      <c r="I227" s="146">
        <v>1</v>
      </c>
      <c r="J227" s="172">
        <f t="shared" si="11"/>
        <v>3.2393965647681634E-2</v>
      </c>
    </row>
    <row r="228" spans="1:10">
      <c r="A228" s="115">
        <v>32448</v>
      </c>
      <c r="B228" s="73">
        <v>1633095</v>
      </c>
      <c r="C228" s="73">
        <v>133908</v>
      </c>
      <c r="D228" s="90">
        <v>40270000</v>
      </c>
      <c r="E228" s="171">
        <f t="shared" si="9"/>
        <v>3.589217573231674E-2</v>
      </c>
      <c r="F228" s="90">
        <v>1480000</v>
      </c>
      <c r="G228" s="171">
        <f t="shared" si="10"/>
        <v>3.5449101796407187E-2</v>
      </c>
      <c r="H228" s="175">
        <v>1.72E-2</v>
      </c>
      <c r="I228" s="146">
        <v>1</v>
      </c>
      <c r="J228" s="172">
        <f t="shared" si="11"/>
        <v>3.4045478203439075E-2</v>
      </c>
    </row>
    <row r="229" spans="1:10">
      <c r="A229" s="115">
        <v>32478</v>
      </c>
      <c r="B229" s="73">
        <v>1654987</v>
      </c>
      <c r="C229" s="73">
        <v>132166</v>
      </c>
      <c r="D229" s="90">
        <v>40430000</v>
      </c>
      <c r="E229" s="171">
        <f t="shared" si="9"/>
        <v>3.6298417214899563E-2</v>
      </c>
      <c r="F229" s="90">
        <v>1470000</v>
      </c>
      <c r="G229" s="171">
        <f t="shared" si="10"/>
        <v>3.5083532219570404E-2</v>
      </c>
      <c r="H229" s="175">
        <v>1.83E-2</v>
      </c>
      <c r="I229" s="146">
        <v>1</v>
      </c>
      <c r="J229" s="172">
        <f t="shared" si="11"/>
        <v>3.5671023672994503E-2</v>
      </c>
    </row>
    <row r="230" spans="1:10">
      <c r="A230" s="115">
        <v>32509</v>
      </c>
      <c r="B230" s="73">
        <v>1665861</v>
      </c>
      <c r="C230" s="73">
        <v>133039</v>
      </c>
      <c r="D230" s="90">
        <v>40500000</v>
      </c>
      <c r="E230" s="171">
        <f t="shared" si="9"/>
        <v>3.646726360652159E-2</v>
      </c>
      <c r="F230" s="90">
        <v>1430000</v>
      </c>
      <c r="G230" s="171">
        <f t="shared" si="10"/>
        <v>3.4104459813975675E-2</v>
      </c>
      <c r="H230" s="175">
        <v>1.6899999999999998E-2</v>
      </c>
      <c r="I230" s="146">
        <v>1</v>
      </c>
      <c r="J230" s="172">
        <f t="shared" si="11"/>
        <v>3.3597729020645922E-2</v>
      </c>
    </row>
    <row r="231" spans="1:10">
      <c r="A231" s="115">
        <v>32540</v>
      </c>
      <c r="B231" s="73">
        <v>1674593</v>
      </c>
      <c r="C231" s="73">
        <v>131943</v>
      </c>
      <c r="D231" s="90">
        <v>41030000</v>
      </c>
      <c r="E231" s="171">
        <f t="shared" si="9"/>
        <v>3.623570531785078E-2</v>
      </c>
      <c r="F231" s="90">
        <v>1450000</v>
      </c>
      <c r="G231" s="171">
        <f t="shared" si="10"/>
        <v>3.4133709981167611E-2</v>
      </c>
      <c r="H231" s="175">
        <v>1.67E-2</v>
      </c>
      <c r="I231" s="146">
        <v>1</v>
      </c>
      <c r="J231" s="172">
        <f t="shared" si="11"/>
        <v>3.3298136412596276E-2</v>
      </c>
    </row>
    <row r="232" spans="1:10">
      <c r="A232" s="115">
        <v>32568</v>
      </c>
      <c r="B232" s="73">
        <v>1681705</v>
      </c>
      <c r="C232" s="73">
        <v>129724</v>
      </c>
      <c r="D232" s="90">
        <v>41030000</v>
      </c>
      <c r="E232" s="171">
        <f t="shared" si="9"/>
        <v>3.6446895225471072E-2</v>
      </c>
      <c r="F232" s="90">
        <v>1480000</v>
      </c>
      <c r="G232" s="171">
        <f t="shared" si="10"/>
        <v>3.4815337567631145E-2</v>
      </c>
      <c r="H232" s="175">
        <v>1.5300000000000001E-2</v>
      </c>
      <c r="I232" s="146">
        <v>1</v>
      </c>
      <c r="J232" s="172">
        <f t="shared" si="11"/>
        <v>3.1175292785584854E-2</v>
      </c>
    </row>
    <row r="233" spans="1:10">
      <c r="A233" s="115">
        <v>32599</v>
      </c>
      <c r="B233" s="73">
        <v>1683003</v>
      </c>
      <c r="C233" s="73">
        <v>128063</v>
      </c>
      <c r="D233" s="90">
        <v>41080000</v>
      </c>
      <c r="E233" s="171">
        <f t="shared" si="9"/>
        <v>3.6471025876898149E-2</v>
      </c>
      <c r="F233" s="90">
        <v>1470000</v>
      </c>
      <c r="G233" s="171">
        <f t="shared" si="10"/>
        <v>3.4547591069330197E-2</v>
      </c>
      <c r="H233" s="175">
        <v>1.6299999999999999E-2</v>
      </c>
      <c r="I233" s="146">
        <v>1</v>
      </c>
      <c r="J233" s="172">
        <f t="shared" si="11"/>
        <v>3.2696268388881206E-2</v>
      </c>
    </row>
    <row r="234" spans="1:10">
      <c r="A234" s="115">
        <v>32629</v>
      </c>
      <c r="B234" s="73">
        <v>1739336</v>
      </c>
      <c r="C234" s="73">
        <v>123303</v>
      </c>
      <c r="D234" s="90">
        <v>41220000</v>
      </c>
      <c r="E234" s="171">
        <f t="shared" si="9"/>
        <v>3.7726019120398004E-2</v>
      </c>
      <c r="F234" s="90">
        <v>1470000</v>
      </c>
      <c r="G234" s="171">
        <f t="shared" si="10"/>
        <v>3.4434293745607872E-2</v>
      </c>
      <c r="H234" s="175">
        <v>1.7399999999999999E-2</v>
      </c>
      <c r="I234" s="146">
        <v>1</v>
      </c>
      <c r="J234" s="172">
        <f t="shared" si="11"/>
        <v>3.4342903013419322E-2</v>
      </c>
    </row>
    <row r="235" spans="1:10">
      <c r="A235" s="115">
        <v>32660</v>
      </c>
      <c r="B235" s="73">
        <v>1750358</v>
      </c>
      <c r="C235" s="73">
        <v>124664</v>
      </c>
      <c r="D235" s="90">
        <v>41410000</v>
      </c>
      <c r="E235" s="171">
        <f t="shared" si="9"/>
        <v>3.7775480046865283E-2</v>
      </c>
      <c r="F235" s="90">
        <v>1400000</v>
      </c>
      <c r="G235" s="171">
        <f t="shared" si="10"/>
        <v>3.2702639570193877E-2</v>
      </c>
      <c r="H235" s="175">
        <v>1.66E-2</v>
      </c>
      <c r="I235" s="146">
        <v>1</v>
      </c>
      <c r="J235" s="172">
        <f t="shared" si="11"/>
        <v>3.3148007275936003E-2</v>
      </c>
    </row>
    <row r="236" spans="1:10">
      <c r="A236" s="115">
        <v>32690</v>
      </c>
      <c r="B236" s="73">
        <v>1764836</v>
      </c>
      <c r="C236" s="73">
        <v>122761</v>
      </c>
      <c r="D236" s="90">
        <v>41530000</v>
      </c>
      <c r="E236" s="171">
        <f t="shared" si="9"/>
        <v>3.8035582028429257E-2</v>
      </c>
      <c r="F236" s="90">
        <v>1390000</v>
      </c>
      <c r="G236" s="171">
        <f t="shared" si="10"/>
        <v>3.2385834109972041E-2</v>
      </c>
      <c r="H236" s="175">
        <v>1.7600000000000001E-2</v>
      </c>
      <c r="I236" s="146">
        <v>1</v>
      </c>
      <c r="J236" s="172">
        <f t="shared" si="11"/>
        <v>3.4639482483156118E-2</v>
      </c>
    </row>
    <row r="237" spans="1:10">
      <c r="A237" s="115">
        <v>32721</v>
      </c>
      <c r="B237" s="73">
        <v>1752329</v>
      </c>
      <c r="C237" s="73">
        <v>123160</v>
      </c>
      <c r="D237" s="90">
        <v>41690000</v>
      </c>
      <c r="E237" s="171">
        <f t="shared" si="9"/>
        <v>3.7608500754019544E-2</v>
      </c>
      <c r="F237" s="90">
        <v>1400000</v>
      </c>
      <c r="G237" s="171">
        <f t="shared" si="10"/>
        <v>3.2490136922719889E-2</v>
      </c>
      <c r="H237" s="175">
        <v>1.6500000000000001E-2</v>
      </c>
      <c r="I237" s="146">
        <v>1</v>
      </c>
      <c r="J237" s="172">
        <f t="shared" si="11"/>
        <v>3.2997654027555008E-2</v>
      </c>
    </row>
    <row r="238" spans="1:10">
      <c r="A238" s="115">
        <v>32752</v>
      </c>
      <c r="B238" s="73">
        <v>1751567</v>
      </c>
      <c r="C238" s="73">
        <v>123932</v>
      </c>
      <c r="D238" s="90">
        <v>41610000</v>
      </c>
      <c r="E238" s="171">
        <f t="shared" si="9"/>
        <v>3.7643941441292982E-2</v>
      </c>
      <c r="F238" s="90">
        <v>1370000</v>
      </c>
      <c r="G238" s="171">
        <f t="shared" si="10"/>
        <v>3.1875290832945553E-2</v>
      </c>
      <c r="H238" s="175">
        <v>1.72E-2</v>
      </c>
      <c r="I238" s="146">
        <v>1</v>
      </c>
      <c r="J238" s="172">
        <f t="shared" si="11"/>
        <v>3.4045478203439075E-2</v>
      </c>
    </row>
    <row r="239" spans="1:10">
      <c r="A239" s="115">
        <v>32782</v>
      </c>
      <c r="B239" s="73">
        <v>1748970</v>
      </c>
      <c r="C239" s="73">
        <v>121438</v>
      </c>
      <c r="D239" s="90">
        <v>41620000</v>
      </c>
      <c r="E239" s="171">
        <f t="shared" si="9"/>
        <v>3.7632945158581538E-2</v>
      </c>
      <c r="F239" s="90">
        <v>1390000</v>
      </c>
      <c r="G239" s="171">
        <f t="shared" si="10"/>
        <v>3.2318065566147407E-2</v>
      </c>
      <c r="H239" s="175">
        <v>1.7399999999999999E-2</v>
      </c>
      <c r="I239" s="146">
        <v>1</v>
      </c>
      <c r="J239" s="172">
        <f t="shared" si="11"/>
        <v>3.4342903013419322E-2</v>
      </c>
    </row>
    <row r="240" spans="1:10">
      <c r="A240" s="115">
        <v>32813</v>
      </c>
      <c r="B240" s="73">
        <v>1761398</v>
      </c>
      <c r="C240" s="73">
        <v>119770</v>
      </c>
      <c r="D240" s="90">
        <v>41760000</v>
      </c>
      <c r="E240" s="171">
        <f t="shared" si="9"/>
        <v>3.7824111113988625E-2</v>
      </c>
      <c r="F240" s="90">
        <v>1390000</v>
      </c>
      <c r="G240" s="171">
        <f t="shared" si="10"/>
        <v>3.2213209733487833E-2</v>
      </c>
      <c r="H240" s="175">
        <v>1.6799999999999999E-2</v>
      </c>
      <c r="I240" s="146">
        <v>1</v>
      </c>
      <c r="J240" s="172">
        <f t="shared" si="11"/>
        <v>3.3448043110600456E-2</v>
      </c>
    </row>
    <row r="241" spans="1:10">
      <c r="A241" s="115">
        <v>32843</v>
      </c>
      <c r="B241" s="73">
        <v>1761950</v>
      </c>
      <c r="C241" s="73">
        <v>117916</v>
      </c>
      <c r="D241" s="90">
        <v>41790000</v>
      </c>
      <c r="E241" s="171">
        <f t="shared" si="9"/>
        <v>3.785128500843371E-2</v>
      </c>
      <c r="F241" s="90">
        <v>1340000</v>
      </c>
      <c r="G241" s="171">
        <f t="shared" si="10"/>
        <v>3.1068861581265941E-2</v>
      </c>
      <c r="H241" s="175">
        <v>1.7500000000000002E-2</v>
      </c>
      <c r="I241" s="146">
        <v>1</v>
      </c>
      <c r="J241" s="172">
        <f t="shared" si="11"/>
        <v>3.449129766058396E-2</v>
      </c>
    </row>
    <row r="242" spans="1:10">
      <c r="A242" s="115">
        <v>32874</v>
      </c>
      <c r="B242" s="73">
        <v>1750302</v>
      </c>
      <c r="C242" s="73">
        <v>116062</v>
      </c>
      <c r="D242" s="90">
        <v>41980000</v>
      </c>
      <c r="E242" s="171">
        <f t="shared" si="9"/>
        <v>3.7470330791044393E-2</v>
      </c>
      <c r="F242" s="90">
        <v>1390000</v>
      </c>
      <c r="G242" s="171">
        <f t="shared" si="10"/>
        <v>3.2049804011989855E-2</v>
      </c>
      <c r="H242" s="175">
        <v>1.7600000000000001E-2</v>
      </c>
      <c r="I242" s="146">
        <v>1</v>
      </c>
      <c r="J242" s="172">
        <f t="shared" si="11"/>
        <v>3.4639482483156118E-2</v>
      </c>
    </row>
    <row r="243" spans="1:10">
      <c r="A243" s="115">
        <v>32905</v>
      </c>
      <c r="B243" s="73">
        <v>1782939</v>
      </c>
      <c r="C243" s="73">
        <v>115681</v>
      </c>
      <c r="D243" s="90">
        <v>41990000</v>
      </c>
      <c r="E243" s="171">
        <f t="shared" si="9"/>
        <v>3.8189709486564638E-2</v>
      </c>
      <c r="F243" s="90">
        <v>1370000</v>
      </c>
      <c r="G243" s="171">
        <f t="shared" si="10"/>
        <v>3.1595940959409596E-2</v>
      </c>
      <c r="H243" s="175">
        <v>1.5900000000000001E-2</v>
      </c>
      <c r="I243" s="146">
        <v>1</v>
      </c>
      <c r="J243" s="172">
        <f t="shared" si="11"/>
        <v>3.2090731567768503E-2</v>
      </c>
    </row>
    <row r="244" spans="1:10">
      <c r="A244" s="115">
        <v>32933</v>
      </c>
      <c r="B244" s="73">
        <v>1784482</v>
      </c>
      <c r="C244" s="73">
        <v>119035</v>
      </c>
      <c r="D244" s="90">
        <v>42240000</v>
      </c>
      <c r="E244" s="171">
        <f t="shared" si="9"/>
        <v>3.7932582715761894E-2</v>
      </c>
      <c r="F244" s="90">
        <v>1280000</v>
      </c>
      <c r="G244" s="171">
        <f t="shared" si="10"/>
        <v>2.9411764705882353E-2</v>
      </c>
      <c r="H244" s="175">
        <v>1.7100000000000001E-2</v>
      </c>
      <c r="I244" s="146">
        <v>1</v>
      </c>
      <c r="J244" s="172">
        <f t="shared" si="11"/>
        <v>3.3896444970379906E-2</v>
      </c>
    </row>
    <row r="245" spans="1:10">
      <c r="A245" s="115">
        <v>32964</v>
      </c>
      <c r="B245" s="73">
        <v>1750968</v>
      </c>
      <c r="C245" s="73">
        <v>115290</v>
      </c>
      <c r="D245" s="90">
        <v>42570000</v>
      </c>
      <c r="E245" s="171">
        <f t="shared" si="9"/>
        <v>3.7001536318479265E-2</v>
      </c>
      <c r="F245" s="90">
        <v>1340000</v>
      </c>
      <c r="G245" s="171">
        <f t="shared" si="10"/>
        <v>3.0516966522432246E-2</v>
      </c>
      <c r="H245" s="175">
        <v>1.6399999999999998E-2</v>
      </c>
      <c r="I245" s="146">
        <v>1</v>
      </c>
      <c r="J245" s="172">
        <f t="shared" si="11"/>
        <v>3.2847074971580847E-2</v>
      </c>
    </row>
    <row r="246" spans="1:10">
      <c r="A246" s="115">
        <v>32994</v>
      </c>
      <c r="B246" s="73">
        <v>1809710</v>
      </c>
      <c r="C246" s="73">
        <v>114331</v>
      </c>
      <c r="D246" s="90">
        <v>42920000</v>
      </c>
      <c r="E246" s="171">
        <f t="shared" si="9"/>
        <v>3.7999878920674413E-2</v>
      </c>
      <c r="F246" s="90">
        <v>1330000</v>
      </c>
      <c r="G246" s="171">
        <f t="shared" si="10"/>
        <v>3.0056497175141243E-2</v>
      </c>
      <c r="H246" s="175">
        <v>1.7299999999999999E-2</v>
      </c>
      <c r="I246" s="146">
        <v>1</v>
      </c>
      <c r="J246" s="172">
        <f t="shared" si="11"/>
        <v>3.4194297036087534E-2</v>
      </c>
    </row>
    <row r="247" spans="1:10">
      <c r="A247" s="115">
        <v>33025</v>
      </c>
      <c r="B247" s="73">
        <v>1826389</v>
      </c>
      <c r="C247" s="73">
        <v>111502</v>
      </c>
      <c r="D247" s="90">
        <v>42730000</v>
      </c>
      <c r="E247" s="171">
        <f t="shared" si="9"/>
        <v>3.8584573294111427E-2</v>
      </c>
      <c r="F247" s="90">
        <v>1380000</v>
      </c>
      <c r="G247" s="171">
        <f t="shared" si="10"/>
        <v>3.1285422806619813E-2</v>
      </c>
      <c r="H247" s="175">
        <v>1.6799999999999999E-2</v>
      </c>
      <c r="I247" s="146">
        <v>1</v>
      </c>
      <c r="J247" s="172">
        <f t="shared" si="11"/>
        <v>3.3448043110600456E-2</v>
      </c>
    </row>
    <row r="248" spans="1:10">
      <c r="A248" s="115">
        <v>33055</v>
      </c>
      <c r="B248" s="73">
        <v>1865357</v>
      </c>
      <c r="C248" s="73">
        <v>110078</v>
      </c>
      <c r="D248" s="90">
        <v>42570000</v>
      </c>
      <c r="E248" s="171">
        <f t="shared" si="9"/>
        <v>3.9599953787092912E-2</v>
      </c>
      <c r="F248" s="90">
        <v>1330000</v>
      </c>
      <c r="G248" s="171">
        <f t="shared" si="10"/>
        <v>3.0296127562642369E-2</v>
      </c>
      <c r="H248" s="175">
        <v>1.72E-2</v>
      </c>
      <c r="I248" s="146">
        <v>1</v>
      </c>
      <c r="J248" s="172">
        <f t="shared" si="11"/>
        <v>3.4045478203439075E-2</v>
      </c>
    </row>
    <row r="249" spans="1:10">
      <c r="A249" s="115">
        <v>33086</v>
      </c>
      <c r="B249" s="73">
        <v>1840213</v>
      </c>
      <c r="C249" s="73">
        <v>108738</v>
      </c>
      <c r="D249" s="90">
        <v>42720000</v>
      </c>
      <c r="E249" s="171">
        <f t="shared" si="9"/>
        <v>3.895202577642249E-2</v>
      </c>
      <c r="F249" s="90">
        <v>1300000</v>
      </c>
      <c r="G249" s="171">
        <f t="shared" si="10"/>
        <v>2.9532030895047707E-2</v>
      </c>
      <c r="H249" s="175">
        <v>1.7100000000000001E-2</v>
      </c>
      <c r="I249" s="146">
        <v>1</v>
      </c>
      <c r="J249" s="172">
        <f t="shared" si="11"/>
        <v>3.3896444970379906E-2</v>
      </c>
    </row>
    <row r="250" spans="1:10">
      <c r="A250" s="115">
        <v>33117</v>
      </c>
      <c r="B250" s="73">
        <v>1835673</v>
      </c>
      <c r="C250" s="73">
        <v>108320</v>
      </c>
      <c r="D250" s="90">
        <v>43410000</v>
      </c>
      <c r="E250" s="171">
        <f t="shared" si="9"/>
        <v>3.8268814744187592E-2</v>
      </c>
      <c r="F250" s="90">
        <v>1370000</v>
      </c>
      <c r="G250" s="171">
        <f t="shared" si="10"/>
        <v>3.0594015185350602E-2</v>
      </c>
      <c r="H250" s="175">
        <v>1.7299999999999999E-2</v>
      </c>
      <c r="I250" s="146">
        <v>1</v>
      </c>
      <c r="J250" s="172">
        <f t="shared" si="11"/>
        <v>3.4194297036087534E-2</v>
      </c>
    </row>
    <row r="251" spans="1:10">
      <c r="A251" s="115">
        <v>33147</v>
      </c>
      <c r="B251" s="73">
        <v>1838139</v>
      </c>
      <c r="C251" s="73">
        <v>108608</v>
      </c>
      <c r="D251" s="90">
        <v>43590000</v>
      </c>
      <c r="E251" s="171">
        <f t="shared" si="9"/>
        <v>3.8163038359774727E-2</v>
      </c>
      <c r="F251" s="90">
        <v>1400000</v>
      </c>
      <c r="G251" s="171">
        <f t="shared" si="10"/>
        <v>3.1118026228050679E-2</v>
      </c>
      <c r="H251" s="175">
        <v>1.6799999999999999E-2</v>
      </c>
      <c r="I251" s="146">
        <v>1</v>
      </c>
      <c r="J251" s="172">
        <f t="shared" si="11"/>
        <v>3.3448043110600456E-2</v>
      </c>
    </row>
    <row r="252" spans="1:10">
      <c r="A252" s="115">
        <v>33178</v>
      </c>
      <c r="B252" s="73">
        <v>1845163</v>
      </c>
      <c r="C252" s="73">
        <v>108026</v>
      </c>
      <c r="D252" s="90">
        <v>43550000</v>
      </c>
      <c r="E252" s="171">
        <f t="shared" si="9"/>
        <v>3.8358287034130682E-2</v>
      </c>
      <c r="F252" s="90">
        <v>1310000</v>
      </c>
      <c r="G252" s="171">
        <f t="shared" si="10"/>
        <v>2.9201961658493088E-2</v>
      </c>
      <c r="H252" s="175">
        <v>1.6399999999999998E-2</v>
      </c>
      <c r="I252" s="146">
        <v>1</v>
      </c>
      <c r="J252" s="172">
        <f t="shared" si="11"/>
        <v>3.2847074971580847E-2</v>
      </c>
    </row>
    <row r="253" spans="1:10">
      <c r="A253" s="115">
        <v>33208</v>
      </c>
      <c r="B253" s="73">
        <v>1852593</v>
      </c>
      <c r="C253" s="73">
        <v>109769</v>
      </c>
      <c r="D253" s="90">
        <v>43630000</v>
      </c>
      <c r="E253" s="171">
        <f t="shared" si="9"/>
        <v>3.8411186396509062E-2</v>
      </c>
      <c r="F253" s="90">
        <v>1300000</v>
      </c>
      <c r="G253" s="171">
        <f t="shared" si="10"/>
        <v>2.8933897173380813E-2</v>
      </c>
      <c r="H253" s="175">
        <v>1.5900000000000001E-2</v>
      </c>
      <c r="I253" s="146">
        <v>1</v>
      </c>
      <c r="J253" s="172">
        <f t="shared" si="11"/>
        <v>3.2090731567768503E-2</v>
      </c>
    </row>
    <row r="254" spans="1:10">
      <c r="A254" s="115">
        <v>33239</v>
      </c>
      <c r="B254" s="73">
        <v>1856324</v>
      </c>
      <c r="C254" s="73">
        <v>109528</v>
      </c>
      <c r="D254" s="90">
        <v>43820000</v>
      </c>
      <c r="E254" s="171">
        <f t="shared" si="9"/>
        <v>3.8334843643603997E-2</v>
      </c>
      <c r="F254" s="90">
        <v>1310000</v>
      </c>
      <c r="G254" s="171">
        <f t="shared" si="10"/>
        <v>2.9027254597828494E-2</v>
      </c>
      <c r="H254" s="175">
        <v>1.5800000000000002E-2</v>
      </c>
      <c r="I254" s="146">
        <v>1</v>
      </c>
      <c r="J254" s="172">
        <f t="shared" si="11"/>
        <v>3.1938760717202232E-2</v>
      </c>
    </row>
    <row r="255" spans="1:10">
      <c r="A255" s="115">
        <v>33270</v>
      </c>
      <c r="B255" s="73">
        <v>1845403</v>
      </c>
      <c r="C255" s="73">
        <v>109430</v>
      </c>
      <c r="D255" s="90">
        <v>43770000</v>
      </c>
      <c r="E255" s="171">
        <f t="shared" si="9"/>
        <v>3.8148244846890757E-2</v>
      </c>
      <c r="F255" s="90">
        <v>1320000</v>
      </c>
      <c r="G255" s="171">
        <f t="shared" si="10"/>
        <v>2.927478376580173E-2</v>
      </c>
      <c r="H255" s="175">
        <v>1.6899999999999998E-2</v>
      </c>
      <c r="I255" s="146">
        <v>1</v>
      </c>
      <c r="J255" s="172">
        <f t="shared" si="11"/>
        <v>3.3597729020645922E-2</v>
      </c>
    </row>
    <row r="256" spans="1:10">
      <c r="A256" s="115">
        <v>33298</v>
      </c>
      <c r="B256" s="73">
        <v>1835863</v>
      </c>
      <c r="C256" s="73">
        <v>108004</v>
      </c>
      <c r="D256" s="90">
        <v>44010000</v>
      </c>
      <c r="E256" s="171">
        <f t="shared" si="9"/>
        <v>3.7777435100318099E-2</v>
      </c>
      <c r="F256" s="90">
        <v>1400000</v>
      </c>
      <c r="G256" s="171">
        <f t="shared" si="10"/>
        <v>3.0830213609337149E-2</v>
      </c>
      <c r="H256" s="175">
        <v>1.6500000000000001E-2</v>
      </c>
      <c r="I256" s="146">
        <v>1</v>
      </c>
      <c r="J256" s="172">
        <f t="shared" si="11"/>
        <v>3.2997654027555008E-2</v>
      </c>
    </row>
    <row r="257" spans="1:10">
      <c r="A257" s="115">
        <v>33329</v>
      </c>
      <c r="B257" s="73">
        <v>1792850</v>
      </c>
      <c r="C257" s="73">
        <v>106468</v>
      </c>
      <c r="D257" s="90">
        <v>44170000</v>
      </c>
      <c r="E257" s="171">
        <f t="shared" si="9"/>
        <v>3.6775295530292816E-2</v>
      </c>
      <c r="F257" s="90">
        <v>1390000</v>
      </c>
      <c r="G257" s="171">
        <f t="shared" si="10"/>
        <v>3.0509218612818263E-2</v>
      </c>
      <c r="H257" s="175">
        <v>1.7399999999999999E-2</v>
      </c>
      <c r="I257" s="146">
        <v>1</v>
      </c>
      <c r="J257" s="172">
        <f t="shared" si="11"/>
        <v>3.4342903013419322E-2</v>
      </c>
    </row>
    <row r="258" spans="1:10">
      <c r="A258" s="115">
        <v>33359</v>
      </c>
      <c r="B258" s="73">
        <v>1833767</v>
      </c>
      <c r="C258" s="73">
        <v>108793</v>
      </c>
      <c r="D258" s="90">
        <v>44340000</v>
      </c>
      <c r="E258" s="171">
        <f t="shared" ref="E258:E321" si="12">(B258-C258)/(B258-C258+D258)</f>
        <v>3.7446542355586698E-2</v>
      </c>
      <c r="F258" s="90">
        <v>1330000</v>
      </c>
      <c r="G258" s="171">
        <f t="shared" ref="G258:G321" si="13">F258/(D258+F258)</f>
        <v>2.9121961900591197E-2</v>
      </c>
      <c r="H258" s="175">
        <v>1.7000000000000001E-2</v>
      </c>
      <c r="I258" s="146">
        <v>1</v>
      </c>
      <c r="J258" s="172">
        <f t="shared" ref="J258:J321" si="14">EXP((-0.0188484068521+LOG(H258,EXP(1))*0.0399737453918+I258*0.0016746806113)/(1+0.0341814185326-0.981051889171))</f>
        <v>3.3747195771492204E-2</v>
      </c>
    </row>
    <row r="259" spans="1:10">
      <c r="A259" s="115">
        <v>33390</v>
      </c>
      <c r="B259" s="73">
        <v>1832269</v>
      </c>
      <c r="C259" s="73">
        <v>105184</v>
      </c>
      <c r="D259" s="90">
        <v>44580000</v>
      </c>
      <c r="E259" s="171">
        <f t="shared" si="12"/>
        <v>3.729634460903769E-2</v>
      </c>
      <c r="F259" s="90">
        <v>1380000</v>
      </c>
      <c r="G259" s="171">
        <f t="shared" si="13"/>
        <v>3.0026109660574413E-2</v>
      </c>
      <c r="H259" s="175">
        <v>1.7899999999999999E-2</v>
      </c>
      <c r="I259" s="146">
        <v>1</v>
      </c>
      <c r="J259" s="172">
        <f t="shared" si="14"/>
        <v>3.5082792772963445E-2</v>
      </c>
    </row>
    <row r="260" spans="1:10">
      <c r="A260" s="115">
        <v>33420</v>
      </c>
      <c r="B260" s="73">
        <v>1843007</v>
      </c>
      <c r="C260" s="73">
        <v>106066</v>
      </c>
      <c r="D260" s="90">
        <v>44540000</v>
      </c>
      <c r="E260" s="171">
        <f t="shared" si="12"/>
        <v>3.7533617444592979E-2</v>
      </c>
      <c r="F260" s="90">
        <v>1400000</v>
      </c>
      <c r="G260" s="171">
        <f t="shared" si="13"/>
        <v>3.0474531998258596E-2</v>
      </c>
      <c r="H260" s="175">
        <v>1.67E-2</v>
      </c>
      <c r="I260" s="146">
        <v>1</v>
      </c>
      <c r="J260" s="172">
        <f t="shared" si="14"/>
        <v>3.3298136412596276E-2</v>
      </c>
    </row>
    <row r="261" spans="1:10">
      <c r="A261" s="115">
        <v>33451</v>
      </c>
      <c r="B261" s="73">
        <v>1799330</v>
      </c>
      <c r="C261" s="73">
        <v>103254</v>
      </c>
      <c r="D261" s="90">
        <v>44460000</v>
      </c>
      <c r="E261" s="171">
        <f t="shared" si="12"/>
        <v>3.6746537985594789E-2</v>
      </c>
      <c r="F261" s="90">
        <v>1390000</v>
      </c>
      <c r="G261" s="171">
        <f t="shared" si="13"/>
        <v>3.0316248636859323E-2</v>
      </c>
      <c r="H261" s="175">
        <v>1.72E-2</v>
      </c>
      <c r="I261" s="146">
        <v>1</v>
      </c>
      <c r="J261" s="172">
        <f t="shared" si="14"/>
        <v>3.4045478203439075E-2</v>
      </c>
    </row>
    <row r="262" spans="1:10">
      <c r="A262" s="115">
        <v>33482</v>
      </c>
      <c r="B262" s="73">
        <v>1775771</v>
      </c>
      <c r="C262" s="73">
        <v>105550</v>
      </c>
      <c r="D262" s="90">
        <v>44580000</v>
      </c>
      <c r="E262" s="171">
        <f t="shared" si="12"/>
        <v>3.6112713926275075E-2</v>
      </c>
      <c r="F262" s="90">
        <v>1390000</v>
      </c>
      <c r="G262" s="171">
        <f t="shared" si="13"/>
        <v>3.0237111159451817E-2</v>
      </c>
      <c r="H262" s="175">
        <v>1.77E-2</v>
      </c>
      <c r="I262" s="146">
        <v>1</v>
      </c>
      <c r="J262" s="172">
        <f t="shared" si="14"/>
        <v>3.4787458967496722E-2</v>
      </c>
    </row>
    <row r="263" spans="1:10">
      <c r="A263" s="115">
        <v>33512</v>
      </c>
      <c r="B263" s="73">
        <v>1762814</v>
      </c>
      <c r="C263" s="73">
        <v>106761</v>
      </c>
      <c r="D263" s="90">
        <v>44720000</v>
      </c>
      <c r="E263" s="171">
        <f t="shared" si="12"/>
        <v>3.5709226915020126E-2</v>
      </c>
      <c r="F263" s="90">
        <v>1320000</v>
      </c>
      <c r="G263" s="171">
        <f t="shared" si="13"/>
        <v>2.8670721112076455E-2</v>
      </c>
      <c r="H263" s="175">
        <v>1.7299999999999999E-2</v>
      </c>
      <c r="I263" s="146">
        <v>1</v>
      </c>
      <c r="J263" s="172">
        <f t="shared" si="14"/>
        <v>3.4194297036087534E-2</v>
      </c>
    </row>
    <row r="264" spans="1:10">
      <c r="A264" s="115">
        <v>33543</v>
      </c>
      <c r="B264" s="73">
        <v>1745903</v>
      </c>
      <c r="C264" s="73">
        <v>103499</v>
      </c>
      <c r="D264" s="90">
        <v>44870000</v>
      </c>
      <c r="E264" s="171">
        <f t="shared" si="12"/>
        <v>3.5311096799038814E-2</v>
      </c>
      <c r="F264" s="90">
        <v>1360000</v>
      </c>
      <c r="G264" s="171">
        <f t="shared" si="13"/>
        <v>2.9418126757516764E-2</v>
      </c>
      <c r="H264" s="175">
        <v>1.6799999999999999E-2</v>
      </c>
      <c r="I264" s="146">
        <v>1</v>
      </c>
      <c r="J264" s="172">
        <f t="shared" si="14"/>
        <v>3.3448043110600456E-2</v>
      </c>
    </row>
    <row r="265" spans="1:10">
      <c r="A265" s="115">
        <v>33573</v>
      </c>
      <c r="B265" s="73">
        <v>1734393</v>
      </c>
      <c r="C265" s="73">
        <v>103603</v>
      </c>
      <c r="D265" s="90">
        <v>45170000</v>
      </c>
      <c r="E265" s="171">
        <f t="shared" si="12"/>
        <v>3.4845351969485988E-2</v>
      </c>
      <c r="F265" s="90">
        <v>1370000</v>
      </c>
      <c r="G265" s="171">
        <f t="shared" si="13"/>
        <v>2.9437043403523849E-2</v>
      </c>
      <c r="H265" s="175">
        <v>1.7100000000000001E-2</v>
      </c>
      <c r="I265" s="146">
        <v>1</v>
      </c>
      <c r="J265" s="172">
        <f t="shared" si="14"/>
        <v>3.3896444970379906E-2</v>
      </c>
    </row>
    <row r="266" spans="1:10">
      <c r="A266" s="115">
        <v>33604</v>
      </c>
      <c r="B266" s="73">
        <v>1711221</v>
      </c>
      <c r="C266" s="73">
        <v>108786</v>
      </c>
      <c r="D266" s="90">
        <v>45020000</v>
      </c>
      <c r="E266" s="171">
        <f t="shared" si="12"/>
        <v>3.4370469925047886E-2</v>
      </c>
      <c r="F266" s="90">
        <v>1400000</v>
      </c>
      <c r="G266" s="171">
        <f t="shared" si="13"/>
        <v>3.015941404566997E-2</v>
      </c>
      <c r="H266" s="175">
        <v>1.8600000000000002E-2</v>
      </c>
      <c r="I266" s="146">
        <v>1</v>
      </c>
      <c r="J266" s="172">
        <f t="shared" si="14"/>
        <v>3.6110108284265127E-2</v>
      </c>
    </row>
    <row r="267" spans="1:10">
      <c r="A267" s="115">
        <v>33635</v>
      </c>
      <c r="B267" s="73">
        <v>1678160</v>
      </c>
      <c r="C267" s="73">
        <v>106930</v>
      </c>
      <c r="D267" s="90">
        <v>45240000</v>
      </c>
      <c r="E267" s="171">
        <f t="shared" si="12"/>
        <v>3.3565236375972175E-2</v>
      </c>
      <c r="F267" s="90">
        <v>1340000</v>
      </c>
      <c r="G267" s="171">
        <f t="shared" si="13"/>
        <v>2.8767711464147704E-2</v>
      </c>
      <c r="H267" s="175">
        <v>1.7299999999999999E-2</v>
      </c>
      <c r="I267" s="146">
        <v>1</v>
      </c>
      <c r="J267" s="172">
        <f t="shared" si="14"/>
        <v>3.4194297036087534E-2</v>
      </c>
    </row>
    <row r="268" spans="1:10">
      <c r="A268" s="115">
        <v>33664</v>
      </c>
      <c r="B268" s="73">
        <v>1634726</v>
      </c>
      <c r="C268" s="73">
        <v>107704</v>
      </c>
      <c r="D268" s="90">
        <v>45160000</v>
      </c>
      <c r="E268" s="171">
        <f t="shared" si="12"/>
        <v>3.2707633397563891E-2</v>
      </c>
      <c r="F268" s="90">
        <v>1380000</v>
      </c>
      <c r="G268" s="171">
        <f t="shared" si="13"/>
        <v>2.9651912333476579E-2</v>
      </c>
      <c r="H268" s="175">
        <v>1.61E-2</v>
      </c>
      <c r="I268" s="146">
        <v>1</v>
      </c>
      <c r="J268" s="172">
        <f t="shared" si="14"/>
        <v>3.2393965647681634E-2</v>
      </c>
    </row>
    <row r="269" spans="1:10">
      <c r="A269" s="115">
        <v>33695</v>
      </c>
      <c r="B269" s="73">
        <v>1579763</v>
      </c>
      <c r="C269" s="73">
        <v>107499</v>
      </c>
      <c r="D269" s="90">
        <v>45040000</v>
      </c>
      <c r="E269" s="171">
        <f t="shared" si="12"/>
        <v>3.1653243110247226E-2</v>
      </c>
      <c r="F269" s="90">
        <v>1360000</v>
      </c>
      <c r="G269" s="171">
        <f t="shared" si="13"/>
        <v>2.9310344827586206E-2</v>
      </c>
      <c r="H269" s="175">
        <v>1.6399999999999998E-2</v>
      </c>
      <c r="I269" s="146">
        <v>1</v>
      </c>
      <c r="J269" s="172">
        <f t="shared" si="14"/>
        <v>3.2847074971580847E-2</v>
      </c>
    </row>
    <row r="270" spans="1:10">
      <c r="A270" s="115">
        <v>33725</v>
      </c>
      <c r="B270" s="73">
        <v>1575648</v>
      </c>
      <c r="C270" s="73">
        <v>109771</v>
      </c>
      <c r="D270" s="90">
        <v>45350000</v>
      </c>
      <c r="E270" s="171">
        <f t="shared" si="12"/>
        <v>3.1311535614295977E-2</v>
      </c>
      <c r="F270" s="90">
        <v>1390000</v>
      </c>
      <c r="G270" s="171">
        <f t="shared" si="13"/>
        <v>2.9738981600342319E-2</v>
      </c>
      <c r="H270" s="175">
        <v>1.6299999999999999E-2</v>
      </c>
      <c r="I270" s="146">
        <v>1</v>
      </c>
      <c r="J270" s="172">
        <f t="shared" si="14"/>
        <v>3.2696268388881206E-2</v>
      </c>
    </row>
    <row r="271" spans="1:10">
      <c r="A271" s="115">
        <v>33756</v>
      </c>
      <c r="B271" s="73">
        <v>1556634</v>
      </c>
      <c r="C271" s="73">
        <v>106542</v>
      </c>
      <c r="D271" s="90">
        <v>45500000</v>
      </c>
      <c r="E271" s="171">
        <f t="shared" si="12"/>
        <v>3.0885818072518365E-2</v>
      </c>
      <c r="F271" s="90">
        <v>1380000</v>
      </c>
      <c r="G271" s="171">
        <f t="shared" si="13"/>
        <v>2.9436860068259386E-2</v>
      </c>
      <c r="H271" s="175">
        <v>1.66E-2</v>
      </c>
      <c r="I271" s="146">
        <v>1</v>
      </c>
      <c r="J271" s="172">
        <f t="shared" si="14"/>
        <v>3.3148007275936003E-2</v>
      </c>
    </row>
    <row r="272" spans="1:10">
      <c r="A272" s="115">
        <v>33786</v>
      </c>
      <c r="B272" s="73">
        <v>1538720</v>
      </c>
      <c r="C272" s="73">
        <v>105378</v>
      </c>
      <c r="D272" s="90">
        <v>45630000</v>
      </c>
      <c r="E272" s="171">
        <f t="shared" si="12"/>
        <v>3.045559323007703E-2</v>
      </c>
      <c r="F272" s="90">
        <v>1400000</v>
      </c>
      <c r="G272" s="171">
        <f t="shared" si="13"/>
        <v>2.9768233042738679E-2</v>
      </c>
      <c r="H272" s="175">
        <v>1.67E-2</v>
      </c>
      <c r="I272" s="146">
        <v>1</v>
      </c>
      <c r="J272" s="172">
        <f t="shared" si="14"/>
        <v>3.3298136412596276E-2</v>
      </c>
    </row>
    <row r="273" spans="1:10">
      <c r="A273" s="115">
        <v>33817</v>
      </c>
      <c r="B273" s="73">
        <v>1511942</v>
      </c>
      <c r="C273" s="73">
        <v>105414</v>
      </c>
      <c r="D273" s="90">
        <v>45770000</v>
      </c>
      <c r="E273" s="171">
        <f t="shared" si="12"/>
        <v>2.981414825609888E-2</v>
      </c>
      <c r="F273" s="90">
        <v>1440000</v>
      </c>
      <c r="G273" s="171">
        <f t="shared" si="13"/>
        <v>3.0502012285532724E-2</v>
      </c>
      <c r="H273" s="175">
        <v>1.67E-2</v>
      </c>
      <c r="I273" s="146">
        <v>1</v>
      </c>
      <c r="J273" s="172">
        <f t="shared" si="14"/>
        <v>3.3298136412596276E-2</v>
      </c>
    </row>
    <row r="274" spans="1:10">
      <c r="A274" s="115">
        <v>33848</v>
      </c>
      <c r="B274" s="73">
        <v>1493897</v>
      </c>
      <c r="C274" s="73">
        <v>107358</v>
      </c>
      <c r="D274" s="90">
        <v>45660000</v>
      </c>
      <c r="E274" s="171">
        <f t="shared" si="12"/>
        <v>2.9471647212986275E-2</v>
      </c>
      <c r="F274" s="90">
        <v>1450000</v>
      </c>
      <c r="G274" s="171">
        <f t="shared" si="13"/>
        <v>3.0779027807259607E-2</v>
      </c>
      <c r="H274" s="175">
        <v>1.6200000000000003E-2</v>
      </c>
      <c r="I274" s="146">
        <v>1</v>
      </c>
      <c r="J274" s="172">
        <f t="shared" si="14"/>
        <v>3.2545232536600015E-2</v>
      </c>
    </row>
    <row r="275" spans="1:10">
      <c r="A275" s="115">
        <v>33878</v>
      </c>
      <c r="B275" s="73">
        <v>1467765</v>
      </c>
      <c r="C275" s="73">
        <v>105493</v>
      </c>
      <c r="D275" s="90">
        <v>45890000</v>
      </c>
      <c r="E275" s="171">
        <f t="shared" si="12"/>
        <v>2.8829767169714082E-2</v>
      </c>
      <c r="F275" s="90">
        <v>1450000</v>
      </c>
      <c r="G275" s="171">
        <f t="shared" si="13"/>
        <v>3.0629488804393746E-2</v>
      </c>
      <c r="H275" s="175">
        <v>1.7399999999999999E-2</v>
      </c>
      <c r="I275" s="146">
        <v>1</v>
      </c>
      <c r="J275" s="172">
        <f t="shared" si="14"/>
        <v>3.4342903013419322E-2</v>
      </c>
    </row>
    <row r="276" spans="1:10">
      <c r="A276" s="115">
        <v>33909</v>
      </c>
      <c r="B276" s="73">
        <v>1447254</v>
      </c>
      <c r="C276" s="73">
        <v>106037</v>
      </c>
      <c r="D276" s="90">
        <v>46100000</v>
      </c>
      <c r="E276" s="171">
        <f t="shared" si="12"/>
        <v>2.8271133938237714E-2</v>
      </c>
      <c r="F276" s="90">
        <v>1510000</v>
      </c>
      <c r="G276" s="171">
        <f t="shared" si="13"/>
        <v>3.1716026044948539E-2</v>
      </c>
      <c r="H276" s="175">
        <v>1.6E-2</v>
      </c>
      <c r="I276" s="146">
        <v>1</v>
      </c>
      <c r="J276" s="172">
        <f t="shared" si="14"/>
        <v>3.2242465930382276E-2</v>
      </c>
    </row>
    <row r="277" spans="1:10">
      <c r="A277" s="115">
        <v>33939</v>
      </c>
      <c r="B277" s="73">
        <v>1424196</v>
      </c>
      <c r="C277" s="73">
        <v>105176</v>
      </c>
      <c r="D277" s="90">
        <v>45960000</v>
      </c>
      <c r="E277" s="171">
        <f t="shared" si="12"/>
        <v>2.7898632416661767E-2</v>
      </c>
      <c r="F277" s="90">
        <v>1550000</v>
      </c>
      <c r="G277" s="171">
        <f t="shared" si="13"/>
        <v>3.2624710587244789E-2</v>
      </c>
      <c r="H277" s="175">
        <v>1.52E-2</v>
      </c>
      <c r="I277" s="146">
        <v>1</v>
      </c>
      <c r="J277" s="172">
        <f t="shared" si="14"/>
        <v>3.1021862803976896E-2</v>
      </c>
    </row>
    <row r="278" spans="1:10">
      <c r="A278" s="115">
        <v>33970</v>
      </c>
      <c r="B278" s="73">
        <v>1400148</v>
      </c>
      <c r="C278" s="73">
        <v>106546</v>
      </c>
      <c r="D278" s="90">
        <v>46000000</v>
      </c>
      <c r="E278" s="171">
        <f t="shared" si="12"/>
        <v>2.7352579319291435E-2</v>
      </c>
      <c r="F278" s="90">
        <v>1510000</v>
      </c>
      <c r="G278" s="171">
        <f t="shared" si="13"/>
        <v>3.1782782572090086E-2</v>
      </c>
      <c r="H278" s="175">
        <v>1.47E-2</v>
      </c>
      <c r="I278" s="146">
        <v>1</v>
      </c>
      <c r="J278" s="172">
        <f t="shared" si="14"/>
        <v>3.0250918768535001E-2</v>
      </c>
    </row>
    <row r="279" spans="1:10">
      <c r="A279" s="115">
        <v>34001</v>
      </c>
      <c r="B279" s="73">
        <v>1385721</v>
      </c>
      <c r="C279" s="73">
        <v>108493</v>
      </c>
      <c r="D279" s="90">
        <v>46240000</v>
      </c>
      <c r="E279" s="171">
        <f t="shared" si="12"/>
        <v>2.6879261559617913E-2</v>
      </c>
      <c r="F279" s="90">
        <v>1550000</v>
      </c>
      <c r="G279" s="171">
        <f t="shared" si="13"/>
        <v>3.2433563507009835E-2</v>
      </c>
      <c r="H279" s="175">
        <v>1.7100000000000001E-2</v>
      </c>
      <c r="I279" s="146">
        <v>1</v>
      </c>
      <c r="J279" s="172">
        <f t="shared" si="14"/>
        <v>3.3896444970379906E-2</v>
      </c>
    </row>
    <row r="280" spans="1:10">
      <c r="A280" s="115">
        <v>34029</v>
      </c>
      <c r="B280" s="73">
        <v>1361114</v>
      </c>
      <c r="C280" s="73">
        <v>109589</v>
      </c>
      <c r="D280" s="90">
        <v>46040000</v>
      </c>
      <c r="E280" s="171">
        <f t="shared" si="12"/>
        <v>2.6464044033259658E-2</v>
      </c>
      <c r="F280" s="90">
        <v>1540000</v>
      </c>
      <c r="G280" s="171">
        <f t="shared" si="13"/>
        <v>3.2366540563261874E-2</v>
      </c>
      <c r="H280" s="175">
        <v>1.7500000000000002E-2</v>
      </c>
      <c r="I280" s="146">
        <v>1</v>
      </c>
      <c r="J280" s="172">
        <f t="shared" si="14"/>
        <v>3.449129766058396E-2</v>
      </c>
    </row>
    <row r="281" spans="1:10">
      <c r="A281" s="115">
        <v>34060</v>
      </c>
      <c r="B281" s="73">
        <v>1339469</v>
      </c>
      <c r="C281" s="73">
        <v>109872</v>
      </c>
      <c r="D281" s="90">
        <v>46060000</v>
      </c>
      <c r="E281" s="171">
        <f t="shared" si="12"/>
        <v>2.6001426910024206E-2</v>
      </c>
      <c r="F281" s="90">
        <v>1530000</v>
      </c>
      <c r="G281" s="171">
        <f t="shared" si="13"/>
        <v>3.2149611262870352E-2</v>
      </c>
      <c r="H281" s="175">
        <v>1.7100000000000001E-2</v>
      </c>
      <c r="I281" s="146">
        <v>1</v>
      </c>
      <c r="J281" s="172">
        <f t="shared" si="14"/>
        <v>3.3896444970379906E-2</v>
      </c>
    </row>
    <row r="282" spans="1:10">
      <c r="A282" s="115">
        <v>34090</v>
      </c>
      <c r="B282" s="73">
        <v>1310471</v>
      </c>
      <c r="C282" s="73">
        <v>111595</v>
      </c>
      <c r="D282" s="90">
        <v>45940000</v>
      </c>
      <c r="E282" s="171">
        <f t="shared" si="12"/>
        <v>2.5432850796018133E-2</v>
      </c>
      <c r="F282" s="90">
        <v>1660000</v>
      </c>
      <c r="G282" s="171">
        <f t="shared" si="13"/>
        <v>3.4873949579831934E-2</v>
      </c>
      <c r="H282" s="175">
        <v>1.7899999999999999E-2</v>
      </c>
      <c r="I282" s="146">
        <v>1</v>
      </c>
      <c r="J282" s="172">
        <f t="shared" si="14"/>
        <v>3.5082792772963445E-2</v>
      </c>
    </row>
    <row r="283" spans="1:10">
      <c r="A283" s="115">
        <v>34121</v>
      </c>
      <c r="B283" s="73">
        <v>1271660</v>
      </c>
      <c r="C283" s="73">
        <v>110583</v>
      </c>
      <c r="D283" s="90">
        <v>46000000</v>
      </c>
      <c r="E283" s="171">
        <f t="shared" si="12"/>
        <v>2.461939111356596E-2</v>
      </c>
      <c r="F283" s="90">
        <v>1650000</v>
      </c>
      <c r="G283" s="171">
        <f t="shared" si="13"/>
        <v>3.4627492130115428E-2</v>
      </c>
      <c r="H283" s="175">
        <v>1.7100000000000001E-2</v>
      </c>
      <c r="I283" s="146">
        <v>1</v>
      </c>
      <c r="J283" s="172">
        <f t="shared" si="14"/>
        <v>3.3896444970379906E-2</v>
      </c>
    </row>
    <row r="284" spans="1:10">
      <c r="A284" s="115">
        <v>34151</v>
      </c>
      <c r="B284" s="73">
        <v>1243622</v>
      </c>
      <c r="C284" s="73">
        <v>111633</v>
      </c>
      <c r="D284" s="90">
        <v>46480000</v>
      </c>
      <c r="E284" s="171">
        <f t="shared" si="12"/>
        <v>2.3775293235491591E-2</v>
      </c>
      <c r="F284" s="90">
        <v>1660000</v>
      </c>
      <c r="G284" s="171">
        <f t="shared" si="13"/>
        <v>3.4482758620689655E-2</v>
      </c>
      <c r="H284" s="175">
        <v>1.78E-2</v>
      </c>
      <c r="I284" s="146">
        <v>1</v>
      </c>
      <c r="J284" s="172">
        <f t="shared" si="14"/>
        <v>3.4935228581105239E-2</v>
      </c>
    </row>
    <row r="285" spans="1:10">
      <c r="A285" s="115">
        <v>34182</v>
      </c>
      <c r="B285" s="73">
        <v>1224560</v>
      </c>
      <c r="C285" s="73">
        <v>114423</v>
      </c>
      <c r="D285" s="90">
        <v>46670000</v>
      </c>
      <c r="E285" s="171">
        <f t="shared" si="12"/>
        <v>2.3234278294346457E-2</v>
      </c>
      <c r="F285" s="90">
        <v>1660000</v>
      </c>
      <c r="G285" s="171">
        <f t="shared" si="13"/>
        <v>3.4347196358369546E-2</v>
      </c>
      <c r="H285" s="175">
        <v>1.7600000000000001E-2</v>
      </c>
      <c r="I285" s="146">
        <v>1</v>
      </c>
      <c r="J285" s="172">
        <f t="shared" si="14"/>
        <v>3.4639482483156118E-2</v>
      </c>
    </row>
    <row r="286" spans="1:10">
      <c r="A286" s="115">
        <v>34213</v>
      </c>
      <c r="B286" s="73">
        <v>1205503</v>
      </c>
      <c r="C286" s="73">
        <v>110483</v>
      </c>
      <c r="D286" s="90">
        <v>46510000</v>
      </c>
      <c r="E286" s="171">
        <f t="shared" si="12"/>
        <v>2.300219598689382E-2</v>
      </c>
      <c r="F286" s="90">
        <v>1690000</v>
      </c>
      <c r="G286" s="171">
        <f t="shared" si="13"/>
        <v>3.5062240663900415E-2</v>
      </c>
      <c r="H286" s="175">
        <v>1.6500000000000001E-2</v>
      </c>
      <c r="I286" s="146">
        <v>1</v>
      </c>
      <c r="J286" s="172">
        <f t="shared" si="14"/>
        <v>3.2997654027555008E-2</v>
      </c>
    </row>
    <row r="287" spans="1:10">
      <c r="A287" s="115">
        <v>34243</v>
      </c>
      <c r="B287" s="73">
        <v>1188504</v>
      </c>
      <c r="C287" s="73">
        <v>111363</v>
      </c>
      <c r="D287" s="90">
        <v>46450000</v>
      </c>
      <c r="E287" s="171">
        <f t="shared" si="12"/>
        <v>2.266370283034698E-2</v>
      </c>
      <c r="F287" s="90">
        <v>1760000</v>
      </c>
      <c r="G287" s="171">
        <f t="shared" si="13"/>
        <v>3.650694876581622E-2</v>
      </c>
      <c r="H287" s="175">
        <v>1.7299999999999999E-2</v>
      </c>
      <c r="I287" s="146">
        <v>1</v>
      </c>
      <c r="J287" s="172">
        <f t="shared" si="14"/>
        <v>3.4194297036087534E-2</v>
      </c>
    </row>
    <row r="288" spans="1:10">
      <c r="A288" s="115">
        <v>34274</v>
      </c>
      <c r="B288" s="73">
        <v>1180935</v>
      </c>
      <c r="C288" s="73">
        <v>112696</v>
      </c>
      <c r="D288" s="90">
        <v>46320000</v>
      </c>
      <c r="E288" s="171">
        <f t="shared" si="12"/>
        <v>2.2542281007741184E-2</v>
      </c>
      <c r="F288" s="90">
        <v>1820000</v>
      </c>
      <c r="G288" s="171">
        <f t="shared" si="13"/>
        <v>3.7806398005816366E-2</v>
      </c>
      <c r="H288" s="175">
        <v>1.8100000000000002E-2</v>
      </c>
      <c r="I288" s="146">
        <v>1</v>
      </c>
      <c r="J288" s="172">
        <f t="shared" si="14"/>
        <v>3.5377310596774549E-2</v>
      </c>
    </row>
    <row r="289" spans="1:10">
      <c r="A289" s="115">
        <v>34304</v>
      </c>
      <c r="B289" s="73">
        <v>1171283</v>
      </c>
      <c r="C289" s="73">
        <v>113769</v>
      </c>
      <c r="D289" s="90">
        <v>46270000</v>
      </c>
      <c r="E289" s="171">
        <f t="shared" si="12"/>
        <v>2.2344592196412428E-2</v>
      </c>
      <c r="F289" s="90">
        <v>1870000</v>
      </c>
      <c r="G289" s="171">
        <f t="shared" si="13"/>
        <v>3.8845035313668466E-2</v>
      </c>
      <c r="H289" s="175">
        <v>1.83E-2</v>
      </c>
      <c r="I289" s="146">
        <v>1</v>
      </c>
      <c r="J289" s="172">
        <f t="shared" si="14"/>
        <v>3.5671023672994503E-2</v>
      </c>
    </row>
    <row r="290" spans="1:10">
      <c r="A290" s="115">
        <v>34335</v>
      </c>
      <c r="B290" s="73">
        <v>1165051</v>
      </c>
      <c r="C290" s="73">
        <v>114246</v>
      </c>
      <c r="D290" s="90">
        <v>46250000</v>
      </c>
      <c r="E290" s="171">
        <f t="shared" si="12"/>
        <v>2.2215372444507022E-2</v>
      </c>
      <c r="F290" s="90">
        <v>1840000</v>
      </c>
      <c r="G290" s="171">
        <f t="shared" si="13"/>
        <v>3.8261592846745685E-2</v>
      </c>
      <c r="H290" s="175">
        <v>1.78E-2</v>
      </c>
      <c r="I290" s="146">
        <v>1</v>
      </c>
      <c r="J290" s="172">
        <f t="shared" si="14"/>
        <v>3.4935228581105239E-2</v>
      </c>
    </row>
    <row r="291" spans="1:10">
      <c r="A291" s="115">
        <v>34366</v>
      </c>
      <c r="B291" s="73">
        <v>1156122</v>
      </c>
      <c r="C291" s="73">
        <v>111037</v>
      </c>
      <c r="D291" s="90">
        <v>46240000</v>
      </c>
      <c r="E291" s="171">
        <f t="shared" si="12"/>
        <v>2.2101789602366157E-2</v>
      </c>
      <c r="F291" s="90">
        <v>1920000</v>
      </c>
      <c r="G291" s="171">
        <f t="shared" si="13"/>
        <v>3.9867109634551492E-2</v>
      </c>
      <c r="H291" s="175">
        <v>1.7600000000000001E-2</v>
      </c>
      <c r="I291" s="146">
        <v>1</v>
      </c>
      <c r="J291" s="172">
        <f t="shared" si="14"/>
        <v>3.4639482483156118E-2</v>
      </c>
    </row>
    <row r="292" spans="1:10">
      <c r="A292" s="115">
        <v>34394</v>
      </c>
      <c r="B292" s="73">
        <v>1184303</v>
      </c>
      <c r="C292" s="73">
        <v>116375</v>
      </c>
      <c r="D292" s="90">
        <v>46520000</v>
      </c>
      <c r="E292" s="171">
        <f t="shared" si="12"/>
        <v>2.244115356314736E-2</v>
      </c>
      <c r="F292" s="90">
        <v>1930000</v>
      </c>
      <c r="G292" s="171">
        <f t="shared" si="13"/>
        <v>3.9834881320949429E-2</v>
      </c>
      <c r="H292" s="175">
        <v>1.72E-2</v>
      </c>
      <c r="I292" s="146">
        <v>1</v>
      </c>
      <c r="J292" s="172">
        <f t="shared" si="14"/>
        <v>3.4045478203439075E-2</v>
      </c>
    </row>
    <row r="293" spans="1:10">
      <c r="A293" s="115">
        <v>34425</v>
      </c>
      <c r="B293" s="73">
        <v>1183982</v>
      </c>
      <c r="C293" s="73">
        <v>117924</v>
      </c>
      <c r="D293" s="90">
        <v>47020000</v>
      </c>
      <c r="E293" s="171">
        <f t="shared" si="12"/>
        <v>2.2169793997253839E-2</v>
      </c>
      <c r="F293" s="90">
        <v>1890000</v>
      </c>
      <c r="G293" s="171">
        <f t="shared" si="13"/>
        <v>3.8642404416274791E-2</v>
      </c>
      <c r="H293" s="175">
        <v>1.7399999999999999E-2</v>
      </c>
      <c r="I293" s="146">
        <v>1</v>
      </c>
      <c r="J293" s="172">
        <f t="shared" si="14"/>
        <v>3.4342903013419322E-2</v>
      </c>
    </row>
    <row r="294" spans="1:10">
      <c r="A294" s="115">
        <v>34455</v>
      </c>
      <c r="B294" s="73">
        <v>1175952</v>
      </c>
      <c r="C294" s="73">
        <v>119375</v>
      </c>
      <c r="D294" s="90">
        <v>46760000</v>
      </c>
      <c r="E294" s="171">
        <f t="shared" si="12"/>
        <v>2.2096458305662491E-2</v>
      </c>
      <c r="F294" s="90">
        <v>1860000</v>
      </c>
      <c r="G294" s="171">
        <f t="shared" si="13"/>
        <v>3.825586178527355E-2</v>
      </c>
      <c r="H294" s="175">
        <v>1.78E-2</v>
      </c>
      <c r="I294" s="146">
        <v>1</v>
      </c>
      <c r="J294" s="172">
        <f t="shared" si="14"/>
        <v>3.4935228581105239E-2</v>
      </c>
    </row>
    <row r="295" spans="1:10">
      <c r="A295" s="115">
        <v>34486</v>
      </c>
      <c r="B295" s="73">
        <v>1180003</v>
      </c>
      <c r="C295" s="73">
        <v>122835</v>
      </c>
      <c r="D295" s="90">
        <v>46460000</v>
      </c>
      <c r="E295" s="171">
        <f t="shared" si="12"/>
        <v>2.2248127245293743E-2</v>
      </c>
      <c r="F295" s="90">
        <v>1880000</v>
      </c>
      <c r="G295" s="171">
        <f t="shared" si="13"/>
        <v>3.8891187422424492E-2</v>
      </c>
      <c r="H295" s="175">
        <v>1.72E-2</v>
      </c>
      <c r="I295" s="146">
        <v>1</v>
      </c>
      <c r="J295" s="172">
        <f t="shared" si="14"/>
        <v>3.4045478203439075E-2</v>
      </c>
    </row>
    <row r="296" spans="1:10">
      <c r="A296" s="115">
        <v>34516</v>
      </c>
      <c r="B296" s="73">
        <v>1185283</v>
      </c>
      <c r="C296" s="73">
        <v>123366</v>
      </c>
      <c r="D296" s="90">
        <v>46350000</v>
      </c>
      <c r="E296" s="171">
        <f t="shared" si="12"/>
        <v>2.2397681156828147E-2</v>
      </c>
      <c r="F296" s="90">
        <v>1950000</v>
      </c>
      <c r="G296" s="171">
        <f t="shared" si="13"/>
        <v>4.0372670807453416E-2</v>
      </c>
      <c r="H296" s="175">
        <v>1.7100000000000001E-2</v>
      </c>
      <c r="I296" s="146">
        <v>1</v>
      </c>
      <c r="J296" s="172">
        <f t="shared" si="14"/>
        <v>3.3896444970379906E-2</v>
      </c>
    </row>
    <row r="297" spans="1:10">
      <c r="A297" s="115">
        <v>34547</v>
      </c>
      <c r="B297" s="73">
        <v>1194210</v>
      </c>
      <c r="C297" s="73">
        <v>124781</v>
      </c>
      <c r="D297" s="90">
        <v>46510000</v>
      </c>
      <c r="E297" s="171">
        <f t="shared" si="12"/>
        <v>2.2476709419947012E-2</v>
      </c>
      <c r="F297" s="90">
        <v>1980000</v>
      </c>
      <c r="G297" s="171">
        <f t="shared" si="13"/>
        <v>4.0833161476593112E-2</v>
      </c>
      <c r="H297" s="175">
        <v>1.66E-2</v>
      </c>
      <c r="I297" s="146">
        <v>1</v>
      </c>
      <c r="J297" s="172">
        <f t="shared" si="14"/>
        <v>3.3148007275936003E-2</v>
      </c>
    </row>
    <row r="298" spans="1:10">
      <c r="A298" s="115">
        <v>34578</v>
      </c>
      <c r="B298" s="73">
        <v>1208335</v>
      </c>
      <c r="C298" s="73">
        <v>124146</v>
      </c>
      <c r="D298" s="90">
        <v>46470000</v>
      </c>
      <c r="E298" s="171">
        <f t="shared" si="12"/>
        <v>2.2799021974699223E-2</v>
      </c>
      <c r="F298" s="90">
        <v>1980000</v>
      </c>
      <c r="G298" s="171">
        <f t="shared" si="13"/>
        <v>4.0866873065015477E-2</v>
      </c>
      <c r="H298" s="175">
        <v>1.6899999999999998E-2</v>
      </c>
      <c r="I298" s="146">
        <v>1</v>
      </c>
      <c r="J298" s="172">
        <f t="shared" si="14"/>
        <v>3.3597729020645922E-2</v>
      </c>
    </row>
    <row r="299" spans="1:10">
      <c r="A299" s="115">
        <v>34608</v>
      </c>
      <c r="B299" s="73">
        <v>1206589</v>
      </c>
      <c r="C299" s="73">
        <v>123844</v>
      </c>
      <c r="D299" s="90">
        <v>46400000</v>
      </c>
      <c r="E299" s="171">
        <f t="shared" si="12"/>
        <v>2.2802915037873232E-2</v>
      </c>
      <c r="F299" s="90">
        <v>1990000</v>
      </c>
      <c r="G299" s="171">
        <f t="shared" si="13"/>
        <v>4.1124199214713782E-2</v>
      </c>
      <c r="H299" s="175">
        <v>1.7000000000000001E-2</v>
      </c>
      <c r="I299" s="146">
        <v>1</v>
      </c>
      <c r="J299" s="172">
        <f t="shared" si="14"/>
        <v>3.3747195771492204E-2</v>
      </c>
    </row>
    <row r="300" spans="1:10">
      <c r="A300" s="115">
        <v>34639</v>
      </c>
      <c r="B300" s="73">
        <v>1196656</v>
      </c>
      <c r="C300" s="73">
        <v>124598</v>
      </c>
      <c r="D300" s="90">
        <v>46490000</v>
      </c>
      <c r="E300" s="171">
        <f t="shared" si="12"/>
        <v>2.2540193698094391E-2</v>
      </c>
      <c r="F300" s="90">
        <v>1910000</v>
      </c>
      <c r="G300" s="171">
        <f t="shared" si="13"/>
        <v>3.9462809917355374E-2</v>
      </c>
      <c r="H300" s="175">
        <v>1.7000000000000001E-2</v>
      </c>
      <c r="I300" s="146">
        <v>1</v>
      </c>
      <c r="J300" s="172">
        <f t="shared" si="14"/>
        <v>3.3747195771492204E-2</v>
      </c>
    </row>
    <row r="301" spans="1:10">
      <c r="A301" s="115">
        <v>34669</v>
      </c>
      <c r="B301" s="73">
        <v>1184731</v>
      </c>
      <c r="C301" s="73">
        <v>124725</v>
      </c>
      <c r="D301" s="90">
        <v>46390000</v>
      </c>
      <c r="E301" s="171">
        <f t="shared" si="12"/>
        <v>2.2339428155182951E-2</v>
      </c>
      <c r="F301" s="90">
        <v>1900000</v>
      </c>
      <c r="G301" s="171">
        <f t="shared" si="13"/>
        <v>3.9345620211223856E-2</v>
      </c>
      <c r="H301" s="175">
        <v>1.72E-2</v>
      </c>
      <c r="I301" s="146">
        <v>1</v>
      </c>
      <c r="J301" s="172">
        <f t="shared" si="14"/>
        <v>3.4045478203439075E-2</v>
      </c>
    </row>
    <row r="302" spans="1:10">
      <c r="A302" s="115">
        <v>34700</v>
      </c>
      <c r="B302" s="73">
        <v>1188548</v>
      </c>
      <c r="C302" s="73">
        <v>122647</v>
      </c>
      <c r="D302" s="90">
        <v>46320000</v>
      </c>
      <c r="E302" s="171">
        <f t="shared" si="12"/>
        <v>2.2494053663768047E-2</v>
      </c>
      <c r="F302" s="90">
        <v>1960000</v>
      </c>
      <c r="G302" s="171">
        <f t="shared" si="13"/>
        <v>4.059652029826015E-2</v>
      </c>
      <c r="H302" s="175">
        <v>1.77E-2</v>
      </c>
      <c r="I302" s="146">
        <v>1</v>
      </c>
      <c r="J302" s="172">
        <f t="shared" si="14"/>
        <v>3.4787458967496722E-2</v>
      </c>
    </row>
    <row r="303" spans="1:10">
      <c r="A303" s="115">
        <v>34731</v>
      </c>
      <c r="B303" s="73">
        <v>1231282</v>
      </c>
      <c r="C303" s="73">
        <v>126155</v>
      </c>
      <c r="D303" s="90">
        <v>46400000</v>
      </c>
      <c r="E303" s="171">
        <f t="shared" si="12"/>
        <v>2.3263320609583887E-2</v>
      </c>
      <c r="F303" s="90">
        <v>1980000</v>
      </c>
      <c r="G303" s="171">
        <f t="shared" si="13"/>
        <v>4.0926002480363786E-2</v>
      </c>
      <c r="H303" s="175">
        <v>1.7399999999999999E-2</v>
      </c>
      <c r="I303" s="146">
        <v>1</v>
      </c>
      <c r="J303" s="172">
        <f t="shared" si="14"/>
        <v>3.4342903013419322E-2</v>
      </c>
    </row>
    <row r="304" spans="1:10">
      <c r="A304" s="115">
        <v>34759</v>
      </c>
      <c r="B304" s="73">
        <v>1253088</v>
      </c>
      <c r="C304" s="73">
        <v>125725</v>
      </c>
      <c r="D304" s="90">
        <v>46670000</v>
      </c>
      <c r="E304" s="171">
        <f t="shared" si="12"/>
        <v>2.3586301194063783E-2</v>
      </c>
      <c r="F304" s="90">
        <v>2060000</v>
      </c>
      <c r="G304" s="171">
        <f t="shared" si="13"/>
        <v>4.2273753334701417E-2</v>
      </c>
      <c r="H304" s="175">
        <v>1.77E-2</v>
      </c>
      <c r="I304" s="146">
        <v>1</v>
      </c>
      <c r="J304" s="172">
        <f t="shared" si="14"/>
        <v>3.4787458967496722E-2</v>
      </c>
    </row>
    <row r="305" spans="1:10">
      <c r="A305" s="115">
        <v>34790</v>
      </c>
      <c r="B305" s="73">
        <v>1258571</v>
      </c>
      <c r="C305" s="73">
        <v>125128</v>
      </c>
      <c r="D305" s="90">
        <v>46530000</v>
      </c>
      <c r="E305" s="171">
        <f t="shared" si="12"/>
        <v>2.37801327109332E-2</v>
      </c>
      <c r="F305" s="90">
        <v>2080000</v>
      </c>
      <c r="G305" s="171">
        <f t="shared" si="13"/>
        <v>4.2789549475416584E-2</v>
      </c>
      <c r="H305" s="175">
        <v>1.72E-2</v>
      </c>
      <c r="I305" s="146">
        <v>1</v>
      </c>
      <c r="J305" s="172">
        <f t="shared" si="14"/>
        <v>3.4045478203439075E-2</v>
      </c>
    </row>
    <row r="306" spans="1:10">
      <c r="A306" s="115">
        <v>34820</v>
      </c>
      <c r="B306" s="73">
        <v>1225504</v>
      </c>
      <c r="C306" s="73">
        <v>125128</v>
      </c>
      <c r="D306" s="90">
        <v>46780000</v>
      </c>
      <c r="E306" s="171">
        <f t="shared" si="12"/>
        <v>2.2981774412130763E-2</v>
      </c>
      <c r="F306" s="90">
        <v>2000000</v>
      </c>
      <c r="G306" s="171">
        <f t="shared" si="13"/>
        <v>4.1000410004100041E-2</v>
      </c>
      <c r="H306" s="175">
        <v>1.6299999999999999E-2</v>
      </c>
      <c r="I306" s="146">
        <v>1</v>
      </c>
      <c r="J306" s="172">
        <f t="shared" si="14"/>
        <v>3.2696268388881206E-2</v>
      </c>
    </row>
    <row r="307" spans="1:10">
      <c r="A307" s="115">
        <v>34851</v>
      </c>
      <c r="B307" s="73">
        <v>1216768</v>
      </c>
      <c r="C307" s="73">
        <v>128024</v>
      </c>
      <c r="D307" s="90">
        <v>46960000</v>
      </c>
      <c r="E307" s="171">
        <f t="shared" si="12"/>
        <v>2.2659156293450666E-2</v>
      </c>
      <c r="F307" s="90">
        <v>2060000</v>
      </c>
      <c r="G307" s="171">
        <f t="shared" si="13"/>
        <v>4.2023663810689511E-2</v>
      </c>
      <c r="H307" s="175">
        <v>1.7000000000000001E-2</v>
      </c>
      <c r="I307" s="146">
        <v>1</v>
      </c>
      <c r="J307" s="172">
        <f t="shared" si="14"/>
        <v>3.3747195771492204E-2</v>
      </c>
    </row>
    <row r="308" spans="1:10">
      <c r="A308" s="115">
        <v>34881</v>
      </c>
      <c r="B308" s="73">
        <v>1212784</v>
      </c>
      <c r="C308" s="73">
        <v>126338</v>
      </c>
      <c r="D308" s="90">
        <v>46900000</v>
      </c>
      <c r="E308" s="171">
        <f t="shared" si="12"/>
        <v>2.2640684830045551E-2</v>
      </c>
      <c r="F308" s="90">
        <v>2090000</v>
      </c>
      <c r="G308" s="171">
        <f t="shared" si="13"/>
        <v>4.2661767707695447E-2</v>
      </c>
      <c r="H308" s="175">
        <v>1.6299999999999999E-2</v>
      </c>
      <c r="I308" s="146">
        <v>1</v>
      </c>
      <c r="J308" s="172">
        <f t="shared" si="14"/>
        <v>3.2696268388881206E-2</v>
      </c>
    </row>
    <row r="309" spans="1:10">
      <c r="A309" s="115">
        <v>34912</v>
      </c>
      <c r="B309" s="73">
        <v>1221767</v>
      </c>
      <c r="C309" s="73">
        <v>125123</v>
      </c>
      <c r="D309" s="90">
        <v>46600000</v>
      </c>
      <c r="E309" s="171">
        <f t="shared" si="12"/>
        <v>2.2992057889859085E-2</v>
      </c>
      <c r="F309" s="90">
        <v>2140000</v>
      </c>
      <c r="G309" s="171">
        <f t="shared" si="13"/>
        <v>4.3906442347148134E-2</v>
      </c>
      <c r="H309" s="175">
        <v>1.5700000000000002E-2</v>
      </c>
      <c r="I309" s="146">
        <v>1</v>
      </c>
      <c r="J309" s="172">
        <f t="shared" si="14"/>
        <v>3.1786551509812071E-2</v>
      </c>
    </row>
    <row r="310" spans="1:10">
      <c r="A310" s="115">
        <v>34943</v>
      </c>
      <c r="B310" s="73">
        <v>1222955</v>
      </c>
      <c r="C310" s="73">
        <v>125486</v>
      </c>
      <c r="D310" s="90">
        <v>46960000</v>
      </c>
      <c r="E310" s="171">
        <f t="shared" si="12"/>
        <v>2.2836595909784596E-2</v>
      </c>
      <c r="F310" s="90">
        <v>2160000</v>
      </c>
      <c r="G310" s="171">
        <f t="shared" si="13"/>
        <v>4.3973941368078175E-2</v>
      </c>
      <c r="H310" s="175">
        <v>1.8000000000000002E-2</v>
      </c>
      <c r="I310" s="146">
        <v>1</v>
      </c>
      <c r="J310" s="172">
        <f t="shared" si="14"/>
        <v>3.5230152973871227E-2</v>
      </c>
    </row>
    <row r="311" spans="1:10">
      <c r="A311" s="115">
        <v>34973</v>
      </c>
      <c r="B311" s="73">
        <v>1233181</v>
      </c>
      <c r="C311" s="73">
        <v>124815</v>
      </c>
      <c r="D311" s="90">
        <v>47150000</v>
      </c>
      <c r="E311" s="171">
        <f t="shared" si="12"/>
        <v>2.296733378830108E-2</v>
      </c>
      <c r="F311" s="90">
        <v>2140000</v>
      </c>
      <c r="G311" s="171">
        <f t="shared" si="13"/>
        <v>4.3416514505984986E-2</v>
      </c>
      <c r="H311" s="175">
        <v>1.7500000000000002E-2</v>
      </c>
      <c r="I311" s="146">
        <v>1</v>
      </c>
      <c r="J311" s="172">
        <f t="shared" si="14"/>
        <v>3.449129766058396E-2</v>
      </c>
    </row>
    <row r="312" spans="1:10">
      <c r="A312" s="115">
        <v>35004</v>
      </c>
      <c r="B312" s="73">
        <v>1237539</v>
      </c>
      <c r="C312" s="73">
        <v>124875</v>
      </c>
      <c r="D312" s="90">
        <v>47080000</v>
      </c>
      <c r="E312" s="171">
        <f t="shared" si="12"/>
        <v>2.3087829301156708E-2</v>
      </c>
      <c r="F312" s="90">
        <v>2260000</v>
      </c>
      <c r="G312" s="171">
        <f t="shared" si="13"/>
        <v>4.5804620997162544E-2</v>
      </c>
      <c r="H312" s="175">
        <v>1.7100000000000001E-2</v>
      </c>
      <c r="I312" s="146">
        <v>1</v>
      </c>
      <c r="J312" s="172">
        <f t="shared" si="14"/>
        <v>3.3896444970379906E-2</v>
      </c>
    </row>
    <row r="313" spans="1:10">
      <c r="A313" s="115">
        <v>35034</v>
      </c>
      <c r="B313" s="73">
        <v>1247985</v>
      </c>
      <c r="C313" s="73">
        <v>124388</v>
      </c>
      <c r="D313" s="90">
        <v>47140000</v>
      </c>
      <c r="E313" s="171">
        <f t="shared" si="12"/>
        <v>2.3280423960112213E-2</v>
      </c>
      <c r="F313" s="90">
        <v>2280000</v>
      </c>
      <c r="G313" s="171">
        <f t="shared" si="13"/>
        <v>4.6135167948199107E-2</v>
      </c>
      <c r="H313" s="175">
        <v>1.7100000000000001E-2</v>
      </c>
      <c r="I313" s="146">
        <v>1</v>
      </c>
      <c r="J313" s="172">
        <f t="shared" si="14"/>
        <v>3.3896444970379906E-2</v>
      </c>
    </row>
    <row r="314" spans="1:10">
      <c r="A314" s="115">
        <v>35065</v>
      </c>
      <c r="B314" s="73">
        <v>1266748</v>
      </c>
      <c r="C314" s="73">
        <v>123033</v>
      </c>
      <c r="D314" s="90">
        <v>47190000</v>
      </c>
      <c r="E314" s="171">
        <f t="shared" si="12"/>
        <v>2.3662882110344716E-2</v>
      </c>
      <c r="F314" s="90">
        <v>2320000</v>
      </c>
      <c r="G314" s="171">
        <f t="shared" si="13"/>
        <v>4.6859220359523328E-2</v>
      </c>
      <c r="H314" s="175">
        <v>1.32E-2</v>
      </c>
      <c r="I314" s="146">
        <v>0</v>
      </c>
      <c r="J314" s="172">
        <f t="shared" si="14"/>
        <v>2.7032136014680186E-2</v>
      </c>
    </row>
    <row r="315" spans="1:10">
      <c r="A315" s="115">
        <v>35096</v>
      </c>
      <c r="B315" s="73">
        <v>1293580</v>
      </c>
      <c r="C315" s="73">
        <v>124470</v>
      </c>
      <c r="D315" s="90">
        <v>47070000</v>
      </c>
      <c r="E315" s="171">
        <f t="shared" si="12"/>
        <v>2.4235729058848722E-2</v>
      </c>
      <c r="F315" s="90">
        <v>2230000</v>
      </c>
      <c r="G315" s="171">
        <f t="shared" si="13"/>
        <v>4.5233265720081135E-2</v>
      </c>
      <c r="H315" s="175">
        <v>1.61E-2</v>
      </c>
      <c r="I315" s="146">
        <v>0</v>
      </c>
      <c r="J315" s="172">
        <f t="shared" si="14"/>
        <v>3.1388809614122389E-2</v>
      </c>
    </row>
    <row r="316" spans="1:10">
      <c r="A316" s="115">
        <v>35125</v>
      </c>
      <c r="B316" s="73">
        <v>1319318</v>
      </c>
      <c r="C316" s="73">
        <v>125249</v>
      </c>
      <c r="D316" s="90">
        <v>47120000</v>
      </c>
      <c r="E316" s="171">
        <f t="shared" si="12"/>
        <v>2.4714726470254453E-2</v>
      </c>
      <c r="F316" s="90">
        <v>2160000</v>
      </c>
      <c r="G316" s="171">
        <f t="shared" si="13"/>
        <v>4.3831168831168832E-2</v>
      </c>
      <c r="H316" s="175">
        <v>1.78E-2</v>
      </c>
      <c r="I316" s="146">
        <v>0</v>
      </c>
      <c r="J316" s="172">
        <f t="shared" si="14"/>
        <v>3.3851219411805446E-2</v>
      </c>
    </row>
    <row r="317" spans="1:10">
      <c r="A317" s="115">
        <v>35156</v>
      </c>
      <c r="B317" s="73">
        <v>1349255</v>
      </c>
      <c r="C317" s="73">
        <v>127137</v>
      </c>
      <c r="D317" s="90">
        <v>47060000</v>
      </c>
      <c r="E317" s="171">
        <f t="shared" si="12"/>
        <v>2.5312021316049142E-2</v>
      </c>
      <c r="F317" s="90">
        <v>2260000</v>
      </c>
      <c r="G317" s="171">
        <f t="shared" si="13"/>
        <v>4.5823195458231956E-2</v>
      </c>
      <c r="H317" s="175">
        <v>1.77E-2</v>
      </c>
      <c r="I317" s="146">
        <v>0</v>
      </c>
      <c r="J317" s="172">
        <f t="shared" si="14"/>
        <v>3.3708034958294671E-2</v>
      </c>
    </row>
    <row r="318" spans="1:10">
      <c r="A318" s="115">
        <v>35186</v>
      </c>
      <c r="B318" s="73">
        <v>1365634</v>
      </c>
      <c r="C318" s="73">
        <v>127262</v>
      </c>
      <c r="D318" s="90">
        <v>47080000</v>
      </c>
      <c r="E318" s="171">
        <f t="shared" si="12"/>
        <v>2.5629423110530295E-2</v>
      </c>
      <c r="F318" s="90">
        <v>2290000</v>
      </c>
      <c r="G318" s="171">
        <f t="shared" si="13"/>
        <v>4.6384443994328541E-2</v>
      </c>
      <c r="H318" s="175">
        <v>1.61E-2</v>
      </c>
      <c r="I318" s="146">
        <v>0</v>
      </c>
      <c r="J318" s="172">
        <f t="shared" si="14"/>
        <v>3.1388809614122389E-2</v>
      </c>
    </row>
    <row r="319" spans="1:10">
      <c r="A319" s="115">
        <v>35217</v>
      </c>
      <c r="B319" s="73">
        <v>1392409</v>
      </c>
      <c r="C319" s="73">
        <v>129126</v>
      </c>
      <c r="D319" s="90">
        <v>47510000</v>
      </c>
      <c r="E319" s="171">
        <f t="shared" si="12"/>
        <v>2.5901127057614718E-2</v>
      </c>
      <c r="F319" s="90">
        <v>2280000</v>
      </c>
      <c r="G319" s="171">
        <f t="shared" si="13"/>
        <v>4.5792327776661979E-2</v>
      </c>
      <c r="H319" s="175">
        <v>1.7000000000000001E-2</v>
      </c>
      <c r="I319" s="146">
        <v>0</v>
      </c>
      <c r="J319" s="172">
        <f t="shared" si="14"/>
        <v>3.2700050206964863E-2</v>
      </c>
    </row>
    <row r="320" spans="1:10">
      <c r="A320" s="115">
        <v>35247</v>
      </c>
      <c r="B320" s="73">
        <v>1418293</v>
      </c>
      <c r="C320" s="73">
        <v>127748</v>
      </c>
      <c r="D320" s="90">
        <v>47540000</v>
      </c>
      <c r="E320" s="171">
        <f t="shared" si="12"/>
        <v>2.6429051733909584E-2</v>
      </c>
      <c r="F320" s="90">
        <v>2280000</v>
      </c>
      <c r="G320" s="171">
        <f t="shared" si="13"/>
        <v>4.5764753111200318E-2</v>
      </c>
      <c r="H320" s="175">
        <v>1.6200000000000003E-2</v>
      </c>
      <c r="I320" s="146">
        <v>0</v>
      </c>
      <c r="J320" s="172">
        <f t="shared" si="14"/>
        <v>3.1535382825590846E-2</v>
      </c>
    </row>
    <row r="321" spans="1:10">
      <c r="A321" s="115">
        <v>35278</v>
      </c>
      <c r="B321" s="73">
        <v>1428129</v>
      </c>
      <c r="C321" s="73">
        <v>127970</v>
      </c>
      <c r="D321" s="90">
        <v>47530000</v>
      </c>
      <c r="E321" s="171">
        <f t="shared" si="12"/>
        <v>2.6626147172693009E-2</v>
      </c>
      <c r="F321" s="90">
        <v>2220000</v>
      </c>
      <c r="G321" s="171">
        <f t="shared" si="13"/>
        <v>4.4623115577889449E-2</v>
      </c>
      <c r="H321" s="175">
        <v>1.6899999999999998E-2</v>
      </c>
      <c r="I321" s="146">
        <v>0</v>
      </c>
      <c r="J321" s="172">
        <f t="shared" si="14"/>
        <v>3.2555221276880139E-2</v>
      </c>
    </row>
    <row r="322" spans="1:10">
      <c r="A322" s="115">
        <v>35309</v>
      </c>
      <c r="B322" s="73">
        <v>1444970</v>
      </c>
      <c r="C322" s="73">
        <v>134126</v>
      </c>
      <c r="D322" s="90">
        <v>47630000</v>
      </c>
      <c r="E322" s="171">
        <f t="shared" ref="E322:E385" si="15">(B322-C322)/(B322-C322+D322)</f>
        <v>2.6784254068033645E-2</v>
      </c>
      <c r="F322" s="90">
        <v>2220000</v>
      </c>
      <c r="G322" s="171">
        <f t="shared" ref="G322:G385" si="16">F322/(D322+F322)</f>
        <v>4.4533600802407224E-2</v>
      </c>
      <c r="H322" s="175">
        <v>1.7100000000000001E-2</v>
      </c>
      <c r="I322" s="146">
        <v>0</v>
      </c>
      <c r="J322" s="172">
        <f t="shared" ref="J322:J385" si="17">EXP((-0.0188484068521+LOG(H322,EXP(1))*0.0399737453918+I322*0.0016746806113)/(1+0.0341814185326-0.981051889171))</f>
        <v>3.2844668335535433E-2</v>
      </c>
    </row>
    <row r="323" spans="1:10">
      <c r="A323" s="115">
        <v>35339</v>
      </c>
      <c r="B323" s="73">
        <v>1463325</v>
      </c>
      <c r="C323" s="73">
        <v>129190</v>
      </c>
      <c r="D323" s="90">
        <v>47320000</v>
      </c>
      <c r="E323" s="171">
        <f t="shared" si="15"/>
        <v>2.7420793731098087E-2</v>
      </c>
      <c r="F323" s="90">
        <v>2280000</v>
      </c>
      <c r="G323" s="171">
        <f t="shared" si="16"/>
        <v>4.596774193548387E-2</v>
      </c>
      <c r="H323" s="175">
        <v>1.6299999999999999E-2</v>
      </c>
      <c r="I323" s="146">
        <v>0</v>
      </c>
      <c r="J323" s="172">
        <f t="shared" si="17"/>
        <v>3.1681732169284132E-2</v>
      </c>
    </row>
    <row r="324" spans="1:10">
      <c r="A324" s="115">
        <v>35370</v>
      </c>
      <c r="B324" s="73">
        <v>1481399</v>
      </c>
      <c r="C324" s="73">
        <v>128872</v>
      </c>
      <c r="D324" s="90">
        <v>47520000</v>
      </c>
      <c r="E324" s="171">
        <f t="shared" si="15"/>
        <v>2.7674586992401683E-2</v>
      </c>
      <c r="F324" s="90">
        <v>2210000</v>
      </c>
      <c r="G324" s="171">
        <f t="shared" si="16"/>
        <v>4.4439975869696363E-2</v>
      </c>
      <c r="H324" s="175">
        <v>1.7299999999999999E-2</v>
      </c>
      <c r="I324" s="146">
        <v>0</v>
      </c>
      <c r="J324" s="172">
        <f t="shared" si="17"/>
        <v>3.3133278315719772E-2</v>
      </c>
    </row>
    <row r="325" spans="1:10">
      <c r="A325" s="115">
        <v>35400</v>
      </c>
      <c r="B325" s="73">
        <v>1496579</v>
      </c>
      <c r="C325" s="73">
        <v>130951</v>
      </c>
      <c r="D325" s="90">
        <v>47760000</v>
      </c>
      <c r="E325" s="171">
        <f t="shared" si="15"/>
        <v>2.7798687886493787E-2</v>
      </c>
      <c r="F325" s="90">
        <v>2270000</v>
      </c>
      <c r="G325" s="171">
        <f t="shared" si="16"/>
        <v>4.5372776334199477E-2</v>
      </c>
      <c r="H325" s="175">
        <v>1.66E-2</v>
      </c>
      <c r="I325" s="146">
        <v>0</v>
      </c>
      <c r="J325" s="172">
        <f t="shared" si="17"/>
        <v>3.2119453999185296E-2</v>
      </c>
    </row>
    <row r="326" spans="1:10">
      <c r="A326" s="115">
        <v>35431</v>
      </c>
      <c r="B326" s="73">
        <v>1499457</v>
      </c>
      <c r="C326" s="73">
        <v>131418</v>
      </c>
      <c r="D326" s="90">
        <v>47890000</v>
      </c>
      <c r="E326" s="171">
        <f t="shared" si="15"/>
        <v>2.7772908296247848E-2</v>
      </c>
      <c r="F326" s="90">
        <v>2260000</v>
      </c>
      <c r="G326" s="171">
        <f t="shared" si="16"/>
        <v>4.5064805583250246E-2</v>
      </c>
      <c r="H326" s="175">
        <v>1.7899999999999999E-2</v>
      </c>
      <c r="I326" s="146">
        <v>0</v>
      </c>
      <c r="J326" s="172">
        <f t="shared" si="17"/>
        <v>3.39942048176207E-2</v>
      </c>
    </row>
    <row r="327" spans="1:10">
      <c r="A327" s="115">
        <v>35462</v>
      </c>
      <c r="B327" s="73">
        <v>1496622</v>
      </c>
      <c r="C327" s="73">
        <v>132200</v>
      </c>
      <c r="D327" s="90">
        <v>48120000</v>
      </c>
      <c r="E327" s="171">
        <f t="shared" si="15"/>
        <v>2.7572758150029519E-2</v>
      </c>
      <c r="F327" s="90">
        <v>2300000</v>
      </c>
      <c r="G327" s="171">
        <f t="shared" si="16"/>
        <v>4.5616818722729074E-2</v>
      </c>
      <c r="H327" s="175">
        <v>1.7100000000000001E-2</v>
      </c>
      <c r="I327" s="146">
        <v>0</v>
      </c>
      <c r="J327" s="172">
        <f t="shared" si="17"/>
        <v>3.2844668335535433E-2</v>
      </c>
    </row>
    <row r="328" spans="1:10">
      <c r="A328" s="115">
        <v>35490</v>
      </c>
      <c r="B328" s="73">
        <v>1502436</v>
      </c>
      <c r="C328" s="73">
        <v>132894</v>
      </c>
      <c r="D328" s="90">
        <v>47920000</v>
      </c>
      <c r="E328" s="171">
        <f t="shared" si="15"/>
        <v>2.7785650757314807E-2</v>
      </c>
      <c r="F328" s="90">
        <v>2210000</v>
      </c>
      <c r="G328" s="171">
        <f t="shared" si="16"/>
        <v>4.4085378017155397E-2</v>
      </c>
      <c r="H328" s="175">
        <v>1.6899999999999998E-2</v>
      </c>
      <c r="I328" s="146">
        <v>0</v>
      </c>
      <c r="J328" s="172">
        <f t="shared" si="17"/>
        <v>3.2555221276880139E-2</v>
      </c>
    </row>
    <row r="329" spans="1:10">
      <c r="A329" s="115">
        <v>35521</v>
      </c>
      <c r="B329" s="73">
        <v>1502173</v>
      </c>
      <c r="C329" s="73">
        <v>132069</v>
      </c>
      <c r="D329" s="90">
        <v>47880000</v>
      </c>
      <c r="E329" s="171">
        <f t="shared" si="15"/>
        <v>2.7819311813026833E-2</v>
      </c>
      <c r="F329" s="90">
        <v>2190000</v>
      </c>
      <c r="G329" s="171">
        <f t="shared" si="16"/>
        <v>4.3738765727980827E-2</v>
      </c>
      <c r="H329" s="175">
        <v>1.7399999999999999E-2</v>
      </c>
      <c r="I329" s="146">
        <v>0</v>
      </c>
      <c r="J329" s="172">
        <f t="shared" si="17"/>
        <v>3.3277273181329003E-2</v>
      </c>
    </row>
    <row r="330" spans="1:10">
      <c r="A330" s="115">
        <v>35551</v>
      </c>
      <c r="B330" s="73">
        <v>1505626</v>
      </c>
      <c r="C330" s="73">
        <v>131691</v>
      </c>
      <c r="D330" s="90">
        <v>47870000</v>
      </c>
      <c r="E330" s="171">
        <f t="shared" si="15"/>
        <v>2.7900593240568611E-2</v>
      </c>
      <c r="F330" s="90">
        <v>2320000</v>
      </c>
      <c r="G330" s="171">
        <f t="shared" si="16"/>
        <v>4.6224347479577606E-2</v>
      </c>
      <c r="H330" s="175">
        <v>1.7399999999999999E-2</v>
      </c>
      <c r="I330" s="146">
        <v>0</v>
      </c>
      <c r="J330" s="172">
        <f t="shared" si="17"/>
        <v>3.3277273181329003E-2</v>
      </c>
    </row>
    <row r="331" spans="1:10">
      <c r="A331" s="115">
        <v>35582</v>
      </c>
      <c r="B331" s="73">
        <v>1522916</v>
      </c>
      <c r="C331" s="73">
        <v>131589</v>
      </c>
      <c r="D331" s="90">
        <v>47950000</v>
      </c>
      <c r="E331" s="171">
        <f t="shared" si="15"/>
        <v>2.8198005294831248E-2</v>
      </c>
      <c r="F331" s="90">
        <v>2280000</v>
      </c>
      <c r="G331" s="171">
        <f t="shared" si="16"/>
        <v>4.539120047780211E-2</v>
      </c>
      <c r="H331" s="175">
        <v>1.6799999999999999E-2</v>
      </c>
      <c r="I331" s="146">
        <v>0</v>
      </c>
      <c r="J331" s="172">
        <f t="shared" si="17"/>
        <v>3.2410179987911868E-2</v>
      </c>
    </row>
    <row r="332" spans="1:10">
      <c r="A332" s="115">
        <v>35612</v>
      </c>
      <c r="B332" s="73">
        <v>1519663</v>
      </c>
      <c r="C332" s="73">
        <v>130654</v>
      </c>
      <c r="D332" s="90">
        <v>48000000</v>
      </c>
      <c r="E332" s="171">
        <f t="shared" si="15"/>
        <v>2.8123848364724223E-2</v>
      </c>
      <c r="F332" s="90">
        <v>2300000</v>
      </c>
      <c r="G332" s="171">
        <f t="shared" si="16"/>
        <v>4.5725646123260438E-2</v>
      </c>
      <c r="H332" s="175">
        <v>1.84E-2</v>
      </c>
      <c r="I332" s="146">
        <v>0</v>
      </c>
      <c r="J332" s="172">
        <f t="shared" si="17"/>
        <v>3.4706194056348005E-2</v>
      </c>
    </row>
    <row r="333" spans="1:10">
      <c r="A333" s="115">
        <v>35643</v>
      </c>
      <c r="B333" s="73">
        <v>1504111</v>
      </c>
      <c r="C333" s="73">
        <v>130891</v>
      </c>
      <c r="D333" s="90">
        <v>47920000</v>
      </c>
      <c r="E333" s="171">
        <f t="shared" si="15"/>
        <v>2.785819226254645E-2</v>
      </c>
      <c r="F333" s="90">
        <v>2290000</v>
      </c>
      <c r="G333" s="171">
        <f t="shared" si="16"/>
        <v>4.5608444532961562E-2</v>
      </c>
      <c r="H333" s="175">
        <v>1.8200000000000001E-2</v>
      </c>
      <c r="I333" s="146">
        <v>0</v>
      </c>
      <c r="J333" s="172">
        <f t="shared" si="17"/>
        <v>3.4421980526737998E-2</v>
      </c>
    </row>
    <row r="334" spans="1:10">
      <c r="A334" s="115">
        <v>35674</v>
      </c>
      <c r="B334" s="73">
        <v>1492793</v>
      </c>
      <c r="C334" s="73">
        <v>135917</v>
      </c>
      <c r="D334" s="90">
        <v>47960000</v>
      </c>
      <c r="E334" s="171">
        <f t="shared" si="15"/>
        <v>2.7513421571958453E-2</v>
      </c>
      <c r="F334" s="90">
        <v>2340000</v>
      </c>
      <c r="G334" s="171">
        <f t="shared" si="16"/>
        <v>4.6520874751491054E-2</v>
      </c>
      <c r="H334" s="175">
        <v>1.6399999999999998E-2</v>
      </c>
      <c r="I334" s="146">
        <v>0</v>
      </c>
      <c r="J334" s="172">
        <f t="shared" si="17"/>
        <v>3.1827859357427712E-2</v>
      </c>
    </row>
    <row r="335" spans="1:10">
      <c r="A335" s="115">
        <v>35704</v>
      </c>
      <c r="B335" s="73">
        <v>1477319</v>
      </c>
      <c r="C335" s="73">
        <v>131571</v>
      </c>
      <c r="D335" s="90">
        <v>47860000</v>
      </c>
      <c r="E335" s="171">
        <f t="shared" si="15"/>
        <v>2.734940641487657E-2</v>
      </c>
      <c r="F335" s="90">
        <v>2380000</v>
      </c>
      <c r="G335" s="171">
        <f t="shared" si="16"/>
        <v>4.7372611464968156E-2</v>
      </c>
      <c r="H335" s="175">
        <v>1.7899999999999999E-2</v>
      </c>
      <c r="I335" s="146">
        <v>0</v>
      </c>
      <c r="J335" s="172">
        <f t="shared" si="17"/>
        <v>3.39942048176207E-2</v>
      </c>
    </row>
    <row r="336" spans="1:10">
      <c r="A336" s="115">
        <v>35735</v>
      </c>
      <c r="B336" s="73">
        <v>1456091</v>
      </c>
      <c r="C336" s="73">
        <v>128854</v>
      </c>
      <c r="D336" s="90">
        <v>47890000</v>
      </c>
      <c r="E336" s="171">
        <f t="shared" si="15"/>
        <v>2.6966914050863929E-2</v>
      </c>
      <c r="F336" s="90">
        <v>2390000</v>
      </c>
      <c r="G336" s="171">
        <f t="shared" si="16"/>
        <v>4.7533810660302309E-2</v>
      </c>
      <c r="H336" s="175">
        <v>1.7299999999999999E-2</v>
      </c>
      <c r="I336" s="146">
        <v>0</v>
      </c>
      <c r="J336" s="172">
        <f t="shared" si="17"/>
        <v>3.3133278315719772E-2</v>
      </c>
    </row>
    <row r="337" spans="1:10">
      <c r="A337" s="115">
        <v>35765</v>
      </c>
      <c r="B337" s="73">
        <v>1441206</v>
      </c>
      <c r="C337" s="73">
        <v>129980</v>
      </c>
      <c r="D337" s="90">
        <v>47970000</v>
      </c>
      <c r="E337" s="171">
        <f t="shared" si="15"/>
        <v>2.6607008518822157E-2</v>
      </c>
      <c r="F337" s="90">
        <v>2390000</v>
      </c>
      <c r="G337" s="171">
        <f t="shared" si="16"/>
        <v>4.7458300238284352E-2</v>
      </c>
      <c r="H337" s="175">
        <v>1.8100000000000002E-2</v>
      </c>
      <c r="I337" s="146">
        <v>0</v>
      </c>
      <c r="J337" s="172">
        <f t="shared" si="17"/>
        <v>3.4279584014478434E-2</v>
      </c>
    </row>
    <row r="338" spans="1:10">
      <c r="A338" s="115">
        <v>35796</v>
      </c>
      <c r="B338" s="73">
        <v>1389532</v>
      </c>
      <c r="C338" s="73">
        <v>131523</v>
      </c>
      <c r="D338" s="90">
        <v>47920000</v>
      </c>
      <c r="E338" s="171">
        <f t="shared" si="15"/>
        <v>2.5580722472924838E-2</v>
      </c>
      <c r="F338" s="90">
        <v>2430000</v>
      </c>
      <c r="G338" s="171">
        <f t="shared" si="16"/>
        <v>4.8262164846077454E-2</v>
      </c>
      <c r="H338" s="175">
        <v>1.7899999999999999E-2</v>
      </c>
      <c r="I338" s="146">
        <v>0</v>
      </c>
      <c r="J338" s="172">
        <f t="shared" si="17"/>
        <v>3.39942048176207E-2</v>
      </c>
    </row>
    <row r="339" spans="1:10">
      <c r="A339" s="115">
        <v>35827</v>
      </c>
      <c r="B339" s="73">
        <v>1354214</v>
      </c>
      <c r="C339" s="73">
        <v>131270</v>
      </c>
      <c r="D339" s="90">
        <v>47890000</v>
      </c>
      <c r="E339" s="171">
        <f t="shared" si="15"/>
        <v>2.4900645337001179E-2</v>
      </c>
      <c r="F339" s="90">
        <v>2460000</v>
      </c>
      <c r="G339" s="171">
        <f t="shared" si="16"/>
        <v>4.8857994041708042E-2</v>
      </c>
      <c r="H339" s="175">
        <v>1.7100000000000001E-2</v>
      </c>
      <c r="I339" s="146">
        <v>0</v>
      </c>
      <c r="J339" s="172">
        <f t="shared" si="17"/>
        <v>3.2844668335535433E-2</v>
      </c>
    </row>
    <row r="340" spans="1:10">
      <c r="A340" s="115">
        <v>35855</v>
      </c>
      <c r="B340" s="73">
        <v>1311934</v>
      </c>
      <c r="C340" s="73">
        <v>126726</v>
      </c>
      <c r="D340" s="90">
        <v>47950000</v>
      </c>
      <c r="E340" s="171">
        <f t="shared" si="15"/>
        <v>2.41213591687655E-2</v>
      </c>
      <c r="F340" s="90">
        <v>2620000</v>
      </c>
      <c r="G340" s="171">
        <f t="shared" si="16"/>
        <v>5.1809373146134069E-2</v>
      </c>
      <c r="H340" s="175">
        <v>1.7100000000000001E-2</v>
      </c>
      <c r="I340" s="146">
        <v>0</v>
      </c>
      <c r="J340" s="172">
        <f t="shared" si="17"/>
        <v>3.2844668335535433E-2</v>
      </c>
    </row>
    <row r="341" spans="1:10">
      <c r="A341" s="115">
        <v>35886</v>
      </c>
      <c r="B341" s="73">
        <v>1300748</v>
      </c>
      <c r="C341" s="73">
        <v>136187</v>
      </c>
      <c r="D341" s="90">
        <v>47890000</v>
      </c>
      <c r="E341" s="171">
        <f t="shared" si="15"/>
        <v>2.3740116642772525E-2</v>
      </c>
      <c r="F341" s="90">
        <v>2730000</v>
      </c>
      <c r="G341" s="171">
        <f t="shared" si="16"/>
        <v>5.3931252469379694E-2</v>
      </c>
      <c r="H341" s="175">
        <v>1.7100000000000001E-2</v>
      </c>
      <c r="I341" s="146">
        <v>0</v>
      </c>
      <c r="J341" s="172">
        <f t="shared" si="17"/>
        <v>3.2844668335535433E-2</v>
      </c>
    </row>
    <row r="342" spans="1:10">
      <c r="A342" s="115">
        <v>35916</v>
      </c>
      <c r="B342" s="73">
        <v>1280354</v>
      </c>
      <c r="C342" s="73">
        <v>135520</v>
      </c>
      <c r="D342" s="90">
        <v>47670000</v>
      </c>
      <c r="E342" s="171">
        <f t="shared" si="15"/>
        <v>2.3452584105888796E-2</v>
      </c>
      <c r="F342" s="90">
        <v>2780000</v>
      </c>
      <c r="G342" s="171">
        <f t="shared" si="16"/>
        <v>5.5104063429137762E-2</v>
      </c>
      <c r="H342" s="175">
        <v>1.7100000000000001E-2</v>
      </c>
      <c r="I342" s="146">
        <v>0</v>
      </c>
      <c r="J342" s="172">
        <f t="shared" si="17"/>
        <v>3.2844668335535433E-2</v>
      </c>
    </row>
    <row r="343" spans="1:10">
      <c r="A343" s="115">
        <v>35947</v>
      </c>
      <c r="B343" s="73">
        <v>1253738</v>
      </c>
      <c r="C343" s="73">
        <v>134663</v>
      </c>
      <c r="D343" s="90">
        <v>47580000</v>
      </c>
      <c r="E343" s="171">
        <f t="shared" si="15"/>
        <v>2.2979389238912649E-2</v>
      </c>
      <c r="F343" s="90">
        <v>2810000</v>
      </c>
      <c r="G343" s="171">
        <f t="shared" si="16"/>
        <v>5.5765032744592179E-2</v>
      </c>
      <c r="H343" s="175">
        <v>1.6500000000000001E-2</v>
      </c>
      <c r="I343" s="146">
        <v>0</v>
      </c>
      <c r="J343" s="172">
        <f t="shared" si="17"/>
        <v>3.1973766078798378E-2</v>
      </c>
    </row>
    <row r="344" spans="1:10">
      <c r="A344" s="115">
        <v>35977</v>
      </c>
      <c r="B344" s="73">
        <v>1231069</v>
      </c>
      <c r="C344" s="73">
        <v>138088</v>
      </c>
      <c r="D344" s="90">
        <v>47530000</v>
      </c>
      <c r="E344" s="171">
        <f t="shared" si="15"/>
        <v>2.2478691711641456E-2</v>
      </c>
      <c r="F344" s="90">
        <v>2770000</v>
      </c>
      <c r="G344" s="171">
        <f t="shared" si="16"/>
        <v>5.5069582504970176E-2</v>
      </c>
      <c r="H344" s="175">
        <v>1.72E-2</v>
      </c>
      <c r="I344" s="146">
        <v>0</v>
      </c>
      <c r="J344" s="172">
        <f t="shared" si="17"/>
        <v>3.2989077199505626E-2</v>
      </c>
    </row>
    <row r="345" spans="1:10">
      <c r="A345" s="115">
        <v>36008</v>
      </c>
      <c r="B345" s="73">
        <v>1227165</v>
      </c>
      <c r="C345" s="73">
        <v>144696</v>
      </c>
      <c r="D345" s="90">
        <v>47630000</v>
      </c>
      <c r="E345" s="171">
        <f t="shared" si="15"/>
        <v>2.2221599976794442E-2</v>
      </c>
      <c r="F345" s="90">
        <v>2960000</v>
      </c>
      <c r="G345" s="171">
        <f t="shared" si="16"/>
        <v>5.8509586874876458E-2</v>
      </c>
      <c r="H345" s="175">
        <v>1.7399999999999999E-2</v>
      </c>
      <c r="I345" s="146">
        <v>0</v>
      </c>
      <c r="J345" s="172">
        <f t="shared" si="17"/>
        <v>3.3277273181329003E-2</v>
      </c>
    </row>
    <row r="346" spans="1:10">
      <c r="A346" s="115">
        <v>36039</v>
      </c>
      <c r="B346" s="73">
        <v>1209307</v>
      </c>
      <c r="C346" s="73">
        <v>136281</v>
      </c>
      <c r="D346" s="90">
        <v>47360000</v>
      </c>
      <c r="E346" s="171">
        <f t="shared" si="15"/>
        <v>2.2154841202777626E-2</v>
      </c>
      <c r="F346" s="90">
        <v>2930000</v>
      </c>
      <c r="G346" s="171">
        <f t="shared" si="16"/>
        <v>5.826207993636906E-2</v>
      </c>
      <c r="H346" s="175">
        <v>1.6399999999999998E-2</v>
      </c>
      <c r="I346" s="146">
        <v>0</v>
      </c>
      <c r="J346" s="172">
        <f t="shared" si="17"/>
        <v>3.1827859357427712E-2</v>
      </c>
    </row>
    <row r="347" spans="1:10">
      <c r="A347" s="115">
        <v>36069</v>
      </c>
      <c r="B347" s="73">
        <v>1197533</v>
      </c>
      <c r="C347" s="73">
        <v>136209</v>
      </c>
      <c r="D347" s="90">
        <v>47610000</v>
      </c>
      <c r="E347" s="171">
        <f t="shared" si="15"/>
        <v>2.1805940598616139E-2</v>
      </c>
      <c r="F347" s="90">
        <v>2930000</v>
      </c>
      <c r="G347" s="171">
        <f t="shared" si="16"/>
        <v>5.7973882073605064E-2</v>
      </c>
      <c r="H347" s="175">
        <v>1.66E-2</v>
      </c>
      <c r="I347" s="146">
        <v>0</v>
      </c>
      <c r="J347" s="172">
        <f t="shared" si="17"/>
        <v>3.2119453999185296E-2</v>
      </c>
    </row>
    <row r="348" spans="1:10">
      <c r="A348" s="115">
        <v>36100</v>
      </c>
      <c r="B348" s="73">
        <v>1192889</v>
      </c>
      <c r="C348" s="73">
        <v>138822</v>
      </c>
      <c r="D348" s="90">
        <v>47530000</v>
      </c>
      <c r="E348" s="171">
        <f t="shared" si="15"/>
        <v>2.1695734117936235E-2</v>
      </c>
      <c r="F348" s="90">
        <v>3050000</v>
      </c>
      <c r="G348" s="171">
        <f t="shared" si="16"/>
        <v>6.0300514037168844E-2</v>
      </c>
      <c r="H348" s="175">
        <v>1.77E-2</v>
      </c>
      <c r="I348" s="146">
        <v>0</v>
      </c>
      <c r="J348" s="172">
        <f t="shared" si="17"/>
        <v>3.3708034958294671E-2</v>
      </c>
    </row>
    <row r="349" spans="1:10">
      <c r="A349" s="115">
        <v>36130</v>
      </c>
      <c r="B349" s="73">
        <v>1193483</v>
      </c>
      <c r="C349" s="73">
        <v>143968</v>
      </c>
      <c r="D349" s="90">
        <v>47620000</v>
      </c>
      <c r="E349" s="171">
        <f t="shared" si="15"/>
        <v>2.1564114620825789E-2</v>
      </c>
      <c r="F349" s="90">
        <v>3000000</v>
      </c>
      <c r="G349" s="171">
        <f t="shared" si="16"/>
        <v>5.9265112603713949E-2</v>
      </c>
      <c r="H349" s="175">
        <v>1.6399999999999998E-2</v>
      </c>
      <c r="I349" s="146">
        <v>0</v>
      </c>
      <c r="J349" s="172">
        <f t="shared" si="17"/>
        <v>3.1827859357427712E-2</v>
      </c>
    </row>
    <row r="350" spans="1:10">
      <c r="A350" s="115">
        <v>36161</v>
      </c>
      <c r="B350" s="73">
        <v>1193355</v>
      </c>
      <c r="C350" s="73">
        <v>138619</v>
      </c>
      <c r="D350" s="90">
        <v>47730000</v>
      </c>
      <c r="E350" s="171">
        <f t="shared" si="15"/>
        <v>2.1620205139574803E-2</v>
      </c>
      <c r="F350" s="90">
        <v>3060000</v>
      </c>
      <c r="G350" s="171">
        <f t="shared" si="16"/>
        <v>6.0248080330773772E-2</v>
      </c>
      <c r="H350" s="175">
        <v>1.6500000000000001E-2</v>
      </c>
      <c r="I350" s="146">
        <v>0</v>
      </c>
      <c r="J350" s="172">
        <f t="shared" si="17"/>
        <v>3.1973766078798378E-2</v>
      </c>
    </row>
    <row r="351" spans="1:10">
      <c r="A351" s="115">
        <v>36192</v>
      </c>
      <c r="B351" s="73">
        <v>1196566</v>
      </c>
      <c r="C351" s="73">
        <v>140779</v>
      </c>
      <c r="D351" s="90">
        <v>47360000</v>
      </c>
      <c r="E351" s="171">
        <f t="shared" si="15"/>
        <v>2.1806668143182304E-2</v>
      </c>
      <c r="F351" s="90">
        <v>3140000</v>
      </c>
      <c r="G351" s="171">
        <f t="shared" si="16"/>
        <v>6.2178217821782178E-2</v>
      </c>
      <c r="H351" s="175">
        <v>2.0099999999999996E-2</v>
      </c>
      <c r="I351" s="146">
        <v>0</v>
      </c>
      <c r="J351" s="172">
        <f t="shared" si="17"/>
        <v>3.7092159206920695E-2</v>
      </c>
    </row>
    <row r="352" spans="1:10">
      <c r="A352" s="115">
        <v>36220</v>
      </c>
      <c r="B352" s="73">
        <v>1211505</v>
      </c>
      <c r="C352" s="73">
        <v>137267</v>
      </c>
      <c r="D352" s="90">
        <v>47340000</v>
      </c>
      <c r="E352" s="171">
        <f t="shared" si="15"/>
        <v>2.2188472738123029E-2</v>
      </c>
      <c r="F352" s="90">
        <v>3190000</v>
      </c>
      <c r="G352" s="171">
        <f t="shared" si="16"/>
        <v>6.3130813378191167E-2</v>
      </c>
      <c r="H352" s="175">
        <v>1.9299999999999998E-2</v>
      </c>
      <c r="I352" s="146">
        <v>0</v>
      </c>
      <c r="J352" s="172">
        <f t="shared" si="17"/>
        <v>3.5975846690182445E-2</v>
      </c>
    </row>
    <row r="353" spans="1:10">
      <c r="A353" s="115">
        <v>36251</v>
      </c>
      <c r="B353" s="73">
        <v>1192216</v>
      </c>
      <c r="C353" s="73">
        <v>140259</v>
      </c>
      <c r="D353" s="90">
        <v>47470000</v>
      </c>
      <c r="E353" s="171">
        <f t="shared" si="15"/>
        <v>2.168002003711433E-2</v>
      </c>
      <c r="F353" s="90">
        <v>3210000</v>
      </c>
      <c r="G353" s="171">
        <f t="shared" si="16"/>
        <v>6.3338595106550905E-2</v>
      </c>
      <c r="H353" s="175">
        <v>1.83E-2</v>
      </c>
      <c r="I353" s="146">
        <v>0</v>
      </c>
      <c r="J353" s="172">
        <f t="shared" si="17"/>
        <v>3.456418343434927E-2</v>
      </c>
    </row>
    <row r="354" spans="1:10">
      <c r="A354" s="115">
        <v>36281</v>
      </c>
      <c r="B354" s="73">
        <v>1173364</v>
      </c>
      <c r="C354" s="73">
        <v>142131</v>
      </c>
      <c r="D354" s="90">
        <v>47410000</v>
      </c>
      <c r="E354" s="171">
        <f t="shared" si="15"/>
        <v>2.1288330955572497E-2</v>
      </c>
      <c r="F354" s="90">
        <v>3170000</v>
      </c>
      <c r="G354" s="171">
        <f t="shared" si="16"/>
        <v>6.2672993277975486E-2</v>
      </c>
      <c r="H354" s="175">
        <v>1.95E-2</v>
      </c>
      <c r="I354" s="146">
        <v>0</v>
      </c>
      <c r="J354" s="172">
        <f t="shared" si="17"/>
        <v>3.6255981720983391E-2</v>
      </c>
    </row>
    <row r="355" spans="1:10">
      <c r="A355" s="115">
        <v>36312</v>
      </c>
      <c r="B355" s="73">
        <v>1174307</v>
      </c>
      <c r="C355" s="73">
        <v>144290</v>
      </c>
      <c r="D355" s="90">
        <v>47000000</v>
      </c>
      <c r="E355" s="171">
        <f t="shared" si="15"/>
        <v>2.1445276606918546E-2</v>
      </c>
      <c r="F355" s="90">
        <v>3240000</v>
      </c>
      <c r="G355" s="171">
        <f t="shared" si="16"/>
        <v>6.4490445859872611E-2</v>
      </c>
      <c r="H355" s="175">
        <v>1.9699999999999999E-2</v>
      </c>
      <c r="I355" s="146">
        <v>0</v>
      </c>
      <c r="J355" s="172">
        <f t="shared" si="17"/>
        <v>3.6535406191791214E-2</v>
      </c>
    </row>
    <row r="356" spans="1:10">
      <c r="A356" s="115">
        <v>36342</v>
      </c>
      <c r="B356" s="73">
        <v>1185454</v>
      </c>
      <c r="C356" s="73">
        <v>144377</v>
      </c>
      <c r="D356" s="90">
        <v>47020000</v>
      </c>
      <c r="E356" s="171">
        <f t="shared" si="15"/>
        <v>2.1661541209324127E-2</v>
      </c>
      <c r="F356" s="90">
        <v>3280000</v>
      </c>
      <c r="G356" s="171">
        <f t="shared" si="16"/>
        <v>6.5208747514910542E-2</v>
      </c>
      <c r="H356" s="175">
        <v>1.9099999999999999E-2</v>
      </c>
      <c r="I356" s="146">
        <v>0</v>
      </c>
      <c r="J356" s="172">
        <f t="shared" si="17"/>
        <v>3.5694991900664434E-2</v>
      </c>
    </row>
    <row r="357" spans="1:10">
      <c r="A357" s="115">
        <v>36373</v>
      </c>
      <c r="B357" s="73">
        <v>1196199</v>
      </c>
      <c r="C357" s="73">
        <v>150901</v>
      </c>
      <c r="D357" s="90">
        <v>47420000</v>
      </c>
      <c r="E357" s="171">
        <f t="shared" si="15"/>
        <v>2.1567968074806845E-2</v>
      </c>
      <c r="F357" s="90">
        <v>3210000</v>
      </c>
      <c r="G357" s="171">
        <f t="shared" si="16"/>
        <v>6.3401145565870037E-2</v>
      </c>
      <c r="H357" s="175">
        <v>1.78E-2</v>
      </c>
      <c r="I357" s="146">
        <v>0</v>
      </c>
      <c r="J357" s="172">
        <f t="shared" si="17"/>
        <v>3.3851219411805446E-2</v>
      </c>
    </row>
    <row r="358" spans="1:10">
      <c r="A358" s="115">
        <v>36404</v>
      </c>
      <c r="B358" s="73">
        <v>1217234</v>
      </c>
      <c r="C358" s="73">
        <v>146484</v>
      </c>
      <c r="D358" s="90">
        <v>47340000</v>
      </c>
      <c r="E358" s="171">
        <f t="shared" si="15"/>
        <v>2.2118021307250973E-2</v>
      </c>
      <c r="F358" s="90">
        <v>3150000</v>
      </c>
      <c r="G358" s="171">
        <f t="shared" si="16"/>
        <v>6.2388591800356503E-2</v>
      </c>
      <c r="H358" s="175">
        <v>1.8600000000000002E-2</v>
      </c>
      <c r="I358" s="146">
        <v>0</v>
      </c>
      <c r="J358" s="172">
        <f t="shared" si="17"/>
        <v>3.498964363942457E-2</v>
      </c>
    </row>
    <row r="359" spans="1:10">
      <c r="A359" s="115">
        <v>36434</v>
      </c>
      <c r="B359" s="73">
        <v>1232553</v>
      </c>
      <c r="C359" s="73">
        <v>146541</v>
      </c>
      <c r="D359" s="90">
        <v>47330000</v>
      </c>
      <c r="E359" s="171">
        <f t="shared" si="15"/>
        <v>2.2430843746486184E-2</v>
      </c>
      <c r="F359" s="90">
        <v>3150000</v>
      </c>
      <c r="G359" s="171">
        <f t="shared" si="16"/>
        <v>6.2400950871632332E-2</v>
      </c>
      <c r="H359" s="175">
        <v>1.9699999999999999E-2</v>
      </c>
      <c r="I359" s="146">
        <v>0</v>
      </c>
      <c r="J359" s="172">
        <f t="shared" si="17"/>
        <v>3.6535406191791214E-2</v>
      </c>
    </row>
    <row r="360" spans="1:10">
      <c r="A360" s="115">
        <v>36465</v>
      </c>
      <c r="B360" s="73">
        <v>1245081</v>
      </c>
      <c r="C360" s="73">
        <v>147974</v>
      </c>
      <c r="D360" s="90">
        <v>47210000</v>
      </c>
      <c r="E360" s="171">
        <f t="shared" si="15"/>
        <v>2.2711088867317184E-2</v>
      </c>
      <c r="F360" s="90">
        <v>3090000</v>
      </c>
      <c r="G360" s="171">
        <f t="shared" si="16"/>
        <v>6.1431411530815112E-2</v>
      </c>
      <c r="H360" s="175">
        <v>1.8500000000000003E-2</v>
      </c>
      <c r="I360" s="146">
        <v>0</v>
      </c>
      <c r="J360" s="172">
        <f t="shared" si="17"/>
        <v>3.4848013695668256E-2</v>
      </c>
    </row>
    <row r="361" spans="1:10">
      <c r="A361" s="115">
        <v>36495</v>
      </c>
      <c r="B361" s="73">
        <v>1267445</v>
      </c>
      <c r="C361" s="73">
        <v>147375</v>
      </c>
      <c r="D361" s="90">
        <v>47040000</v>
      </c>
      <c r="E361" s="171">
        <f t="shared" si="15"/>
        <v>2.3257233637741806E-2</v>
      </c>
      <c r="F361" s="90">
        <v>3150000</v>
      </c>
      <c r="G361" s="171">
        <f t="shared" si="16"/>
        <v>6.2761506276150625E-2</v>
      </c>
      <c r="H361" s="175">
        <v>1.83E-2</v>
      </c>
      <c r="I361" s="146">
        <v>0</v>
      </c>
      <c r="J361" s="172">
        <f t="shared" si="17"/>
        <v>3.456418343434927E-2</v>
      </c>
    </row>
    <row r="362" spans="1:10">
      <c r="A362" s="115">
        <v>36526</v>
      </c>
      <c r="B362" s="73">
        <v>1297010</v>
      </c>
      <c r="C362" s="73">
        <v>149222</v>
      </c>
      <c r="D362" s="90">
        <v>47320000</v>
      </c>
      <c r="E362" s="171">
        <f t="shared" si="15"/>
        <v>2.3681460354658644E-2</v>
      </c>
      <c r="F362" s="90">
        <v>3180000</v>
      </c>
      <c r="G362" s="171">
        <f t="shared" si="16"/>
        <v>6.2970297029702971E-2</v>
      </c>
      <c r="H362" s="175">
        <v>2.0400000000000001E-2</v>
      </c>
      <c r="I362" s="146">
        <v>1</v>
      </c>
      <c r="J362" s="172">
        <f t="shared" si="17"/>
        <v>3.8709031061467357E-2</v>
      </c>
    </row>
    <row r="363" spans="1:10">
      <c r="A363" s="115">
        <v>36557</v>
      </c>
      <c r="B363" s="73">
        <v>1330749</v>
      </c>
      <c r="C363" s="73">
        <v>147568</v>
      </c>
      <c r="D363" s="90">
        <v>47230000</v>
      </c>
      <c r="E363" s="171">
        <f t="shared" si="15"/>
        <v>2.4439232778362571E-2</v>
      </c>
      <c r="F363" s="90">
        <v>3280000</v>
      </c>
      <c r="G363" s="171">
        <f t="shared" si="16"/>
        <v>6.4937636111661062E-2</v>
      </c>
      <c r="H363" s="175">
        <v>1.8799999999999997E-2</v>
      </c>
      <c r="I363" s="146">
        <v>1</v>
      </c>
      <c r="J363" s="172">
        <f t="shared" si="17"/>
        <v>3.6401856855601912E-2</v>
      </c>
    </row>
    <row r="364" spans="1:10">
      <c r="A364" s="115">
        <v>36586</v>
      </c>
      <c r="B364" s="73">
        <v>1362181</v>
      </c>
      <c r="C364" s="73">
        <v>149625</v>
      </c>
      <c r="D364" s="90">
        <v>47060000</v>
      </c>
      <c r="E364" s="171">
        <f t="shared" si="15"/>
        <v>2.511895164614859E-2</v>
      </c>
      <c r="F364" s="90">
        <v>3270000</v>
      </c>
      <c r="G364" s="171">
        <f t="shared" si="16"/>
        <v>6.4971190145042712E-2</v>
      </c>
      <c r="H364" s="175">
        <v>1.7600000000000001E-2</v>
      </c>
      <c r="I364" s="146">
        <v>1</v>
      </c>
      <c r="J364" s="172">
        <f t="shared" si="17"/>
        <v>3.4639482483156118E-2</v>
      </c>
    </row>
    <row r="365" spans="1:10">
      <c r="A365" s="115">
        <v>36617</v>
      </c>
      <c r="B365" s="73">
        <v>1390536</v>
      </c>
      <c r="C365" s="73">
        <v>152345</v>
      </c>
      <c r="D365" s="90">
        <v>47000000</v>
      </c>
      <c r="E365" s="171">
        <f t="shared" si="15"/>
        <v>2.5668271847093103E-2</v>
      </c>
      <c r="F365" s="90">
        <v>3240000</v>
      </c>
      <c r="G365" s="171">
        <f t="shared" si="16"/>
        <v>6.4490445859872611E-2</v>
      </c>
      <c r="H365" s="175">
        <v>1.83E-2</v>
      </c>
      <c r="I365" s="146">
        <v>1</v>
      </c>
      <c r="J365" s="172">
        <f t="shared" si="17"/>
        <v>3.5671023672994503E-2</v>
      </c>
    </row>
    <row r="366" spans="1:10">
      <c r="A366" s="115">
        <v>36647</v>
      </c>
      <c r="B366" s="73">
        <v>1406397</v>
      </c>
      <c r="C366" s="73">
        <v>151291</v>
      </c>
      <c r="D366" s="90">
        <v>47470000</v>
      </c>
      <c r="E366" s="171">
        <f t="shared" si="15"/>
        <v>2.5758917794863289E-2</v>
      </c>
      <c r="F366" s="90">
        <v>3130000</v>
      </c>
      <c r="G366" s="171">
        <f t="shared" si="16"/>
        <v>6.185770750988142E-2</v>
      </c>
      <c r="H366" s="175">
        <v>1.8500000000000003E-2</v>
      </c>
      <c r="I366" s="146">
        <v>1</v>
      </c>
      <c r="J366" s="172">
        <f t="shared" si="17"/>
        <v>3.5963942960089819E-2</v>
      </c>
    </row>
    <row r="367" spans="1:10">
      <c r="A367" s="115">
        <v>36678</v>
      </c>
      <c r="B367" s="73">
        <v>1456672</v>
      </c>
      <c r="C367" s="73">
        <v>154372</v>
      </c>
      <c r="D367" s="90">
        <v>47450000</v>
      </c>
      <c r="E367" s="171">
        <f t="shared" si="15"/>
        <v>2.6712585867743676E-2</v>
      </c>
      <c r="F367" s="90">
        <v>3160000</v>
      </c>
      <c r="G367" s="171">
        <f t="shared" si="16"/>
        <v>6.2438253309622604E-2</v>
      </c>
      <c r="H367" s="175">
        <v>1.84E-2</v>
      </c>
      <c r="I367" s="146">
        <v>1</v>
      </c>
      <c r="J367" s="172">
        <f t="shared" si="17"/>
        <v>3.5817581865776771E-2</v>
      </c>
    </row>
    <row r="368" spans="1:10">
      <c r="A368" s="115">
        <v>36708</v>
      </c>
      <c r="B368" s="73">
        <v>1501451</v>
      </c>
      <c r="C368" s="73">
        <v>156517</v>
      </c>
      <c r="D368" s="90">
        <v>47430000</v>
      </c>
      <c r="E368" s="171">
        <f t="shared" si="15"/>
        <v>2.7574286415231235E-2</v>
      </c>
      <c r="F368" s="90">
        <v>3150000</v>
      </c>
      <c r="G368" s="171">
        <f t="shared" si="16"/>
        <v>6.2277580071174378E-2</v>
      </c>
      <c r="H368" s="175">
        <v>1.83E-2</v>
      </c>
      <c r="I368" s="146">
        <v>1</v>
      </c>
      <c r="J368" s="172">
        <f t="shared" si="17"/>
        <v>3.5671023672994503E-2</v>
      </c>
    </row>
    <row r="369" spans="1:10">
      <c r="A369" s="115">
        <v>36739</v>
      </c>
      <c r="B369" s="73">
        <v>1532455</v>
      </c>
      <c r="C369" s="73">
        <v>161098</v>
      </c>
      <c r="D369" s="90">
        <v>47450000</v>
      </c>
      <c r="E369" s="171">
        <f t="shared" si="15"/>
        <v>2.8089284777561591E-2</v>
      </c>
      <c r="F369" s="90">
        <v>3130000</v>
      </c>
      <c r="G369" s="171">
        <f t="shared" si="16"/>
        <v>6.188216686437327E-2</v>
      </c>
      <c r="H369" s="175">
        <v>1.84E-2</v>
      </c>
      <c r="I369" s="146">
        <v>1</v>
      </c>
      <c r="J369" s="172">
        <f t="shared" si="17"/>
        <v>3.5817581865776771E-2</v>
      </c>
    </row>
    <row r="370" spans="1:10">
      <c r="A370" s="115">
        <v>36770</v>
      </c>
      <c r="B370" s="73">
        <v>1557116</v>
      </c>
      <c r="C370" s="73">
        <v>158479</v>
      </c>
      <c r="D370" s="90">
        <v>47800000</v>
      </c>
      <c r="E370" s="171">
        <f t="shared" si="15"/>
        <v>2.8428368859080386E-2</v>
      </c>
      <c r="F370" s="90">
        <v>3170000</v>
      </c>
      <c r="G370" s="171">
        <f t="shared" si="16"/>
        <v>6.2193447125760248E-2</v>
      </c>
      <c r="H370" s="175">
        <v>1.9599999999999999E-2</v>
      </c>
      <c r="I370" s="146">
        <v>1</v>
      </c>
      <c r="J370" s="172">
        <f t="shared" si="17"/>
        <v>3.7561275279845915E-2</v>
      </c>
    </row>
    <row r="371" spans="1:10">
      <c r="A371" s="115">
        <v>36800</v>
      </c>
      <c r="B371" s="73">
        <v>1583772</v>
      </c>
      <c r="C371" s="73">
        <v>156991</v>
      </c>
      <c r="D371" s="90">
        <v>47950000</v>
      </c>
      <c r="E371" s="171">
        <f t="shared" si="15"/>
        <v>2.8895788083066816E-2</v>
      </c>
      <c r="F371" s="90">
        <v>3170000</v>
      </c>
      <c r="G371" s="171">
        <f t="shared" si="16"/>
        <v>6.2010954616588419E-2</v>
      </c>
      <c r="H371" s="175">
        <v>1.9E-2</v>
      </c>
      <c r="I371" s="146">
        <v>1</v>
      </c>
      <c r="J371" s="172">
        <f t="shared" si="17"/>
        <v>3.669283789058609E-2</v>
      </c>
    </row>
    <row r="372" spans="1:10">
      <c r="A372" s="115">
        <v>36831</v>
      </c>
      <c r="B372" s="73">
        <v>1609205</v>
      </c>
      <c r="C372" s="73">
        <v>155774</v>
      </c>
      <c r="D372" s="90">
        <v>47880000</v>
      </c>
      <c r="E372" s="171">
        <f t="shared" si="15"/>
        <v>2.9461380863617614E-2</v>
      </c>
      <c r="F372" s="90">
        <v>3220000</v>
      </c>
      <c r="G372" s="171">
        <f t="shared" si="16"/>
        <v>6.3013698630136991E-2</v>
      </c>
      <c r="H372" s="175">
        <v>1.9E-2</v>
      </c>
      <c r="I372" s="146">
        <v>1</v>
      </c>
      <c r="J372" s="172">
        <f t="shared" si="17"/>
        <v>3.669283789058609E-2</v>
      </c>
    </row>
    <row r="373" spans="1:10">
      <c r="A373" s="115">
        <v>36861</v>
      </c>
      <c r="B373" s="73">
        <v>1624821</v>
      </c>
      <c r="C373" s="73">
        <v>156514</v>
      </c>
      <c r="D373" s="90">
        <v>47730000</v>
      </c>
      <c r="E373" s="171">
        <f t="shared" si="15"/>
        <v>2.984466518329584E-2</v>
      </c>
      <c r="F373" s="90">
        <v>3250000</v>
      </c>
      <c r="G373" s="171">
        <f t="shared" si="16"/>
        <v>6.3750490388387607E-2</v>
      </c>
      <c r="H373" s="175">
        <v>1.9900000000000001E-2</v>
      </c>
      <c r="I373" s="146">
        <v>1</v>
      </c>
      <c r="J373" s="172">
        <f t="shared" si="17"/>
        <v>3.7993018779811427E-2</v>
      </c>
    </row>
    <row r="374" spans="1:10">
      <c r="A374" s="115">
        <v>36892</v>
      </c>
      <c r="B374" s="73">
        <v>1616633</v>
      </c>
      <c r="C374" s="73">
        <v>150303</v>
      </c>
      <c r="D374" s="90">
        <v>47620000</v>
      </c>
      <c r="E374" s="171">
        <f t="shared" si="15"/>
        <v>2.9872471622954904E-2</v>
      </c>
      <c r="F374" s="90">
        <v>3260000</v>
      </c>
      <c r="G374" s="171">
        <f t="shared" si="16"/>
        <v>6.4072327044025157E-2</v>
      </c>
      <c r="H374" s="175">
        <v>2.0899999999999998E-2</v>
      </c>
      <c r="I374" s="146">
        <v>1</v>
      </c>
      <c r="J374" s="172">
        <f t="shared" si="17"/>
        <v>3.9420710503738271E-2</v>
      </c>
    </row>
    <row r="375" spans="1:10">
      <c r="A375" s="115">
        <v>36923</v>
      </c>
      <c r="B375" s="73">
        <v>1607752</v>
      </c>
      <c r="C375" s="73">
        <v>157094</v>
      </c>
      <c r="D375" s="90">
        <v>47860000</v>
      </c>
      <c r="E375" s="171">
        <f t="shared" si="15"/>
        <v>2.9418751621606835E-2</v>
      </c>
      <c r="F375" s="90">
        <v>3200000</v>
      </c>
      <c r="G375" s="171">
        <f t="shared" si="16"/>
        <v>6.2671367019193111E-2</v>
      </c>
      <c r="H375" s="175">
        <v>1.9699999999999999E-2</v>
      </c>
      <c r="I375" s="146">
        <v>1</v>
      </c>
      <c r="J375" s="172">
        <f t="shared" si="17"/>
        <v>3.7705370405907018E-2</v>
      </c>
    </row>
    <row r="376" spans="1:10">
      <c r="A376" s="115">
        <v>36951</v>
      </c>
      <c r="B376" s="73">
        <v>1586939</v>
      </c>
      <c r="C376" s="73">
        <v>154617</v>
      </c>
      <c r="D376" s="90">
        <v>47720000</v>
      </c>
      <c r="E376" s="171">
        <f t="shared" si="15"/>
        <v>2.9140474787742478E-2</v>
      </c>
      <c r="F376" s="90">
        <v>3220000</v>
      </c>
      <c r="G376" s="171">
        <f t="shared" si="16"/>
        <v>6.3211621515508437E-2</v>
      </c>
      <c r="H376" s="175">
        <v>1.9199999999999998E-2</v>
      </c>
      <c r="I376" s="146">
        <v>1</v>
      </c>
      <c r="J376" s="172">
        <f t="shared" si="17"/>
        <v>3.6983061456376663E-2</v>
      </c>
    </row>
    <row r="377" spans="1:10">
      <c r="A377" s="115">
        <v>36982</v>
      </c>
      <c r="B377" s="73">
        <v>1581693</v>
      </c>
      <c r="C377" s="73">
        <v>156058</v>
      </c>
      <c r="D377" s="90">
        <v>47730000</v>
      </c>
      <c r="E377" s="171">
        <f t="shared" si="15"/>
        <v>2.900247347023388E-2</v>
      </c>
      <c r="F377" s="90">
        <v>3260000</v>
      </c>
      <c r="G377" s="171">
        <f t="shared" si="16"/>
        <v>6.3934104726416946E-2</v>
      </c>
      <c r="H377" s="175">
        <v>1.9099999999999999E-2</v>
      </c>
      <c r="I377" s="146">
        <v>1</v>
      </c>
      <c r="J377" s="172">
        <f t="shared" si="17"/>
        <v>3.6838043737222728E-2</v>
      </c>
    </row>
    <row r="378" spans="1:10">
      <c r="A378" s="115">
        <v>37012</v>
      </c>
      <c r="B378" s="73">
        <v>1569565</v>
      </c>
      <c r="C378" s="73">
        <v>157658</v>
      </c>
      <c r="D378" s="90">
        <v>47870000</v>
      </c>
      <c r="E378" s="171">
        <f t="shared" si="15"/>
        <v>2.8649601566757554E-2</v>
      </c>
      <c r="F378" s="90">
        <v>3340000</v>
      </c>
      <c r="G378" s="171">
        <f t="shared" si="16"/>
        <v>6.5221636399140789E-2</v>
      </c>
      <c r="H378" s="175">
        <v>1.9299999999999998E-2</v>
      </c>
      <c r="I378" s="146">
        <v>1</v>
      </c>
      <c r="J378" s="172">
        <f t="shared" si="17"/>
        <v>3.7127892269724579E-2</v>
      </c>
    </row>
    <row r="379" spans="1:10">
      <c r="A379" s="115">
        <v>37043</v>
      </c>
      <c r="B379" s="73">
        <v>1559246</v>
      </c>
      <c r="C379" s="73">
        <v>157899</v>
      </c>
      <c r="D379" s="90">
        <v>47870000</v>
      </c>
      <c r="E379" s="171">
        <f t="shared" si="15"/>
        <v>2.8441418498260256E-2</v>
      </c>
      <c r="F379" s="90">
        <v>3340000</v>
      </c>
      <c r="G379" s="171">
        <f t="shared" si="16"/>
        <v>6.5221636399140789E-2</v>
      </c>
      <c r="H379" s="175">
        <v>1.9199999999999998E-2</v>
      </c>
      <c r="I379" s="146">
        <v>1</v>
      </c>
      <c r="J379" s="172">
        <f t="shared" si="17"/>
        <v>3.6983061456376663E-2</v>
      </c>
    </row>
    <row r="380" spans="1:10">
      <c r="A380" s="115">
        <v>37073</v>
      </c>
      <c r="B380" s="73">
        <v>1536501</v>
      </c>
      <c r="C380" s="73">
        <v>157060</v>
      </c>
      <c r="D380" s="90">
        <v>47690000</v>
      </c>
      <c r="E380" s="171">
        <f t="shared" si="15"/>
        <v>2.8112017823883503E-2</v>
      </c>
      <c r="F380" s="90">
        <v>3380000</v>
      </c>
      <c r="G380" s="171">
        <f t="shared" si="16"/>
        <v>6.6183669473271978E-2</v>
      </c>
      <c r="H380" s="175">
        <v>1.8700000000000001E-2</v>
      </c>
      <c r="I380" s="146">
        <v>1</v>
      </c>
      <c r="J380" s="172">
        <f t="shared" si="17"/>
        <v>3.6256079150593201E-2</v>
      </c>
    </row>
    <row r="381" spans="1:10">
      <c r="A381" s="115">
        <v>37104</v>
      </c>
      <c r="B381" s="73">
        <v>1518017</v>
      </c>
      <c r="C381" s="73">
        <v>156453</v>
      </c>
      <c r="D381" s="90">
        <v>47550000</v>
      </c>
      <c r="E381" s="171">
        <f t="shared" si="15"/>
        <v>2.7837261552298757E-2</v>
      </c>
      <c r="F381" s="90">
        <v>3410000</v>
      </c>
      <c r="G381" s="171">
        <f t="shared" si="16"/>
        <v>6.6915227629513338E-2</v>
      </c>
      <c r="H381" s="175">
        <v>1.8700000000000001E-2</v>
      </c>
      <c r="I381" s="146">
        <v>1</v>
      </c>
      <c r="J381" s="172">
        <f t="shared" si="17"/>
        <v>3.6256079150593201E-2</v>
      </c>
    </row>
    <row r="382" spans="1:10">
      <c r="A382" s="115">
        <v>37135</v>
      </c>
      <c r="B382" s="73">
        <v>1494955</v>
      </c>
      <c r="C382" s="73">
        <v>155363</v>
      </c>
      <c r="D382" s="90">
        <v>47270000</v>
      </c>
      <c r="E382" s="171">
        <f t="shared" si="15"/>
        <v>2.7558182343929156E-2</v>
      </c>
      <c r="F382" s="90">
        <v>3540000</v>
      </c>
      <c r="G382" s="171">
        <f t="shared" si="16"/>
        <v>6.9671324542412913E-2</v>
      </c>
      <c r="H382" s="175">
        <v>1.9900000000000001E-2</v>
      </c>
      <c r="I382" s="146">
        <v>1</v>
      </c>
      <c r="J382" s="172">
        <f t="shared" si="17"/>
        <v>3.7993018779811427E-2</v>
      </c>
    </row>
    <row r="383" spans="1:10">
      <c r="A383" s="115">
        <v>37165</v>
      </c>
      <c r="B383" s="73">
        <v>1456183</v>
      </c>
      <c r="C383" s="73">
        <v>156947</v>
      </c>
      <c r="D383" s="90">
        <v>47300000</v>
      </c>
      <c r="E383" s="171">
        <f t="shared" si="15"/>
        <v>2.6733671286519812E-2</v>
      </c>
      <c r="F383" s="90">
        <v>3540000</v>
      </c>
      <c r="G383" s="171">
        <f t="shared" si="16"/>
        <v>6.9630212431156566E-2</v>
      </c>
      <c r="H383" s="175">
        <v>1.9099999999999999E-2</v>
      </c>
      <c r="I383" s="146">
        <v>1</v>
      </c>
      <c r="J383" s="172">
        <f t="shared" si="17"/>
        <v>3.6838043737222728E-2</v>
      </c>
    </row>
    <row r="384" spans="1:10">
      <c r="A384" s="115">
        <v>37196</v>
      </c>
      <c r="B384" s="73">
        <v>1428901</v>
      </c>
      <c r="C384" s="73">
        <v>155893</v>
      </c>
      <c r="D384" s="90">
        <v>47350000</v>
      </c>
      <c r="E384" s="171">
        <f t="shared" si="15"/>
        <v>2.6181185664202428E-2</v>
      </c>
      <c r="F384" s="90">
        <v>3640000</v>
      </c>
      <c r="G384" s="171">
        <f t="shared" si="16"/>
        <v>7.1386546381643462E-2</v>
      </c>
      <c r="H384" s="175">
        <v>1.9699999999999999E-2</v>
      </c>
      <c r="I384" s="146">
        <v>1</v>
      </c>
      <c r="J384" s="172">
        <f t="shared" si="17"/>
        <v>3.7705370405907018E-2</v>
      </c>
    </row>
    <row r="385" spans="1:10">
      <c r="A385" s="115">
        <v>37226</v>
      </c>
      <c r="B385" s="73">
        <v>1410495</v>
      </c>
      <c r="C385" s="73">
        <v>157387</v>
      </c>
      <c r="D385" s="90">
        <v>47340000</v>
      </c>
      <c r="E385" s="171">
        <f t="shared" si="15"/>
        <v>2.5787772208355143E-2</v>
      </c>
      <c r="F385" s="90">
        <v>3660000</v>
      </c>
      <c r="G385" s="171">
        <f t="shared" si="16"/>
        <v>7.1764705882352939E-2</v>
      </c>
      <c r="H385" s="175">
        <v>1.9900000000000001E-2</v>
      </c>
      <c r="I385" s="146">
        <v>1</v>
      </c>
      <c r="J385" s="172">
        <f t="shared" si="17"/>
        <v>3.7993018779811427E-2</v>
      </c>
    </row>
    <row r="386" spans="1:10">
      <c r="A386" s="115">
        <v>37257</v>
      </c>
      <c r="B386" s="90">
        <v>1417250</v>
      </c>
      <c r="C386" s="90">
        <v>160547</v>
      </c>
      <c r="D386" s="90">
        <v>47160000</v>
      </c>
      <c r="E386" s="171">
        <f t="shared" ref="E386:E449" si="18">(B386-C386)/(B386-C386+D386)</f>
        <v>2.5955980521845941E-2</v>
      </c>
      <c r="F386" s="90">
        <v>3510000</v>
      </c>
      <c r="G386" s="171">
        <f t="shared" ref="G386:G449" si="19">F386/(D386+F386)</f>
        <v>6.9271758436944941E-2</v>
      </c>
      <c r="H386" s="175">
        <v>1.7500000000000002E-2</v>
      </c>
      <c r="I386" s="146">
        <v>1</v>
      </c>
      <c r="J386" s="172">
        <f t="shared" ref="J386:J449" si="20">EXP((-0.0188484068521+LOG(H386,EXP(1))*0.0399737453918+I386*0.0016746806113)/(1+0.0341814185326-0.981051889171))</f>
        <v>3.449129766058396E-2</v>
      </c>
    </row>
    <row r="387" spans="1:10">
      <c r="A387" s="115">
        <v>37288</v>
      </c>
      <c r="B387" s="90">
        <v>1418030</v>
      </c>
      <c r="C387" s="90">
        <v>163047</v>
      </c>
      <c r="D387" s="90">
        <v>47160000</v>
      </c>
      <c r="E387" s="171">
        <f t="shared" si="18"/>
        <v>2.5921376446626038E-2</v>
      </c>
      <c r="F387" s="90">
        <v>3570000</v>
      </c>
      <c r="G387" s="171">
        <f t="shared" si="19"/>
        <v>7.0372560615020702E-2</v>
      </c>
      <c r="H387" s="175">
        <v>2.0299999999999999E-2</v>
      </c>
      <c r="I387" s="146">
        <v>1</v>
      </c>
      <c r="J387" s="172">
        <f t="shared" si="20"/>
        <v>3.8566179484122727E-2</v>
      </c>
    </row>
    <row r="388" spans="1:10">
      <c r="A388" s="115">
        <v>37316</v>
      </c>
      <c r="B388" s="90">
        <v>1438476</v>
      </c>
      <c r="C388" s="90">
        <v>163206</v>
      </c>
      <c r="D388" s="90">
        <v>47290000</v>
      </c>
      <c r="E388" s="171">
        <f t="shared" si="18"/>
        <v>2.6258888296101308E-2</v>
      </c>
      <c r="F388" s="90">
        <v>3570000</v>
      </c>
      <c r="G388" s="171">
        <f t="shared" si="19"/>
        <v>7.0192685804168306E-2</v>
      </c>
      <c r="H388" s="175">
        <v>2.2200000000000001E-2</v>
      </c>
      <c r="I388" s="146">
        <v>1</v>
      </c>
      <c r="J388" s="172">
        <f t="shared" si="20"/>
        <v>4.12517056101874E-2</v>
      </c>
    </row>
    <row r="389" spans="1:10">
      <c r="A389" s="115">
        <v>37347</v>
      </c>
      <c r="B389" s="90">
        <v>1454844</v>
      </c>
      <c r="C389" s="90">
        <v>166633</v>
      </c>
      <c r="D389" s="90">
        <v>47260000</v>
      </c>
      <c r="E389" s="171">
        <f t="shared" si="18"/>
        <v>2.653467498524302E-2</v>
      </c>
      <c r="F389" s="90">
        <v>3530000</v>
      </c>
      <c r="G389" s="171">
        <f t="shared" si="19"/>
        <v>6.9501870446938369E-2</v>
      </c>
      <c r="H389" s="175">
        <v>0.02</v>
      </c>
      <c r="I389" s="146">
        <v>1</v>
      </c>
      <c r="J389" s="172">
        <f t="shared" si="20"/>
        <v>3.8136574294455224E-2</v>
      </c>
    </row>
    <row r="390" spans="1:10">
      <c r="A390" s="115">
        <v>37377</v>
      </c>
      <c r="B390" s="90">
        <v>1469544</v>
      </c>
      <c r="C390" s="90">
        <v>168243</v>
      </c>
      <c r="D390" s="90">
        <v>46810000</v>
      </c>
      <c r="E390" s="171">
        <f t="shared" si="18"/>
        <v>2.7047720035673115E-2</v>
      </c>
      <c r="F390" s="90">
        <v>3610000</v>
      </c>
      <c r="G390" s="171">
        <f t="shared" si="19"/>
        <v>7.1598571995239987E-2</v>
      </c>
      <c r="H390" s="175">
        <v>2.0799999999999999E-2</v>
      </c>
      <c r="I390" s="146">
        <v>1</v>
      </c>
      <c r="J390" s="172">
        <f t="shared" si="20"/>
        <v>3.927871495145531E-2</v>
      </c>
    </row>
    <row r="391" spans="1:10">
      <c r="A391" s="115">
        <v>37408</v>
      </c>
      <c r="B391" s="90">
        <v>1482944</v>
      </c>
      <c r="C391" s="90">
        <v>168162</v>
      </c>
      <c r="D391" s="90">
        <v>47100000</v>
      </c>
      <c r="E391" s="171">
        <f t="shared" si="18"/>
        <v>2.7156623363500842E-2</v>
      </c>
      <c r="F391" s="90">
        <v>3660000</v>
      </c>
      <c r="G391" s="171">
        <f t="shared" si="19"/>
        <v>7.2104018912529558E-2</v>
      </c>
      <c r="H391" s="175">
        <v>2.06E-2</v>
      </c>
      <c r="I391" s="146">
        <v>1</v>
      </c>
      <c r="J391" s="172">
        <f t="shared" si="20"/>
        <v>3.8994215399515024E-2</v>
      </c>
    </row>
    <row r="392" spans="1:10">
      <c r="A392" s="115">
        <v>37438</v>
      </c>
      <c r="B392" s="90">
        <v>1497940</v>
      </c>
      <c r="C392" s="90">
        <v>168440</v>
      </c>
      <c r="D392" s="90">
        <v>47320000</v>
      </c>
      <c r="E392" s="171">
        <f t="shared" si="18"/>
        <v>2.7328132868785906E-2</v>
      </c>
      <c r="F392" s="90">
        <v>3590000</v>
      </c>
      <c r="G392" s="171">
        <f t="shared" si="19"/>
        <v>7.0516597917894316E-2</v>
      </c>
      <c r="H392" s="175">
        <v>2.0899999999999998E-2</v>
      </c>
      <c r="I392" s="146">
        <v>1</v>
      </c>
      <c r="J392" s="172">
        <f t="shared" si="20"/>
        <v>3.9420710503738271E-2</v>
      </c>
    </row>
    <row r="393" spans="1:10">
      <c r="A393" s="115">
        <v>37469</v>
      </c>
      <c r="B393" s="90">
        <v>1508949</v>
      </c>
      <c r="C393" s="90">
        <v>169708</v>
      </c>
      <c r="D393" s="90">
        <v>47030000</v>
      </c>
      <c r="E393" s="171">
        <f t="shared" si="18"/>
        <v>2.7687864690702921E-2</v>
      </c>
      <c r="F393" s="90">
        <v>3680000</v>
      </c>
      <c r="G393" s="171">
        <f t="shared" si="19"/>
        <v>7.2569512916584505E-2</v>
      </c>
      <c r="H393" s="175">
        <v>2.0899999999999998E-2</v>
      </c>
      <c r="I393" s="146">
        <v>1</v>
      </c>
      <c r="J393" s="172">
        <f t="shared" si="20"/>
        <v>3.9420710503738271E-2</v>
      </c>
    </row>
    <row r="394" spans="1:10">
      <c r="A394" s="115">
        <v>37500</v>
      </c>
      <c r="B394" s="90">
        <v>1525275</v>
      </c>
      <c r="C394" s="90">
        <v>171060</v>
      </c>
      <c r="D394" s="90">
        <v>47120000</v>
      </c>
      <c r="E394" s="171">
        <f t="shared" si="18"/>
        <v>2.7936811354242662E-2</v>
      </c>
      <c r="F394" s="90">
        <v>3620000</v>
      </c>
      <c r="G394" s="171">
        <f t="shared" si="19"/>
        <v>7.1344107213243996E-2</v>
      </c>
      <c r="H394" s="175">
        <v>1.9699999999999999E-2</v>
      </c>
      <c r="I394" s="146">
        <v>1</v>
      </c>
      <c r="J394" s="172">
        <f t="shared" si="20"/>
        <v>3.7705370405907018E-2</v>
      </c>
    </row>
    <row r="395" spans="1:10">
      <c r="A395" s="115">
        <v>37530</v>
      </c>
      <c r="B395" s="90">
        <v>1531529</v>
      </c>
      <c r="C395" s="90">
        <v>171425</v>
      </c>
      <c r="D395" s="90">
        <v>47080000</v>
      </c>
      <c r="E395" s="171">
        <f t="shared" si="18"/>
        <v>2.8078056975269914E-2</v>
      </c>
      <c r="F395" s="90">
        <v>3600000</v>
      </c>
      <c r="G395" s="171">
        <f t="shared" si="19"/>
        <v>7.1033938437253349E-2</v>
      </c>
      <c r="H395" s="175">
        <v>2.07E-2</v>
      </c>
      <c r="I395" s="146">
        <v>1</v>
      </c>
      <c r="J395" s="172">
        <f t="shared" si="20"/>
        <v>3.9136550256734993E-2</v>
      </c>
    </row>
    <row r="396" spans="1:10">
      <c r="A396" s="115">
        <v>37561</v>
      </c>
      <c r="B396" s="90">
        <v>1538416</v>
      </c>
      <c r="C396" s="90">
        <v>170399</v>
      </c>
      <c r="D396" s="90">
        <v>47080000</v>
      </c>
      <c r="E396" s="171">
        <f t="shared" si="18"/>
        <v>2.8236800692998436E-2</v>
      </c>
      <c r="F396" s="90">
        <v>3490000</v>
      </c>
      <c r="G396" s="171">
        <f t="shared" si="19"/>
        <v>6.9013248961835083E-2</v>
      </c>
      <c r="H396" s="175">
        <v>2.12E-2</v>
      </c>
      <c r="I396" s="146">
        <v>1</v>
      </c>
      <c r="J396" s="172">
        <f t="shared" si="20"/>
        <v>3.9845692343147616E-2</v>
      </c>
    </row>
    <row r="397" spans="1:10">
      <c r="A397" s="115">
        <v>37591</v>
      </c>
      <c r="B397" s="90">
        <v>1543149</v>
      </c>
      <c r="C397" s="90">
        <v>171785</v>
      </c>
      <c r="D397" s="90">
        <v>46980000</v>
      </c>
      <c r="E397" s="171">
        <f t="shared" si="18"/>
        <v>2.8362467706185081E-2</v>
      </c>
      <c r="F397" s="90">
        <v>3600000</v>
      </c>
      <c r="G397" s="171">
        <f t="shared" si="19"/>
        <v>7.1174377224199295E-2</v>
      </c>
      <c r="H397" s="175">
        <v>2.0299999999999999E-2</v>
      </c>
      <c r="I397" s="146">
        <v>1</v>
      </c>
      <c r="J397" s="172">
        <f t="shared" si="20"/>
        <v>3.8566179484122727E-2</v>
      </c>
    </row>
    <row r="398" spans="1:10">
      <c r="A398" s="115">
        <v>37622</v>
      </c>
      <c r="B398" s="90">
        <v>1562011</v>
      </c>
      <c r="C398" s="90">
        <v>170975</v>
      </c>
      <c r="D398" s="90">
        <v>47090000</v>
      </c>
      <c r="E398" s="171">
        <f t="shared" si="18"/>
        <v>2.8692373653071274E-2</v>
      </c>
      <c r="F398" s="90">
        <v>3620000</v>
      </c>
      <c r="G398" s="171">
        <f t="shared" si="19"/>
        <v>7.1386314336422799E-2</v>
      </c>
      <c r="H398" s="175">
        <v>2.07E-2</v>
      </c>
      <c r="I398" s="146">
        <v>1</v>
      </c>
      <c r="J398" s="172">
        <f t="shared" si="20"/>
        <v>3.9136550256734993E-2</v>
      </c>
    </row>
    <row r="399" spans="1:10">
      <c r="A399" s="115">
        <v>37653</v>
      </c>
      <c r="B399" s="90">
        <v>1580390</v>
      </c>
      <c r="C399" s="90">
        <v>170214</v>
      </c>
      <c r="D399" s="90">
        <v>47230000</v>
      </c>
      <c r="E399" s="171">
        <f t="shared" si="18"/>
        <v>2.8992000357893441E-2</v>
      </c>
      <c r="F399" s="90">
        <v>3490000</v>
      </c>
      <c r="G399" s="171">
        <f t="shared" si="19"/>
        <v>6.880914826498423E-2</v>
      </c>
      <c r="H399" s="175">
        <v>1.9699999999999999E-2</v>
      </c>
      <c r="I399" s="146">
        <v>1</v>
      </c>
      <c r="J399" s="172">
        <f t="shared" si="20"/>
        <v>3.7705370405907018E-2</v>
      </c>
    </row>
    <row r="400" spans="1:10">
      <c r="A400" s="115">
        <v>37681</v>
      </c>
      <c r="B400" s="90">
        <v>1596187</v>
      </c>
      <c r="C400" s="90">
        <v>172565</v>
      </c>
      <c r="D400" s="90">
        <v>47230000</v>
      </c>
      <c r="E400" s="171">
        <f t="shared" si="18"/>
        <v>2.9260349825548444E-2</v>
      </c>
      <c r="F400" s="90">
        <v>3640000</v>
      </c>
      <c r="G400" s="171">
        <f t="shared" si="19"/>
        <v>7.1554943974837817E-2</v>
      </c>
      <c r="H400" s="175">
        <v>2.0400000000000001E-2</v>
      </c>
      <c r="I400" s="146">
        <v>1</v>
      </c>
      <c r="J400" s="172">
        <f t="shared" si="20"/>
        <v>3.8709031061467357E-2</v>
      </c>
    </row>
    <row r="401" spans="1:10">
      <c r="A401" s="115">
        <v>37712</v>
      </c>
      <c r="B401" s="90">
        <v>1599118</v>
      </c>
      <c r="C401" s="90">
        <v>171688</v>
      </c>
      <c r="D401" s="90">
        <v>46950000</v>
      </c>
      <c r="E401" s="171">
        <f t="shared" si="18"/>
        <v>2.9506114731601078E-2</v>
      </c>
      <c r="F401" s="90">
        <v>3650000</v>
      </c>
      <c r="G401" s="171">
        <f t="shared" si="19"/>
        <v>7.2134387351778656E-2</v>
      </c>
      <c r="H401" s="175">
        <v>1.9599999999999999E-2</v>
      </c>
      <c r="I401" s="146">
        <v>1</v>
      </c>
      <c r="J401" s="172">
        <f t="shared" si="20"/>
        <v>3.7561275279845915E-2</v>
      </c>
    </row>
    <row r="402" spans="1:10">
      <c r="A402" s="115">
        <v>37742</v>
      </c>
      <c r="B402" s="90">
        <v>1608458</v>
      </c>
      <c r="C402" s="90">
        <v>172260</v>
      </c>
      <c r="D402" s="90">
        <v>46930000</v>
      </c>
      <c r="E402" s="171">
        <f t="shared" si="18"/>
        <v>2.9694250517685927E-2</v>
      </c>
      <c r="F402" s="90">
        <v>3630000</v>
      </c>
      <c r="G402" s="171">
        <f t="shared" si="19"/>
        <v>7.1795886075949361E-2</v>
      </c>
      <c r="H402" s="175">
        <v>1.9E-2</v>
      </c>
      <c r="I402" s="146">
        <v>1</v>
      </c>
      <c r="J402" s="172">
        <f t="shared" si="20"/>
        <v>3.669283789058609E-2</v>
      </c>
    </row>
    <row r="403" spans="1:10">
      <c r="A403" s="115">
        <v>37773</v>
      </c>
      <c r="B403" s="90">
        <v>1626840</v>
      </c>
      <c r="C403" s="90">
        <v>175321</v>
      </c>
      <c r="D403" s="90">
        <v>47030000</v>
      </c>
      <c r="E403" s="171">
        <f t="shared" si="18"/>
        <v>2.993963534847165E-2</v>
      </c>
      <c r="F403" s="90">
        <v>3610000</v>
      </c>
      <c r="G403" s="171">
        <f t="shared" si="19"/>
        <v>7.1287519747235392E-2</v>
      </c>
      <c r="H403" s="175">
        <v>2.0099999999999996E-2</v>
      </c>
      <c r="I403" s="146">
        <v>1</v>
      </c>
      <c r="J403" s="172">
        <f t="shared" si="20"/>
        <v>3.8279952184192501E-2</v>
      </c>
    </row>
    <row r="404" spans="1:10">
      <c r="A404" s="115">
        <v>37803</v>
      </c>
      <c r="B404" s="90">
        <v>1659185</v>
      </c>
      <c r="C404" s="90">
        <v>178377</v>
      </c>
      <c r="D404" s="90">
        <v>47000000</v>
      </c>
      <c r="E404" s="171">
        <f t="shared" si="18"/>
        <v>3.0544210401773832E-2</v>
      </c>
      <c r="F404" s="90">
        <v>3480000</v>
      </c>
      <c r="G404" s="171">
        <f t="shared" si="19"/>
        <v>6.8938193343898571E-2</v>
      </c>
      <c r="H404" s="175">
        <v>1.9900000000000001E-2</v>
      </c>
      <c r="I404" s="146">
        <v>1</v>
      </c>
      <c r="J404" s="172">
        <f t="shared" si="20"/>
        <v>3.7993018779811427E-2</v>
      </c>
    </row>
    <row r="405" spans="1:10">
      <c r="A405" s="115">
        <v>37834</v>
      </c>
      <c r="B405" s="90">
        <v>1678747</v>
      </c>
      <c r="C405" s="90">
        <v>177132</v>
      </c>
      <c r="D405" s="90">
        <v>46940000</v>
      </c>
      <c r="E405" s="171">
        <f t="shared" si="18"/>
        <v>3.0998450402613537E-2</v>
      </c>
      <c r="F405" s="90">
        <v>3390000</v>
      </c>
      <c r="G405" s="171">
        <f t="shared" si="19"/>
        <v>6.7355454003576398E-2</v>
      </c>
      <c r="H405" s="175">
        <v>2.0299999999999999E-2</v>
      </c>
      <c r="I405" s="146">
        <v>1</v>
      </c>
      <c r="J405" s="172">
        <f t="shared" si="20"/>
        <v>3.8566179484122727E-2</v>
      </c>
    </row>
    <row r="406" spans="1:10">
      <c r="A406" s="115">
        <v>37865</v>
      </c>
      <c r="B406" s="90">
        <v>1724285</v>
      </c>
      <c r="C406" s="90">
        <v>181529</v>
      </c>
      <c r="D406" s="90">
        <v>47060000</v>
      </c>
      <c r="E406" s="171">
        <f t="shared" si="18"/>
        <v>3.1742150589155887E-2</v>
      </c>
      <c r="F406" s="90">
        <v>3440000</v>
      </c>
      <c r="G406" s="171">
        <f t="shared" si="19"/>
        <v>6.8118811881188124E-2</v>
      </c>
      <c r="H406" s="175">
        <v>1.9699999999999999E-2</v>
      </c>
      <c r="I406" s="146">
        <v>1</v>
      </c>
      <c r="J406" s="172">
        <f t="shared" si="20"/>
        <v>3.7705370405907018E-2</v>
      </c>
    </row>
    <row r="407" spans="1:10">
      <c r="A407" s="115">
        <v>37895</v>
      </c>
      <c r="B407" s="90">
        <v>1767154</v>
      </c>
      <c r="C407" s="90">
        <v>180469</v>
      </c>
      <c r="D407" s="90">
        <v>46980000</v>
      </c>
      <c r="E407" s="171">
        <f t="shared" si="18"/>
        <v>3.2670234750426144E-2</v>
      </c>
      <c r="F407" s="90">
        <v>3380000</v>
      </c>
      <c r="G407" s="171">
        <f t="shared" si="19"/>
        <v>6.711675933280381E-2</v>
      </c>
      <c r="H407" s="175">
        <v>1.95E-2</v>
      </c>
      <c r="I407" s="146">
        <v>1</v>
      </c>
      <c r="J407" s="172">
        <f t="shared" si="20"/>
        <v>3.7416997994855199E-2</v>
      </c>
    </row>
    <row r="408" spans="1:10">
      <c r="A408" s="115">
        <v>37926</v>
      </c>
      <c r="B408" s="90">
        <v>1805005</v>
      </c>
      <c r="C408" s="90">
        <v>180174</v>
      </c>
      <c r="D408" s="90">
        <v>47180000</v>
      </c>
      <c r="E408" s="171">
        <f t="shared" si="18"/>
        <v>3.3292421399840517E-2</v>
      </c>
      <c r="F408" s="90">
        <v>3400000</v>
      </c>
      <c r="G408" s="171">
        <f t="shared" si="19"/>
        <v>6.7220245156188213E-2</v>
      </c>
      <c r="H408" s="175">
        <v>1.8799999999999997E-2</v>
      </c>
      <c r="I408" s="146">
        <v>1</v>
      </c>
      <c r="J408" s="172">
        <f t="shared" si="20"/>
        <v>3.6401856855601912E-2</v>
      </c>
    </row>
    <row r="409" spans="1:10">
      <c r="A409" s="115">
        <v>37956</v>
      </c>
      <c r="B409" s="90">
        <v>1843136</v>
      </c>
      <c r="C409" s="90">
        <v>182328</v>
      </c>
      <c r="D409" s="90">
        <v>47330000</v>
      </c>
      <c r="E409" s="171">
        <f t="shared" si="18"/>
        <v>3.3900400254676347E-2</v>
      </c>
      <c r="F409" s="90">
        <v>3270000</v>
      </c>
      <c r="G409" s="171">
        <f t="shared" si="19"/>
        <v>6.4624505928853757E-2</v>
      </c>
      <c r="H409" s="175">
        <v>1.9400000000000001E-2</v>
      </c>
      <c r="I409" s="146">
        <v>1</v>
      </c>
      <c r="J409" s="172">
        <f t="shared" si="20"/>
        <v>3.7272537384724802E-2</v>
      </c>
    </row>
    <row r="410" spans="1:10">
      <c r="A410" s="115">
        <v>37987</v>
      </c>
      <c r="B410" s="90">
        <v>1847063</v>
      </c>
      <c r="C410" s="90">
        <v>180322</v>
      </c>
      <c r="D410" s="90">
        <v>47210000</v>
      </c>
      <c r="E410" s="171">
        <f t="shared" si="18"/>
        <v>3.4100902922312271E-2</v>
      </c>
      <c r="F410" s="90">
        <v>3260000</v>
      </c>
      <c r="G410" s="171">
        <f t="shared" si="19"/>
        <v>6.4592827422231033E-2</v>
      </c>
      <c r="H410" s="175">
        <v>1.46E-2</v>
      </c>
      <c r="I410" s="146">
        <v>1</v>
      </c>
      <c r="J410" s="172">
        <f t="shared" si="20"/>
        <v>3.0095956212985286E-2</v>
      </c>
    </row>
    <row r="411" spans="1:10">
      <c r="A411" s="115">
        <v>38018</v>
      </c>
      <c r="B411" s="90">
        <v>1861047</v>
      </c>
      <c r="C411" s="90">
        <v>174455</v>
      </c>
      <c r="D411" s="90">
        <v>47070000</v>
      </c>
      <c r="E411" s="171">
        <f t="shared" si="18"/>
        <v>3.4592081415370457E-2</v>
      </c>
      <c r="F411" s="90">
        <v>3290000</v>
      </c>
      <c r="G411" s="171">
        <f t="shared" si="19"/>
        <v>6.5329626687847503E-2</v>
      </c>
      <c r="H411" s="175">
        <v>1.9599999999999999E-2</v>
      </c>
      <c r="I411" s="146">
        <v>1</v>
      </c>
      <c r="J411" s="172">
        <f t="shared" si="20"/>
        <v>3.7561275279845915E-2</v>
      </c>
    </row>
    <row r="412" spans="1:10">
      <c r="A412" s="115">
        <v>38047</v>
      </c>
      <c r="B412" s="90">
        <v>1870690</v>
      </c>
      <c r="C412" s="90">
        <v>177404</v>
      </c>
      <c r="D412" s="90">
        <v>47010000</v>
      </c>
      <c r="E412" s="171">
        <f t="shared" si="18"/>
        <v>3.4767387153302139E-2</v>
      </c>
      <c r="F412" s="90">
        <v>3160000</v>
      </c>
      <c r="G412" s="171">
        <f t="shared" si="19"/>
        <v>6.2985848116404231E-2</v>
      </c>
      <c r="H412" s="175">
        <v>1.9299999999999998E-2</v>
      </c>
      <c r="I412" s="146">
        <v>1</v>
      </c>
      <c r="J412" s="172">
        <f t="shared" si="20"/>
        <v>3.7127892269724579E-2</v>
      </c>
    </row>
    <row r="413" spans="1:10">
      <c r="A413" s="115">
        <v>38078</v>
      </c>
      <c r="B413" s="90">
        <v>1894342</v>
      </c>
      <c r="C413" s="90">
        <v>176892</v>
      </c>
      <c r="D413" s="90">
        <v>47150000</v>
      </c>
      <c r="E413" s="171">
        <f t="shared" si="18"/>
        <v>3.5145071003295648E-2</v>
      </c>
      <c r="F413" s="90">
        <v>3190000</v>
      </c>
      <c r="G413" s="171">
        <f t="shared" si="19"/>
        <v>6.3369090186730231E-2</v>
      </c>
      <c r="H413" s="175">
        <v>2.0299999999999999E-2</v>
      </c>
      <c r="I413" s="146">
        <v>1</v>
      </c>
      <c r="J413" s="172">
        <f t="shared" si="20"/>
        <v>3.8566179484122727E-2</v>
      </c>
    </row>
    <row r="414" spans="1:10">
      <c r="A414" s="115">
        <v>38108</v>
      </c>
      <c r="B414" s="90">
        <v>1914093</v>
      </c>
      <c r="C414" s="90">
        <v>177918</v>
      </c>
      <c r="D414" s="90">
        <v>47210000</v>
      </c>
      <c r="E414" s="171">
        <f t="shared" si="18"/>
        <v>3.5471106782092782E-2</v>
      </c>
      <c r="F414" s="90">
        <v>3100000</v>
      </c>
      <c r="G414" s="171">
        <f t="shared" si="19"/>
        <v>6.1617968594712781E-2</v>
      </c>
      <c r="H414" s="175">
        <v>2.0299999999999999E-2</v>
      </c>
      <c r="I414" s="146">
        <v>1</v>
      </c>
      <c r="J414" s="172">
        <f t="shared" si="20"/>
        <v>3.8566179484122727E-2</v>
      </c>
    </row>
    <row r="415" spans="1:10">
      <c r="A415" s="115">
        <v>38139</v>
      </c>
      <c r="B415" s="90">
        <v>1941397</v>
      </c>
      <c r="C415" s="90">
        <v>176927</v>
      </c>
      <c r="D415" s="90">
        <v>47030000</v>
      </c>
      <c r="E415" s="171">
        <f t="shared" si="18"/>
        <v>3.6161269914398088E-2</v>
      </c>
      <c r="F415" s="90">
        <v>3120000</v>
      </c>
      <c r="G415" s="171">
        <f t="shared" si="19"/>
        <v>6.2213359920239283E-2</v>
      </c>
      <c r="H415" s="175">
        <v>1.9699999999999999E-2</v>
      </c>
      <c r="I415" s="146">
        <v>1</v>
      </c>
      <c r="J415" s="172">
        <f t="shared" si="20"/>
        <v>3.7705370405907018E-2</v>
      </c>
    </row>
    <row r="416" spans="1:10">
      <c r="A416" s="115">
        <v>38169</v>
      </c>
      <c r="B416" s="90">
        <v>1956756</v>
      </c>
      <c r="C416" s="90">
        <v>178317</v>
      </c>
      <c r="D416" s="90">
        <v>47130000</v>
      </c>
      <c r="E416" s="171">
        <f t="shared" si="18"/>
        <v>3.6362620364964009E-2</v>
      </c>
      <c r="F416" s="90">
        <v>3240000</v>
      </c>
      <c r="G416" s="171">
        <f t="shared" si="19"/>
        <v>6.432400238237046E-2</v>
      </c>
      <c r="H416" s="175">
        <v>1.8100000000000002E-2</v>
      </c>
      <c r="I416" s="146">
        <v>1</v>
      </c>
      <c r="J416" s="172">
        <f t="shared" si="20"/>
        <v>3.5377310596774549E-2</v>
      </c>
    </row>
    <row r="417" spans="1:10">
      <c r="A417" s="115">
        <v>38200</v>
      </c>
      <c r="B417" s="90">
        <v>1977315</v>
      </c>
      <c r="C417" s="90">
        <v>179847</v>
      </c>
      <c r="D417" s="90">
        <v>47300000</v>
      </c>
      <c r="E417" s="171">
        <f t="shared" si="18"/>
        <v>3.6610197495316868E-2</v>
      </c>
      <c r="F417" s="90">
        <v>3190000</v>
      </c>
      <c r="G417" s="171">
        <f t="shared" si="19"/>
        <v>6.3180827886710242E-2</v>
      </c>
      <c r="H417" s="175">
        <v>1.9299999999999998E-2</v>
      </c>
      <c r="I417" s="146">
        <v>1</v>
      </c>
      <c r="J417" s="172">
        <f t="shared" si="20"/>
        <v>3.7127892269724579E-2</v>
      </c>
    </row>
    <row r="418" spans="1:10">
      <c r="A418" s="115">
        <v>38231</v>
      </c>
      <c r="B418" s="90">
        <v>1994226</v>
      </c>
      <c r="C418" s="90">
        <v>178321</v>
      </c>
      <c r="D418" s="90">
        <v>47110000</v>
      </c>
      <c r="E418" s="171">
        <f t="shared" si="18"/>
        <v>3.7115409515674776E-2</v>
      </c>
      <c r="F418" s="90">
        <v>3060000</v>
      </c>
      <c r="G418" s="171">
        <f t="shared" si="19"/>
        <v>6.0992625074745864E-2</v>
      </c>
      <c r="H418" s="175">
        <v>1.9299999999999998E-2</v>
      </c>
      <c r="I418" s="146">
        <v>1</v>
      </c>
      <c r="J418" s="172">
        <f t="shared" si="20"/>
        <v>3.7127892269724579E-2</v>
      </c>
    </row>
    <row r="419" spans="1:10">
      <c r="A419" s="115">
        <v>38261</v>
      </c>
      <c r="B419" s="90">
        <v>2024127</v>
      </c>
      <c r="C419" s="90">
        <v>175097</v>
      </c>
      <c r="D419" s="90">
        <v>47190000</v>
      </c>
      <c r="E419" s="171">
        <f t="shared" si="18"/>
        <v>3.7705272718485665E-2</v>
      </c>
      <c r="F419" s="90">
        <v>3040000</v>
      </c>
      <c r="G419" s="171">
        <f t="shared" si="19"/>
        <v>6.0521600637069482E-2</v>
      </c>
      <c r="H419" s="175">
        <v>0.02</v>
      </c>
      <c r="I419" s="146">
        <v>1</v>
      </c>
      <c r="J419" s="172">
        <f t="shared" si="20"/>
        <v>3.8136574294455224E-2</v>
      </c>
    </row>
    <row r="420" spans="1:10">
      <c r="A420" s="115">
        <v>38292</v>
      </c>
      <c r="B420" s="90">
        <v>2086059</v>
      </c>
      <c r="C420" s="90">
        <v>177898</v>
      </c>
      <c r="D420" s="90">
        <v>47290000</v>
      </c>
      <c r="E420" s="171">
        <f t="shared" si="18"/>
        <v>3.8785209878068411E-2</v>
      </c>
      <c r="F420" s="90">
        <v>2980000</v>
      </c>
      <c r="G420" s="171">
        <f t="shared" si="19"/>
        <v>5.9279888601551624E-2</v>
      </c>
      <c r="H420" s="175">
        <v>1.9199999999999998E-2</v>
      </c>
      <c r="I420" s="146">
        <v>1</v>
      </c>
      <c r="J420" s="172">
        <f t="shared" si="20"/>
        <v>3.6983061456376663E-2</v>
      </c>
    </row>
    <row r="421" spans="1:10">
      <c r="A421" s="115">
        <v>38322</v>
      </c>
      <c r="B421" s="90">
        <v>2110285</v>
      </c>
      <c r="C421" s="90">
        <v>179515</v>
      </c>
      <c r="D421" s="90">
        <v>47320000</v>
      </c>
      <c r="E421" s="171">
        <f t="shared" si="18"/>
        <v>3.9202838859169108E-2</v>
      </c>
      <c r="F421" s="90">
        <v>2960000</v>
      </c>
      <c r="G421" s="171">
        <f t="shared" si="19"/>
        <v>5.88703261734288E-2</v>
      </c>
      <c r="H421" s="175">
        <v>1.9199999999999998E-2</v>
      </c>
      <c r="I421" s="146">
        <v>1</v>
      </c>
      <c r="J421" s="172">
        <f t="shared" si="20"/>
        <v>3.6983061456376663E-2</v>
      </c>
    </row>
    <row r="422" spans="1:10">
      <c r="A422" s="115">
        <v>38353</v>
      </c>
      <c r="B422" s="90">
        <v>2094093</v>
      </c>
      <c r="C422" s="90">
        <v>176207</v>
      </c>
      <c r="D422" s="90">
        <v>47180000</v>
      </c>
      <c r="E422" s="171">
        <f t="shared" si="18"/>
        <v>3.9062496499340113E-2</v>
      </c>
      <c r="F422" s="90">
        <v>2970000</v>
      </c>
      <c r="G422" s="171">
        <f t="shared" si="19"/>
        <v>5.922233300099701E-2</v>
      </c>
      <c r="H422" s="175">
        <v>1.95E-2</v>
      </c>
      <c r="I422" s="146">
        <v>1</v>
      </c>
      <c r="J422" s="172">
        <f t="shared" si="20"/>
        <v>3.7416997994855199E-2</v>
      </c>
    </row>
    <row r="423" spans="1:10">
      <c r="A423" s="115">
        <v>38384</v>
      </c>
      <c r="B423" s="90">
        <v>2081978</v>
      </c>
      <c r="C423" s="90">
        <v>172773</v>
      </c>
      <c r="D423" s="90">
        <v>46920000</v>
      </c>
      <c r="E423" s="171">
        <f t="shared" si="18"/>
        <v>3.9099653578222295E-2</v>
      </c>
      <c r="F423" s="90">
        <v>3060000</v>
      </c>
      <c r="G423" s="171">
        <f t="shared" si="19"/>
        <v>6.1224489795918366E-2</v>
      </c>
      <c r="H423" s="175">
        <v>1.9400000000000001E-2</v>
      </c>
      <c r="I423" s="146">
        <v>1</v>
      </c>
      <c r="J423" s="172">
        <f t="shared" si="20"/>
        <v>3.7272537384724802E-2</v>
      </c>
    </row>
    <row r="424" spans="1:10">
      <c r="A424" s="115">
        <v>38412</v>
      </c>
      <c r="B424" s="90">
        <v>2115381</v>
      </c>
      <c r="C424" s="90">
        <v>175920</v>
      </c>
      <c r="D424" s="90">
        <v>47220000</v>
      </c>
      <c r="E424" s="171">
        <f t="shared" si="18"/>
        <v>3.9452446396839057E-2</v>
      </c>
      <c r="F424" s="90">
        <v>2980000</v>
      </c>
      <c r="G424" s="171">
        <f t="shared" si="19"/>
        <v>5.9362549800796811E-2</v>
      </c>
      <c r="H424" s="175">
        <v>1.95E-2</v>
      </c>
      <c r="I424" s="146">
        <v>1</v>
      </c>
      <c r="J424" s="172">
        <f t="shared" si="20"/>
        <v>3.7416997994855199E-2</v>
      </c>
    </row>
    <row r="425" spans="1:10">
      <c r="A425" s="115">
        <v>38443</v>
      </c>
      <c r="B425" s="90">
        <v>2147268</v>
      </c>
      <c r="C425" s="90">
        <v>178427</v>
      </c>
      <c r="D425" s="90">
        <v>47470000</v>
      </c>
      <c r="E425" s="171">
        <f t="shared" si="18"/>
        <v>3.9823769331485744E-2</v>
      </c>
      <c r="F425" s="90">
        <v>2970000</v>
      </c>
      <c r="G425" s="171">
        <f t="shared" si="19"/>
        <v>5.888183980967486E-2</v>
      </c>
      <c r="H425" s="175">
        <v>2.0199999999999999E-2</v>
      </c>
      <c r="I425" s="146">
        <v>1</v>
      </c>
      <c r="J425" s="172">
        <f t="shared" si="20"/>
        <v>3.842315355088026E-2</v>
      </c>
    </row>
    <row r="426" spans="1:10">
      <c r="A426" s="115">
        <v>38473</v>
      </c>
      <c r="B426" s="90">
        <v>2169837</v>
      </c>
      <c r="C426" s="90">
        <v>178673</v>
      </c>
      <c r="D426" s="90">
        <v>47620000</v>
      </c>
      <c r="E426" s="171">
        <f t="shared" si="18"/>
        <v>4.0135401781744122E-2</v>
      </c>
      <c r="F426" s="90">
        <v>3000000</v>
      </c>
      <c r="G426" s="171">
        <f t="shared" si="19"/>
        <v>5.9265112603713949E-2</v>
      </c>
      <c r="H426" s="175">
        <v>1.83E-2</v>
      </c>
      <c r="I426" s="146">
        <v>1</v>
      </c>
      <c r="J426" s="172">
        <f t="shared" si="20"/>
        <v>3.5671023672994503E-2</v>
      </c>
    </row>
    <row r="427" spans="1:10">
      <c r="A427" s="115">
        <v>38504</v>
      </c>
      <c r="B427" s="90">
        <v>2176190</v>
      </c>
      <c r="C427" s="90">
        <v>178758</v>
      </c>
      <c r="D427" s="90">
        <v>47660000</v>
      </c>
      <c r="E427" s="171">
        <f t="shared" si="18"/>
        <v>4.0224230685146987E-2</v>
      </c>
      <c r="F427" s="90">
        <v>2840000</v>
      </c>
      <c r="G427" s="171">
        <f t="shared" si="19"/>
        <v>5.6237623762376239E-2</v>
      </c>
      <c r="H427" s="175">
        <v>1.9199999999999998E-2</v>
      </c>
      <c r="I427" s="146">
        <v>1</v>
      </c>
      <c r="J427" s="172">
        <f t="shared" si="20"/>
        <v>3.6983061456376663E-2</v>
      </c>
    </row>
    <row r="428" spans="1:10">
      <c r="A428" s="115">
        <v>38534</v>
      </c>
      <c r="B428" s="90">
        <v>2177460</v>
      </c>
      <c r="C428" s="90">
        <v>178056</v>
      </c>
      <c r="D428" s="90">
        <v>47710000</v>
      </c>
      <c r="E428" s="171">
        <f t="shared" si="18"/>
        <v>4.0221846152088243E-2</v>
      </c>
      <c r="F428" s="90">
        <v>2950000</v>
      </c>
      <c r="G428" s="171">
        <f t="shared" si="19"/>
        <v>5.8231346229767077E-2</v>
      </c>
      <c r="H428" s="175">
        <v>0.02</v>
      </c>
      <c r="I428" s="146">
        <v>1</v>
      </c>
      <c r="J428" s="172">
        <f t="shared" si="20"/>
        <v>3.8136574294455224E-2</v>
      </c>
    </row>
    <row r="429" spans="1:10">
      <c r="A429" s="115">
        <v>38565</v>
      </c>
      <c r="B429" s="90">
        <v>2184931</v>
      </c>
      <c r="C429" s="90">
        <v>178574</v>
      </c>
      <c r="D429" s="90">
        <v>47750000</v>
      </c>
      <c r="E429" s="171">
        <f t="shared" si="18"/>
        <v>4.0323631410555241E-2</v>
      </c>
      <c r="F429" s="90">
        <v>2870000</v>
      </c>
      <c r="G429" s="171">
        <f t="shared" si="19"/>
        <v>5.6696957724219676E-2</v>
      </c>
      <c r="H429" s="175">
        <v>1.9400000000000001E-2</v>
      </c>
      <c r="I429" s="146">
        <v>1</v>
      </c>
      <c r="J429" s="172">
        <f t="shared" si="20"/>
        <v>3.7272537384724802E-2</v>
      </c>
    </row>
    <row r="430" spans="1:10">
      <c r="A430" s="115">
        <v>38596</v>
      </c>
      <c r="B430" s="90">
        <v>2172213</v>
      </c>
      <c r="C430" s="90">
        <v>175403</v>
      </c>
      <c r="D430" s="90">
        <v>48170000</v>
      </c>
      <c r="E430" s="171">
        <f t="shared" si="18"/>
        <v>3.9803407870661896E-2</v>
      </c>
      <c r="F430" s="90">
        <v>2810000</v>
      </c>
      <c r="G430" s="171">
        <f t="shared" si="19"/>
        <v>5.5119654766575127E-2</v>
      </c>
      <c r="H430" s="175">
        <v>1.9900000000000001E-2</v>
      </c>
      <c r="I430" s="146">
        <v>1</v>
      </c>
      <c r="J430" s="172">
        <f t="shared" si="20"/>
        <v>3.7993018779811427E-2</v>
      </c>
    </row>
    <row r="431" spans="1:10">
      <c r="A431" s="115">
        <v>38626</v>
      </c>
      <c r="B431" s="90">
        <v>2202128</v>
      </c>
      <c r="C431" s="90">
        <v>177312</v>
      </c>
      <c r="D431" s="90">
        <v>48130000</v>
      </c>
      <c r="E431" s="171">
        <f t="shared" si="18"/>
        <v>4.0371317482253352E-2</v>
      </c>
      <c r="F431" s="90">
        <v>2950000</v>
      </c>
      <c r="G431" s="171">
        <f t="shared" si="19"/>
        <v>5.7752545027407988E-2</v>
      </c>
      <c r="H431" s="175">
        <v>1.9E-2</v>
      </c>
      <c r="I431" s="146">
        <v>1</v>
      </c>
      <c r="J431" s="172">
        <f t="shared" si="20"/>
        <v>3.669283789058609E-2</v>
      </c>
    </row>
    <row r="432" spans="1:10">
      <c r="A432" s="115">
        <v>38657</v>
      </c>
      <c r="B432" s="90">
        <v>2211903</v>
      </c>
      <c r="C432" s="90">
        <v>177818</v>
      </c>
      <c r="D432" s="90">
        <v>47820000</v>
      </c>
      <c r="E432" s="171">
        <f t="shared" si="18"/>
        <v>4.0800768883833695E-2</v>
      </c>
      <c r="F432" s="90">
        <v>3010000</v>
      </c>
      <c r="G432" s="171">
        <f t="shared" si="19"/>
        <v>5.9216997835923664E-2</v>
      </c>
      <c r="H432" s="175">
        <v>2.0199999999999999E-2</v>
      </c>
      <c r="I432" s="146">
        <v>1</v>
      </c>
      <c r="J432" s="172">
        <f t="shared" si="20"/>
        <v>3.842315355088026E-2</v>
      </c>
    </row>
    <row r="433" spans="1:10">
      <c r="A433" s="115">
        <v>38687</v>
      </c>
      <c r="B433" s="90">
        <v>2232602</v>
      </c>
      <c r="C433" s="90">
        <v>173123</v>
      </c>
      <c r="D433" s="90">
        <v>48130000</v>
      </c>
      <c r="E433" s="171">
        <f t="shared" si="18"/>
        <v>4.1034078078395674E-2</v>
      </c>
      <c r="F433" s="90">
        <v>2910000</v>
      </c>
      <c r="G433" s="171">
        <f t="shared" si="19"/>
        <v>5.7014106583072099E-2</v>
      </c>
      <c r="H433" s="175">
        <v>1.9400000000000001E-2</v>
      </c>
      <c r="I433" s="146">
        <v>1</v>
      </c>
      <c r="J433" s="172">
        <f t="shared" si="20"/>
        <v>3.7272537384724802E-2</v>
      </c>
    </row>
    <row r="434" spans="1:10">
      <c r="A434" s="115">
        <v>38718</v>
      </c>
      <c r="B434" s="90">
        <v>2245747</v>
      </c>
      <c r="C434" s="90">
        <v>174108</v>
      </c>
      <c r="D434" s="90">
        <v>48210000</v>
      </c>
      <c r="E434" s="171">
        <f t="shared" si="18"/>
        <v>4.1200705490129309E-2</v>
      </c>
      <c r="F434" s="90">
        <v>2940000</v>
      </c>
      <c r="G434" s="171">
        <f t="shared" si="19"/>
        <v>5.7478005865102641E-2</v>
      </c>
      <c r="H434" s="175">
        <v>1.9400000000000001E-2</v>
      </c>
      <c r="I434" s="146">
        <v>1</v>
      </c>
      <c r="J434" s="172">
        <f t="shared" si="20"/>
        <v>3.7272537384724802E-2</v>
      </c>
    </row>
    <row r="435" spans="1:10">
      <c r="A435" s="115">
        <v>38749</v>
      </c>
      <c r="B435" s="90">
        <v>2266931</v>
      </c>
      <c r="C435" s="90">
        <v>175993</v>
      </c>
      <c r="D435" s="90">
        <v>48490000</v>
      </c>
      <c r="E435" s="171">
        <f t="shared" si="18"/>
        <v>4.1338458373389599E-2</v>
      </c>
      <c r="F435" s="90">
        <v>2740000</v>
      </c>
      <c r="G435" s="171">
        <f t="shared" si="19"/>
        <v>5.3484286550849115E-2</v>
      </c>
      <c r="H435" s="175">
        <v>1.9E-2</v>
      </c>
      <c r="I435" s="146">
        <v>1</v>
      </c>
      <c r="J435" s="172">
        <f t="shared" si="20"/>
        <v>3.669283789058609E-2</v>
      </c>
    </row>
    <row r="436" spans="1:10">
      <c r="A436" s="115">
        <v>38777</v>
      </c>
      <c r="B436" s="90">
        <v>2295562</v>
      </c>
      <c r="C436" s="90">
        <v>179647</v>
      </c>
      <c r="D436" s="90">
        <v>48480000</v>
      </c>
      <c r="E436" s="171">
        <f t="shared" si="18"/>
        <v>4.1819878146289083E-2</v>
      </c>
      <c r="F436" s="90">
        <v>2750000</v>
      </c>
      <c r="G436" s="171">
        <f t="shared" si="19"/>
        <v>5.3679484676947102E-2</v>
      </c>
      <c r="H436" s="175">
        <v>1.84E-2</v>
      </c>
      <c r="I436" s="146">
        <v>1</v>
      </c>
      <c r="J436" s="172">
        <f t="shared" si="20"/>
        <v>3.5817581865776771E-2</v>
      </c>
    </row>
    <row r="437" spans="1:10">
      <c r="A437" s="115">
        <v>38808</v>
      </c>
      <c r="B437" s="90">
        <v>2300986</v>
      </c>
      <c r="C437" s="90">
        <v>179083</v>
      </c>
      <c r="D437" s="90">
        <v>48450000</v>
      </c>
      <c r="E437" s="171">
        <f t="shared" si="18"/>
        <v>4.1958140274056921E-2</v>
      </c>
      <c r="F437" s="90">
        <v>2720000</v>
      </c>
      <c r="G437" s="171">
        <f t="shared" si="19"/>
        <v>5.3156146179401995E-2</v>
      </c>
      <c r="H437" s="175">
        <v>1.9199999999999998E-2</v>
      </c>
      <c r="I437" s="146">
        <v>1</v>
      </c>
      <c r="J437" s="172">
        <f t="shared" si="20"/>
        <v>3.6983061456376663E-2</v>
      </c>
    </row>
    <row r="438" spans="1:10">
      <c r="A438" s="115">
        <v>38838</v>
      </c>
      <c r="B438" s="90">
        <v>2303655</v>
      </c>
      <c r="C438" s="90">
        <v>177070</v>
      </c>
      <c r="D438" s="90">
        <v>48590000</v>
      </c>
      <c r="E438" s="171">
        <f t="shared" si="18"/>
        <v>4.1930760913811524E-2</v>
      </c>
      <c r="F438" s="90">
        <v>2710000</v>
      </c>
      <c r="G438" s="171">
        <f t="shared" si="19"/>
        <v>5.2826510721247562E-2</v>
      </c>
      <c r="H438" s="175">
        <v>1.9199999999999998E-2</v>
      </c>
      <c r="I438" s="146">
        <v>1</v>
      </c>
      <c r="J438" s="172">
        <f t="shared" si="20"/>
        <v>3.6983061456376663E-2</v>
      </c>
    </row>
    <row r="439" spans="1:10">
      <c r="A439" s="115">
        <v>38869</v>
      </c>
      <c r="B439" s="90">
        <v>2305454</v>
      </c>
      <c r="C439" s="90">
        <v>177936</v>
      </c>
      <c r="D439" s="90">
        <v>48600000</v>
      </c>
      <c r="E439" s="171">
        <f t="shared" si="18"/>
        <v>4.1940116210692588E-2</v>
      </c>
      <c r="F439" s="90">
        <v>2830000</v>
      </c>
      <c r="G439" s="171">
        <f t="shared" si="19"/>
        <v>5.5026249270853589E-2</v>
      </c>
      <c r="H439" s="175">
        <v>1.89E-2</v>
      </c>
      <c r="I439" s="146">
        <v>1</v>
      </c>
      <c r="J439" s="172">
        <f t="shared" si="20"/>
        <v>3.6547442680328598E-2</v>
      </c>
    </row>
    <row r="440" spans="1:10">
      <c r="A440" s="115">
        <v>38899</v>
      </c>
      <c r="B440" s="90">
        <v>2325930</v>
      </c>
      <c r="C440" s="90">
        <v>177234</v>
      </c>
      <c r="D440" s="90">
        <v>48700000</v>
      </c>
      <c r="E440" s="171">
        <f t="shared" si="18"/>
        <v>4.2256658853159185E-2</v>
      </c>
      <c r="F440" s="90">
        <v>2750000</v>
      </c>
      <c r="G440" s="171">
        <f t="shared" si="19"/>
        <v>5.3449951409135082E-2</v>
      </c>
      <c r="H440" s="175">
        <v>1.9099999999999999E-2</v>
      </c>
      <c r="I440" s="146">
        <v>1</v>
      </c>
      <c r="J440" s="172">
        <f t="shared" si="20"/>
        <v>3.6838043737222728E-2</v>
      </c>
    </row>
    <row r="441" spans="1:10">
      <c r="A441" s="115">
        <v>38930</v>
      </c>
      <c r="B441" s="90">
        <v>2307396</v>
      </c>
      <c r="C441" s="90">
        <v>176745</v>
      </c>
      <c r="D441" s="90">
        <v>48750000</v>
      </c>
      <c r="E441" s="171">
        <f t="shared" si="18"/>
        <v>4.1875466569796835E-2</v>
      </c>
      <c r="F441" s="90">
        <v>2730000</v>
      </c>
      <c r="G441" s="171">
        <f t="shared" si="19"/>
        <v>5.3030303030303032E-2</v>
      </c>
      <c r="H441" s="175">
        <v>1.8700000000000001E-2</v>
      </c>
      <c r="I441" s="146">
        <v>1</v>
      </c>
      <c r="J441" s="172">
        <f t="shared" si="20"/>
        <v>3.6256079150593201E-2</v>
      </c>
    </row>
    <row r="442" spans="1:10">
      <c r="A442" s="115">
        <v>38961</v>
      </c>
      <c r="B442" s="90">
        <v>2298455</v>
      </c>
      <c r="C442" s="90">
        <v>175831</v>
      </c>
      <c r="D442" s="90">
        <v>48780000</v>
      </c>
      <c r="E442" s="171">
        <f t="shared" si="18"/>
        <v>4.1699697052945642E-2</v>
      </c>
      <c r="F442" s="90">
        <v>2740000</v>
      </c>
      <c r="G442" s="171">
        <f t="shared" si="19"/>
        <v>5.31832298136646E-2</v>
      </c>
      <c r="H442" s="175">
        <v>1.9E-2</v>
      </c>
      <c r="I442" s="146">
        <v>1</v>
      </c>
      <c r="J442" s="172">
        <f t="shared" si="20"/>
        <v>3.669283789058609E-2</v>
      </c>
    </row>
    <row r="443" spans="1:10">
      <c r="A443" s="115">
        <v>38991</v>
      </c>
      <c r="B443" s="90">
        <v>2272303</v>
      </c>
      <c r="C443" s="90">
        <v>173470</v>
      </c>
      <c r="D443" s="90">
        <v>48490000</v>
      </c>
      <c r="E443" s="171">
        <f t="shared" si="18"/>
        <v>4.1488069115964782E-2</v>
      </c>
      <c r="F443" s="90">
        <v>2730000</v>
      </c>
      <c r="G443" s="171">
        <f t="shared" si="19"/>
        <v>5.3299492385786802E-2</v>
      </c>
      <c r="H443" s="175">
        <v>1.9900000000000001E-2</v>
      </c>
      <c r="I443" s="146">
        <v>1</v>
      </c>
      <c r="J443" s="172">
        <f t="shared" si="20"/>
        <v>3.7993018779811427E-2</v>
      </c>
    </row>
    <row r="444" spans="1:10">
      <c r="A444" s="115">
        <v>39022</v>
      </c>
      <c r="B444" s="90">
        <v>2272720</v>
      </c>
      <c r="C444" s="90">
        <v>173189</v>
      </c>
      <c r="D444" s="90">
        <v>48590000</v>
      </c>
      <c r="E444" s="171">
        <f t="shared" si="18"/>
        <v>4.1419420511111062E-2</v>
      </c>
      <c r="F444" s="90">
        <v>2670000</v>
      </c>
      <c r="G444" s="171">
        <f t="shared" si="19"/>
        <v>5.2087397580959816E-2</v>
      </c>
      <c r="H444" s="175">
        <v>2.0099999999999996E-2</v>
      </c>
      <c r="I444" s="146">
        <v>1</v>
      </c>
      <c r="J444" s="172">
        <f t="shared" si="20"/>
        <v>3.8279952184192501E-2</v>
      </c>
    </row>
    <row r="445" spans="1:10">
      <c r="A445" s="115">
        <v>39052</v>
      </c>
      <c r="B445" s="90">
        <v>2257131</v>
      </c>
      <c r="C445" s="90">
        <v>172080</v>
      </c>
      <c r="D445" s="90">
        <v>48600000</v>
      </c>
      <c r="E445" s="171">
        <f t="shared" si="18"/>
        <v>4.1137395718512743E-2</v>
      </c>
      <c r="F445" s="90">
        <v>2660000</v>
      </c>
      <c r="G445" s="171">
        <f t="shared" si="19"/>
        <v>5.1892313694888802E-2</v>
      </c>
      <c r="H445" s="175">
        <v>1.8700000000000001E-2</v>
      </c>
      <c r="I445" s="146">
        <v>1</v>
      </c>
      <c r="J445" s="172">
        <f t="shared" si="20"/>
        <v>3.6256079150593201E-2</v>
      </c>
    </row>
    <row r="446" spans="1:10">
      <c r="A446" s="115">
        <v>39083</v>
      </c>
      <c r="B446" s="90">
        <v>2252231</v>
      </c>
      <c r="C446" s="90">
        <v>174333</v>
      </c>
      <c r="D446" s="90">
        <v>48750000</v>
      </c>
      <c r="E446" s="171">
        <f t="shared" si="18"/>
        <v>4.0881053157067401E-2</v>
      </c>
      <c r="F446" s="90">
        <v>2670000</v>
      </c>
      <c r="G446" s="171">
        <f t="shared" si="19"/>
        <v>5.1925320886814466E-2</v>
      </c>
      <c r="H446" s="175">
        <v>1.5900000000000001E-2</v>
      </c>
      <c r="I446" s="146">
        <v>1</v>
      </c>
      <c r="J446" s="172">
        <f t="shared" si="20"/>
        <v>3.2090731567768503E-2</v>
      </c>
    </row>
    <row r="447" spans="1:10">
      <c r="A447" s="115">
        <v>39114</v>
      </c>
      <c r="B447" s="90">
        <v>2240034</v>
      </c>
      <c r="C447" s="90">
        <v>179340</v>
      </c>
      <c r="D447" s="90">
        <v>49080000</v>
      </c>
      <c r="E447" s="171">
        <f t="shared" si="18"/>
        <v>4.0294603745502554E-2</v>
      </c>
      <c r="F447" s="90">
        <v>2680000</v>
      </c>
      <c r="G447" s="171">
        <f t="shared" si="19"/>
        <v>5.1777434312210199E-2</v>
      </c>
      <c r="H447" s="175">
        <v>2.0400000000000001E-2</v>
      </c>
      <c r="I447" s="146">
        <v>1</v>
      </c>
      <c r="J447" s="172">
        <f t="shared" si="20"/>
        <v>3.8709031061467357E-2</v>
      </c>
    </row>
    <row r="448" spans="1:10">
      <c r="A448" s="115">
        <v>39142</v>
      </c>
      <c r="B448" s="90">
        <v>2232815</v>
      </c>
      <c r="C448" s="90">
        <v>174975</v>
      </c>
      <c r="D448" s="90">
        <v>49100000</v>
      </c>
      <c r="E448" s="171">
        <f t="shared" si="18"/>
        <v>4.0225310529138837E-2</v>
      </c>
      <c r="F448" s="90">
        <v>2680000</v>
      </c>
      <c r="G448" s="171">
        <f t="shared" si="19"/>
        <v>5.1757435303205868E-2</v>
      </c>
      <c r="H448" s="175">
        <v>1.9199999999999998E-2</v>
      </c>
      <c r="I448" s="146">
        <v>1</v>
      </c>
      <c r="J448" s="172">
        <f t="shared" si="20"/>
        <v>3.6983061456376663E-2</v>
      </c>
    </row>
    <row r="449" spans="1:10">
      <c r="A449" s="115">
        <v>39173</v>
      </c>
      <c r="B449" s="90">
        <v>2237602</v>
      </c>
      <c r="C449" s="90">
        <v>175122</v>
      </c>
      <c r="D449" s="90">
        <v>49180000</v>
      </c>
      <c r="E449" s="171">
        <f t="shared" si="18"/>
        <v>4.0249418060952551E-2</v>
      </c>
      <c r="F449" s="90">
        <v>2570000</v>
      </c>
      <c r="G449" s="171">
        <f t="shared" si="19"/>
        <v>4.9661835748792273E-2</v>
      </c>
      <c r="H449" s="175">
        <v>1.8500000000000003E-2</v>
      </c>
      <c r="I449" s="146">
        <v>1</v>
      </c>
      <c r="J449" s="172">
        <f t="shared" si="20"/>
        <v>3.5963942960089819E-2</v>
      </c>
    </row>
    <row r="450" spans="1:10">
      <c r="A450" s="115">
        <v>39203</v>
      </c>
      <c r="B450" s="90">
        <v>2232406</v>
      </c>
      <c r="C450" s="90">
        <v>175002</v>
      </c>
      <c r="D450" s="90">
        <v>49020000</v>
      </c>
      <c r="E450" s="171">
        <f t="shared" ref="E450:E513" si="21">(B450-C450)/(B450-C450+D450)</f>
        <v>4.0280120735971627E-2</v>
      </c>
      <c r="F450" s="90">
        <v>2530000</v>
      </c>
      <c r="G450" s="171">
        <f t="shared" ref="G450:G513" si="22">F450/(D450+F450)</f>
        <v>4.9078564500484964E-2</v>
      </c>
      <c r="H450" s="175">
        <v>1.8500000000000003E-2</v>
      </c>
      <c r="I450" s="146">
        <v>1</v>
      </c>
      <c r="J450" s="172">
        <f t="shared" ref="J450:J513" si="23">EXP((-0.0188484068521+LOG(H450,EXP(1))*0.0399737453918+I450*0.0016746806113)/(1+0.0341814185326-0.981051889171))</f>
        <v>3.5963942960089819E-2</v>
      </c>
    </row>
    <row r="451" spans="1:10">
      <c r="A451" s="115">
        <v>39234</v>
      </c>
      <c r="B451" s="90">
        <v>2227944</v>
      </c>
      <c r="C451" s="90">
        <v>170512</v>
      </c>
      <c r="D451" s="90">
        <v>49000000</v>
      </c>
      <c r="E451" s="171">
        <f t="shared" si="21"/>
        <v>4.0296425405805761E-2</v>
      </c>
      <c r="F451" s="90">
        <v>2440000</v>
      </c>
      <c r="G451" s="171">
        <f t="shared" si="22"/>
        <v>4.7433903576982892E-2</v>
      </c>
      <c r="H451" s="175">
        <v>1.9099999999999999E-2</v>
      </c>
      <c r="I451" s="146">
        <v>1</v>
      </c>
      <c r="J451" s="172">
        <f t="shared" si="23"/>
        <v>3.6838043737222728E-2</v>
      </c>
    </row>
    <row r="452" spans="1:10">
      <c r="A452" s="115">
        <v>39264</v>
      </c>
      <c r="B452" s="90">
        <v>2206764</v>
      </c>
      <c r="C452" s="90">
        <v>167273</v>
      </c>
      <c r="D452" s="90">
        <v>48980000</v>
      </c>
      <c r="E452" s="171">
        <f t="shared" si="21"/>
        <v>3.9974742201955717E-2</v>
      </c>
      <c r="F452" s="90">
        <v>2400000</v>
      </c>
      <c r="G452" s="171">
        <f t="shared" si="22"/>
        <v>4.6710782405605292E-2</v>
      </c>
      <c r="H452" s="175">
        <v>1.8600000000000002E-2</v>
      </c>
      <c r="I452" s="146">
        <v>1</v>
      </c>
      <c r="J452" s="172">
        <f t="shared" si="23"/>
        <v>3.6110108284265127E-2</v>
      </c>
    </row>
    <row r="453" spans="1:10">
      <c r="A453" s="115">
        <v>39295</v>
      </c>
      <c r="B453" s="90">
        <v>2179180</v>
      </c>
      <c r="C453" s="90">
        <v>166523</v>
      </c>
      <c r="D453" s="90">
        <v>49160000</v>
      </c>
      <c r="E453" s="171">
        <f t="shared" si="21"/>
        <v>3.933071132108696E-2</v>
      </c>
      <c r="F453" s="90">
        <v>2480000</v>
      </c>
      <c r="G453" s="171">
        <f t="shared" si="22"/>
        <v>4.8024786986831915E-2</v>
      </c>
      <c r="H453" s="175">
        <v>1.8500000000000003E-2</v>
      </c>
      <c r="I453" s="146">
        <v>1</v>
      </c>
      <c r="J453" s="172">
        <f t="shared" si="23"/>
        <v>3.5963942960089819E-2</v>
      </c>
    </row>
    <row r="454" spans="1:10">
      <c r="A454" s="115">
        <v>39326</v>
      </c>
      <c r="B454" s="90">
        <v>2144207</v>
      </c>
      <c r="C454" s="90">
        <v>166442</v>
      </c>
      <c r="D454" s="90">
        <v>48830000</v>
      </c>
      <c r="E454" s="171">
        <f t="shared" si="21"/>
        <v>3.8926431816081658E-2</v>
      </c>
      <c r="F454" s="90">
        <v>2620000</v>
      </c>
      <c r="G454" s="171">
        <f t="shared" si="22"/>
        <v>5.0923226433430516E-2</v>
      </c>
      <c r="H454" s="175">
        <v>1.9400000000000001E-2</v>
      </c>
      <c r="I454" s="146">
        <v>1</v>
      </c>
      <c r="J454" s="172">
        <f t="shared" si="23"/>
        <v>3.7272537384724802E-2</v>
      </c>
    </row>
    <row r="455" spans="1:10">
      <c r="A455" s="115">
        <v>39356</v>
      </c>
      <c r="B455" s="90">
        <v>2098918</v>
      </c>
      <c r="C455" s="90">
        <v>164759</v>
      </c>
      <c r="D455" s="90">
        <v>49370000</v>
      </c>
      <c r="E455" s="171">
        <f t="shared" si="21"/>
        <v>3.7699848076644234E-2</v>
      </c>
      <c r="F455" s="90">
        <v>2650000</v>
      </c>
      <c r="G455" s="171">
        <f t="shared" si="22"/>
        <v>5.0941945405613226E-2</v>
      </c>
      <c r="H455" s="175">
        <v>1.8500000000000003E-2</v>
      </c>
      <c r="I455" s="146">
        <v>1</v>
      </c>
      <c r="J455" s="172">
        <f t="shared" si="23"/>
        <v>3.5963942960089819E-2</v>
      </c>
    </row>
    <row r="456" spans="1:10">
      <c r="A456" s="115">
        <v>39387</v>
      </c>
      <c r="B456" s="90">
        <v>2044983</v>
      </c>
      <c r="C456" s="90">
        <v>161011</v>
      </c>
      <c r="D456" s="90">
        <v>49630000</v>
      </c>
      <c r="E456" s="171">
        <f t="shared" si="21"/>
        <v>3.6572058547533474E-2</v>
      </c>
      <c r="F456" s="90">
        <v>2550000</v>
      </c>
      <c r="G456" s="171">
        <f t="shared" si="22"/>
        <v>4.8869298581832123E-2</v>
      </c>
      <c r="H456" s="175">
        <v>1.7399999999999999E-2</v>
      </c>
      <c r="I456" s="146">
        <v>1</v>
      </c>
      <c r="J456" s="172">
        <f t="shared" si="23"/>
        <v>3.4342903013419322E-2</v>
      </c>
    </row>
    <row r="457" spans="1:10">
      <c r="A457" s="115">
        <v>39417</v>
      </c>
      <c r="B457" s="90">
        <v>2024273</v>
      </c>
      <c r="C457" s="90">
        <v>159001</v>
      </c>
      <c r="D457" s="90">
        <v>49400000</v>
      </c>
      <c r="E457" s="171">
        <f t="shared" si="21"/>
        <v>3.6384708931223461E-2</v>
      </c>
      <c r="F457" s="90">
        <v>2510000</v>
      </c>
      <c r="G457" s="171">
        <f t="shared" si="22"/>
        <v>4.8352918512810636E-2</v>
      </c>
      <c r="H457" s="175">
        <v>1.9799999999999998E-2</v>
      </c>
      <c r="I457" s="146">
        <v>1</v>
      </c>
      <c r="J457" s="172">
        <f t="shared" si="23"/>
        <v>3.784928452595105E-2</v>
      </c>
    </row>
    <row r="458" spans="1:10">
      <c r="A458" s="115">
        <v>39448</v>
      </c>
      <c r="B458" s="90">
        <v>1992321</v>
      </c>
      <c r="C458" s="90">
        <v>161775</v>
      </c>
      <c r="D458" s="90">
        <v>49350000</v>
      </c>
      <c r="E458" s="171">
        <f t="shared" si="21"/>
        <v>3.5766441413110361E-2</v>
      </c>
      <c r="F458" s="90">
        <v>2610000</v>
      </c>
      <c r="G458" s="171">
        <f t="shared" si="22"/>
        <v>5.023094688221709E-2</v>
      </c>
      <c r="H458" s="175">
        <v>1.8600000000000002E-2</v>
      </c>
      <c r="I458" s="146">
        <v>1</v>
      </c>
      <c r="J458" s="172">
        <f t="shared" si="23"/>
        <v>3.6110108284265127E-2</v>
      </c>
    </row>
    <row r="459" spans="1:10">
      <c r="A459" s="115">
        <v>39479</v>
      </c>
      <c r="B459" s="90">
        <v>1979420</v>
      </c>
      <c r="C459" s="90">
        <v>170400</v>
      </c>
      <c r="D459" s="90">
        <v>49250000</v>
      </c>
      <c r="E459" s="171">
        <f t="shared" si="21"/>
        <v>3.5429978875426905E-2</v>
      </c>
      <c r="F459" s="90">
        <v>2670000</v>
      </c>
      <c r="G459" s="171">
        <f t="shared" si="22"/>
        <v>5.1425269645608632E-2</v>
      </c>
      <c r="H459" s="175">
        <v>1.9099999999999999E-2</v>
      </c>
      <c r="I459" s="146">
        <v>1</v>
      </c>
      <c r="J459" s="172">
        <f t="shared" si="23"/>
        <v>3.6838043737222728E-2</v>
      </c>
    </row>
    <row r="460" spans="1:10">
      <c r="A460" s="115">
        <v>39508</v>
      </c>
      <c r="B460" s="90">
        <v>1931098</v>
      </c>
      <c r="C460" s="90">
        <v>160095</v>
      </c>
      <c r="D460" s="90">
        <v>49540000</v>
      </c>
      <c r="E460" s="171">
        <f t="shared" si="21"/>
        <v>3.4515072722316499E-2</v>
      </c>
      <c r="F460" s="90">
        <v>2560000</v>
      </c>
      <c r="G460" s="171">
        <f t="shared" si="22"/>
        <v>4.9136276391554705E-2</v>
      </c>
      <c r="H460" s="175">
        <v>1.8000000000000002E-2</v>
      </c>
      <c r="I460" s="146">
        <v>1</v>
      </c>
      <c r="J460" s="172">
        <f t="shared" si="23"/>
        <v>3.5230152973871227E-2</v>
      </c>
    </row>
    <row r="461" spans="1:10">
      <c r="A461" s="115">
        <v>39539</v>
      </c>
      <c r="B461" s="90">
        <v>1917256</v>
      </c>
      <c r="C461" s="90">
        <v>153560</v>
      </c>
      <c r="D461" s="90">
        <v>49590000</v>
      </c>
      <c r="E461" s="171">
        <f t="shared" si="21"/>
        <v>3.434409083233269E-2</v>
      </c>
      <c r="F461" s="90">
        <v>2630000</v>
      </c>
      <c r="G461" s="171">
        <f t="shared" si="22"/>
        <v>5.036384527001149E-2</v>
      </c>
      <c r="H461" s="175">
        <v>1.7600000000000001E-2</v>
      </c>
      <c r="I461" s="146">
        <v>1</v>
      </c>
      <c r="J461" s="172">
        <f t="shared" si="23"/>
        <v>3.4639482483156118E-2</v>
      </c>
    </row>
    <row r="462" spans="1:10">
      <c r="A462" s="115">
        <v>39569</v>
      </c>
      <c r="B462" s="90">
        <v>1916741</v>
      </c>
      <c r="C462" s="90">
        <v>157242</v>
      </c>
      <c r="D462" s="90">
        <v>49770000</v>
      </c>
      <c r="E462" s="171">
        <f t="shared" si="21"/>
        <v>3.4145470733181395E-2</v>
      </c>
      <c r="F462" s="90">
        <v>2640000</v>
      </c>
      <c r="G462" s="171">
        <f t="shared" si="22"/>
        <v>5.0372066399542073E-2</v>
      </c>
      <c r="H462" s="175">
        <v>1.78E-2</v>
      </c>
      <c r="I462" s="146">
        <v>1</v>
      </c>
      <c r="J462" s="172">
        <f t="shared" si="23"/>
        <v>3.4935228581105239E-2</v>
      </c>
    </row>
    <row r="463" spans="1:10">
      <c r="A463" s="115">
        <v>39600</v>
      </c>
      <c r="B463" s="90">
        <v>1884525</v>
      </c>
      <c r="C463" s="90">
        <v>159653</v>
      </c>
      <c r="D463" s="90">
        <v>49840000</v>
      </c>
      <c r="E463" s="171">
        <f t="shared" si="21"/>
        <v>3.3450524225096499E-2</v>
      </c>
      <c r="F463" s="90">
        <v>2660000</v>
      </c>
      <c r="G463" s="171">
        <f t="shared" si="22"/>
        <v>5.0666666666666665E-2</v>
      </c>
      <c r="H463" s="175">
        <v>1.8600000000000002E-2</v>
      </c>
      <c r="I463" s="146">
        <v>1</v>
      </c>
      <c r="J463" s="172">
        <f t="shared" si="23"/>
        <v>3.6110108284265127E-2</v>
      </c>
    </row>
    <row r="464" spans="1:10">
      <c r="A464" s="115">
        <v>39630</v>
      </c>
      <c r="B464" s="90">
        <v>1842536</v>
      </c>
      <c r="C464" s="90">
        <v>159039</v>
      </c>
      <c r="D464" s="90">
        <v>49620000</v>
      </c>
      <c r="E464" s="171">
        <f t="shared" si="21"/>
        <v>3.2814468768084172E-2</v>
      </c>
      <c r="F464" s="90">
        <v>2620000</v>
      </c>
      <c r="G464" s="171">
        <f t="shared" si="22"/>
        <v>5.0153139356814702E-2</v>
      </c>
      <c r="H464" s="175">
        <v>1.83E-2</v>
      </c>
      <c r="I464" s="146">
        <v>1</v>
      </c>
      <c r="J464" s="172">
        <f t="shared" si="23"/>
        <v>3.5671023672994503E-2</v>
      </c>
    </row>
    <row r="465" spans="1:10">
      <c r="A465" s="115">
        <v>39661</v>
      </c>
      <c r="B465" s="90">
        <v>1798183</v>
      </c>
      <c r="C465" s="90">
        <v>156876</v>
      </c>
      <c r="D465" s="90">
        <v>49680000</v>
      </c>
      <c r="E465" s="171">
        <f t="shared" si="21"/>
        <v>3.1981005472054715E-2</v>
      </c>
      <c r="F465" s="90">
        <v>2700000</v>
      </c>
      <c r="G465" s="171">
        <f t="shared" si="22"/>
        <v>5.1546391752577317E-2</v>
      </c>
      <c r="H465" s="175">
        <v>1.8799999999999997E-2</v>
      </c>
      <c r="I465" s="146">
        <v>1</v>
      </c>
      <c r="J465" s="172">
        <f t="shared" si="23"/>
        <v>3.6401856855601912E-2</v>
      </c>
    </row>
    <row r="466" spans="1:10">
      <c r="A466" s="115">
        <v>39692</v>
      </c>
      <c r="B466" s="90">
        <v>1743106</v>
      </c>
      <c r="C466" s="90">
        <v>157254</v>
      </c>
      <c r="D466" s="90">
        <v>49620000</v>
      </c>
      <c r="E466" s="171">
        <f t="shared" si="21"/>
        <v>3.097013208568427E-2</v>
      </c>
      <c r="F466" s="90">
        <v>2640000</v>
      </c>
      <c r="G466" s="171">
        <f t="shared" si="22"/>
        <v>5.0516647531572902E-2</v>
      </c>
      <c r="H466" s="175">
        <v>1.84E-2</v>
      </c>
      <c r="I466" s="146">
        <v>1</v>
      </c>
      <c r="J466" s="172">
        <f t="shared" si="23"/>
        <v>3.5817581865776771E-2</v>
      </c>
    </row>
    <row r="467" spans="1:10">
      <c r="A467" s="115">
        <v>39722</v>
      </c>
      <c r="B467" s="90">
        <v>1698829</v>
      </c>
      <c r="C467" s="90">
        <v>158256</v>
      </c>
      <c r="D467" s="90">
        <v>49650000</v>
      </c>
      <c r="E467" s="171">
        <f t="shared" si="21"/>
        <v>3.0094857504329948E-2</v>
      </c>
      <c r="F467" s="90">
        <v>2510000</v>
      </c>
      <c r="G467" s="171">
        <f t="shared" si="22"/>
        <v>4.8121165644171779E-2</v>
      </c>
      <c r="H467" s="175">
        <v>1.7899999999999999E-2</v>
      </c>
      <c r="I467" s="146">
        <v>1</v>
      </c>
      <c r="J467" s="172">
        <f t="shared" si="23"/>
        <v>3.5082792772963445E-2</v>
      </c>
    </row>
    <row r="468" spans="1:10">
      <c r="A468" s="115">
        <v>39753</v>
      </c>
      <c r="B468" s="90">
        <v>1660703</v>
      </c>
      <c r="C468" s="90">
        <v>156845</v>
      </c>
      <c r="D468" s="90">
        <v>49600000</v>
      </c>
      <c r="E468" s="171">
        <f t="shared" si="21"/>
        <v>2.9427484711623923E-2</v>
      </c>
      <c r="F468" s="90">
        <v>2660000</v>
      </c>
      <c r="G468" s="171">
        <f t="shared" si="22"/>
        <v>5.0899349406812094E-2</v>
      </c>
      <c r="H468" s="175">
        <v>1.84E-2</v>
      </c>
      <c r="I468" s="146">
        <v>1</v>
      </c>
      <c r="J468" s="172">
        <f t="shared" si="23"/>
        <v>3.5817581865776771E-2</v>
      </c>
    </row>
    <row r="469" spans="1:10">
      <c r="A469" s="115">
        <v>39783</v>
      </c>
      <c r="B469" s="90">
        <v>1632549</v>
      </c>
      <c r="C469" s="90">
        <v>158152</v>
      </c>
      <c r="D469" s="90">
        <v>49510000</v>
      </c>
      <c r="E469" s="171">
        <f t="shared" si="21"/>
        <v>2.8918592486246331E-2</v>
      </c>
      <c r="F469" s="90">
        <v>2920000</v>
      </c>
      <c r="G469" s="171">
        <f t="shared" si="22"/>
        <v>5.569330535952699E-2</v>
      </c>
      <c r="H469" s="175">
        <v>1.9900000000000001E-2</v>
      </c>
      <c r="I469" s="146">
        <v>1</v>
      </c>
      <c r="J469" s="172">
        <f t="shared" si="23"/>
        <v>3.7993018779811427E-2</v>
      </c>
    </row>
    <row r="470" spans="1:10">
      <c r="A470" s="115">
        <v>39814</v>
      </c>
      <c r="B470" s="90">
        <v>1573556</v>
      </c>
      <c r="C470" s="90">
        <v>169709</v>
      </c>
      <c r="D470" s="90">
        <v>49340000</v>
      </c>
      <c r="E470" s="171">
        <f t="shared" si="21"/>
        <v>2.7665364039111972E-2</v>
      </c>
      <c r="F470" s="90">
        <v>2850000</v>
      </c>
      <c r="G470" s="171">
        <f t="shared" si="22"/>
        <v>5.4608162483234336E-2</v>
      </c>
      <c r="H470" s="175">
        <v>1.7399999999999999E-2</v>
      </c>
      <c r="I470" s="146">
        <v>1</v>
      </c>
      <c r="J470" s="172">
        <f t="shared" si="23"/>
        <v>3.4342903013419322E-2</v>
      </c>
    </row>
    <row r="471" spans="1:10">
      <c r="A471" s="115">
        <v>39845</v>
      </c>
      <c r="B471" s="90">
        <v>1478657</v>
      </c>
      <c r="C471" s="90">
        <v>168096</v>
      </c>
      <c r="D471" s="90">
        <v>49220000</v>
      </c>
      <c r="E471" s="171">
        <f t="shared" si="21"/>
        <v>2.5936007320401609E-2</v>
      </c>
      <c r="F471" s="90">
        <v>3030000</v>
      </c>
      <c r="G471" s="171">
        <f t="shared" si="22"/>
        <v>5.7990430622009571E-2</v>
      </c>
      <c r="H471" s="175">
        <v>2.2799999999999997E-2</v>
      </c>
      <c r="I471" s="146">
        <v>1</v>
      </c>
      <c r="J471" s="172">
        <f t="shared" si="23"/>
        <v>4.2087769640401139E-2</v>
      </c>
    </row>
    <row r="472" spans="1:10">
      <c r="A472" s="115">
        <v>39873</v>
      </c>
      <c r="B472" s="90">
        <v>1385425</v>
      </c>
      <c r="C472" s="90">
        <v>161450</v>
      </c>
      <c r="D472" s="90">
        <v>48990000</v>
      </c>
      <c r="E472" s="171">
        <f t="shared" si="21"/>
        <v>2.437518638984466E-2</v>
      </c>
      <c r="F472" s="90">
        <v>3210000</v>
      </c>
      <c r="G472" s="171">
        <f t="shared" si="22"/>
        <v>6.1494252873563221E-2</v>
      </c>
      <c r="H472" s="175">
        <v>2.12E-2</v>
      </c>
      <c r="I472" s="146">
        <v>1</v>
      </c>
      <c r="J472" s="172">
        <f t="shared" si="23"/>
        <v>3.9845692343147616E-2</v>
      </c>
    </row>
    <row r="473" spans="1:10">
      <c r="A473" s="115">
        <v>39904</v>
      </c>
      <c r="B473" s="90">
        <v>1322538</v>
      </c>
      <c r="C473" s="90">
        <v>155909</v>
      </c>
      <c r="D473" s="90">
        <v>49140000</v>
      </c>
      <c r="E473" s="171">
        <f t="shared" si="21"/>
        <v>2.3190363242188223E-2</v>
      </c>
      <c r="F473" s="90">
        <v>3280000</v>
      </c>
      <c r="G473" s="171">
        <f t="shared" si="22"/>
        <v>6.257153758107592E-2</v>
      </c>
      <c r="H473" s="175">
        <v>2.0400000000000001E-2</v>
      </c>
      <c r="I473" s="146">
        <v>1</v>
      </c>
      <c r="J473" s="172">
        <f t="shared" si="23"/>
        <v>3.8709031061467357E-2</v>
      </c>
    </row>
    <row r="474" spans="1:10">
      <c r="A474" s="115">
        <v>39934</v>
      </c>
      <c r="B474" s="90">
        <v>1265807</v>
      </c>
      <c r="C474" s="90">
        <v>157607</v>
      </c>
      <c r="D474" s="90">
        <v>48970000</v>
      </c>
      <c r="E474" s="171">
        <f t="shared" si="21"/>
        <v>2.2129389634611467E-2</v>
      </c>
      <c r="F474" s="90">
        <v>3390000</v>
      </c>
      <c r="G474" s="171">
        <f t="shared" si="22"/>
        <v>6.47440794499618E-2</v>
      </c>
      <c r="H474" s="175">
        <v>2.1899999999999999E-2</v>
      </c>
      <c r="I474" s="146">
        <v>1</v>
      </c>
      <c r="J474" s="172">
        <f t="shared" si="23"/>
        <v>4.0831579979695554E-2</v>
      </c>
    </row>
    <row r="475" spans="1:10">
      <c r="A475" s="115">
        <v>39965</v>
      </c>
      <c r="B475" s="90">
        <v>1253045</v>
      </c>
      <c r="C475" s="90">
        <v>166506</v>
      </c>
      <c r="D475" s="90">
        <v>48930000</v>
      </c>
      <c r="E475" s="171">
        <f t="shared" si="21"/>
        <v>2.1723594269487539E-2</v>
      </c>
      <c r="F475" s="90">
        <v>3460000</v>
      </c>
      <c r="G475" s="171">
        <f t="shared" si="22"/>
        <v>6.6043138003435767E-2</v>
      </c>
      <c r="H475" s="175">
        <v>1.9599999999999999E-2</v>
      </c>
      <c r="I475" s="146">
        <v>1</v>
      </c>
      <c r="J475" s="172">
        <f t="shared" si="23"/>
        <v>3.7561275279845915E-2</v>
      </c>
    </row>
    <row r="476" spans="1:10">
      <c r="A476" s="115">
        <v>39995</v>
      </c>
      <c r="B476" s="90">
        <v>1239506</v>
      </c>
      <c r="C476" s="90">
        <v>171626</v>
      </c>
      <c r="D476" s="90">
        <v>49020000</v>
      </c>
      <c r="E476" s="171">
        <f t="shared" si="21"/>
        <v>2.1320127743478062E-2</v>
      </c>
      <c r="F476" s="90">
        <v>3640000</v>
      </c>
      <c r="G476" s="171">
        <f t="shared" si="22"/>
        <v>6.9122673756171663E-2</v>
      </c>
      <c r="H476" s="175">
        <v>1.9799999999999998E-2</v>
      </c>
      <c r="I476" s="146">
        <v>1</v>
      </c>
      <c r="J476" s="172">
        <f t="shared" si="23"/>
        <v>3.784928452595105E-2</v>
      </c>
    </row>
    <row r="477" spans="1:10">
      <c r="A477" s="115">
        <v>40026</v>
      </c>
      <c r="B477" s="90">
        <v>1234348</v>
      </c>
      <c r="C477" s="90">
        <v>178720</v>
      </c>
      <c r="D477" s="90">
        <v>49020000</v>
      </c>
      <c r="E477" s="171">
        <f t="shared" si="21"/>
        <v>2.108067421540874E-2</v>
      </c>
      <c r="F477" s="90">
        <v>3580000</v>
      </c>
      <c r="G477" s="171">
        <f t="shared" si="22"/>
        <v>6.8060836501901145E-2</v>
      </c>
      <c r="H477" s="175">
        <v>1.95E-2</v>
      </c>
      <c r="I477" s="146">
        <v>1</v>
      </c>
      <c r="J477" s="172">
        <f t="shared" si="23"/>
        <v>3.7416997994855199E-2</v>
      </c>
    </row>
    <row r="478" spans="1:10">
      <c r="A478" s="115">
        <v>40057</v>
      </c>
      <c r="B478" s="90">
        <v>1245315</v>
      </c>
      <c r="C478" s="90">
        <v>177750</v>
      </c>
      <c r="D478" s="90">
        <v>49040000</v>
      </c>
      <c r="E478" s="171">
        <f t="shared" si="21"/>
        <v>2.1305465551958072E-2</v>
      </c>
      <c r="F478" s="90">
        <v>3560000</v>
      </c>
      <c r="G478" s="171">
        <f t="shared" si="22"/>
        <v>6.7680608365019018E-2</v>
      </c>
      <c r="H478" s="175">
        <v>1.9099999999999999E-2</v>
      </c>
      <c r="I478" s="146">
        <v>1</v>
      </c>
      <c r="J478" s="172">
        <f t="shared" si="23"/>
        <v>3.6838043737222728E-2</v>
      </c>
    </row>
    <row r="479" spans="1:10">
      <c r="A479" s="115">
        <v>40087</v>
      </c>
      <c r="B479" s="90">
        <v>1243142</v>
      </c>
      <c r="C479" s="90">
        <v>176665</v>
      </c>
      <c r="D479" s="90">
        <v>48760000</v>
      </c>
      <c r="E479" s="171">
        <f t="shared" si="21"/>
        <v>2.1403821104992029E-2</v>
      </c>
      <c r="F479" s="90">
        <v>3430000</v>
      </c>
      <c r="G479" s="171">
        <f t="shared" si="22"/>
        <v>6.5721402567541679E-2</v>
      </c>
      <c r="H479" s="175">
        <v>1.95E-2</v>
      </c>
      <c r="I479" s="146">
        <v>1</v>
      </c>
      <c r="J479" s="172">
        <f t="shared" si="23"/>
        <v>3.7416997994855199E-2</v>
      </c>
    </row>
    <row r="480" spans="1:10">
      <c r="A480" s="115">
        <v>40118</v>
      </c>
      <c r="B480" s="90">
        <v>1242961</v>
      </c>
      <c r="C480" s="90">
        <v>181471</v>
      </c>
      <c r="D480" s="90">
        <v>48770000</v>
      </c>
      <c r="E480" s="171">
        <f t="shared" si="21"/>
        <v>2.1301590620709916E-2</v>
      </c>
      <c r="F480" s="90">
        <v>3450000</v>
      </c>
      <c r="G480" s="171">
        <f t="shared" si="22"/>
        <v>6.6066641133665269E-2</v>
      </c>
      <c r="H480" s="175">
        <v>2.0199999999999999E-2</v>
      </c>
      <c r="I480" s="146">
        <v>1</v>
      </c>
      <c r="J480" s="172">
        <f t="shared" si="23"/>
        <v>3.842315355088026E-2</v>
      </c>
    </row>
    <row r="481" spans="1:10">
      <c r="A481" s="115">
        <v>40148</v>
      </c>
      <c r="B481" s="90">
        <v>1250072</v>
      </c>
      <c r="C481" s="90">
        <v>185351</v>
      </c>
      <c r="D481" s="90">
        <v>48930000</v>
      </c>
      <c r="E481" s="171">
        <f t="shared" si="21"/>
        <v>2.1296668502260467E-2</v>
      </c>
      <c r="F481" s="90">
        <v>3400000</v>
      </c>
      <c r="G481" s="171">
        <f t="shared" si="22"/>
        <v>6.4972291228740681E-2</v>
      </c>
      <c r="H481" s="175">
        <v>1.8600000000000002E-2</v>
      </c>
      <c r="I481" s="146">
        <v>1</v>
      </c>
      <c r="J481" s="172">
        <f t="shared" si="23"/>
        <v>3.6110108284265127E-2</v>
      </c>
    </row>
    <row r="482" spans="1:10">
      <c r="A482" s="115">
        <v>40179</v>
      </c>
      <c r="B482" s="90">
        <v>1264503</v>
      </c>
      <c r="C482" s="90">
        <v>180537</v>
      </c>
      <c r="D482" s="90">
        <v>49020000</v>
      </c>
      <c r="E482" s="171">
        <f t="shared" si="21"/>
        <v>2.1634335293936612E-2</v>
      </c>
      <c r="F482" s="90">
        <v>3330000</v>
      </c>
      <c r="G482" s="171">
        <f t="shared" si="22"/>
        <v>6.3610315186246422E-2</v>
      </c>
      <c r="H482" s="175">
        <v>1.89E-2</v>
      </c>
      <c r="I482" s="146">
        <v>1</v>
      </c>
      <c r="J482" s="172">
        <f t="shared" si="23"/>
        <v>3.6547442680328598E-2</v>
      </c>
    </row>
    <row r="483" spans="1:10">
      <c r="A483" s="115">
        <v>40210</v>
      </c>
      <c r="B483" s="90">
        <v>1284646</v>
      </c>
      <c r="C483" s="90">
        <v>177005</v>
      </c>
      <c r="D483" s="90">
        <v>48980000</v>
      </c>
      <c r="E483" s="171">
        <f t="shared" si="21"/>
        <v>2.211405803679195E-2</v>
      </c>
      <c r="F483" s="90">
        <v>3300000</v>
      </c>
      <c r="G483" s="171">
        <f t="shared" si="22"/>
        <v>6.312165263963275E-2</v>
      </c>
      <c r="H483" s="175">
        <v>1.7899999999999999E-2</v>
      </c>
      <c r="I483" s="146">
        <v>1</v>
      </c>
      <c r="J483" s="172">
        <f t="shared" si="23"/>
        <v>3.5082792772963445E-2</v>
      </c>
    </row>
    <row r="484" spans="1:10">
      <c r="A484" s="115">
        <v>40238</v>
      </c>
      <c r="B484" s="90">
        <v>1313036</v>
      </c>
      <c r="C484" s="90">
        <v>179556</v>
      </c>
      <c r="D484" s="90">
        <v>49300000</v>
      </c>
      <c r="E484" s="171">
        <f t="shared" si="21"/>
        <v>2.2474752882410652E-2</v>
      </c>
      <c r="F484" s="90">
        <v>3350000</v>
      </c>
      <c r="G484" s="171">
        <f t="shared" si="22"/>
        <v>6.3627730294396959E-2</v>
      </c>
      <c r="H484" s="175">
        <v>1.8600000000000002E-2</v>
      </c>
      <c r="I484" s="146">
        <v>1</v>
      </c>
      <c r="J484" s="172">
        <f t="shared" si="23"/>
        <v>3.6110108284265127E-2</v>
      </c>
    </row>
    <row r="485" spans="1:10">
      <c r="A485" s="115">
        <v>40269</v>
      </c>
      <c r="B485" s="90">
        <v>1339155</v>
      </c>
      <c r="C485" s="90">
        <v>178635</v>
      </c>
      <c r="D485" s="90">
        <v>49130000</v>
      </c>
      <c r="E485" s="171">
        <f t="shared" si="21"/>
        <v>2.3076317365579038E-2</v>
      </c>
      <c r="F485" s="90">
        <v>3350000</v>
      </c>
      <c r="G485" s="171">
        <f t="shared" si="22"/>
        <v>6.3833841463414628E-2</v>
      </c>
      <c r="H485" s="175">
        <v>1.8500000000000003E-2</v>
      </c>
      <c r="I485" s="146">
        <v>1</v>
      </c>
      <c r="J485" s="172">
        <f t="shared" si="23"/>
        <v>3.5963942960089819E-2</v>
      </c>
    </row>
    <row r="486" spans="1:10">
      <c r="A486" s="115">
        <v>40299</v>
      </c>
      <c r="B486" s="90">
        <v>1358197</v>
      </c>
      <c r="C486" s="90">
        <v>180129</v>
      </c>
      <c r="D486" s="90">
        <v>49070000</v>
      </c>
      <c r="E486" s="171">
        <f t="shared" si="21"/>
        <v>2.3445040712809097E-2</v>
      </c>
      <c r="F486" s="90">
        <v>3370000</v>
      </c>
      <c r="G486" s="171">
        <f t="shared" si="22"/>
        <v>6.4263920671243327E-2</v>
      </c>
      <c r="H486" s="175">
        <v>1.8100000000000002E-2</v>
      </c>
      <c r="I486" s="146">
        <v>1</v>
      </c>
      <c r="J486" s="172">
        <f t="shared" si="23"/>
        <v>3.5377310596774549E-2</v>
      </c>
    </row>
    <row r="487" spans="1:10">
      <c r="A487" s="115">
        <v>40330</v>
      </c>
      <c r="B487" s="90">
        <v>1389704</v>
      </c>
      <c r="C487" s="90">
        <v>181925</v>
      </c>
      <c r="D487" s="90">
        <v>49030000</v>
      </c>
      <c r="E487" s="171">
        <f t="shared" si="21"/>
        <v>2.4041249912739971E-2</v>
      </c>
      <c r="F487" s="90">
        <v>3410000</v>
      </c>
      <c r="G487" s="171">
        <f t="shared" si="22"/>
        <v>6.5026697177726925E-2</v>
      </c>
      <c r="H487" s="175">
        <v>1.83E-2</v>
      </c>
      <c r="I487" s="146">
        <v>1</v>
      </c>
      <c r="J487" s="172">
        <f t="shared" si="23"/>
        <v>3.5671023672994503E-2</v>
      </c>
    </row>
    <row r="488" spans="1:10">
      <c r="A488" s="115">
        <v>40360</v>
      </c>
      <c r="B488" s="90">
        <v>1416435</v>
      </c>
      <c r="C488" s="90">
        <v>183700</v>
      </c>
      <c r="D488" s="90">
        <v>49210000</v>
      </c>
      <c r="E488" s="171">
        <f t="shared" si="21"/>
        <v>2.4438306130704451E-2</v>
      </c>
      <c r="F488" s="90">
        <v>3320000</v>
      </c>
      <c r="G488" s="171">
        <f t="shared" si="22"/>
        <v>6.3201979821054632E-2</v>
      </c>
      <c r="H488" s="175">
        <v>1.7899999999999999E-2</v>
      </c>
      <c r="I488" s="146">
        <v>1</v>
      </c>
      <c r="J488" s="172">
        <f t="shared" si="23"/>
        <v>3.5082792772963445E-2</v>
      </c>
    </row>
    <row r="489" spans="1:10">
      <c r="A489" s="115">
        <v>40391</v>
      </c>
      <c r="B489" s="90">
        <v>1446050</v>
      </c>
      <c r="C489" s="90">
        <v>185665</v>
      </c>
      <c r="D489" s="90">
        <v>49230000</v>
      </c>
      <c r="E489" s="171">
        <f t="shared" si="21"/>
        <v>2.4962871643779305E-2</v>
      </c>
      <c r="F489" s="90">
        <v>3340000</v>
      </c>
      <c r="G489" s="171">
        <f t="shared" si="22"/>
        <v>6.3534335172151415E-2</v>
      </c>
      <c r="H489" s="175">
        <v>1.8500000000000003E-2</v>
      </c>
      <c r="I489" s="146">
        <v>1</v>
      </c>
      <c r="J489" s="172">
        <f t="shared" si="23"/>
        <v>3.5963942960089819E-2</v>
      </c>
    </row>
    <row r="490" spans="1:10">
      <c r="A490" s="115">
        <v>40422</v>
      </c>
      <c r="B490" s="90">
        <v>1468529</v>
      </c>
      <c r="C490" s="90">
        <v>184328</v>
      </c>
      <c r="D490" s="90">
        <v>49450000</v>
      </c>
      <c r="E490" s="171">
        <f t="shared" si="21"/>
        <v>2.5312333193145194E-2</v>
      </c>
      <c r="F490" s="90">
        <v>3380000</v>
      </c>
      <c r="G490" s="171">
        <f t="shared" si="22"/>
        <v>6.3978799924285443E-2</v>
      </c>
      <c r="H490" s="175">
        <v>1.83E-2</v>
      </c>
      <c r="I490" s="146">
        <v>1</v>
      </c>
      <c r="J490" s="172">
        <f t="shared" si="23"/>
        <v>3.5671023672994503E-2</v>
      </c>
    </row>
    <row r="491" spans="1:10">
      <c r="A491" s="115">
        <v>40452</v>
      </c>
      <c r="B491" s="90">
        <v>1499634</v>
      </c>
      <c r="C491" s="90">
        <v>185590</v>
      </c>
      <c r="D491" s="90">
        <v>49270000</v>
      </c>
      <c r="E491" s="171">
        <f t="shared" si="21"/>
        <v>2.5977440633255813E-2</v>
      </c>
      <c r="F491" s="90">
        <v>3350000</v>
      </c>
      <c r="G491" s="171">
        <f t="shared" si="22"/>
        <v>6.366400608133789E-2</v>
      </c>
      <c r="H491" s="175">
        <v>1.8600000000000002E-2</v>
      </c>
      <c r="I491" s="146">
        <v>1</v>
      </c>
      <c r="J491" s="172">
        <f t="shared" si="23"/>
        <v>3.6110108284265127E-2</v>
      </c>
    </row>
    <row r="492" spans="1:10">
      <c r="A492" s="115">
        <v>40483</v>
      </c>
      <c r="B492" s="90">
        <v>1527674</v>
      </c>
      <c r="C492" s="90">
        <v>184128</v>
      </c>
      <c r="D492" s="90">
        <v>48960000</v>
      </c>
      <c r="E492" s="171">
        <f t="shared" si="21"/>
        <v>2.6708773174757897E-2</v>
      </c>
      <c r="F492" s="90">
        <v>3310000</v>
      </c>
      <c r="G492" s="171">
        <f t="shared" si="22"/>
        <v>6.332504304572413E-2</v>
      </c>
      <c r="H492" s="175">
        <v>1.8500000000000003E-2</v>
      </c>
      <c r="I492" s="146">
        <v>1</v>
      </c>
      <c r="J492" s="172">
        <f t="shared" si="23"/>
        <v>3.5963942960089819E-2</v>
      </c>
    </row>
    <row r="493" spans="1:10">
      <c r="A493" s="115">
        <v>40513</v>
      </c>
      <c r="B493" s="90">
        <v>1542830</v>
      </c>
      <c r="C493" s="90">
        <v>184310</v>
      </c>
      <c r="D493" s="90">
        <v>49230000</v>
      </c>
      <c r="E493" s="171">
        <f t="shared" si="21"/>
        <v>2.6854313982698053E-2</v>
      </c>
      <c r="F493" s="90">
        <v>3210000</v>
      </c>
      <c r="G493" s="171">
        <f t="shared" si="22"/>
        <v>6.1212814645308922E-2</v>
      </c>
      <c r="H493" s="175">
        <v>1.7899999999999999E-2</v>
      </c>
      <c r="I493" s="146">
        <v>1</v>
      </c>
      <c r="J493" s="172">
        <f t="shared" si="23"/>
        <v>3.5082792772963445E-2</v>
      </c>
    </row>
    <row r="494" spans="1:10">
      <c r="A494" s="115">
        <v>40544</v>
      </c>
      <c r="B494" s="90">
        <v>1568885</v>
      </c>
      <c r="C494" s="90">
        <v>179566</v>
      </c>
      <c r="D494" s="90">
        <v>49610000</v>
      </c>
      <c r="E494" s="171">
        <f t="shared" si="21"/>
        <v>2.7241912779266721E-2</v>
      </c>
      <c r="F494" s="90">
        <v>3190000</v>
      </c>
      <c r="G494" s="171">
        <f t="shared" si="22"/>
        <v>6.0416666666666667E-2</v>
      </c>
      <c r="H494" s="175">
        <v>1.7899999999999999E-2</v>
      </c>
      <c r="I494" s="146">
        <v>1</v>
      </c>
      <c r="J494" s="172">
        <f t="shared" si="23"/>
        <v>3.5082792772963445E-2</v>
      </c>
    </row>
    <row r="495" spans="1:10">
      <c r="A495" s="115">
        <v>40575</v>
      </c>
      <c r="B495" s="90">
        <v>1603238</v>
      </c>
      <c r="C495" s="90">
        <v>177684</v>
      </c>
      <c r="D495" s="90">
        <v>49700000</v>
      </c>
      <c r="E495" s="171">
        <f t="shared" si="21"/>
        <v>2.7883394671869961E-2</v>
      </c>
      <c r="F495" s="90">
        <v>3100000</v>
      </c>
      <c r="G495" s="171">
        <f t="shared" si="22"/>
        <v>5.8712121212121215E-2</v>
      </c>
      <c r="H495" s="175">
        <v>1.7899999999999999E-2</v>
      </c>
      <c r="I495" s="146">
        <v>1</v>
      </c>
      <c r="J495" s="172">
        <f t="shared" si="23"/>
        <v>3.5082792772963445E-2</v>
      </c>
    </row>
    <row r="496" spans="1:10">
      <c r="A496" s="115">
        <v>40603</v>
      </c>
      <c r="B496" s="90">
        <v>1606821</v>
      </c>
      <c r="C496" s="90">
        <v>176541</v>
      </c>
      <c r="D496" s="90">
        <v>49120000</v>
      </c>
      <c r="E496" s="171">
        <f t="shared" si="21"/>
        <v>2.8294205294214E-2</v>
      </c>
      <c r="F496" s="90">
        <v>3100000</v>
      </c>
      <c r="G496" s="171">
        <f t="shared" si="22"/>
        <v>5.9364228265032556E-2</v>
      </c>
      <c r="H496" s="175">
        <v>1.6799999999999999E-2</v>
      </c>
      <c r="I496" s="146">
        <v>1</v>
      </c>
      <c r="J496" s="172">
        <f t="shared" si="23"/>
        <v>3.3448043110600456E-2</v>
      </c>
    </row>
    <row r="497" spans="1:10">
      <c r="A497" s="115">
        <v>40634</v>
      </c>
      <c r="B497" s="90">
        <v>1611058</v>
      </c>
      <c r="C497" s="90">
        <v>179158</v>
      </c>
      <c r="D497" s="90">
        <v>49030000</v>
      </c>
      <c r="E497" s="171">
        <f t="shared" si="21"/>
        <v>2.837586377048823E-2</v>
      </c>
      <c r="F497" s="90">
        <v>3080000</v>
      </c>
      <c r="G497" s="171">
        <f t="shared" si="22"/>
        <v>5.9105737862214548E-2</v>
      </c>
      <c r="H497" s="175">
        <v>1.8500000000000003E-2</v>
      </c>
      <c r="I497" s="146">
        <v>1</v>
      </c>
      <c r="J497" s="172">
        <f t="shared" si="23"/>
        <v>3.5963942960089819E-2</v>
      </c>
    </row>
    <row r="498" spans="1:10">
      <c r="A498" s="115">
        <v>40664</v>
      </c>
      <c r="B498" s="90">
        <v>1594735</v>
      </c>
      <c r="C498" s="90">
        <v>180944</v>
      </c>
      <c r="D498" s="90">
        <v>49370000</v>
      </c>
      <c r="E498" s="171">
        <f t="shared" si="21"/>
        <v>2.7839414351717065E-2</v>
      </c>
      <c r="F498" s="90">
        <v>3050000</v>
      </c>
      <c r="G498" s="171">
        <f t="shared" si="22"/>
        <v>5.8183899275085847E-2</v>
      </c>
      <c r="H498" s="175">
        <v>1.8600000000000002E-2</v>
      </c>
      <c r="I498" s="146">
        <v>1</v>
      </c>
      <c r="J498" s="172">
        <f t="shared" si="23"/>
        <v>3.6110108284265127E-2</v>
      </c>
    </row>
    <row r="499" spans="1:10">
      <c r="A499" s="115">
        <v>40695</v>
      </c>
      <c r="B499" s="90">
        <v>1631485</v>
      </c>
      <c r="C499" s="90">
        <v>183597</v>
      </c>
      <c r="D499" s="90">
        <v>49310000</v>
      </c>
      <c r="E499" s="171">
        <f t="shared" si="21"/>
        <v>2.8525379148951195E-2</v>
      </c>
      <c r="F499" s="90">
        <v>3100000</v>
      </c>
      <c r="G499" s="171">
        <f t="shared" si="22"/>
        <v>5.9149017363098647E-2</v>
      </c>
      <c r="H499" s="175">
        <v>1.8700000000000001E-2</v>
      </c>
      <c r="I499" s="146">
        <v>1</v>
      </c>
      <c r="J499" s="172">
        <f t="shared" si="23"/>
        <v>3.6256079150593201E-2</v>
      </c>
    </row>
    <row r="500" spans="1:10">
      <c r="A500" s="115">
        <v>40725</v>
      </c>
      <c r="B500" s="90">
        <v>1670166</v>
      </c>
      <c r="C500" s="90">
        <v>184715</v>
      </c>
      <c r="D500" s="90">
        <v>49070000</v>
      </c>
      <c r="E500" s="171">
        <f t="shared" si="21"/>
        <v>2.9382608019855268E-2</v>
      </c>
      <c r="F500" s="90">
        <v>3100000</v>
      </c>
      <c r="G500" s="171">
        <f t="shared" si="22"/>
        <v>5.9421123250910486E-2</v>
      </c>
      <c r="H500" s="175">
        <v>1.66E-2</v>
      </c>
      <c r="I500" s="146">
        <v>1</v>
      </c>
      <c r="J500" s="172">
        <f t="shared" si="23"/>
        <v>3.3148007275936003E-2</v>
      </c>
    </row>
    <row r="501" spans="1:10">
      <c r="A501" s="115">
        <v>40756</v>
      </c>
      <c r="B501" s="90">
        <v>1707263</v>
      </c>
      <c r="C501" s="90">
        <v>186302</v>
      </c>
      <c r="D501" s="90">
        <v>48910000</v>
      </c>
      <c r="E501" s="171">
        <f t="shared" si="21"/>
        <v>3.0159270611559433E-2</v>
      </c>
      <c r="F501" s="90">
        <v>2930000</v>
      </c>
      <c r="G501" s="171">
        <f t="shared" si="22"/>
        <v>5.6520061728395063E-2</v>
      </c>
      <c r="H501" s="175">
        <v>1.83E-2</v>
      </c>
      <c r="I501" s="146">
        <v>1</v>
      </c>
      <c r="J501" s="172">
        <f t="shared" si="23"/>
        <v>3.5671023672994503E-2</v>
      </c>
    </row>
    <row r="502" spans="1:10">
      <c r="A502" s="115">
        <v>40787</v>
      </c>
      <c r="B502" s="90">
        <v>1734221</v>
      </c>
      <c r="C502" s="90">
        <v>184778</v>
      </c>
      <c r="D502" s="90">
        <v>48970000</v>
      </c>
      <c r="E502" s="171">
        <f t="shared" si="21"/>
        <v>3.0670231261259156E-2</v>
      </c>
      <c r="F502" s="90">
        <v>2780000</v>
      </c>
      <c r="G502" s="171">
        <f t="shared" si="22"/>
        <v>5.3719806763285027E-2</v>
      </c>
      <c r="H502" s="175">
        <v>1.78E-2</v>
      </c>
      <c r="I502" s="146">
        <v>1</v>
      </c>
      <c r="J502" s="172">
        <f t="shared" si="23"/>
        <v>3.4935228581105239E-2</v>
      </c>
    </row>
    <row r="503" spans="1:10">
      <c r="A503" s="115">
        <v>40817</v>
      </c>
      <c r="B503" s="90">
        <v>1760777</v>
      </c>
      <c r="C503" s="90">
        <v>185559</v>
      </c>
      <c r="D503" s="90">
        <v>49060000</v>
      </c>
      <c r="E503" s="171">
        <f t="shared" si="21"/>
        <v>3.1109138307649827E-2</v>
      </c>
      <c r="F503" s="90">
        <v>2900000</v>
      </c>
      <c r="G503" s="171">
        <f t="shared" si="22"/>
        <v>5.5812163202463433E-2</v>
      </c>
      <c r="H503" s="175">
        <v>1.8700000000000001E-2</v>
      </c>
      <c r="I503" s="146">
        <v>1</v>
      </c>
      <c r="J503" s="172">
        <f t="shared" si="23"/>
        <v>3.6256079150593201E-2</v>
      </c>
    </row>
    <row r="504" spans="1:10">
      <c r="A504" s="115">
        <v>40848</v>
      </c>
      <c r="B504" s="90">
        <v>1783199</v>
      </c>
      <c r="C504" s="90">
        <v>185816</v>
      </c>
      <c r="D504" s="90">
        <v>49390000</v>
      </c>
      <c r="E504" s="171">
        <f t="shared" si="21"/>
        <v>3.1328985839496802E-2</v>
      </c>
      <c r="F504" s="90">
        <v>2930000</v>
      </c>
      <c r="G504" s="171">
        <f t="shared" si="22"/>
        <v>5.600152905198777E-2</v>
      </c>
      <c r="H504" s="175">
        <v>1.7299999999999999E-2</v>
      </c>
      <c r="I504" s="146">
        <v>1</v>
      </c>
      <c r="J504" s="172">
        <f t="shared" si="23"/>
        <v>3.4194297036087534E-2</v>
      </c>
    </row>
    <row r="505" spans="1:10">
      <c r="A505" s="115">
        <v>40878</v>
      </c>
      <c r="B505" s="90">
        <v>1806783</v>
      </c>
      <c r="C505" s="90">
        <v>186584</v>
      </c>
      <c r="D505" s="90">
        <v>49450000</v>
      </c>
      <c r="E505" s="171">
        <f t="shared" si="21"/>
        <v>3.1724940018346123E-2</v>
      </c>
      <c r="F505" s="90">
        <v>2970000</v>
      </c>
      <c r="G505" s="171">
        <f t="shared" si="22"/>
        <v>5.6657764212132776E-2</v>
      </c>
      <c r="H505" s="175">
        <v>1.8799999999999997E-2</v>
      </c>
      <c r="I505" s="146">
        <v>1</v>
      </c>
      <c r="J505" s="172">
        <f t="shared" si="23"/>
        <v>3.6401856855601912E-2</v>
      </c>
    </row>
    <row r="506" spans="1:10">
      <c r="A506" s="115">
        <v>40909</v>
      </c>
      <c r="B506" s="90">
        <v>1829768</v>
      </c>
      <c r="C506" s="90">
        <v>187250</v>
      </c>
      <c r="D506" s="90">
        <v>49190000</v>
      </c>
      <c r="E506" s="171">
        <f t="shared" si="21"/>
        <v>3.2312347777066638E-2</v>
      </c>
      <c r="F506" s="90">
        <v>2970000</v>
      </c>
      <c r="G506" s="171">
        <f t="shared" si="22"/>
        <v>5.6940184049079752E-2</v>
      </c>
      <c r="H506" s="175">
        <v>1.41E-2</v>
      </c>
      <c r="I506" s="146">
        <v>1</v>
      </c>
      <c r="J506" s="172">
        <f t="shared" si="23"/>
        <v>2.9317151948605753E-2</v>
      </c>
    </row>
    <row r="507" spans="1:10">
      <c r="A507" s="115">
        <v>40940</v>
      </c>
      <c r="B507" s="90">
        <v>1855017</v>
      </c>
      <c r="C507" s="90">
        <v>183547</v>
      </c>
      <c r="D507" s="90">
        <v>49150000</v>
      </c>
      <c r="E507" s="171">
        <f t="shared" si="21"/>
        <v>3.2889052599226275E-2</v>
      </c>
      <c r="F507" s="90">
        <v>2950000</v>
      </c>
      <c r="G507" s="171">
        <f t="shared" si="22"/>
        <v>5.6621880998080618E-2</v>
      </c>
      <c r="H507" s="175">
        <v>1.83E-2</v>
      </c>
      <c r="I507" s="146">
        <v>1</v>
      </c>
      <c r="J507" s="172">
        <f t="shared" si="23"/>
        <v>3.5671023672994503E-2</v>
      </c>
    </row>
    <row r="508" spans="1:10">
      <c r="A508" s="115">
        <v>40969</v>
      </c>
      <c r="B508" s="90">
        <v>1885474</v>
      </c>
      <c r="C508" s="90">
        <v>187209</v>
      </c>
      <c r="D508" s="90">
        <v>49150000</v>
      </c>
      <c r="E508" s="171">
        <f t="shared" si="21"/>
        <v>3.3398681351271275E-2</v>
      </c>
      <c r="F508" s="90">
        <v>2960000</v>
      </c>
      <c r="G508" s="171">
        <f t="shared" si="22"/>
        <v>5.6802916906543849E-2</v>
      </c>
      <c r="H508" s="175">
        <v>1.9099999999999999E-2</v>
      </c>
      <c r="I508" s="146">
        <v>1</v>
      </c>
      <c r="J508" s="172">
        <f t="shared" si="23"/>
        <v>3.6838043737222728E-2</v>
      </c>
    </row>
    <row r="509" spans="1:10">
      <c r="A509" s="115">
        <v>41000</v>
      </c>
      <c r="B509" s="90">
        <v>1917479</v>
      </c>
      <c r="C509" s="90">
        <v>186433</v>
      </c>
      <c r="D509" s="90">
        <v>49100000</v>
      </c>
      <c r="E509" s="171">
        <f t="shared" si="21"/>
        <v>3.4054896293104021E-2</v>
      </c>
      <c r="F509" s="90">
        <v>2950000</v>
      </c>
      <c r="G509" s="171">
        <f t="shared" si="22"/>
        <v>5.6676272814601344E-2</v>
      </c>
      <c r="H509" s="175">
        <v>1.9E-2</v>
      </c>
      <c r="I509" s="146">
        <v>1</v>
      </c>
      <c r="J509" s="172">
        <f t="shared" si="23"/>
        <v>3.669283789058609E-2</v>
      </c>
    </row>
    <row r="510" spans="1:10">
      <c r="A510" s="115">
        <v>41030</v>
      </c>
      <c r="B510" s="90">
        <v>1929060</v>
      </c>
      <c r="C510" s="90">
        <v>183041</v>
      </c>
      <c r="D510" s="90">
        <v>49000000</v>
      </c>
      <c r="E510" s="171">
        <f t="shared" si="21"/>
        <v>3.4407014272390513E-2</v>
      </c>
      <c r="F510" s="90">
        <v>2890000</v>
      </c>
      <c r="G510" s="171">
        <f t="shared" si="22"/>
        <v>5.5694738870687995E-2</v>
      </c>
      <c r="H510" s="175">
        <v>1.89E-2</v>
      </c>
      <c r="I510" s="146">
        <v>1</v>
      </c>
      <c r="J510" s="172">
        <f t="shared" si="23"/>
        <v>3.6547442680328598E-2</v>
      </c>
    </row>
    <row r="511" spans="1:10">
      <c r="A511" s="115">
        <v>41061</v>
      </c>
      <c r="B511" s="90">
        <v>1955644</v>
      </c>
      <c r="C511" s="90">
        <v>183462</v>
      </c>
      <c r="D511" s="90">
        <v>49110000</v>
      </c>
      <c r="E511" s="171">
        <f t="shared" si="21"/>
        <v>3.4829127414386436E-2</v>
      </c>
      <c r="F511" s="90">
        <v>2840000</v>
      </c>
      <c r="G511" s="171">
        <f t="shared" si="22"/>
        <v>5.4667949951876807E-2</v>
      </c>
      <c r="H511" s="175">
        <v>1.9599999999999999E-2</v>
      </c>
      <c r="I511" s="146">
        <v>1</v>
      </c>
      <c r="J511" s="172">
        <f t="shared" si="23"/>
        <v>3.7561275279845915E-2</v>
      </c>
    </row>
    <row r="512" spans="1:10">
      <c r="A512" s="115">
        <v>41091</v>
      </c>
      <c r="B512" s="90">
        <v>1962348</v>
      </c>
      <c r="C512" s="90">
        <v>181461</v>
      </c>
      <c r="D512" s="90">
        <v>49190000</v>
      </c>
      <c r="E512" s="171">
        <f t="shared" si="21"/>
        <v>3.4939297799545847E-2</v>
      </c>
      <c r="F512" s="90">
        <v>2850000</v>
      </c>
      <c r="G512" s="171">
        <f t="shared" si="22"/>
        <v>5.4765564950038433E-2</v>
      </c>
      <c r="H512" s="175">
        <v>1.9099999999999999E-2</v>
      </c>
      <c r="I512" s="146">
        <v>1</v>
      </c>
      <c r="J512" s="172">
        <f t="shared" si="23"/>
        <v>3.6838043737222728E-2</v>
      </c>
    </row>
    <row r="513" spans="1:10">
      <c r="A513" s="115">
        <v>41122</v>
      </c>
      <c r="B513" s="90">
        <v>1964226</v>
      </c>
      <c r="C513" s="90">
        <v>179211</v>
      </c>
      <c r="D513" s="90">
        <v>49340000</v>
      </c>
      <c r="E513" s="171">
        <f t="shared" si="21"/>
        <v>3.4914708582481586E-2</v>
      </c>
      <c r="F513" s="90">
        <v>2760000</v>
      </c>
      <c r="G513" s="171">
        <f t="shared" si="22"/>
        <v>5.2975047984644912E-2</v>
      </c>
      <c r="H513" s="175">
        <v>1.8799999999999997E-2</v>
      </c>
      <c r="I513" s="146">
        <v>1</v>
      </c>
      <c r="J513" s="172">
        <f t="shared" si="23"/>
        <v>3.6401856855601912E-2</v>
      </c>
    </row>
    <row r="514" spans="1:10">
      <c r="A514" s="115">
        <v>41153</v>
      </c>
      <c r="B514" s="90">
        <v>1961789</v>
      </c>
      <c r="C514" s="90">
        <v>179092</v>
      </c>
      <c r="D514" s="90">
        <v>49210000</v>
      </c>
      <c r="E514" s="171">
        <f t="shared" ref="E514:E577" si="24">(B514-C514)/(B514-C514+D514)</f>
        <v>3.4959849250570135E-2</v>
      </c>
      <c r="F514" s="90">
        <v>2770000</v>
      </c>
      <c r="G514" s="171">
        <f t="shared" ref="G514:G577" si="25">F514/(D514+F514)</f>
        <v>5.3289726818006929E-2</v>
      </c>
      <c r="H514" s="175">
        <v>1.9E-2</v>
      </c>
      <c r="I514" s="146">
        <v>1</v>
      </c>
      <c r="J514" s="172">
        <f t="shared" ref="J514:J577" si="26">EXP((-0.0188484068521+LOG(H514,EXP(1))*0.0399737453918+I514*0.0016746806113)/(1+0.0341814185326-0.981051889171))</f>
        <v>3.669283789058609E-2</v>
      </c>
    </row>
    <row r="515" spans="1:10">
      <c r="A515" s="115">
        <v>41183</v>
      </c>
      <c r="B515" s="90">
        <v>1973279</v>
      </c>
      <c r="C515" s="90">
        <v>179295</v>
      </c>
      <c r="D515" s="90">
        <v>49430000</v>
      </c>
      <c r="E515" s="171">
        <f t="shared" si="24"/>
        <v>3.5022344220629151E-2</v>
      </c>
      <c r="F515" s="90">
        <v>2720000</v>
      </c>
      <c r="G515" s="171">
        <f t="shared" si="25"/>
        <v>5.2157238734419943E-2</v>
      </c>
      <c r="H515" s="175">
        <v>1.89E-2</v>
      </c>
      <c r="I515" s="146">
        <v>1</v>
      </c>
      <c r="J515" s="172">
        <f t="shared" si="26"/>
        <v>3.6547442680328598E-2</v>
      </c>
    </row>
    <row r="516" spans="1:10">
      <c r="A516" s="115">
        <v>41214</v>
      </c>
      <c r="B516" s="90">
        <v>1976040</v>
      </c>
      <c r="C516" s="90">
        <v>180142</v>
      </c>
      <c r="D516" s="90">
        <v>49400000</v>
      </c>
      <c r="E516" s="171">
        <f t="shared" si="24"/>
        <v>3.507894323877276E-2</v>
      </c>
      <c r="F516" s="90">
        <v>2700000</v>
      </c>
      <c r="G516" s="171">
        <f t="shared" si="25"/>
        <v>5.1823416506717852E-2</v>
      </c>
      <c r="H516" s="175">
        <v>2.0099999999999996E-2</v>
      </c>
      <c r="I516" s="146">
        <v>1</v>
      </c>
      <c r="J516" s="172">
        <f t="shared" si="26"/>
        <v>3.8279952184192501E-2</v>
      </c>
    </row>
    <row r="517" spans="1:10">
      <c r="A517" s="115">
        <v>41244</v>
      </c>
      <c r="B517" s="90">
        <v>1993901</v>
      </c>
      <c r="C517" s="90">
        <v>179771</v>
      </c>
      <c r="D517" s="90">
        <v>48840000</v>
      </c>
      <c r="E517" s="171">
        <f t="shared" si="24"/>
        <v>3.5814058991833438E-2</v>
      </c>
      <c r="F517" s="90">
        <v>2790000</v>
      </c>
      <c r="G517" s="171">
        <f t="shared" si="25"/>
        <v>5.4038349796629866E-2</v>
      </c>
      <c r="H517" s="175">
        <v>1.8700000000000001E-2</v>
      </c>
      <c r="I517" s="146">
        <v>1</v>
      </c>
      <c r="J517" s="172">
        <f t="shared" si="26"/>
        <v>3.6256079150593201E-2</v>
      </c>
    </row>
    <row r="518" spans="1:10">
      <c r="A518" s="115">
        <v>41275</v>
      </c>
      <c r="B518" s="90">
        <v>2006160</v>
      </c>
      <c r="C518" s="90">
        <v>178642</v>
      </c>
      <c r="D518" s="90">
        <v>49070000</v>
      </c>
      <c r="E518" s="171">
        <f t="shared" si="24"/>
        <v>3.5905837294462964E-2</v>
      </c>
      <c r="F518" s="90">
        <v>2770000</v>
      </c>
      <c r="G518" s="171">
        <f t="shared" si="25"/>
        <v>5.3433641975308643E-2</v>
      </c>
      <c r="H518" s="175">
        <v>2.0199999999999999E-2</v>
      </c>
      <c r="I518" s="146">
        <v>1</v>
      </c>
      <c r="J518" s="172">
        <f t="shared" si="26"/>
        <v>3.842315355088026E-2</v>
      </c>
    </row>
    <row r="519" spans="1:10">
      <c r="A519" s="115">
        <v>41306</v>
      </c>
      <c r="B519" s="90">
        <v>2028014</v>
      </c>
      <c r="C519" s="90">
        <v>180948</v>
      </c>
      <c r="D519" s="90">
        <v>49200000</v>
      </c>
      <c r="E519" s="171">
        <f t="shared" si="24"/>
        <v>3.6183587906893612E-2</v>
      </c>
      <c r="F519" s="90">
        <v>2820000</v>
      </c>
      <c r="G519" s="171">
        <f t="shared" si="25"/>
        <v>5.4209919261822379E-2</v>
      </c>
      <c r="H519" s="175">
        <v>1.9099999999999999E-2</v>
      </c>
      <c r="I519" s="146">
        <v>1</v>
      </c>
      <c r="J519" s="172">
        <f t="shared" si="26"/>
        <v>3.6838043737222728E-2</v>
      </c>
    </row>
    <row r="520" spans="1:10">
      <c r="A520" s="115">
        <v>41334</v>
      </c>
      <c r="B520" s="90">
        <v>2051864</v>
      </c>
      <c r="C520" s="90">
        <v>183711</v>
      </c>
      <c r="D520" s="90">
        <v>49200000</v>
      </c>
      <c r="E520" s="171">
        <f t="shared" si="24"/>
        <v>3.6581565814608571E-2</v>
      </c>
      <c r="F520" s="90">
        <v>2720000</v>
      </c>
      <c r="G520" s="171">
        <f t="shared" si="25"/>
        <v>5.2388289676425268E-2</v>
      </c>
      <c r="H520" s="175">
        <v>1.8799999999999997E-2</v>
      </c>
      <c r="I520" s="146">
        <v>1</v>
      </c>
      <c r="J520" s="172">
        <f t="shared" si="26"/>
        <v>3.6401856855601912E-2</v>
      </c>
    </row>
    <row r="521" spans="1:10">
      <c r="A521" s="115">
        <v>41365</v>
      </c>
      <c r="B521" s="90">
        <v>2067233</v>
      </c>
      <c r="C521" s="90">
        <v>179765</v>
      </c>
      <c r="D521" s="90">
        <v>49600000</v>
      </c>
      <c r="E521" s="171">
        <f t="shared" si="24"/>
        <v>3.6658784619200926E-2</v>
      </c>
      <c r="F521" s="90">
        <v>2730000</v>
      </c>
      <c r="G521" s="171">
        <f t="shared" si="25"/>
        <v>5.2168927957194723E-2</v>
      </c>
      <c r="H521" s="175">
        <v>1.89E-2</v>
      </c>
      <c r="I521" s="146">
        <v>1</v>
      </c>
      <c r="J521" s="172">
        <f t="shared" si="26"/>
        <v>3.6547442680328598E-2</v>
      </c>
    </row>
    <row r="522" spans="1:10">
      <c r="A522" s="115">
        <v>41395</v>
      </c>
      <c r="B522" s="90">
        <v>2085142</v>
      </c>
      <c r="C522" s="90">
        <v>179427</v>
      </c>
      <c r="D522" s="90">
        <v>49450000</v>
      </c>
      <c r="E522" s="171">
        <f t="shared" si="24"/>
        <v>3.7108138792342781E-2</v>
      </c>
      <c r="F522" s="90">
        <v>2720000</v>
      </c>
      <c r="G522" s="171">
        <f t="shared" si="25"/>
        <v>5.213724362660533E-2</v>
      </c>
      <c r="H522" s="175">
        <v>1.7899999999999999E-2</v>
      </c>
      <c r="I522" s="146">
        <v>1</v>
      </c>
      <c r="J522" s="172">
        <f t="shared" si="26"/>
        <v>3.5082792772963445E-2</v>
      </c>
    </row>
    <row r="523" spans="1:10">
      <c r="A523" s="115">
        <v>41426</v>
      </c>
      <c r="B523" s="90">
        <v>2115152</v>
      </c>
      <c r="C523" s="90">
        <v>178099</v>
      </c>
      <c r="D523" s="90">
        <v>49410000</v>
      </c>
      <c r="E523" s="171">
        <f t="shared" si="24"/>
        <v>3.7724716158491121E-2</v>
      </c>
      <c r="F523" s="90">
        <v>2570000</v>
      </c>
      <c r="G523" s="171">
        <f t="shared" si="25"/>
        <v>4.9442093112735667E-2</v>
      </c>
      <c r="H523" s="175">
        <v>1.7500000000000002E-2</v>
      </c>
      <c r="I523" s="146">
        <v>1</v>
      </c>
      <c r="J523" s="172">
        <f t="shared" si="26"/>
        <v>3.449129766058396E-2</v>
      </c>
    </row>
    <row r="524" spans="1:10">
      <c r="A524" s="115">
        <v>41456</v>
      </c>
      <c r="B524" s="90">
        <v>2132089</v>
      </c>
      <c r="C524" s="90">
        <v>178595</v>
      </c>
      <c r="D524" s="90">
        <v>49610000</v>
      </c>
      <c r="E524" s="171">
        <f t="shared" si="24"/>
        <v>3.7885213907343049E-2</v>
      </c>
      <c r="F524" s="90">
        <v>2520000</v>
      </c>
      <c r="G524" s="171">
        <f t="shared" si="25"/>
        <v>4.8340686744676772E-2</v>
      </c>
      <c r="H524" s="175">
        <v>1.8700000000000001E-2</v>
      </c>
      <c r="I524" s="146">
        <v>1</v>
      </c>
      <c r="J524" s="172">
        <f t="shared" si="26"/>
        <v>3.6256079150593201E-2</v>
      </c>
    </row>
    <row r="525" spans="1:10">
      <c r="A525" s="115">
        <v>41487</v>
      </c>
      <c r="B525" s="90">
        <v>2147350</v>
      </c>
      <c r="C525" s="90">
        <v>176250</v>
      </c>
      <c r="D525" s="90">
        <v>49640000</v>
      </c>
      <c r="E525" s="171">
        <f t="shared" si="24"/>
        <v>3.8191396811926119E-2</v>
      </c>
      <c r="F525" s="90">
        <v>2690000</v>
      </c>
      <c r="G525" s="171">
        <f t="shared" si="25"/>
        <v>5.140454806038601E-2</v>
      </c>
      <c r="H525" s="175">
        <v>1.8600000000000002E-2</v>
      </c>
      <c r="I525" s="146">
        <v>1</v>
      </c>
      <c r="J525" s="172">
        <f t="shared" si="26"/>
        <v>3.6110108284265127E-2</v>
      </c>
    </row>
    <row r="526" spans="1:10">
      <c r="A526" s="115">
        <v>41518</v>
      </c>
      <c r="B526" s="90">
        <v>2176974</v>
      </c>
      <c r="C526" s="90">
        <v>179226</v>
      </c>
      <c r="D526" s="90">
        <v>49610000</v>
      </c>
      <c r="E526" s="171">
        <f t="shared" si="24"/>
        <v>3.8710233974945003E-2</v>
      </c>
      <c r="F526" s="90">
        <v>2590000</v>
      </c>
      <c r="G526" s="171">
        <f t="shared" si="25"/>
        <v>4.9616858237547891E-2</v>
      </c>
      <c r="H526" s="175">
        <v>1.8000000000000002E-2</v>
      </c>
      <c r="I526" s="146">
        <v>1</v>
      </c>
      <c r="J526" s="172">
        <f t="shared" si="26"/>
        <v>3.5230152973871227E-2</v>
      </c>
    </row>
    <row r="527" spans="1:10">
      <c r="A527" s="115">
        <v>41548</v>
      </c>
      <c r="B527" s="90">
        <v>2191087</v>
      </c>
      <c r="C527" s="90">
        <v>177178</v>
      </c>
      <c r="D527" s="90">
        <v>49740000</v>
      </c>
      <c r="E527" s="171">
        <f t="shared" si="24"/>
        <v>3.8913176587298939E-2</v>
      </c>
      <c r="F527" s="90">
        <v>2650000</v>
      </c>
      <c r="G527" s="171">
        <f t="shared" si="25"/>
        <v>5.0582172170261501E-2</v>
      </c>
      <c r="H527" s="175">
        <v>1.83E-2</v>
      </c>
      <c r="I527" s="146">
        <v>1</v>
      </c>
      <c r="J527" s="172">
        <f t="shared" si="26"/>
        <v>3.5671023672994503E-2</v>
      </c>
    </row>
    <row r="528" spans="1:10">
      <c r="A528" s="115">
        <v>41579</v>
      </c>
      <c r="B528" s="90">
        <v>2214663</v>
      </c>
      <c r="C528" s="90">
        <v>176375</v>
      </c>
      <c r="D528" s="90">
        <v>49880000</v>
      </c>
      <c r="E528" s="171">
        <f t="shared" si="24"/>
        <v>3.9259537987847364E-2</v>
      </c>
      <c r="F528" s="90">
        <v>2580000</v>
      </c>
      <c r="G528" s="171">
        <f t="shared" si="25"/>
        <v>4.9180327868852458E-2</v>
      </c>
      <c r="H528" s="175">
        <v>1.83E-2</v>
      </c>
      <c r="I528" s="146">
        <v>1</v>
      </c>
      <c r="J528" s="172">
        <f t="shared" si="26"/>
        <v>3.5671023672994503E-2</v>
      </c>
    </row>
    <row r="529" spans="1:10">
      <c r="A529" s="115">
        <v>41609</v>
      </c>
      <c r="B529" s="90">
        <v>2234741</v>
      </c>
      <c r="C529" s="90">
        <v>177436</v>
      </c>
      <c r="D529" s="90">
        <v>49630000</v>
      </c>
      <c r="E529" s="171">
        <f t="shared" si="24"/>
        <v>3.9802907116167116E-2</v>
      </c>
      <c r="F529" s="90">
        <v>2420000</v>
      </c>
      <c r="G529" s="171">
        <f t="shared" si="25"/>
        <v>4.6493756003842458E-2</v>
      </c>
      <c r="H529" s="175">
        <v>1.89E-2</v>
      </c>
      <c r="I529" s="146">
        <v>1</v>
      </c>
      <c r="J529" s="172">
        <f t="shared" si="26"/>
        <v>3.6547442680328598E-2</v>
      </c>
    </row>
    <row r="530" spans="1:10">
      <c r="A530" s="115">
        <v>41640</v>
      </c>
      <c r="B530" s="90">
        <v>2250396</v>
      </c>
      <c r="C530" s="90">
        <v>178904</v>
      </c>
      <c r="D530" s="90">
        <v>49410000</v>
      </c>
      <c r="E530" s="171">
        <f t="shared" si="24"/>
        <v>4.0237606167280469E-2</v>
      </c>
      <c r="F530" s="90">
        <v>2400000</v>
      </c>
      <c r="G530" s="171">
        <f t="shared" si="25"/>
        <v>4.6323103647944411E-2</v>
      </c>
      <c r="H530" s="175">
        <v>1.83E-2</v>
      </c>
      <c r="I530" s="146">
        <v>1</v>
      </c>
      <c r="J530" s="172">
        <f t="shared" si="26"/>
        <v>3.5671023672994503E-2</v>
      </c>
    </row>
    <row r="531" spans="1:10">
      <c r="A531" s="115">
        <v>41671</v>
      </c>
      <c r="B531" s="90">
        <v>2253407</v>
      </c>
      <c r="C531" s="90">
        <v>172523</v>
      </c>
      <c r="D531" s="90">
        <v>49510000</v>
      </c>
      <c r="E531" s="171">
        <f t="shared" si="24"/>
        <v>4.0334335034848408E-2</v>
      </c>
      <c r="F531" s="90">
        <v>2350000</v>
      </c>
      <c r="G531" s="171">
        <f t="shared" si="25"/>
        <v>4.5314307751639027E-2</v>
      </c>
      <c r="H531" s="175">
        <v>1.7899999999999999E-2</v>
      </c>
      <c r="I531" s="146">
        <v>1</v>
      </c>
      <c r="J531" s="172">
        <f t="shared" si="26"/>
        <v>3.5082792772963445E-2</v>
      </c>
    </row>
    <row r="532" spans="1:10">
      <c r="A532" s="115">
        <v>41699</v>
      </c>
      <c r="B532" s="90">
        <v>2257332</v>
      </c>
      <c r="C532" s="90">
        <v>172255</v>
      </c>
      <c r="D532" s="90">
        <v>49840000</v>
      </c>
      <c r="E532" s="171">
        <f t="shared" si="24"/>
        <v>4.0155491728977116E-2</v>
      </c>
      <c r="F532" s="90">
        <v>2410000</v>
      </c>
      <c r="G532" s="171">
        <f t="shared" si="25"/>
        <v>4.6124401913875596E-2</v>
      </c>
      <c r="H532" s="175">
        <v>1.78E-2</v>
      </c>
      <c r="I532" s="146">
        <v>1</v>
      </c>
      <c r="J532" s="172">
        <f t="shared" si="26"/>
        <v>3.4935228581105239E-2</v>
      </c>
    </row>
    <row r="533" spans="1:10">
      <c r="A533" s="115">
        <v>41730</v>
      </c>
      <c r="B533" s="90">
        <v>2270417</v>
      </c>
      <c r="C533" s="90">
        <v>171315</v>
      </c>
      <c r="D533" s="90">
        <v>49840000</v>
      </c>
      <c r="E533" s="171">
        <f t="shared" si="24"/>
        <v>4.0414676403146131E-2</v>
      </c>
      <c r="F533" s="90">
        <v>2390000</v>
      </c>
      <c r="G533" s="171">
        <f t="shared" si="25"/>
        <v>4.5759142255408766E-2</v>
      </c>
      <c r="H533" s="175">
        <v>1.7399999999999999E-2</v>
      </c>
      <c r="I533" s="146">
        <v>1</v>
      </c>
      <c r="J533" s="172">
        <f t="shared" si="26"/>
        <v>3.4342903013419322E-2</v>
      </c>
    </row>
    <row r="534" spans="1:10">
      <c r="A534" s="115">
        <v>41760</v>
      </c>
      <c r="B534" s="90">
        <v>2287424</v>
      </c>
      <c r="C534" s="90">
        <v>170632</v>
      </c>
      <c r="D534" s="90">
        <v>49840000</v>
      </c>
      <c r="E534" s="171">
        <f t="shared" si="24"/>
        <v>4.0741391423858499E-2</v>
      </c>
      <c r="F534" s="90">
        <v>2350000</v>
      </c>
      <c r="G534" s="171">
        <f t="shared" si="25"/>
        <v>4.5027783100210765E-2</v>
      </c>
      <c r="H534" s="175">
        <v>1.7399999999999999E-2</v>
      </c>
      <c r="I534" s="146">
        <v>1</v>
      </c>
      <c r="J534" s="172">
        <f t="shared" si="26"/>
        <v>3.4342903013419322E-2</v>
      </c>
    </row>
    <row r="535" spans="1:10">
      <c r="A535" s="115">
        <v>41791</v>
      </c>
      <c r="B535" s="90">
        <v>2302919</v>
      </c>
      <c r="C535" s="90">
        <v>169963</v>
      </c>
      <c r="D535" s="90">
        <v>49950000</v>
      </c>
      <c r="E535" s="171">
        <f t="shared" si="24"/>
        <v>4.0953051896670381E-2</v>
      </c>
      <c r="F535" s="90">
        <v>2430000</v>
      </c>
      <c r="G535" s="171">
        <f t="shared" si="25"/>
        <v>4.6391752577319589E-2</v>
      </c>
      <c r="H535" s="175">
        <v>1.7899999999999999E-2</v>
      </c>
      <c r="I535" s="146">
        <v>1</v>
      </c>
      <c r="J535" s="172">
        <f t="shared" si="26"/>
        <v>3.5082792772963445E-2</v>
      </c>
    </row>
    <row r="536" spans="1:10">
      <c r="A536" s="115">
        <v>41821</v>
      </c>
      <c r="B536" s="90">
        <v>2288829</v>
      </c>
      <c r="C536" s="90">
        <v>168362</v>
      </c>
      <c r="D536" s="90">
        <v>49990000</v>
      </c>
      <c r="E536" s="171">
        <f t="shared" si="24"/>
        <v>4.0691767356450671E-2</v>
      </c>
      <c r="F536" s="90">
        <v>2460000</v>
      </c>
      <c r="G536" s="171">
        <f t="shared" si="25"/>
        <v>4.6901811248808392E-2</v>
      </c>
      <c r="H536" s="175">
        <v>1.83E-2</v>
      </c>
      <c r="I536" s="146">
        <v>1</v>
      </c>
      <c r="J536" s="172">
        <f t="shared" si="26"/>
        <v>3.5671023672994503E-2</v>
      </c>
    </row>
    <row r="537" spans="1:10">
      <c r="A537" s="115">
        <v>41852</v>
      </c>
      <c r="B537" s="90">
        <v>2282854</v>
      </c>
      <c r="C537" s="90">
        <v>167253</v>
      </c>
      <c r="D537" s="90">
        <v>49970000</v>
      </c>
      <c r="E537" s="171">
        <f t="shared" si="24"/>
        <v>4.0617770734756427E-2</v>
      </c>
      <c r="F537" s="90">
        <v>2280000</v>
      </c>
      <c r="G537" s="171">
        <f t="shared" si="25"/>
        <v>4.363636363636364E-2</v>
      </c>
      <c r="H537" s="175">
        <v>1.77E-2</v>
      </c>
      <c r="I537" s="146">
        <v>1</v>
      </c>
      <c r="J537" s="172">
        <f t="shared" si="26"/>
        <v>3.4787458967496722E-2</v>
      </c>
    </row>
    <row r="538" spans="1:10">
      <c r="A538" s="115">
        <v>41883</v>
      </c>
      <c r="B538" s="90">
        <v>2280741</v>
      </c>
      <c r="C538" s="90">
        <v>168725</v>
      </c>
      <c r="D538" s="90">
        <v>50060000</v>
      </c>
      <c r="E538" s="171">
        <f t="shared" si="24"/>
        <v>4.0481778584135986E-2</v>
      </c>
      <c r="F538" s="90">
        <v>2320000</v>
      </c>
      <c r="G538" s="171">
        <f t="shared" si="25"/>
        <v>4.4291714394807176E-2</v>
      </c>
      <c r="H538" s="175">
        <v>1.83E-2</v>
      </c>
      <c r="I538" s="146">
        <v>1</v>
      </c>
      <c r="J538" s="172">
        <f t="shared" si="26"/>
        <v>3.5671023672994503E-2</v>
      </c>
    </row>
    <row r="539" spans="1:10">
      <c r="A539" s="115">
        <v>41913</v>
      </c>
      <c r="B539" s="90">
        <v>2284413</v>
      </c>
      <c r="C539" s="90">
        <v>166660</v>
      </c>
      <c r="D539" s="90">
        <v>49930000</v>
      </c>
      <c r="E539" s="171">
        <f t="shared" si="24"/>
        <v>4.0688653744571833E-2</v>
      </c>
      <c r="F539" s="90">
        <v>2360000</v>
      </c>
      <c r="G539" s="171">
        <f t="shared" si="25"/>
        <v>4.5132912602792119E-2</v>
      </c>
      <c r="H539" s="175">
        <v>1.7899999999999999E-2</v>
      </c>
      <c r="I539" s="146">
        <v>1</v>
      </c>
      <c r="J539" s="172">
        <f t="shared" si="26"/>
        <v>3.5082792772963445E-2</v>
      </c>
    </row>
    <row r="540" spans="1:10">
      <c r="A540" s="115">
        <v>41944</v>
      </c>
      <c r="B540" s="90">
        <v>2294745</v>
      </c>
      <c r="C540" s="90">
        <v>165828</v>
      </c>
      <c r="D540" s="90">
        <v>50030000</v>
      </c>
      <c r="E540" s="171">
        <f t="shared" si="24"/>
        <v>4.0815973997312863E-2</v>
      </c>
      <c r="F540" s="90">
        <v>2260000</v>
      </c>
      <c r="G540" s="171">
        <f t="shared" si="25"/>
        <v>4.322050105182635E-2</v>
      </c>
      <c r="H540" s="175">
        <v>1.7600000000000001E-2</v>
      </c>
      <c r="I540" s="146">
        <v>1</v>
      </c>
      <c r="J540" s="172">
        <f t="shared" si="26"/>
        <v>3.4639482483156118E-2</v>
      </c>
    </row>
    <row r="541" spans="1:10">
      <c r="A541" s="115">
        <v>41974</v>
      </c>
      <c r="B541" s="90">
        <v>2289037</v>
      </c>
      <c r="C541" s="90">
        <v>163509</v>
      </c>
      <c r="D541" s="90">
        <v>50290000</v>
      </c>
      <c r="E541" s="171">
        <f t="shared" si="24"/>
        <v>4.0551494587634414E-2</v>
      </c>
      <c r="F541" s="90">
        <v>2240000</v>
      </c>
      <c r="G541" s="171">
        <f t="shared" si="25"/>
        <v>4.264229963830192E-2</v>
      </c>
      <c r="H541" s="175">
        <v>1.8200000000000001E-2</v>
      </c>
      <c r="I541" s="146">
        <v>1</v>
      </c>
      <c r="J541" s="172">
        <f t="shared" si="26"/>
        <v>3.5524267037085382E-2</v>
      </c>
    </row>
    <row r="542" spans="1:10">
      <c r="A542" s="115">
        <v>42005</v>
      </c>
      <c r="B542" s="90">
        <v>2315189</v>
      </c>
      <c r="C542" s="90">
        <v>169305</v>
      </c>
      <c r="D542" s="90">
        <v>50300000</v>
      </c>
      <c r="E542" s="171">
        <f t="shared" si="24"/>
        <v>4.0916156547194438E-2</v>
      </c>
      <c r="F542" s="90">
        <v>2340000</v>
      </c>
      <c r="G542" s="171">
        <f t="shared" si="25"/>
        <v>4.4452887537993924E-2</v>
      </c>
      <c r="H542" s="175">
        <v>1.38E-2</v>
      </c>
      <c r="I542" s="146">
        <v>1</v>
      </c>
      <c r="J542" s="172">
        <f t="shared" si="26"/>
        <v>2.8846591374610278E-2</v>
      </c>
    </row>
    <row r="543" spans="1:10">
      <c r="A543" s="115">
        <v>42036</v>
      </c>
      <c r="B543" s="90">
        <v>2337333</v>
      </c>
      <c r="C543" s="90">
        <v>163251</v>
      </c>
      <c r="D543" s="90">
        <v>50290000</v>
      </c>
      <c r="E543" s="171">
        <f t="shared" si="24"/>
        <v>4.1439436603503327E-2</v>
      </c>
      <c r="F543" s="90">
        <v>2300000</v>
      </c>
      <c r="G543" s="171">
        <f t="shared" si="25"/>
        <v>4.3734550294732839E-2</v>
      </c>
      <c r="H543" s="175">
        <v>1.8200000000000001E-2</v>
      </c>
      <c r="I543" s="146">
        <v>1</v>
      </c>
      <c r="J543" s="172">
        <f t="shared" si="26"/>
        <v>3.5524267037085382E-2</v>
      </c>
    </row>
    <row r="544" spans="1:10">
      <c r="A544" s="115">
        <v>42064</v>
      </c>
      <c r="B544" s="90">
        <v>2329289</v>
      </c>
      <c r="C544" s="90">
        <v>156467</v>
      </c>
      <c r="D544" s="90">
        <v>50210000</v>
      </c>
      <c r="E544" s="171">
        <f t="shared" si="24"/>
        <v>4.1479666750294589E-2</v>
      </c>
      <c r="F544" s="90">
        <v>2250000</v>
      </c>
      <c r="G544" s="171">
        <f t="shared" si="25"/>
        <v>4.2889820815859701E-2</v>
      </c>
      <c r="H544" s="175">
        <v>1.9599999999999999E-2</v>
      </c>
      <c r="I544" s="146">
        <v>1</v>
      </c>
      <c r="J544" s="172">
        <f t="shared" si="26"/>
        <v>3.7561275279845915E-2</v>
      </c>
    </row>
    <row r="545" spans="1:10">
      <c r="A545" s="115">
        <v>42095</v>
      </c>
      <c r="B545" s="90">
        <v>2329485</v>
      </c>
      <c r="C545" s="90">
        <v>163105</v>
      </c>
      <c r="D545" s="90">
        <v>50150000</v>
      </c>
      <c r="E545" s="171">
        <f t="shared" si="24"/>
        <v>4.1409210652571908E-2</v>
      </c>
      <c r="F545" s="90">
        <v>2210000</v>
      </c>
      <c r="G545" s="171">
        <f t="shared" si="25"/>
        <v>4.2207792207792208E-2</v>
      </c>
      <c r="H545" s="175">
        <v>1.8000000000000002E-2</v>
      </c>
      <c r="I545" s="146">
        <v>1</v>
      </c>
      <c r="J545" s="172">
        <f t="shared" si="26"/>
        <v>3.5230152973871227E-2</v>
      </c>
    </row>
    <row r="546" spans="1:10">
      <c r="A546" s="115">
        <v>42125</v>
      </c>
      <c r="B546" s="90">
        <v>2337505</v>
      </c>
      <c r="C546" s="90">
        <v>161324</v>
      </c>
      <c r="D546" s="90">
        <v>50310000</v>
      </c>
      <c r="E546" s="171">
        <f t="shared" si="24"/>
        <v>4.1461980249620368E-2</v>
      </c>
      <c r="F546" s="90">
        <v>2180000</v>
      </c>
      <c r="G546" s="171">
        <f t="shared" si="25"/>
        <v>4.1531720327681466E-2</v>
      </c>
      <c r="H546" s="175">
        <v>1.9199999999999998E-2</v>
      </c>
      <c r="I546" s="146">
        <v>1</v>
      </c>
      <c r="J546" s="172">
        <f t="shared" si="26"/>
        <v>3.6983061456376663E-2</v>
      </c>
    </row>
    <row r="547" spans="1:10">
      <c r="A547" s="115">
        <v>42156</v>
      </c>
      <c r="B547" s="90">
        <v>2349184</v>
      </c>
      <c r="C547" s="90">
        <v>160236</v>
      </c>
      <c r="D547" s="90">
        <v>50380000</v>
      </c>
      <c r="E547" s="171">
        <f t="shared" si="24"/>
        <v>4.1639562579795203E-2</v>
      </c>
      <c r="F547" s="90">
        <v>2220000</v>
      </c>
      <c r="G547" s="171">
        <f t="shared" si="25"/>
        <v>4.2205323193916351E-2</v>
      </c>
      <c r="H547" s="175">
        <v>1.8700000000000001E-2</v>
      </c>
      <c r="I547" s="146">
        <v>1</v>
      </c>
      <c r="J547" s="172">
        <f t="shared" si="26"/>
        <v>3.6256079150593201E-2</v>
      </c>
    </row>
    <row r="548" spans="1:10">
      <c r="A548" s="115">
        <v>42186</v>
      </c>
      <c r="B548" s="90">
        <v>2373101</v>
      </c>
      <c r="C548" s="90">
        <v>159412</v>
      </c>
      <c r="D548" s="90">
        <v>50230000</v>
      </c>
      <c r="E548" s="171">
        <f t="shared" si="24"/>
        <v>4.2210779642141497E-2</v>
      </c>
      <c r="F548" s="90">
        <v>2200000</v>
      </c>
      <c r="G548" s="171">
        <f t="shared" si="25"/>
        <v>4.1960709517451837E-2</v>
      </c>
      <c r="H548" s="175">
        <v>1.8200000000000001E-2</v>
      </c>
      <c r="I548" s="146">
        <v>1</v>
      </c>
      <c r="J548" s="172">
        <f t="shared" si="26"/>
        <v>3.5524267037085382E-2</v>
      </c>
    </row>
    <row r="549" spans="1:10">
      <c r="A549" s="115">
        <v>42217</v>
      </c>
      <c r="B549" s="90">
        <v>2410405</v>
      </c>
      <c r="C549" s="90">
        <v>158393</v>
      </c>
      <c r="D549" s="90">
        <v>50310000</v>
      </c>
      <c r="E549" s="171">
        <f t="shared" si="24"/>
        <v>4.2844859135148787E-2</v>
      </c>
      <c r="F549" s="90">
        <v>2220000</v>
      </c>
      <c r="G549" s="171">
        <f t="shared" si="25"/>
        <v>4.22615648201028E-2</v>
      </c>
      <c r="H549" s="175">
        <v>1.89E-2</v>
      </c>
      <c r="I549" s="146">
        <v>1</v>
      </c>
      <c r="J549" s="172">
        <f t="shared" si="26"/>
        <v>3.6547442680328598E-2</v>
      </c>
    </row>
    <row r="550" spans="1:10">
      <c r="A550" s="115">
        <v>42248</v>
      </c>
      <c r="B550" s="90">
        <v>2409069</v>
      </c>
      <c r="C550" s="90">
        <v>155807</v>
      </c>
      <c r="D550" s="90">
        <v>50510000</v>
      </c>
      <c r="E550" s="171">
        <f t="shared" si="24"/>
        <v>4.270513070249523E-2</v>
      </c>
      <c r="F550" s="90">
        <v>2250000</v>
      </c>
      <c r="G550" s="171">
        <f t="shared" si="25"/>
        <v>4.2645943896891587E-2</v>
      </c>
      <c r="H550" s="175">
        <v>1.8600000000000002E-2</v>
      </c>
      <c r="I550" s="146">
        <v>1</v>
      </c>
      <c r="J550" s="172">
        <f t="shared" si="26"/>
        <v>3.6110108284265127E-2</v>
      </c>
    </row>
    <row r="551" spans="1:10">
      <c r="A551" s="115">
        <v>42278</v>
      </c>
      <c r="B551" s="90">
        <v>2420636</v>
      </c>
      <c r="C551" s="90">
        <v>158052</v>
      </c>
      <c r="D551" s="90">
        <v>50600000</v>
      </c>
      <c r="E551" s="171">
        <f t="shared" si="24"/>
        <v>4.2801237260743821E-2</v>
      </c>
      <c r="F551" s="90">
        <v>2110000</v>
      </c>
      <c r="G551" s="171">
        <f t="shared" si="25"/>
        <v>4.0030354771390629E-2</v>
      </c>
      <c r="H551" s="175">
        <v>1.8600000000000002E-2</v>
      </c>
      <c r="I551" s="146">
        <v>1</v>
      </c>
      <c r="J551" s="172">
        <f t="shared" si="26"/>
        <v>3.6110108284265127E-2</v>
      </c>
    </row>
    <row r="552" spans="1:10">
      <c r="A552" s="115">
        <v>42309</v>
      </c>
      <c r="B552" s="90">
        <v>2442942</v>
      </c>
      <c r="C552" s="90">
        <v>158701</v>
      </c>
      <c r="D552" s="90">
        <v>50500000</v>
      </c>
      <c r="E552" s="171">
        <f t="shared" si="24"/>
        <v>4.3275056280528877E-2</v>
      </c>
      <c r="F552" s="90">
        <v>2160000</v>
      </c>
      <c r="G552" s="171">
        <f t="shared" si="25"/>
        <v>4.1017850360805165E-2</v>
      </c>
      <c r="H552" s="175">
        <v>1.8799999999999997E-2</v>
      </c>
      <c r="I552" s="146">
        <v>1</v>
      </c>
      <c r="J552" s="172">
        <f t="shared" si="26"/>
        <v>3.6401856855601912E-2</v>
      </c>
    </row>
    <row r="553" spans="1:10">
      <c r="A553" s="115">
        <v>42339</v>
      </c>
      <c r="B553" s="90">
        <v>2455057</v>
      </c>
      <c r="C553" s="90">
        <v>156773</v>
      </c>
      <c r="D553" s="90">
        <v>50900000</v>
      </c>
      <c r="E553" s="171">
        <f t="shared" si="24"/>
        <v>4.3202220582904516E-2</v>
      </c>
      <c r="F553" s="90">
        <v>2160000</v>
      </c>
      <c r="G553" s="171">
        <f t="shared" si="25"/>
        <v>4.0708631737655487E-2</v>
      </c>
      <c r="H553" s="175">
        <v>1.83E-2</v>
      </c>
      <c r="I553" s="146">
        <v>1</v>
      </c>
      <c r="J553" s="172">
        <f t="shared" si="26"/>
        <v>3.5671023672994503E-2</v>
      </c>
    </row>
    <row r="554" spans="1:10">
      <c r="A554" s="115">
        <v>42370</v>
      </c>
      <c r="B554" s="90">
        <v>2456660</v>
      </c>
      <c r="C554" s="90">
        <v>154766</v>
      </c>
      <c r="D554" s="90">
        <v>51220000</v>
      </c>
      <c r="E554" s="171">
        <f t="shared" si="24"/>
        <v>4.3008455567734583E-2</v>
      </c>
      <c r="F554" s="90">
        <v>2150000</v>
      </c>
      <c r="G554" s="171">
        <f t="shared" si="25"/>
        <v>4.0284804197114485E-2</v>
      </c>
      <c r="H554" s="175">
        <v>1.89E-2</v>
      </c>
      <c r="I554" s="146">
        <v>1</v>
      </c>
      <c r="J554" s="172">
        <f t="shared" si="26"/>
        <v>3.6547442680328598E-2</v>
      </c>
    </row>
    <row r="555" spans="1:10">
      <c r="A555" s="115">
        <v>42401</v>
      </c>
      <c r="B555" s="90">
        <v>2483308</v>
      </c>
      <c r="C555" s="90">
        <v>156009</v>
      </c>
      <c r="D555" s="90">
        <v>51120000</v>
      </c>
      <c r="E555" s="171">
        <f t="shared" si="24"/>
        <v>4.354380938875882E-2</v>
      </c>
      <c r="F555" s="90">
        <v>2180000</v>
      </c>
      <c r="G555" s="171">
        <f t="shared" si="25"/>
        <v>4.0900562851782361E-2</v>
      </c>
      <c r="H555" s="175">
        <v>1.8700000000000001E-2</v>
      </c>
      <c r="I555" s="146">
        <v>1</v>
      </c>
      <c r="J555" s="172">
        <f t="shared" si="26"/>
        <v>3.6256079150593201E-2</v>
      </c>
    </row>
    <row r="556" spans="1:10">
      <c r="A556" s="115">
        <v>42430</v>
      </c>
      <c r="B556" s="90">
        <v>2494112</v>
      </c>
      <c r="C556" s="90">
        <v>152998</v>
      </c>
      <c r="D556" s="90">
        <v>51220000</v>
      </c>
      <c r="E556" s="171">
        <f t="shared" si="24"/>
        <v>4.370921037975424E-2</v>
      </c>
      <c r="F556" s="90">
        <v>2140000</v>
      </c>
      <c r="G556" s="171">
        <f t="shared" si="25"/>
        <v>4.0104947526236882E-2</v>
      </c>
      <c r="H556" s="175">
        <v>1.83E-2</v>
      </c>
      <c r="I556" s="146">
        <v>1</v>
      </c>
      <c r="J556" s="172">
        <f t="shared" si="26"/>
        <v>3.5671023672994503E-2</v>
      </c>
    </row>
    <row r="557" spans="1:10">
      <c r="A557" s="115">
        <v>42461</v>
      </c>
      <c r="B557" s="90">
        <v>2508740</v>
      </c>
      <c r="C557" s="90">
        <v>150940</v>
      </c>
      <c r="D557" s="90">
        <v>51080000</v>
      </c>
      <c r="E557" s="171">
        <f t="shared" si="24"/>
        <v>4.4122325395132285E-2</v>
      </c>
      <c r="F557" s="90">
        <v>2130000</v>
      </c>
      <c r="G557" s="171">
        <f t="shared" si="25"/>
        <v>4.0030069535801543E-2</v>
      </c>
      <c r="H557" s="175">
        <v>1.8500000000000003E-2</v>
      </c>
      <c r="I557" s="146">
        <v>1</v>
      </c>
      <c r="J557" s="172">
        <f t="shared" si="26"/>
        <v>3.5963942960089819E-2</v>
      </c>
    </row>
    <row r="558" spans="1:10">
      <c r="A558" s="115">
        <v>42491</v>
      </c>
      <c r="B558" s="90">
        <v>2514611</v>
      </c>
      <c r="C558" s="90">
        <v>151146</v>
      </c>
      <c r="D558" s="90">
        <v>51140000</v>
      </c>
      <c r="E558" s="171">
        <f t="shared" si="24"/>
        <v>4.4174054895323132E-2</v>
      </c>
      <c r="F558" s="90">
        <v>2110000</v>
      </c>
      <c r="G558" s="171">
        <f t="shared" si="25"/>
        <v>3.9624413145539904E-2</v>
      </c>
      <c r="H558" s="175">
        <v>1.8600000000000002E-2</v>
      </c>
      <c r="I558" s="146">
        <v>1</v>
      </c>
      <c r="J558" s="172">
        <f t="shared" si="26"/>
        <v>3.6110108284265127E-2</v>
      </c>
    </row>
    <row r="559" spans="1:10">
      <c r="A559" s="115">
        <v>42522</v>
      </c>
      <c r="B559" s="90">
        <v>2523887</v>
      </c>
      <c r="C559" s="90">
        <v>150953</v>
      </c>
      <c r="D559" s="90">
        <v>51130000</v>
      </c>
      <c r="E559" s="171">
        <f t="shared" si="24"/>
        <v>4.4351474257467827E-2</v>
      </c>
      <c r="F559" s="90">
        <v>2080000</v>
      </c>
      <c r="G559" s="171">
        <f t="shared" si="25"/>
        <v>3.9090396542003386E-2</v>
      </c>
      <c r="H559" s="175">
        <v>1.78E-2</v>
      </c>
      <c r="I559" s="146">
        <v>1</v>
      </c>
      <c r="J559" s="172">
        <f t="shared" si="26"/>
        <v>3.4935228581105239E-2</v>
      </c>
    </row>
    <row r="560" spans="1:10">
      <c r="A560" s="115">
        <v>42552</v>
      </c>
      <c r="B560" s="90">
        <v>2535957</v>
      </c>
      <c r="C560" s="90">
        <v>150840</v>
      </c>
      <c r="D560" s="90">
        <v>51180000</v>
      </c>
      <c r="E560" s="171">
        <f t="shared" si="24"/>
        <v>4.4527430043698031E-2</v>
      </c>
      <c r="F560" s="90">
        <v>2020000</v>
      </c>
      <c r="G560" s="171">
        <f t="shared" si="25"/>
        <v>3.7969924812030077E-2</v>
      </c>
      <c r="H560" s="175">
        <v>1.7600000000000001E-2</v>
      </c>
      <c r="I560" s="146">
        <v>1</v>
      </c>
      <c r="J560" s="172">
        <f t="shared" si="26"/>
        <v>3.4639482483156118E-2</v>
      </c>
    </row>
    <row r="561" spans="1:10">
      <c r="A561" s="115">
        <v>42583</v>
      </c>
      <c r="B561" s="90">
        <v>2548212</v>
      </c>
      <c r="C561" s="90">
        <v>151168</v>
      </c>
      <c r="D561" s="90">
        <v>51360000</v>
      </c>
      <c r="E561" s="171">
        <f t="shared" si="24"/>
        <v>4.4590323828073583E-2</v>
      </c>
      <c r="F561" s="90">
        <v>2090000</v>
      </c>
      <c r="G561" s="171">
        <f t="shared" si="25"/>
        <v>3.910196445275959E-2</v>
      </c>
      <c r="H561" s="175">
        <v>1.7399999999999999E-2</v>
      </c>
      <c r="I561" s="146">
        <v>1</v>
      </c>
      <c r="J561" s="172">
        <f t="shared" si="26"/>
        <v>3.4342903013419322E-2</v>
      </c>
    </row>
    <row r="562" spans="1:10">
      <c r="A562" s="115">
        <v>42614</v>
      </c>
      <c r="B562" s="90">
        <v>2558896</v>
      </c>
      <c r="C562" s="90">
        <v>148845</v>
      </c>
      <c r="D562" s="90">
        <v>51490000</v>
      </c>
      <c r="E562" s="171">
        <f t="shared" si="24"/>
        <v>4.4713334315769016E-2</v>
      </c>
      <c r="F562" s="90">
        <v>2010000</v>
      </c>
      <c r="G562" s="171">
        <f t="shared" si="25"/>
        <v>3.7570093457943925E-2</v>
      </c>
      <c r="H562" s="175">
        <v>1.84E-2</v>
      </c>
      <c r="I562" s="146">
        <v>1</v>
      </c>
      <c r="J562" s="172">
        <f t="shared" si="26"/>
        <v>3.5817581865776771E-2</v>
      </c>
    </row>
    <row r="563" spans="1:10">
      <c r="A563" s="115">
        <v>42644</v>
      </c>
      <c r="B563" s="90">
        <v>2570082</v>
      </c>
      <c r="C563" s="90">
        <v>148808</v>
      </c>
      <c r="D563" s="90">
        <v>51570000</v>
      </c>
      <c r="E563" s="171">
        <f t="shared" si="24"/>
        <v>4.484565413292526E-2</v>
      </c>
      <c r="F563" s="90">
        <v>1980000</v>
      </c>
      <c r="G563" s="171">
        <f t="shared" si="25"/>
        <v>3.6974789915966387E-2</v>
      </c>
      <c r="H563" s="175">
        <v>1.8000000000000002E-2</v>
      </c>
      <c r="I563" s="146">
        <v>1</v>
      </c>
      <c r="J563" s="172">
        <f t="shared" si="26"/>
        <v>3.5230152973871227E-2</v>
      </c>
    </row>
    <row r="564" spans="1:10">
      <c r="A564" s="115">
        <v>42675</v>
      </c>
      <c r="B564" s="90">
        <v>2576282</v>
      </c>
      <c r="C564" s="90">
        <v>148776</v>
      </c>
      <c r="D564" s="90">
        <v>51600000</v>
      </c>
      <c r="E564" s="171">
        <f t="shared" si="24"/>
        <v>4.4930928331209659E-2</v>
      </c>
      <c r="F564" s="90">
        <v>2020000</v>
      </c>
      <c r="G564" s="171">
        <f t="shared" si="25"/>
        <v>3.7672510257366655E-2</v>
      </c>
      <c r="H564" s="175">
        <v>1.83E-2</v>
      </c>
      <c r="I564" s="146">
        <v>1</v>
      </c>
      <c r="J564" s="172">
        <f t="shared" si="26"/>
        <v>3.5671023672994503E-2</v>
      </c>
    </row>
    <row r="565" spans="1:10">
      <c r="A565" s="115">
        <v>42705</v>
      </c>
      <c r="B565" s="90">
        <v>2586968</v>
      </c>
      <c r="C565" s="90">
        <v>148021</v>
      </c>
      <c r="D565" s="90">
        <v>51800000</v>
      </c>
      <c r="E565" s="171">
        <f t="shared" si="24"/>
        <v>4.4966709991622812E-2</v>
      </c>
      <c r="F565" s="90">
        <v>2040000</v>
      </c>
      <c r="G565" s="171">
        <f t="shared" si="25"/>
        <v>3.7890044576523028E-2</v>
      </c>
      <c r="H565" s="175">
        <v>1.7600000000000001E-2</v>
      </c>
      <c r="I565" s="146">
        <v>1</v>
      </c>
      <c r="J565" s="172">
        <f t="shared" si="26"/>
        <v>3.4639482483156118E-2</v>
      </c>
    </row>
    <row r="566" spans="1:10">
      <c r="A566" s="115">
        <v>42736</v>
      </c>
      <c r="B566" s="90">
        <v>2607674</v>
      </c>
      <c r="C566" s="90">
        <v>149904</v>
      </c>
      <c r="D566" s="90">
        <v>51730000</v>
      </c>
      <c r="E566" s="171">
        <f t="shared" si="24"/>
        <v>4.5356544474887968E-2</v>
      </c>
      <c r="F566" s="90">
        <v>2020000</v>
      </c>
      <c r="G566" s="171">
        <f t="shared" si="25"/>
        <v>3.7581395348837213E-2</v>
      </c>
      <c r="H566" s="175">
        <v>1.9E-2</v>
      </c>
      <c r="I566" s="146">
        <v>1</v>
      </c>
      <c r="J566" s="172">
        <f t="shared" si="26"/>
        <v>3.669283789058609E-2</v>
      </c>
    </row>
    <row r="567" spans="1:10">
      <c r="A567" s="115">
        <v>42767</v>
      </c>
      <c r="B567" s="90">
        <v>2633961</v>
      </c>
      <c r="C567" s="90">
        <v>149447</v>
      </c>
      <c r="D567" s="90">
        <v>51520000</v>
      </c>
      <c r="E567" s="171">
        <f t="shared" si="24"/>
        <v>4.6005672785056448E-2</v>
      </c>
      <c r="F567" s="90">
        <v>1940000</v>
      </c>
      <c r="G567" s="171">
        <f t="shared" si="25"/>
        <v>3.6288814066591846E-2</v>
      </c>
      <c r="H567" s="175">
        <v>1.83E-2</v>
      </c>
      <c r="I567" s="146">
        <v>1</v>
      </c>
      <c r="J567" s="172">
        <f t="shared" si="26"/>
        <v>3.5671023672994503E-2</v>
      </c>
    </row>
    <row r="568" spans="1:10">
      <c r="A568" s="115">
        <v>42795</v>
      </c>
      <c r="B568" s="90">
        <v>2652325</v>
      </c>
      <c r="C568" s="90">
        <v>148030</v>
      </c>
      <c r="D568" s="90">
        <v>51560000</v>
      </c>
      <c r="E568" s="171">
        <f t="shared" si="24"/>
        <v>4.6320681699446926E-2</v>
      </c>
      <c r="F568" s="90">
        <v>1850000</v>
      </c>
      <c r="G568" s="171">
        <f t="shared" si="25"/>
        <v>3.4637708294326906E-2</v>
      </c>
      <c r="H568" s="175">
        <v>1.77E-2</v>
      </c>
      <c r="I568" s="146">
        <v>1</v>
      </c>
      <c r="J568" s="172">
        <f t="shared" si="26"/>
        <v>3.4787458967496722E-2</v>
      </c>
    </row>
    <row r="569" spans="1:10">
      <c r="A569" s="115">
        <v>42826</v>
      </c>
      <c r="B569" s="90">
        <v>2664929</v>
      </c>
      <c r="C569" s="90">
        <v>145822</v>
      </c>
      <c r="D569" s="90">
        <v>51670000</v>
      </c>
      <c r="E569" s="171">
        <f t="shared" si="24"/>
        <v>4.6487331854352207E-2</v>
      </c>
      <c r="F569" s="90">
        <v>1860000</v>
      </c>
      <c r="G569" s="171">
        <f t="shared" si="25"/>
        <v>3.4746870913506443E-2</v>
      </c>
      <c r="H569" s="175">
        <v>1.8000000000000002E-2</v>
      </c>
      <c r="I569" s="146">
        <v>1</v>
      </c>
      <c r="J569" s="172">
        <f t="shared" si="26"/>
        <v>3.5230152973871227E-2</v>
      </c>
    </row>
    <row r="570" spans="1:10">
      <c r="A570" s="115">
        <v>42856</v>
      </c>
      <c r="B570" s="90">
        <v>2665928</v>
      </c>
      <c r="C570" s="90">
        <v>144351</v>
      </c>
      <c r="D570" s="90">
        <v>51750000</v>
      </c>
      <c r="E570" s="171">
        <f t="shared" si="24"/>
        <v>4.6462202489527808E-2</v>
      </c>
      <c r="F570" s="90">
        <v>2050000</v>
      </c>
      <c r="G570" s="171">
        <f t="shared" si="25"/>
        <v>3.8104089219330853E-2</v>
      </c>
      <c r="H570" s="175">
        <v>1.78E-2</v>
      </c>
      <c r="I570" s="146">
        <v>1</v>
      </c>
      <c r="J570" s="172">
        <f t="shared" si="26"/>
        <v>3.4935228581105239E-2</v>
      </c>
    </row>
    <row r="571" spans="1:10">
      <c r="A571" s="115">
        <v>42887</v>
      </c>
      <c r="B571" s="90">
        <v>2683967</v>
      </c>
      <c r="C571" s="90">
        <v>145478</v>
      </c>
      <c r="D571" s="90">
        <v>52210000</v>
      </c>
      <c r="E571" s="171">
        <f t="shared" si="24"/>
        <v>4.6366375517687804E-2</v>
      </c>
      <c r="F571" s="90">
        <v>1900000</v>
      </c>
      <c r="G571" s="171">
        <f t="shared" si="25"/>
        <v>3.5113657364627612E-2</v>
      </c>
      <c r="H571" s="175">
        <v>1.78E-2</v>
      </c>
      <c r="I571" s="146">
        <v>1</v>
      </c>
      <c r="J571" s="172">
        <f t="shared" si="26"/>
        <v>3.4935228581105239E-2</v>
      </c>
    </row>
    <row r="572" spans="1:10">
      <c r="A572" s="115">
        <v>42917</v>
      </c>
      <c r="B572" s="90">
        <v>2694781</v>
      </c>
      <c r="C572" s="90">
        <v>144683</v>
      </c>
      <c r="D572" s="90">
        <v>52380000</v>
      </c>
      <c r="E572" s="171">
        <f t="shared" si="24"/>
        <v>4.6424421088780872E-2</v>
      </c>
      <c r="F572" s="90">
        <v>1900000</v>
      </c>
      <c r="G572" s="171">
        <f t="shared" si="25"/>
        <v>3.5003684598378777E-2</v>
      </c>
      <c r="H572" s="175">
        <v>1.8000000000000002E-2</v>
      </c>
      <c r="I572" s="146">
        <v>1</v>
      </c>
      <c r="J572" s="172">
        <f t="shared" si="26"/>
        <v>3.5230152973871227E-2</v>
      </c>
    </row>
    <row r="573" spans="1:10">
      <c r="A573" s="115">
        <v>42948</v>
      </c>
      <c r="B573" s="90">
        <v>2713258</v>
      </c>
      <c r="C573" s="90">
        <v>144802</v>
      </c>
      <c r="D573" s="90">
        <v>52430000</v>
      </c>
      <c r="E573" s="171">
        <f t="shared" si="24"/>
        <v>4.67005110107091E-2</v>
      </c>
      <c r="F573" s="90">
        <v>1860000</v>
      </c>
      <c r="G573" s="171">
        <f t="shared" si="25"/>
        <v>3.4260453122121941E-2</v>
      </c>
      <c r="H573" s="175">
        <v>2.0400000000000001E-2</v>
      </c>
      <c r="I573" s="146">
        <v>1</v>
      </c>
      <c r="J573" s="172">
        <f t="shared" si="26"/>
        <v>3.8709031061467357E-2</v>
      </c>
    </row>
    <row r="574" spans="1:10">
      <c r="A574" s="115">
        <v>42979</v>
      </c>
      <c r="B574" s="90">
        <v>2730045</v>
      </c>
      <c r="C574" s="90">
        <v>145181</v>
      </c>
      <c r="D574" s="90">
        <v>52360000</v>
      </c>
      <c r="E574" s="171">
        <f t="shared" si="24"/>
        <v>4.7044688289700744E-2</v>
      </c>
      <c r="F574" s="90">
        <v>1870000</v>
      </c>
      <c r="G574" s="171">
        <f t="shared" si="25"/>
        <v>3.4482758620689655E-2</v>
      </c>
      <c r="H574" s="175">
        <v>1.8000000000000002E-2</v>
      </c>
      <c r="I574" s="146">
        <v>1</v>
      </c>
      <c r="J574" s="172">
        <f t="shared" si="26"/>
        <v>3.5230152973871227E-2</v>
      </c>
    </row>
    <row r="575" spans="1:10">
      <c r="A575" s="115">
        <v>43009</v>
      </c>
      <c r="B575" s="90">
        <v>2747694</v>
      </c>
      <c r="C575" s="90">
        <v>142678</v>
      </c>
      <c r="D575" s="90">
        <v>52190000</v>
      </c>
      <c r="E575" s="171">
        <f t="shared" si="24"/>
        <v>4.7541112133264091E-2</v>
      </c>
      <c r="F575" s="90">
        <v>1840000</v>
      </c>
      <c r="G575" s="171">
        <f t="shared" si="25"/>
        <v>3.4055154543771976E-2</v>
      </c>
      <c r="H575" s="175">
        <v>1.7899999999999999E-2</v>
      </c>
      <c r="I575" s="146">
        <v>1</v>
      </c>
      <c r="J575" s="172">
        <f t="shared" si="26"/>
        <v>3.5082792772963445E-2</v>
      </c>
    </row>
    <row r="576" spans="1:10">
      <c r="A576" s="115">
        <v>43040</v>
      </c>
      <c r="B576" s="90">
        <v>2750634</v>
      </c>
      <c r="C576" s="90">
        <v>141382</v>
      </c>
      <c r="D576" s="90">
        <v>52180000</v>
      </c>
      <c r="E576" s="171">
        <f t="shared" si="24"/>
        <v>4.7623428040229496E-2</v>
      </c>
      <c r="F576" s="90">
        <v>1830000</v>
      </c>
      <c r="G576" s="171">
        <f t="shared" si="25"/>
        <v>3.3882614330679503E-2</v>
      </c>
      <c r="H576" s="175">
        <v>1.7899999999999999E-2</v>
      </c>
      <c r="I576" s="146">
        <v>1</v>
      </c>
      <c r="J576" s="172">
        <f t="shared" si="26"/>
        <v>3.5082792772963445E-2</v>
      </c>
    </row>
    <row r="577" spans="1:10">
      <c r="A577" s="115">
        <v>43070</v>
      </c>
      <c r="B577" s="90">
        <v>2764700</v>
      </c>
      <c r="C577" s="90">
        <v>141233</v>
      </c>
      <c r="D577" s="90">
        <v>52110000</v>
      </c>
      <c r="E577" s="171">
        <f t="shared" si="24"/>
        <v>4.7931679533474464E-2</v>
      </c>
      <c r="F577" s="90">
        <v>1830000</v>
      </c>
      <c r="G577" s="171">
        <f t="shared" si="25"/>
        <v>3.3926585094549502E-2</v>
      </c>
      <c r="H577" s="175">
        <v>1.8700000000000001E-2</v>
      </c>
      <c r="I577" s="146">
        <v>1</v>
      </c>
      <c r="J577" s="172">
        <f t="shared" si="26"/>
        <v>3.6256079150593201E-2</v>
      </c>
    </row>
    <row r="578" spans="1:10">
      <c r="A578" s="115">
        <v>43101</v>
      </c>
      <c r="B578" s="90">
        <v>2769773</v>
      </c>
      <c r="C578" s="90">
        <v>139388</v>
      </c>
      <c r="D578" s="90">
        <v>52500000</v>
      </c>
      <c r="E578" s="171">
        <f t="shared" ref="E578:E634" si="27">(B578-C578)/(B578-C578+D578)</f>
        <v>4.7712073840949956E-2</v>
      </c>
      <c r="F578" s="90">
        <v>1640000</v>
      </c>
      <c r="G578" s="171">
        <f t="shared" ref="G578:G634" si="28">F578/(D578+F578)</f>
        <v>3.0291835980790542E-2</v>
      </c>
      <c r="H578" s="175">
        <v>1.6200000000000003E-2</v>
      </c>
      <c r="I578" s="146">
        <v>1</v>
      </c>
      <c r="J578" s="172">
        <f t="shared" ref="J578:J634" si="29">EXP((-0.0188484068521+LOG(H578,EXP(1))*0.0399737453918+I578*0.0016746806113)/(1+0.0341814185326-0.981051889171))</f>
        <v>3.2545232536600015E-2</v>
      </c>
    </row>
    <row r="579" spans="1:10">
      <c r="A579" s="115">
        <v>43132</v>
      </c>
      <c r="B579" s="90">
        <v>2760103</v>
      </c>
      <c r="C579" s="90">
        <v>139574</v>
      </c>
      <c r="D579" s="90">
        <v>52760000</v>
      </c>
      <c r="E579" s="171">
        <f t="shared" si="27"/>
        <v>4.7318598202628223E-2</v>
      </c>
      <c r="F579" s="90">
        <v>1720000</v>
      </c>
      <c r="G579" s="171">
        <f t="shared" si="28"/>
        <v>3.1571218795888402E-2</v>
      </c>
      <c r="H579" s="175">
        <v>1.77E-2</v>
      </c>
      <c r="I579" s="146">
        <v>1</v>
      </c>
      <c r="J579" s="172">
        <f t="shared" si="29"/>
        <v>3.4787458967496722E-2</v>
      </c>
    </row>
    <row r="580" spans="1:10">
      <c r="A580" s="115">
        <v>43160</v>
      </c>
      <c r="B580" s="90">
        <v>2763556</v>
      </c>
      <c r="C580" s="90">
        <v>139651</v>
      </c>
      <c r="D580" s="90">
        <v>52950000</v>
      </c>
      <c r="E580" s="171">
        <f t="shared" si="27"/>
        <v>4.7214695458237102E-2</v>
      </c>
      <c r="F580" s="90">
        <v>1720000</v>
      </c>
      <c r="G580" s="171">
        <f t="shared" si="28"/>
        <v>3.1461496250228642E-2</v>
      </c>
      <c r="H580" s="175">
        <v>1.8799999999999997E-2</v>
      </c>
      <c r="I580" s="146">
        <v>1</v>
      </c>
      <c r="J580" s="172">
        <f t="shared" si="29"/>
        <v>3.6401856855601912E-2</v>
      </c>
    </row>
    <row r="581" spans="1:10">
      <c r="A581" s="115">
        <v>43191</v>
      </c>
      <c r="B581" s="90">
        <v>2772356</v>
      </c>
      <c r="C581" s="90">
        <v>139249</v>
      </c>
      <c r="D581" s="90">
        <v>53200000</v>
      </c>
      <c r="E581" s="171">
        <f t="shared" si="27"/>
        <v>4.7160316548387676E-2</v>
      </c>
      <c r="F581" s="90">
        <v>1710000</v>
      </c>
      <c r="G581" s="171">
        <f t="shared" si="28"/>
        <v>3.1141868512110725E-2</v>
      </c>
      <c r="H581" s="175">
        <v>1.84E-2</v>
      </c>
      <c r="I581" s="146">
        <v>1</v>
      </c>
      <c r="J581" s="172">
        <f t="shared" si="29"/>
        <v>3.5817581865776771E-2</v>
      </c>
    </row>
    <row r="582" spans="1:10">
      <c r="A582" s="115">
        <v>43221</v>
      </c>
      <c r="B582" s="90">
        <v>2788371</v>
      </c>
      <c r="C582" s="90">
        <v>138188</v>
      </c>
      <c r="D582" s="90">
        <v>53190000</v>
      </c>
      <c r="E582" s="171">
        <f t="shared" si="27"/>
        <v>4.746014174058133E-2</v>
      </c>
      <c r="F582" s="90">
        <v>1540000</v>
      </c>
      <c r="G582" s="171">
        <f t="shared" si="28"/>
        <v>2.8138132651196784E-2</v>
      </c>
      <c r="H582" s="175">
        <v>1.8100000000000002E-2</v>
      </c>
      <c r="I582" s="146">
        <v>1</v>
      </c>
      <c r="J582" s="172">
        <f t="shared" si="29"/>
        <v>3.5377310596774549E-2</v>
      </c>
    </row>
    <row r="583" spans="1:10">
      <c r="A583" s="115">
        <v>43252</v>
      </c>
      <c r="B583" s="90">
        <v>2794638</v>
      </c>
      <c r="C583" s="90">
        <v>136000</v>
      </c>
      <c r="D583" s="90">
        <v>53130000</v>
      </c>
      <c r="E583" s="171">
        <f t="shared" si="27"/>
        <v>4.7655545919583125E-2</v>
      </c>
      <c r="F583" s="90">
        <v>1660000</v>
      </c>
      <c r="G583" s="171">
        <f t="shared" si="28"/>
        <v>3.0297499543712355E-2</v>
      </c>
      <c r="H583" s="175">
        <v>1.8500000000000003E-2</v>
      </c>
      <c r="I583" s="146">
        <v>1</v>
      </c>
      <c r="J583" s="172">
        <f t="shared" si="29"/>
        <v>3.5963942960089819E-2</v>
      </c>
    </row>
    <row r="584" spans="1:10">
      <c r="A584" s="115">
        <v>43282</v>
      </c>
      <c r="B584" s="90">
        <v>2790229</v>
      </c>
      <c r="C584" s="90">
        <v>134292</v>
      </c>
      <c r="D584" s="90">
        <v>53250000</v>
      </c>
      <c r="E584" s="171">
        <f t="shared" si="27"/>
        <v>4.7507244176946718E-2</v>
      </c>
      <c r="F584" s="90">
        <v>1720000</v>
      </c>
      <c r="G584" s="171">
        <f t="shared" si="28"/>
        <v>3.1289794433327273E-2</v>
      </c>
      <c r="H584" s="175">
        <v>1.8700000000000001E-2</v>
      </c>
      <c r="I584" s="146">
        <v>1</v>
      </c>
      <c r="J584" s="172">
        <f t="shared" si="29"/>
        <v>3.6256079150593201E-2</v>
      </c>
    </row>
    <row r="585" spans="1:10">
      <c r="A585" s="115">
        <v>43313</v>
      </c>
      <c r="B585" s="90">
        <v>2787539</v>
      </c>
      <c r="C585" s="90">
        <v>133686</v>
      </c>
      <c r="D585" s="90">
        <v>53160000</v>
      </c>
      <c r="E585" s="171">
        <f t="shared" si="27"/>
        <v>4.7548285190058458E-2</v>
      </c>
      <c r="F585" s="90">
        <v>1690000</v>
      </c>
      <c r="G585" s="171">
        <f t="shared" si="28"/>
        <v>3.081130355515041E-2</v>
      </c>
      <c r="H585" s="175">
        <v>1.9E-2</v>
      </c>
      <c r="I585" s="146">
        <v>1</v>
      </c>
      <c r="J585" s="172">
        <f t="shared" si="29"/>
        <v>3.669283789058609E-2</v>
      </c>
    </row>
    <row r="586" spans="1:10">
      <c r="A586" s="115">
        <v>43344</v>
      </c>
      <c r="B586" s="90">
        <v>2779042</v>
      </c>
      <c r="C586" s="90">
        <v>132217</v>
      </c>
      <c r="D586" s="90">
        <v>53260000</v>
      </c>
      <c r="E586" s="171">
        <f t="shared" si="27"/>
        <v>4.7343504124943599E-2</v>
      </c>
      <c r="F586" s="90">
        <v>1600000</v>
      </c>
      <c r="G586" s="171">
        <f t="shared" si="28"/>
        <v>2.9165147648559972E-2</v>
      </c>
      <c r="H586" s="175">
        <v>1.8100000000000002E-2</v>
      </c>
      <c r="I586" s="146">
        <v>1</v>
      </c>
      <c r="J586" s="172">
        <f t="shared" si="29"/>
        <v>3.5377310596774549E-2</v>
      </c>
    </row>
    <row r="587" spans="1:10">
      <c r="A587" s="115">
        <v>43374</v>
      </c>
      <c r="B587" s="90">
        <v>2778655</v>
      </c>
      <c r="C587" s="90">
        <v>132899</v>
      </c>
      <c r="D587" s="90">
        <v>53460000</v>
      </c>
      <c r="E587" s="171">
        <f t="shared" si="27"/>
        <v>4.7156587641382107E-2</v>
      </c>
      <c r="F587" s="90">
        <v>1650000</v>
      </c>
      <c r="G587" s="171">
        <f t="shared" si="28"/>
        <v>2.9940119760479042E-2</v>
      </c>
      <c r="H587" s="175">
        <v>1.8500000000000003E-2</v>
      </c>
      <c r="I587" s="146">
        <v>1</v>
      </c>
      <c r="J587" s="172">
        <f t="shared" si="29"/>
        <v>3.5963942960089819E-2</v>
      </c>
    </row>
    <row r="588" spans="1:10">
      <c r="A588" s="115">
        <v>43405</v>
      </c>
      <c r="B588" s="90">
        <v>2778595</v>
      </c>
      <c r="C588" s="90">
        <v>132817</v>
      </c>
      <c r="D588" s="90">
        <v>53190000</v>
      </c>
      <c r="E588" s="171">
        <f t="shared" si="27"/>
        <v>4.7384993901222257E-2</v>
      </c>
      <c r="F588" s="90">
        <v>1740000</v>
      </c>
      <c r="G588" s="171">
        <f t="shared" si="28"/>
        <v>3.1676679410158386E-2</v>
      </c>
      <c r="H588" s="175">
        <v>1.8500000000000003E-2</v>
      </c>
      <c r="I588" s="146">
        <v>1</v>
      </c>
      <c r="J588" s="172">
        <f t="shared" si="29"/>
        <v>3.5963942960089819E-2</v>
      </c>
    </row>
    <row r="589" spans="1:10">
      <c r="A589" s="115">
        <v>43435</v>
      </c>
      <c r="B589" s="90">
        <v>2785444</v>
      </c>
      <c r="C589" s="90">
        <v>133624</v>
      </c>
      <c r="D589" s="90">
        <v>53170000</v>
      </c>
      <c r="E589" s="171">
        <f t="shared" si="27"/>
        <v>4.7505079554912399E-2</v>
      </c>
      <c r="F589" s="90">
        <v>1690000</v>
      </c>
      <c r="G589" s="171">
        <f t="shared" si="28"/>
        <v>3.0805687203791468E-2</v>
      </c>
      <c r="H589" s="175">
        <v>1.8000000000000002E-2</v>
      </c>
      <c r="I589" s="146">
        <v>1</v>
      </c>
      <c r="J589" s="172">
        <f t="shared" si="29"/>
        <v>3.5230152973871227E-2</v>
      </c>
    </row>
    <row r="590" spans="1:10">
      <c r="A590" s="115">
        <v>43466</v>
      </c>
      <c r="B590" s="90">
        <v>2780113</v>
      </c>
      <c r="C590" s="90">
        <v>133071</v>
      </c>
      <c r="D590" s="90">
        <v>52980000</v>
      </c>
      <c r="E590" s="171">
        <f t="shared" si="27"/>
        <v>4.7585525040141449E-2</v>
      </c>
      <c r="F590" s="90">
        <v>1730000</v>
      </c>
      <c r="G590" s="171">
        <f t="shared" si="28"/>
        <v>3.1621275817949185E-2</v>
      </c>
      <c r="H590" s="175">
        <v>1.83E-2</v>
      </c>
      <c r="I590" s="146">
        <v>1</v>
      </c>
      <c r="J590" s="172">
        <f t="shared" si="29"/>
        <v>3.5671023672994503E-2</v>
      </c>
    </row>
    <row r="591" spans="1:10">
      <c r="A591" s="115">
        <v>43497</v>
      </c>
      <c r="B591" s="90">
        <v>2776191</v>
      </c>
      <c r="C591" s="90">
        <v>131946</v>
      </c>
      <c r="D591" s="90">
        <v>53200000</v>
      </c>
      <c r="E591" s="171">
        <f t="shared" si="27"/>
        <v>4.7350358125532899E-2</v>
      </c>
      <c r="F591" s="90">
        <v>1640000</v>
      </c>
      <c r="G591" s="171">
        <f t="shared" si="28"/>
        <v>2.9905178701677606E-2</v>
      </c>
      <c r="H591" s="175">
        <v>1.9099999999999999E-2</v>
      </c>
      <c r="I591" s="146">
        <v>1</v>
      </c>
      <c r="J591" s="172">
        <f t="shared" si="29"/>
        <v>3.6838043737222728E-2</v>
      </c>
    </row>
    <row r="592" spans="1:10">
      <c r="A592" s="115">
        <v>43525</v>
      </c>
      <c r="B592" s="90">
        <v>2771796</v>
      </c>
      <c r="C592" s="90">
        <v>130879</v>
      </c>
      <c r="D592" s="90">
        <v>53110000</v>
      </c>
      <c r="E592" s="171">
        <f t="shared" si="27"/>
        <v>4.7369929359188837E-2</v>
      </c>
      <c r="F592" s="90">
        <v>1720000</v>
      </c>
      <c r="G592" s="171">
        <f t="shared" si="28"/>
        <v>3.1369688126937807E-2</v>
      </c>
      <c r="H592" s="175">
        <v>1.8799999999999997E-2</v>
      </c>
      <c r="I592" s="146">
        <v>1</v>
      </c>
      <c r="J592" s="172">
        <f t="shared" si="29"/>
        <v>3.6401856855601912E-2</v>
      </c>
    </row>
    <row r="593" spans="1:10">
      <c r="A593" s="115">
        <v>43556</v>
      </c>
      <c r="B593" s="90">
        <v>2766392</v>
      </c>
      <c r="C593" s="90">
        <v>127362</v>
      </c>
      <c r="D593" s="90">
        <v>53570000</v>
      </c>
      <c r="E593" s="171">
        <f t="shared" si="27"/>
        <v>4.6950285390087679E-2</v>
      </c>
      <c r="F593" s="90">
        <v>1660000</v>
      </c>
      <c r="G593" s="171">
        <f t="shared" si="28"/>
        <v>3.0056128915444506E-2</v>
      </c>
      <c r="H593" s="175">
        <v>1.8700000000000001E-2</v>
      </c>
      <c r="I593" s="146">
        <v>1</v>
      </c>
      <c r="J593" s="172">
        <f t="shared" si="29"/>
        <v>3.6256079150593201E-2</v>
      </c>
    </row>
    <row r="594" spans="1:10">
      <c r="A594" s="115">
        <v>43586</v>
      </c>
      <c r="B594" s="90">
        <v>2773011</v>
      </c>
      <c r="C594" s="90">
        <v>130491</v>
      </c>
      <c r="D594" s="90">
        <v>53930000</v>
      </c>
      <c r="E594" s="171">
        <f t="shared" si="27"/>
        <v>4.6710310942485858E-2</v>
      </c>
      <c r="F594" s="90">
        <v>1600000</v>
      </c>
      <c r="G594" s="171">
        <f t="shared" si="28"/>
        <v>2.8813254096884566E-2</v>
      </c>
      <c r="H594" s="175">
        <v>1.84E-2</v>
      </c>
      <c r="I594" s="146">
        <v>1</v>
      </c>
      <c r="J594" s="172">
        <f t="shared" si="29"/>
        <v>3.5817581865776771E-2</v>
      </c>
    </row>
    <row r="595" spans="1:10">
      <c r="A595" s="115">
        <v>43617</v>
      </c>
      <c r="B595" s="90">
        <v>2763081</v>
      </c>
      <c r="C595" s="90">
        <v>129712</v>
      </c>
      <c r="D595" s="90">
        <v>53900000</v>
      </c>
      <c r="E595" s="171">
        <f t="shared" si="27"/>
        <v>4.6580790187826945E-2</v>
      </c>
      <c r="F595" s="90">
        <v>1600000</v>
      </c>
      <c r="G595" s="171">
        <f t="shared" si="28"/>
        <v>2.8828828828828829E-2</v>
      </c>
      <c r="H595" s="175">
        <v>1.9299999999999998E-2</v>
      </c>
      <c r="I595" s="146">
        <v>1</v>
      </c>
      <c r="J595" s="172">
        <f t="shared" si="29"/>
        <v>3.7127892269724579E-2</v>
      </c>
    </row>
    <row r="596" spans="1:10">
      <c r="A596" s="115">
        <v>43647</v>
      </c>
      <c r="B596" s="90">
        <v>2758977</v>
      </c>
      <c r="C596" s="90">
        <v>129524</v>
      </c>
      <c r="D596" s="90">
        <v>53830000</v>
      </c>
      <c r="E596" s="171">
        <f t="shared" si="27"/>
        <v>4.657241365763852E-2</v>
      </c>
      <c r="F596" s="90">
        <v>1560000</v>
      </c>
      <c r="G596" s="171">
        <f t="shared" si="28"/>
        <v>2.8163928506950712E-2</v>
      </c>
      <c r="H596" s="175">
        <v>1.9E-2</v>
      </c>
      <c r="I596" s="146">
        <v>1</v>
      </c>
      <c r="J596" s="172">
        <f t="shared" si="29"/>
        <v>3.669283789058609E-2</v>
      </c>
    </row>
    <row r="597" spans="1:10">
      <c r="A597" s="115">
        <v>43678</v>
      </c>
      <c r="B597" s="90">
        <v>2750503</v>
      </c>
      <c r="C597" s="90">
        <v>127348</v>
      </c>
      <c r="D597" s="90">
        <v>53790000</v>
      </c>
      <c r="E597" s="171">
        <f t="shared" si="27"/>
        <v>4.6498994782334012E-2</v>
      </c>
      <c r="F597" s="90">
        <v>1560000</v>
      </c>
      <c r="G597" s="171">
        <f t="shared" si="28"/>
        <v>2.8184281842818428E-2</v>
      </c>
      <c r="H597" s="175">
        <v>1.8600000000000002E-2</v>
      </c>
      <c r="I597" s="146">
        <v>1</v>
      </c>
      <c r="J597" s="172">
        <f t="shared" si="29"/>
        <v>3.6110108284265127E-2</v>
      </c>
    </row>
    <row r="598" spans="1:10">
      <c r="A598" s="115">
        <v>43709</v>
      </c>
      <c r="B598" s="90">
        <v>2735433</v>
      </c>
      <c r="C598" s="90">
        <v>127892</v>
      </c>
      <c r="D598" s="90">
        <v>53660000</v>
      </c>
      <c r="E598" s="171">
        <f t="shared" si="27"/>
        <v>4.6341833207177122E-2</v>
      </c>
      <c r="F598" s="90">
        <v>1660000</v>
      </c>
      <c r="G598" s="171">
        <f t="shared" si="28"/>
        <v>3.0007230657989877E-2</v>
      </c>
      <c r="H598" s="175">
        <v>1.8500000000000003E-2</v>
      </c>
      <c r="I598" s="146">
        <v>1</v>
      </c>
      <c r="J598" s="172">
        <f t="shared" si="29"/>
        <v>3.5963942960089819E-2</v>
      </c>
    </row>
    <row r="599" spans="1:10">
      <c r="A599" s="115">
        <v>43739</v>
      </c>
      <c r="B599" s="90">
        <v>2705230</v>
      </c>
      <c r="C599" s="90">
        <v>126569</v>
      </c>
      <c r="D599" s="90">
        <v>53580000</v>
      </c>
      <c r="E599" s="171">
        <f t="shared" si="27"/>
        <v>4.5917423137991131E-2</v>
      </c>
      <c r="F599" s="90">
        <v>1660000</v>
      </c>
      <c r="G599" s="171">
        <f t="shared" si="28"/>
        <v>3.005068790731354E-2</v>
      </c>
      <c r="H599" s="175">
        <v>1.9299999999999998E-2</v>
      </c>
      <c r="I599" s="146">
        <v>1</v>
      </c>
      <c r="J599" s="172">
        <f t="shared" si="29"/>
        <v>3.7127892269724579E-2</v>
      </c>
    </row>
    <row r="600" spans="1:10">
      <c r="A600" s="115">
        <v>43770</v>
      </c>
      <c r="B600" s="90">
        <v>2671478</v>
      </c>
      <c r="C600" s="90">
        <v>122631</v>
      </c>
      <c r="D600" s="90">
        <v>53900000</v>
      </c>
      <c r="E600" s="171">
        <f t="shared" si="27"/>
        <v>4.5153216326987156E-2</v>
      </c>
      <c r="F600" s="90">
        <v>1570000</v>
      </c>
      <c r="G600" s="171">
        <f t="shared" si="28"/>
        <v>2.8303587524788173E-2</v>
      </c>
      <c r="H600" s="175">
        <v>1.8600000000000002E-2</v>
      </c>
      <c r="I600" s="146">
        <v>1</v>
      </c>
      <c r="J600" s="172">
        <f t="shared" si="29"/>
        <v>3.6110108284265127E-2</v>
      </c>
    </row>
    <row r="601" spans="1:10">
      <c r="A601" s="115">
        <v>43800</v>
      </c>
      <c r="B601" s="90">
        <v>2661656</v>
      </c>
      <c r="C601" s="90">
        <v>121219</v>
      </c>
      <c r="D601" s="90">
        <v>53980000</v>
      </c>
      <c r="E601" s="171">
        <f t="shared" si="27"/>
        <v>4.4947228557344662E-2</v>
      </c>
      <c r="F601" s="90">
        <v>1560000</v>
      </c>
      <c r="G601" s="171">
        <f t="shared" si="28"/>
        <v>2.8087864602088584E-2</v>
      </c>
      <c r="H601" s="175">
        <v>1.8700000000000001E-2</v>
      </c>
      <c r="I601" s="146">
        <v>1</v>
      </c>
      <c r="J601" s="172">
        <f t="shared" si="29"/>
        <v>3.6256079150593201E-2</v>
      </c>
    </row>
    <row r="602" spans="1:10">
      <c r="A602" s="115">
        <v>43831</v>
      </c>
      <c r="B602" s="90">
        <v>2568768</v>
      </c>
      <c r="C602" s="90">
        <v>115597</v>
      </c>
      <c r="D602" s="90">
        <v>53960000</v>
      </c>
      <c r="E602" s="171">
        <f t="shared" si="27"/>
        <v>4.3485784551979892E-2</v>
      </c>
      <c r="F602" s="90">
        <v>1650000</v>
      </c>
      <c r="G602" s="171">
        <f t="shared" si="28"/>
        <v>2.9670922495953964E-2</v>
      </c>
      <c r="H602" s="175">
        <v>1.8500000000000003E-2</v>
      </c>
      <c r="I602" s="146">
        <v>1</v>
      </c>
      <c r="J602" s="172">
        <f t="shared" si="29"/>
        <v>3.5963942960089819E-2</v>
      </c>
    </row>
    <row r="603" spans="1:10">
      <c r="A603" s="115">
        <v>43862</v>
      </c>
      <c r="B603" s="90">
        <v>2512345</v>
      </c>
      <c r="C603" s="90">
        <v>116074</v>
      </c>
      <c r="D603" s="90">
        <v>53890000</v>
      </c>
      <c r="E603" s="171">
        <f t="shared" si="27"/>
        <v>4.2572921556661661E-2</v>
      </c>
      <c r="F603" s="90">
        <v>1670000</v>
      </c>
      <c r="G603" s="171">
        <f t="shared" si="28"/>
        <v>3.0057595392368609E-2</v>
      </c>
      <c r="H603" s="175">
        <v>1.8600000000000002E-2</v>
      </c>
      <c r="I603" s="146">
        <v>1</v>
      </c>
      <c r="J603" s="172">
        <f t="shared" si="29"/>
        <v>3.6110108284265127E-2</v>
      </c>
    </row>
    <row r="604" spans="1:10">
      <c r="A604" s="115">
        <v>43891</v>
      </c>
      <c r="B604" s="90">
        <v>2386994</v>
      </c>
      <c r="C604" s="90">
        <v>114491</v>
      </c>
      <c r="D604" s="90">
        <v>53880000</v>
      </c>
      <c r="E604" s="171">
        <f t="shared" si="27"/>
        <v>4.0470199520758671E-2</v>
      </c>
      <c r="F604" s="90">
        <v>1750000</v>
      </c>
      <c r="G604" s="171">
        <f t="shared" si="28"/>
        <v>3.1457846485709151E-2</v>
      </c>
      <c r="H604" s="175">
        <v>1.8600000000000002E-2</v>
      </c>
      <c r="I604" s="146">
        <v>1</v>
      </c>
      <c r="J604" s="172">
        <f t="shared" si="29"/>
        <v>3.6110108284265127E-2</v>
      </c>
    </row>
    <row r="605" spans="1:10">
      <c r="A605" s="115">
        <v>43922</v>
      </c>
      <c r="B605" s="90">
        <v>2176956</v>
      </c>
      <c r="C605" s="90">
        <v>90709</v>
      </c>
      <c r="D605" s="90">
        <v>53310000</v>
      </c>
      <c r="E605" s="171">
        <f t="shared" si="27"/>
        <v>3.7660439343481157E-2</v>
      </c>
      <c r="F605" s="90">
        <v>1780000</v>
      </c>
      <c r="G605" s="171">
        <f t="shared" si="28"/>
        <v>3.2310764204029771E-2</v>
      </c>
      <c r="H605" s="175">
        <v>1.84E-2</v>
      </c>
      <c r="I605" s="146">
        <v>1</v>
      </c>
      <c r="J605" s="172">
        <f t="shared" si="29"/>
        <v>3.5817581865776771E-2</v>
      </c>
    </row>
    <row r="606" spans="1:10">
      <c r="A606" s="115">
        <v>43952</v>
      </c>
      <c r="B606" s="90">
        <v>1987784</v>
      </c>
      <c r="C606" s="90">
        <v>80956</v>
      </c>
      <c r="D606" s="90">
        <v>53210000</v>
      </c>
      <c r="E606" s="171">
        <f t="shared" si="27"/>
        <v>3.4596112824199533E-2</v>
      </c>
      <c r="F606" s="90">
        <v>1900000</v>
      </c>
      <c r="G606" s="171">
        <f t="shared" si="28"/>
        <v>3.4476501542369808E-2</v>
      </c>
      <c r="H606" s="175">
        <v>1.95E-2</v>
      </c>
      <c r="I606" s="146">
        <v>1</v>
      </c>
      <c r="J606" s="172">
        <f t="shared" si="29"/>
        <v>3.7416997994855199E-2</v>
      </c>
    </row>
    <row r="607" spans="1:10">
      <c r="A607" s="115">
        <v>43983</v>
      </c>
      <c r="B607" s="90">
        <v>1969983</v>
      </c>
      <c r="C607" s="90">
        <v>96926</v>
      </c>
      <c r="D607" s="90">
        <v>52900000</v>
      </c>
      <c r="E607" s="171">
        <f t="shared" si="27"/>
        <v>3.4196685425098697E-2</v>
      </c>
      <c r="F607" s="90">
        <v>1910000</v>
      </c>
      <c r="G607" s="171">
        <f t="shared" si="28"/>
        <v>3.4847655537310708E-2</v>
      </c>
      <c r="H607" s="175">
        <v>1.6799999999999999E-2</v>
      </c>
      <c r="I607" s="146">
        <v>1</v>
      </c>
      <c r="J607" s="172">
        <f t="shared" si="29"/>
        <v>3.3448043110600456E-2</v>
      </c>
    </row>
    <row r="608" spans="1:10">
      <c r="A608" s="115">
        <v>44013</v>
      </c>
      <c r="B608" s="90">
        <v>2009751</v>
      </c>
      <c r="C608" s="90">
        <v>105508</v>
      </c>
      <c r="D608" s="90">
        <v>53000000</v>
      </c>
      <c r="E608" s="171">
        <f t="shared" si="27"/>
        <v>3.4682984336930026E-2</v>
      </c>
      <c r="F608" s="90">
        <v>1980000</v>
      </c>
      <c r="G608" s="171">
        <f t="shared" si="28"/>
        <v>3.6013095671153149E-2</v>
      </c>
      <c r="H608" s="175">
        <v>1.61E-2</v>
      </c>
      <c r="I608" s="146">
        <v>1</v>
      </c>
      <c r="J608" s="172">
        <f t="shared" si="29"/>
        <v>3.2393965647681634E-2</v>
      </c>
    </row>
    <row r="609" spans="1:10">
      <c r="A609" s="115">
        <v>44044</v>
      </c>
      <c r="B609" s="90">
        <v>2029764</v>
      </c>
      <c r="C609" s="90">
        <v>108572</v>
      </c>
      <c r="D609" s="90">
        <v>53320000</v>
      </c>
      <c r="E609" s="171">
        <f t="shared" si="27"/>
        <v>3.4778250259335459E-2</v>
      </c>
      <c r="F609" s="90">
        <v>2050000</v>
      </c>
      <c r="G609" s="171">
        <f t="shared" si="28"/>
        <v>3.7023659021130577E-2</v>
      </c>
      <c r="H609" s="175">
        <v>1.7100000000000001E-2</v>
      </c>
      <c r="I609" s="146">
        <v>1</v>
      </c>
      <c r="J609" s="172">
        <f t="shared" si="29"/>
        <v>3.3896444970379906E-2</v>
      </c>
    </row>
    <row r="610" spans="1:10">
      <c r="A610" s="115">
        <v>44075</v>
      </c>
      <c r="B610" s="90">
        <v>2036654</v>
      </c>
      <c r="C610" s="90">
        <v>104090</v>
      </c>
      <c r="D610" s="90">
        <v>53540000</v>
      </c>
      <c r="E610" s="171">
        <f t="shared" si="27"/>
        <v>3.4838194967876372E-2</v>
      </c>
      <c r="F610" s="90">
        <v>2070000</v>
      </c>
      <c r="G610" s="171">
        <f t="shared" si="28"/>
        <v>3.722352094946952E-2</v>
      </c>
      <c r="H610" s="175">
        <v>1.8200000000000001E-2</v>
      </c>
      <c r="I610" s="146">
        <v>1</v>
      </c>
      <c r="J610" s="172">
        <f t="shared" si="29"/>
        <v>3.5524267037085382E-2</v>
      </c>
    </row>
    <row r="611" spans="1:10">
      <c r="A611" s="115">
        <v>44105</v>
      </c>
      <c r="B611" s="90">
        <v>2063422</v>
      </c>
      <c r="C611" s="90">
        <v>105886</v>
      </c>
      <c r="D611" s="90">
        <v>53680000</v>
      </c>
      <c r="E611" s="171">
        <f t="shared" si="27"/>
        <v>3.518372920037293E-2</v>
      </c>
      <c r="F611" s="90">
        <v>2170000</v>
      </c>
      <c r="G611" s="171">
        <f t="shared" si="28"/>
        <v>3.8854073410922112E-2</v>
      </c>
      <c r="H611" s="175">
        <v>1.7100000000000001E-2</v>
      </c>
      <c r="I611" s="146">
        <v>1</v>
      </c>
      <c r="J611" s="172">
        <f t="shared" si="29"/>
        <v>3.3896444970379906E-2</v>
      </c>
    </row>
    <row r="612" spans="1:10">
      <c r="A612" s="115">
        <v>44136</v>
      </c>
      <c r="B612" s="90">
        <v>2089243</v>
      </c>
      <c r="C612" s="90">
        <v>106596</v>
      </c>
      <c r="D612" s="90">
        <v>53840000</v>
      </c>
      <c r="E612" s="171">
        <f t="shared" si="27"/>
        <v>3.5516893349754629E-2</v>
      </c>
      <c r="F612" s="90">
        <v>2040000</v>
      </c>
      <c r="G612" s="171">
        <f t="shared" si="28"/>
        <v>3.6506800286327842E-2</v>
      </c>
      <c r="H612" s="175">
        <v>1.7100000000000001E-2</v>
      </c>
      <c r="I612" s="146">
        <v>1</v>
      </c>
      <c r="J612" s="172">
        <f t="shared" si="29"/>
        <v>3.3896444970379906E-2</v>
      </c>
    </row>
    <row r="613" spans="1:10">
      <c r="A613" s="115">
        <v>44166</v>
      </c>
      <c r="B613" s="90">
        <v>2088805</v>
      </c>
      <c r="C613" s="90">
        <v>104843</v>
      </c>
      <c r="D613" s="90">
        <v>53540000</v>
      </c>
      <c r="E613" s="171">
        <f t="shared" si="27"/>
        <v>3.5731636009692536E-2</v>
      </c>
      <c r="F613" s="90">
        <v>2100000</v>
      </c>
      <c r="G613" s="171">
        <f t="shared" si="28"/>
        <v>3.7742631200575125E-2</v>
      </c>
      <c r="H613" s="175">
        <v>1.77E-2</v>
      </c>
      <c r="I613" s="146">
        <v>1</v>
      </c>
      <c r="J613" s="172">
        <f t="shared" si="29"/>
        <v>3.4787458967496722E-2</v>
      </c>
    </row>
    <row r="614" spans="1:10">
      <c r="A614" s="115">
        <v>44197</v>
      </c>
      <c r="B614" s="90">
        <v>2103079</v>
      </c>
      <c r="C614" s="90">
        <v>106350</v>
      </c>
      <c r="D614" s="90">
        <v>53630000</v>
      </c>
      <c r="E614" s="171">
        <f t="shared" si="27"/>
        <v>3.5895135951639366E-2</v>
      </c>
      <c r="F614" s="90">
        <v>2060000</v>
      </c>
      <c r="G614" s="171">
        <f t="shared" si="28"/>
        <v>3.6990483031064822E-2</v>
      </c>
      <c r="H614" s="175">
        <v>1.9199999999999998E-2</v>
      </c>
      <c r="I614" s="146">
        <v>1</v>
      </c>
      <c r="J614" s="172">
        <f t="shared" si="29"/>
        <v>3.6983061456376663E-2</v>
      </c>
    </row>
    <row r="615" spans="1:10">
      <c r="A615" s="115">
        <v>44228</v>
      </c>
      <c r="B615" s="90">
        <v>2110253</v>
      </c>
      <c r="C615" s="90">
        <v>107266</v>
      </c>
      <c r="D615" s="90">
        <v>53630000</v>
      </c>
      <c r="E615" s="171">
        <f t="shared" si="27"/>
        <v>3.6003585426754095E-2</v>
      </c>
      <c r="F615" s="90">
        <v>2040000</v>
      </c>
      <c r="G615" s="171">
        <f t="shared" si="28"/>
        <v>3.6644512304652418E-2</v>
      </c>
      <c r="H615" s="175">
        <v>1.67E-2</v>
      </c>
      <c r="I615" s="146">
        <v>1</v>
      </c>
      <c r="J615" s="172">
        <f t="shared" si="29"/>
        <v>3.3298136412596276E-2</v>
      </c>
    </row>
    <row r="616" spans="1:10">
      <c r="A616" s="115">
        <v>44256</v>
      </c>
      <c r="B616" s="90">
        <v>2126597</v>
      </c>
      <c r="C616" s="90">
        <v>108332</v>
      </c>
      <c r="D616" s="90">
        <v>53710000</v>
      </c>
      <c r="E616" s="171">
        <f t="shared" si="27"/>
        <v>3.6216182219202413E-2</v>
      </c>
      <c r="F616" s="90">
        <v>1870000</v>
      </c>
      <c r="G616" s="171">
        <f t="shared" si="28"/>
        <v>3.3645196113709967E-2</v>
      </c>
      <c r="H616" s="175">
        <v>1.7000000000000001E-2</v>
      </c>
      <c r="I616" s="146">
        <v>1</v>
      </c>
      <c r="J616" s="172">
        <f t="shared" si="29"/>
        <v>3.3747195771492204E-2</v>
      </c>
    </row>
    <row r="617" spans="1:10">
      <c r="A617" s="115">
        <v>44287</v>
      </c>
      <c r="B617" s="90">
        <v>2143718</v>
      </c>
      <c r="C617" s="90">
        <v>105488</v>
      </c>
      <c r="D617" s="90">
        <v>53620000</v>
      </c>
      <c r="E617" s="171">
        <f t="shared" si="27"/>
        <v>3.6620460262570334E-2</v>
      </c>
      <c r="F617" s="90">
        <v>1970000</v>
      </c>
      <c r="G617" s="171">
        <f t="shared" si="28"/>
        <v>3.5438028422378129E-2</v>
      </c>
      <c r="H617" s="175">
        <v>1.7299999999999999E-2</v>
      </c>
      <c r="I617" s="146">
        <v>1</v>
      </c>
      <c r="J617" s="172">
        <f t="shared" si="29"/>
        <v>3.4194297036087534E-2</v>
      </c>
    </row>
    <row r="618" spans="1:10">
      <c r="A618" s="115">
        <v>44317</v>
      </c>
      <c r="B618" s="90">
        <v>2153198</v>
      </c>
      <c r="C618" s="90">
        <v>104573</v>
      </c>
      <c r="D618" s="90">
        <v>53460000</v>
      </c>
      <c r="E618" s="171">
        <f t="shared" si="27"/>
        <v>3.6906426703958169E-2</v>
      </c>
      <c r="F618" s="90">
        <v>2020000</v>
      </c>
      <c r="G618" s="171">
        <f t="shared" si="28"/>
        <v>3.6409516943042536E-2</v>
      </c>
      <c r="H618" s="175">
        <v>1.8000000000000002E-2</v>
      </c>
      <c r="I618" s="146">
        <v>1</v>
      </c>
      <c r="J618" s="172">
        <f t="shared" si="29"/>
        <v>3.5230152973871227E-2</v>
      </c>
    </row>
    <row r="619" spans="1:10">
      <c r="A619" s="115">
        <v>44348</v>
      </c>
      <c r="B619" s="90">
        <v>2170180</v>
      </c>
      <c r="C619" s="90">
        <v>104862</v>
      </c>
      <c r="D619" s="90">
        <v>53830000</v>
      </c>
      <c r="E619" s="171">
        <f t="shared" si="27"/>
        <v>3.6949749530005356E-2</v>
      </c>
      <c r="F619" s="90">
        <v>2010000</v>
      </c>
      <c r="G619" s="171">
        <f t="shared" si="28"/>
        <v>3.5995702005730656E-2</v>
      </c>
      <c r="H619" s="175">
        <v>1.8000000000000002E-2</v>
      </c>
      <c r="I619" s="146">
        <v>1</v>
      </c>
      <c r="J619" s="172">
        <f t="shared" si="29"/>
        <v>3.5230152973871227E-2</v>
      </c>
    </row>
    <row r="620" spans="1:10">
      <c r="A620" s="115">
        <v>44378</v>
      </c>
      <c r="B620" s="90">
        <v>2194871</v>
      </c>
      <c r="C620" s="90">
        <v>103317</v>
      </c>
      <c r="D620" s="90">
        <v>53850000</v>
      </c>
      <c r="E620" s="171">
        <f t="shared" si="27"/>
        <v>3.7388199834420044E-2</v>
      </c>
      <c r="F620" s="90">
        <v>1930000</v>
      </c>
      <c r="G620" s="171">
        <f t="shared" si="28"/>
        <v>3.4600215130871283E-2</v>
      </c>
      <c r="H620" s="175">
        <v>1.7399999999999999E-2</v>
      </c>
      <c r="I620" s="146">
        <v>1</v>
      </c>
      <c r="J620" s="172">
        <f t="shared" si="29"/>
        <v>3.4342903013419322E-2</v>
      </c>
    </row>
    <row r="621" spans="1:10">
      <c r="A621" s="115">
        <v>44409</v>
      </c>
      <c r="B621" s="90">
        <v>2221082</v>
      </c>
      <c r="C621" s="90">
        <v>103244</v>
      </c>
      <c r="D621" s="90">
        <v>53650000</v>
      </c>
      <c r="E621" s="171">
        <f t="shared" si="27"/>
        <v>3.7975974611029389E-2</v>
      </c>
      <c r="F621" s="90">
        <v>1920000</v>
      </c>
      <c r="G621" s="171">
        <f t="shared" si="28"/>
        <v>3.4551016735648733E-2</v>
      </c>
      <c r="H621" s="175">
        <v>1.7899999999999999E-2</v>
      </c>
      <c r="I621" s="146">
        <v>1</v>
      </c>
      <c r="J621" s="172">
        <f t="shared" si="29"/>
        <v>3.5082792772963445E-2</v>
      </c>
    </row>
    <row r="622" spans="1:10">
      <c r="A622" s="115">
        <v>44440</v>
      </c>
      <c r="B622" s="90">
        <v>2240417</v>
      </c>
      <c r="C622" s="90">
        <v>103162</v>
      </c>
      <c r="D622" s="90">
        <v>53550000</v>
      </c>
      <c r="E622" s="171">
        <f t="shared" si="27"/>
        <v>3.8379607685816081E-2</v>
      </c>
      <c r="F622" s="90">
        <v>1900000</v>
      </c>
      <c r="G622" s="171">
        <f t="shared" si="28"/>
        <v>3.4265103697024346E-2</v>
      </c>
      <c r="H622" s="175">
        <v>1.8500000000000003E-2</v>
      </c>
      <c r="I622" s="146">
        <v>1</v>
      </c>
      <c r="J622" s="172">
        <f t="shared" si="29"/>
        <v>3.5963942960089819E-2</v>
      </c>
    </row>
    <row r="623" spans="1:10">
      <c r="A623" s="115">
        <v>44470</v>
      </c>
      <c r="B623" s="90">
        <v>2260511</v>
      </c>
      <c r="C623" s="90">
        <v>102514</v>
      </c>
      <c r="D623" s="90">
        <v>53620000</v>
      </c>
      <c r="E623" s="171">
        <f t="shared" si="27"/>
        <v>3.8689037184321984E-2</v>
      </c>
      <c r="F623" s="90">
        <v>1840000</v>
      </c>
      <c r="G623" s="171">
        <f t="shared" si="28"/>
        <v>3.3177064551027771E-2</v>
      </c>
      <c r="H623" s="175">
        <v>1.7399999999999999E-2</v>
      </c>
      <c r="I623" s="146">
        <v>1</v>
      </c>
      <c r="J623" s="172">
        <f t="shared" si="29"/>
        <v>3.4342903013419322E-2</v>
      </c>
    </row>
    <row r="624" spans="1:10">
      <c r="A624" s="115">
        <v>44501</v>
      </c>
      <c r="B624" s="90">
        <v>2291642</v>
      </c>
      <c r="C624" s="90">
        <v>104339</v>
      </c>
      <c r="D624" s="90">
        <v>53480000</v>
      </c>
      <c r="E624" s="171">
        <f t="shared" si="27"/>
        <v>3.9292419106418716E-2</v>
      </c>
      <c r="F624" s="90">
        <v>1920000</v>
      </c>
      <c r="G624" s="171">
        <f t="shared" si="28"/>
        <v>3.4657039711191336E-2</v>
      </c>
      <c r="H624" s="175">
        <v>1.95E-2</v>
      </c>
      <c r="I624" s="146">
        <v>1</v>
      </c>
      <c r="J624" s="172">
        <f t="shared" si="29"/>
        <v>3.7416997994855199E-2</v>
      </c>
    </row>
    <row r="625" spans="1:10">
      <c r="A625" s="115">
        <v>44531</v>
      </c>
      <c r="B625" s="90">
        <v>2329277</v>
      </c>
      <c r="C625" s="90">
        <v>103534</v>
      </c>
      <c r="D625" s="90">
        <v>53720000</v>
      </c>
      <c r="E625" s="171">
        <f t="shared" si="27"/>
        <v>3.9783956395037956E-2</v>
      </c>
      <c r="F625" s="90">
        <v>1870000</v>
      </c>
      <c r="G625" s="171">
        <f t="shared" si="28"/>
        <v>3.3639143730886847E-2</v>
      </c>
      <c r="H625" s="175">
        <v>1.7899999999999999E-2</v>
      </c>
      <c r="I625" s="146">
        <v>1</v>
      </c>
      <c r="J625" s="172">
        <f t="shared" si="29"/>
        <v>3.5082792772963445E-2</v>
      </c>
    </row>
    <row r="626" spans="1:10">
      <c r="A626" s="115">
        <v>44562</v>
      </c>
      <c r="B626" s="90">
        <v>2388777</v>
      </c>
      <c r="C626" s="90">
        <v>108691</v>
      </c>
      <c r="D626" s="90">
        <v>53550000</v>
      </c>
      <c r="E626" s="171">
        <f t="shared" si="27"/>
        <v>4.0839736481867499E-2</v>
      </c>
      <c r="F626" s="90">
        <v>1910000</v>
      </c>
      <c r="G626" s="171">
        <f t="shared" si="28"/>
        <v>3.4439235485034261E-2</v>
      </c>
      <c r="H626" s="175">
        <v>1.9799999999999998E-2</v>
      </c>
      <c r="I626" s="146">
        <v>1</v>
      </c>
      <c r="J626" s="172">
        <f t="shared" si="29"/>
        <v>3.784928452595105E-2</v>
      </c>
    </row>
    <row r="627" spans="1:10">
      <c r="A627" s="115">
        <v>44593</v>
      </c>
      <c r="B627" s="90">
        <v>2384423</v>
      </c>
      <c r="C627" s="90">
        <v>103429</v>
      </c>
      <c r="D627" s="90">
        <v>53550000</v>
      </c>
      <c r="E627" s="171">
        <f t="shared" si="27"/>
        <v>4.085533565818298E-2</v>
      </c>
      <c r="F627" s="90">
        <v>1880000</v>
      </c>
      <c r="G627" s="171">
        <f t="shared" si="28"/>
        <v>3.3916651632689879E-2</v>
      </c>
      <c r="H627" s="175">
        <v>1.7899999999999999E-2</v>
      </c>
      <c r="I627" s="146">
        <v>1</v>
      </c>
      <c r="J627" s="172">
        <f t="shared" si="29"/>
        <v>3.5082792772963445E-2</v>
      </c>
    </row>
    <row r="628" spans="1:10">
      <c r="A628" s="115">
        <v>44621</v>
      </c>
      <c r="B628" s="90">
        <v>2388994</v>
      </c>
      <c r="C628" s="90">
        <v>100778</v>
      </c>
      <c r="D628" s="90">
        <v>53930000</v>
      </c>
      <c r="E628" s="171">
        <f t="shared" si="27"/>
        <v>4.0702394398285421E-2</v>
      </c>
      <c r="F628" s="90">
        <v>1790000</v>
      </c>
      <c r="G628" s="171">
        <f t="shared" si="28"/>
        <v>3.2124910265613781E-2</v>
      </c>
      <c r="H628" s="175">
        <v>1.72E-2</v>
      </c>
      <c r="I628" s="146">
        <v>1</v>
      </c>
      <c r="J628" s="172">
        <f t="shared" si="29"/>
        <v>3.4045478203439075E-2</v>
      </c>
    </row>
    <row r="629" spans="1:10">
      <c r="A629" s="115">
        <v>44652</v>
      </c>
      <c r="B629" s="90">
        <v>2410610</v>
      </c>
      <c r="C629" s="90">
        <v>99699</v>
      </c>
      <c r="D629" s="90">
        <v>54230000</v>
      </c>
      <c r="E629" s="171">
        <f t="shared" si="27"/>
        <v>4.0871485073878631E-2</v>
      </c>
      <c r="F629" s="90">
        <v>1760000</v>
      </c>
      <c r="G629" s="171">
        <f t="shared" si="28"/>
        <v>3.1434184675834968E-2</v>
      </c>
      <c r="H629" s="175">
        <v>1.77E-2</v>
      </c>
      <c r="I629" s="146">
        <v>1</v>
      </c>
      <c r="J629" s="172">
        <f t="shared" si="29"/>
        <v>3.4787458967496722E-2</v>
      </c>
    </row>
    <row r="630" spans="1:10">
      <c r="A630" s="115">
        <v>44682</v>
      </c>
      <c r="B630" s="90">
        <v>2456734</v>
      </c>
      <c r="C630" s="90">
        <v>103495</v>
      </c>
      <c r="D630" s="90">
        <v>54040000</v>
      </c>
      <c r="E630" s="171">
        <f t="shared" si="27"/>
        <v>4.1729098057304355E-2</v>
      </c>
      <c r="F630" s="90">
        <v>1800000</v>
      </c>
      <c r="G630" s="171">
        <f t="shared" si="28"/>
        <v>3.2234957020057305E-2</v>
      </c>
      <c r="H630" s="175">
        <v>1.77E-2</v>
      </c>
      <c r="I630" s="146">
        <v>1</v>
      </c>
      <c r="J630" s="172">
        <f t="shared" si="29"/>
        <v>3.4787458967496722E-2</v>
      </c>
    </row>
    <row r="631" spans="1:10">
      <c r="A631" s="115">
        <v>44713</v>
      </c>
      <c r="B631" s="90">
        <v>2499595</v>
      </c>
      <c r="C631" s="90">
        <v>105204</v>
      </c>
      <c r="D631" s="90">
        <v>54110000</v>
      </c>
      <c r="E631" s="171">
        <f t="shared" si="27"/>
        <v>4.2375308495936181E-2</v>
      </c>
      <c r="F631" s="90">
        <v>1800000</v>
      </c>
      <c r="G631" s="171">
        <f t="shared" si="28"/>
        <v>3.2194598461813627E-2</v>
      </c>
      <c r="H631" s="175">
        <v>1.84E-2</v>
      </c>
      <c r="I631" s="146">
        <v>1</v>
      </c>
      <c r="J631" s="172">
        <f t="shared" si="29"/>
        <v>3.5817581865776771E-2</v>
      </c>
    </row>
    <row r="632" spans="1:10">
      <c r="A632" s="115">
        <v>44743</v>
      </c>
      <c r="B632" s="90">
        <v>2518664</v>
      </c>
      <c r="C632" s="90">
        <v>102273</v>
      </c>
      <c r="D632" s="90">
        <v>54110000</v>
      </c>
      <c r="E632" s="171">
        <f t="shared" si="27"/>
        <v>4.2748014816654405E-2</v>
      </c>
      <c r="F632" s="90">
        <v>1760000</v>
      </c>
      <c r="G632" s="171">
        <f t="shared" si="28"/>
        <v>3.1501700375872563E-2</v>
      </c>
      <c r="H632" s="175">
        <v>1.8600000000000002E-2</v>
      </c>
      <c r="I632" s="146">
        <v>1</v>
      </c>
      <c r="J632" s="172">
        <f t="shared" si="29"/>
        <v>3.6110108284265127E-2</v>
      </c>
    </row>
    <row r="633" spans="1:10">
      <c r="A633" s="115">
        <v>44774</v>
      </c>
      <c r="B633" s="90">
        <v>2533051</v>
      </c>
      <c r="C633" s="90">
        <v>101106</v>
      </c>
      <c r="D633" s="90">
        <v>53980000</v>
      </c>
      <c r="E633" s="171">
        <f t="shared" si="27"/>
        <v>4.3110461800244609E-2</v>
      </c>
      <c r="F633" s="90">
        <v>1750000</v>
      </c>
      <c r="G633" s="171">
        <f t="shared" si="28"/>
        <v>3.1401399605239549E-2</v>
      </c>
      <c r="H633" s="175">
        <v>1.8700000000000001E-2</v>
      </c>
      <c r="I633" s="146">
        <v>1</v>
      </c>
      <c r="J633" s="172">
        <f t="shared" si="29"/>
        <v>3.6256079150593201E-2</v>
      </c>
    </row>
    <row r="634" spans="1:10">
      <c r="A634" s="115">
        <v>44805</v>
      </c>
      <c r="B634" s="90">
        <v>2555256</v>
      </c>
      <c r="C634" s="90">
        <v>102008</v>
      </c>
      <c r="D634" s="90">
        <v>53790000</v>
      </c>
      <c r="E634" s="171">
        <f t="shared" si="27"/>
        <v>4.3618533552685294E-2</v>
      </c>
      <c r="F634" s="90">
        <v>1830000</v>
      </c>
      <c r="G634" s="171">
        <f t="shared" si="28"/>
        <v>3.2901833872707661E-2</v>
      </c>
      <c r="H634" s="175">
        <v>1.83E-2</v>
      </c>
      <c r="I634" s="146">
        <v>1</v>
      </c>
      <c r="J634" s="172">
        <f t="shared" si="29"/>
        <v>3.5671023672994503E-2</v>
      </c>
    </row>
  </sheetData>
  <phoneticPr fontId="4"/>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CDD19-50AC-4EF2-A9C2-ABD37B4FC0E4}">
  <dimension ref="A1:L59"/>
  <sheetViews>
    <sheetView zoomScaleNormal="100" workbookViewId="0"/>
  </sheetViews>
  <sheetFormatPr defaultColWidth="6.8203125" defaultRowHeight="18.45"/>
  <cols>
    <col min="1" max="1" width="5.29296875" style="116" bestFit="1" customWidth="1"/>
    <col min="2" max="2" width="37.8203125" style="153" bestFit="1" customWidth="1"/>
    <col min="3" max="3" width="16.76171875" style="153" bestFit="1" customWidth="1"/>
    <col min="4" max="4" width="8.87890625" style="153" bestFit="1" customWidth="1"/>
    <col min="5" max="5" width="16.17578125" style="153" bestFit="1" customWidth="1"/>
    <col min="6" max="6" width="13" style="153" bestFit="1" customWidth="1"/>
    <col min="7" max="7" width="16.17578125" style="153" bestFit="1" customWidth="1"/>
    <col min="8" max="8" width="16.8203125" style="153" bestFit="1" customWidth="1"/>
    <col min="9" max="9" width="13" style="153" bestFit="1" customWidth="1"/>
    <col min="10" max="10" width="11" style="153" bestFit="1" customWidth="1"/>
    <col min="11" max="11" width="11.17578125" style="153" bestFit="1" customWidth="1"/>
    <col min="12" max="12" width="12.29296875" style="153" bestFit="1" customWidth="1"/>
    <col min="13" max="16384" width="6.8203125" style="153"/>
  </cols>
  <sheetData>
    <row r="1" spans="1:12">
      <c r="B1" s="152" t="s">
        <v>385</v>
      </c>
    </row>
    <row r="4" spans="1:12">
      <c r="B4" s="154" t="s">
        <v>386</v>
      </c>
      <c r="C4" s="154" t="s">
        <v>387</v>
      </c>
      <c r="D4" s="155"/>
      <c r="E4" s="154" t="s">
        <v>388</v>
      </c>
      <c r="F4" s="155"/>
      <c r="G4" s="155"/>
      <c r="H4" s="155"/>
      <c r="I4" s="155"/>
      <c r="J4" s="156"/>
      <c r="K4" s="155"/>
    </row>
    <row r="5" spans="1:12">
      <c r="A5" s="283" t="s">
        <v>389</v>
      </c>
      <c r="B5" s="157"/>
      <c r="C5" s="158" t="s">
        <v>390</v>
      </c>
      <c r="D5" s="158" t="s">
        <v>391</v>
      </c>
      <c r="E5" s="158" t="s">
        <v>392</v>
      </c>
      <c r="F5" s="158" t="s">
        <v>393</v>
      </c>
      <c r="G5" s="158" t="s">
        <v>394</v>
      </c>
      <c r="H5" s="159" t="s">
        <v>395</v>
      </c>
      <c r="I5" s="158" t="s">
        <v>396</v>
      </c>
      <c r="J5" s="158" t="s">
        <v>397</v>
      </c>
      <c r="K5" s="158" t="s">
        <v>398</v>
      </c>
      <c r="L5" s="153" t="s">
        <v>399</v>
      </c>
    </row>
    <row r="6" spans="1:12">
      <c r="A6" s="283"/>
      <c r="B6" s="160" t="s">
        <v>400</v>
      </c>
      <c r="C6" s="161" t="s">
        <v>401</v>
      </c>
      <c r="D6" s="162"/>
      <c r="E6" s="161" t="s">
        <v>401</v>
      </c>
      <c r="F6" s="162"/>
      <c r="G6" s="161" t="s">
        <v>401</v>
      </c>
      <c r="H6" s="161" t="s">
        <v>402</v>
      </c>
      <c r="I6" s="162"/>
      <c r="J6" s="162"/>
      <c r="K6" s="160" t="s">
        <v>403</v>
      </c>
    </row>
    <row r="7" spans="1:12">
      <c r="A7" s="283"/>
      <c r="B7" s="163"/>
      <c r="C7" s="164" t="s">
        <v>404</v>
      </c>
      <c r="D7" s="164" t="s">
        <v>405</v>
      </c>
      <c r="E7" s="164" t="s">
        <v>406</v>
      </c>
      <c r="F7" s="164" t="s">
        <v>407</v>
      </c>
      <c r="G7" s="164" t="s">
        <v>408</v>
      </c>
      <c r="H7" s="164" t="s">
        <v>409</v>
      </c>
      <c r="I7" s="164" t="s">
        <v>410</v>
      </c>
      <c r="J7" s="164" t="s">
        <v>411</v>
      </c>
      <c r="K7" s="164" t="s">
        <v>412</v>
      </c>
    </row>
    <row r="8" spans="1:12">
      <c r="A8" s="116">
        <v>1970</v>
      </c>
      <c r="B8" s="165" t="s">
        <v>413</v>
      </c>
      <c r="C8" s="166">
        <v>15663</v>
      </c>
      <c r="D8" s="167">
        <v>10012.799999999999</v>
      </c>
      <c r="E8" s="167">
        <v>5650.2</v>
      </c>
      <c r="F8" s="167">
        <v>656.2</v>
      </c>
      <c r="G8" s="167">
        <v>4994</v>
      </c>
      <c r="H8" s="167">
        <v>124.5</v>
      </c>
      <c r="I8" s="167">
        <v>4869.5</v>
      </c>
      <c r="J8" s="167">
        <v>2930</v>
      </c>
      <c r="K8" s="168">
        <v>1939.4</v>
      </c>
      <c r="L8" s="169">
        <f t="shared" ref="L8:L39" si="0">1-J8/I8</f>
        <v>0.39829551288633325</v>
      </c>
    </row>
    <row r="9" spans="1:12">
      <c r="A9" s="116">
        <v>1971</v>
      </c>
      <c r="B9" s="165" t="s">
        <v>413</v>
      </c>
      <c r="C9" s="166">
        <v>16997.7</v>
      </c>
      <c r="D9" s="167">
        <v>10471</v>
      </c>
      <c r="E9" s="167">
        <v>6526.8</v>
      </c>
      <c r="F9" s="167">
        <v>721.9</v>
      </c>
      <c r="G9" s="167">
        <v>5804.8</v>
      </c>
      <c r="H9" s="167">
        <v>140.6</v>
      </c>
      <c r="I9" s="167">
        <v>5664.2</v>
      </c>
      <c r="J9" s="167">
        <v>3544.9</v>
      </c>
      <c r="K9" s="168">
        <v>2119.3000000000002</v>
      </c>
      <c r="L9" s="169">
        <f t="shared" si="0"/>
        <v>0.37415698598213332</v>
      </c>
    </row>
    <row r="10" spans="1:12">
      <c r="A10" s="116">
        <v>1972</v>
      </c>
      <c r="B10" s="165" t="s">
        <v>413</v>
      </c>
      <c r="C10" s="166">
        <v>20133.7</v>
      </c>
      <c r="D10" s="167">
        <v>12370.9</v>
      </c>
      <c r="E10" s="167">
        <v>7762.8</v>
      </c>
      <c r="F10" s="167">
        <v>828.5</v>
      </c>
      <c r="G10" s="167">
        <v>6934.3</v>
      </c>
      <c r="H10" s="167">
        <v>166.1</v>
      </c>
      <c r="I10" s="167">
        <v>6768.2</v>
      </c>
      <c r="J10" s="167">
        <v>4293.3999999999996</v>
      </c>
      <c r="K10" s="168">
        <v>2474.8000000000002</v>
      </c>
      <c r="L10" s="169">
        <f t="shared" si="0"/>
        <v>0.3656511332407435</v>
      </c>
    </row>
    <row r="11" spans="1:12">
      <c r="A11" s="116">
        <v>1973</v>
      </c>
      <c r="B11" s="165" t="s">
        <v>413</v>
      </c>
      <c r="C11" s="166">
        <v>26833.599999999999</v>
      </c>
      <c r="D11" s="167">
        <v>16980</v>
      </c>
      <c r="E11" s="167">
        <v>9853.6</v>
      </c>
      <c r="F11" s="167">
        <v>1096.2</v>
      </c>
      <c r="G11" s="167">
        <v>8757.4</v>
      </c>
      <c r="H11" s="167">
        <v>238.3</v>
      </c>
      <c r="I11" s="167">
        <v>8519.1</v>
      </c>
      <c r="J11" s="167">
        <v>5403.8</v>
      </c>
      <c r="K11" s="168">
        <v>3115.4</v>
      </c>
      <c r="L11" s="169">
        <f t="shared" si="0"/>
        <v>0.36568416851545349</v>
      </c>
    </row>
    <row r="12" spans="1:12">
      <c r="A12" s="116">
        <v>1974</v>
      </c>
      <c r="B12" s="165" t="s">
        <v>413</v>
      </c>
      <c r="C12" s="166">
        <v>31196.7</v>
      </c>
      <c r="D12" s="167">
        <v>19478.3</v>
      </c>
      <c r="E12" s="167">
        <v>11718.4</v>
      </c>
      <c r="F12" s="167">
        <v>1102.0999999999999</v>
      </c>
      <c r="G12" s="167">
        <v>10616.3</v>
      </c>
      <c r="H12" s="167">
        <v>298.3</v>
      </c>
      <c r="I12" s="167">
        <v>10318</v>
      </c>
      <c r="J12" s="167">
        <v>6673.4</v>
      </c>
      <c r="K12" s="168">
        <v>3644.6</v>
      </c>
      <c r="L12" s="169">
        <f t="shared" si="0"/>
        <v>0.35322736964528012</v>
      </c>
    </row>
    <row r="13" spans="1:12">
      <c r="A13" s="116">
        <v>1975</v>
      </c>
      <c r="B13" s="165" t="s">
        <v>413</v>
      </c>
      <c r="C13" s="166">
        <v>34012.800000000003</v>
      </c>
      <c r="D13" s="167">
        <v>19690.400000000001</v>
      </c>
      <c r="E13" s="167">
        <v>14322.4</v>
      </c>
      <c r="F13" s="167">
        <v>1537.6</v>
      </c>
      <c r="G13" s="167">
        <v>12784.8</v>
      </c>
      <c r="H13" s="167">
        <v>302.3</v>
      </c>
      <c r="I13" s="167">
        <v>12482.5</v>
      </c>
      <c r="J13" s="167">
        <v>7935.7</v>
      </c>
      <c r="K13" s="168">
        <v>4546.8</v>
      </c>
      <c r="L13" s="169">
        <f t="shared" si="0"/>
        <v>0.36425395553775286</v>
      </c>
    </row>
    <row r="14" spans="1:12">
      <c r="A14" s="116">
        <v>1976</v>
      </c>
      <c r="B14" s="165" t="s">
        <v>413</v>
      </c>
      <c r="C14" s="166">
        <v>37247.9</v>
      </c>
      <c r="D14" s="167">
        <v>22072.799999999999</v>
      </c>
      <c r="E14" s="167">
        <v>15175.1</v>
      </c>
      <c r="F14" s="167">
        <v>1534.6</v>
      </c>
      <c r="G14" s="167">
        <v>13640.5</v>
      </c>
      <c r="H14" s="167">
        <v>307.89999999999998</v>
      </c>
      <c r="I14" s="167">
        <v>13332.7</v>
      </c>
      <c r="J14" s="167">
        <v>8854.6</v>
      </c>
      <c r="K14" s="168">
        <v>4478</v>
      </c>
      <c r="L14" s="169">
        <f t="shared" si="0"/>
        <v>0.33587345398906454</v>
      </c>
    </row>
    <row r="15" spans="1:12">
      <c r="A15" s="116">
        <v>1977</v>
      </c>
      <c r="B15" s="165" t="s">
        <v>413</v>
      </c>
      <c r="C15" s="166">
        <v>40163.300000000003</v>
      </c>
      <c r="D15" s="167">
        <v>24169.8</v>
      </c>
      <c r="E15" s="167">
        <v>15993.5</v>
      </c>
      <c r="F15" s="167">
        <v>1772</v>
      </c>
      <c r="G15" s="167">
        <v>14221.5</v>
      </c>
      <c r="H15" s="167">
        <v>348.6</v>
      </c>
      <c r="I15" s="167">
        <v>13872.9</v>
      </c>
      <c r="J15" s="167">
        <v>9811.9</v>
      </c>
      <c r="K15" s="168">
        <v>4061</v>
      </c>
      <c r="L15" s="169">
        <f t="shared" si="0"/>
        <v>0.29272898961284233</v>
      </c>
    </row>
    <row r="16" spans="1:12">
      <c r="A16" s="116">
        <v>1978</v>
      </c>
      <c r="B16" s="165" t="s">
        <v>413</v>
      </c>
      <c r="C16" s="166">
        <v>44754.8</v>
      </c>
      <c r="D16" s="167">
        <v>26204.1</v>
      </c>
      <c r="E16" s="167">
        <v>18550.7</v>
      </c>
      <c r="F16" s="167">
        <v>1898.5</v>
      </c>
      <c r="G16" s="167">
        <v>16652.2</v>
      </c>
      <c r="H16" s="167">
        <v>376.3</v>
      </c>
      <c r="I16" s="167">
        <v>16275.9</v>
      </c>
      <c r="J16" s="167">
        <v>10991</v>
      </c>
      <c r="K16" s="168">
        <v>5284.9</v>
      </c>
      <c r="L16" s="169">
        <f t="shared" si="0"/>
        <v>0.32470708225044387</v>
      </c>
    </row>
    <row r="17" spans="1:12">
      <c r="A17" s="116">
        <v>1979</v>
      </c>
      <c r="B17" s="165" t="s">
        <v>414</v>
      </c>
      <c r="C17" s="166">
        <v>50647.8</v>
      </c>
      <c r="D17" s="167">
        <v>29656.3</v>
      </c>
      <c r="E17" s="167">
        <v>20991.5</v>
      </c>
      <c r="F17" s="167">
        <v>2043.7</v>
      </c>
      <c r="G17" s="167">
        <v>18947.7</v>
      </c>
      <c r="H17" s="167">
        <v>492.3</v>
      </c>
      <c r="I17" s="167">
        <v>18455.5</v>
      </c>
      <c r="J17" s="167">
        <v>12139.4</v>
      </c>
      <c r="K17" s="168">
        <v>6316.1</v>
      </c>
      <c r="L17" s="169">
        <f t="shared" si="0"/>
        <v>0.34223402237815292</v>
      </c>
    </row>
    <row r="18" spans="1:12">
      <c r="A18" s="116">
        <v>1980</v>
      </c>
      <c r="B18" s="170" t="s">
        <v>415</v>
      </c>
      <c r="C18" s="166">
        <v>54556.9</v>
      </c>
      <c r="D18" s="167">
        <v>32329.1</v>
      </c>
      <c r="E18" s="167">
        <v>22227.8</v>
      </c>
      <c r="F18" s="167">
        <v>2207.5</v>
      </c>
      <c r="G18" s="167">
        <v>20020.2</v>
      </c>
      <c r="H18" s="167">
        <v>531</v>
      </c>
      <c r="I18" s="167">
        <v>19489.3</v>
      </c>
      <c r="J18" s="167">
        <v>13415.4</v>
      </c>
      <c r="K18" s="168">
        <v>6073.9</v>
      </c>
      <c r="L18" s="169">
        <f t="shared" si="0"/>
        <v>0.31165306091034572</v>
      </c>
    </row>
    <row r="19" spans="1:12">
      <c r="A19" s="116">
        <v>1981</v>
      </c>
      <c r="B19" s="170" t="s">
        <v>415</v>
      </c>
      <c r="C19" s="166">
        <v>55837.4</v>
      </c>
      <c r="D19" s="167">
        <v>31637.8</v>
      </c>
      <c r="E19" s="167">
        <v>24199.5</v>
      </c>
      <c r="F19" s="167">
        <v>2408.1999999999998</v>
      </c>
      <c r="G19" s="167">
        <v>21791.3</v>
      </c>
      <c r="H19" s="167">
        <v>606.20000000000005</v>
      </c>
      <c r="I19" s="167">
        <v>21185.1</v>
      </c>
      <c r="J19" s="167">
        <v>14162.7</v>
      </c>
      <c r="K19" s="168">
        <v>7022.4</v>
      </c>
      <c r="L19" s="169">
        <f t="shared" si="0"/>
        <v>0.33147825594403602</v>
      </c>
    </row>
    <row r="20" spans="1:12">
      <c r="A20" s="116">
        <v>1982</v>
      </c>
      <c r="B20" s="170" t="s">
        <v>415</v>
      </c>
      <c r="C20" s="166">
        <v>55654.1</v>
      </c>
      <c r="D20" s="167">
        <v>31405.1</v>
      </c>
      <c r="E20" s="167">
        <v>24249</v>
      </c>
      <c r="F20" s="167">
        <v>1947.3</v>
      </c>
      <c r="G20" s="167">
        <v>22301.7</v>
      </c>
      <c r="H20" s="167">
        <v>634.6</v>
      </c>
      <c r="I20" s="167">
        <v>21667.1</v>
      </c>
      <c r="J20" s="167">
        <v>14821</v>
      </c>
      <c r="K20" s="168">
        <v>6846.1</v>
      </c>
      <c r="L20" s="169">
        <f t="shared" si="0"/>
        <v>0.31596752680331008</v>
      </c>
    </row>
    <row r="21" spans="1:12">
      <c r="A21" s="116">
        <v>1983</v>
      </c>
      <c r="B21" s="170" t="s">
        <v>415</v>
      </c>
      <c r="C21" s="166">
        <v>53364.7</v>
      </c>
      <c r="D21" s="167">
        <v>30909.3</v>
      </c>
      <c r="E21" s="167">
        <v>22455.3</v>
      </c>
      <c r="F21" s="167">
        <v>1902.7</v>
      </c>
      <c r="G21" s="167">
        <v>20552.599999999999</v>
      </c>
      <c r="H21" s="167">
        <v>520.6</v>
      </c>
      <c r="I21" s="167">
        <v>20032</v>
      </c>
      <c r="J21" s="167">
        <v>15047.4</v>
      </c>
      <c r="K21" s="168">
        <v>4984.6000000000004</v>
      </c>
      <c r="L21" s="169">
        <f t="shared" si="0"/>
        <v>0.24883186900958465</v>
      </c>
    </row>
    <row r="22" spans="1:12">
      <c r="A22" s="116">
        <v>1984</v>
      </c>
      <c r="B22" s="170" t="s">
        <v>415</v>
      </c>
      <c r="C22" s="166">
        <v>53481.9</v>
      </c>
      <c r="D22" s="167">
        <v>30731.599999999999</v>
      </c>
      <c r="E22" s="167">
        <v>22750.3</v>
      </c>
      <c r="F22" s="167">
        <v>1878.6</v>
      </c>
      <c r="G22" s="167">
        <v>20871.7</v>
      </c>
      <c r="H22" s="167">
        <v>602.79999999999995</v>
      </c>
      <c r="I22" s="167">
        <v>20268.900000000001</v>
      </c>
      <c r="J22" s="167">
        <v>15008.1</v>
      </c>
      <c r="K22" s="168">
        <v>5260.8</v>
      </c>
      <c r="L22" s="169">
        <f t="shared" si="0"/>
        <v>0.25955034560336288</v>
      </c>
    </row>
    <row r="23" spans="1:12">
      <c r="A23" s="116">
        <v>1985</v>
      </c>
      <c r="B23" s="170" t="s">
        <v>415</v>
      </c>
      <c r="C23" s="166">
        <v>56902.400000000001</v>
      </c>
      <c r="D23" s="167">
        <v>31894.3</v>
      </c>
      <c r="E23" s="167">
        <v>25008.2</v>
      </c>
      <c r="F23" s="167">
        <v>2098.3000000000002</v>
      </c>
      <c r="G23" s="167">
        <v>22909.8</v>
      </c>
      <c r="H23" s="167">
        <v>663.1</v>
      </c>
      <c r="I23" s="167">
        <v>22246.799999999999</v>
      </c>
      <c r="J23" s="167">
        <v>15525.7</v>
      </c>
      <c r="K23" s="168">
        <v>6721.1</v>
      </c>
      <c r="L23" s="169">
        <f t="shared" si="0"/>
        <v>0.30211536041138498</v>
      </c>
    </row>
    <row r="24" spans="1:12">
      <c r="A24" s="116">
        <v>1986</v>
      </c>
      <c r="B24" s="170" t="s">
        <v>415</v>
      </c>
      <c r="C24" s="166">
        <v>59899.199999999997</v>
      </c>
      <c r="D24" s="167">
        <v>33101.300000000003</v>
      </c>
      <c r="E24" s="167">
        <v>26797.9</v>
      </c>
      <c r="F24" s="167">
        <v>2390.9</v>
      </c>
      <c r="G24" s="167">
        <v>24407</v>
      </c>
      <c r="H24" s="167">
        <v>717.1</v>
      </c>
      <c r="I24" s="167">
        <v>23689.9</v>
      </c>
      <c r="J24" s="167">
        <v>16160.4</v>
      </c>
      <c r="K24" s="168">
        <v>7529.5</v>
      </c>
      <c r="L24" s="169">
        <f t="shared" si="0"/>
        <v>0.31783587098299282</v>
      </c>
    </row>
    <row r="25" spans="1:12">
      <c r="A25" s="116">
        <v>1987</v>
      </c>
      <c r="B25" s="170" t="s">
        <v>415</v>
      </c>
      <c r="C25" s="166">
        <v>64593</v>
      </c>
      <c r="D25" s="167">
        <v>34883.599999999999</v>
      </c>
      <c r="E25" s="167">
        <v>29709.4</v>
      </c>
      <c r="F25" s="167">
        <v>2677.6</v>
      </c>
      <c r="G25" s="167">
        <v>27031.7</v>
      </c>
      <c r="H25" s="167">
        <v>902.6</v>
      </c>
      <c r="I25" s="167">
        <v>26129.200000000001</v>
      </c>
      <c r="J25" s="167">
        <v>16769.099999999999</v>
      </c>
      <c r="K25" s="168">
        <v>9360</v>
      </c>
      <c r="L25" s="169">
        <f t="shared" si="0"/>
        <v>0.3582237496746935</v>
      </c>
    </row>
    <row r="26" spans="1:12">
      <c r="A26" s="116">
        <v>1988</v>
      </c>
      <c r="B26" s="170" t="s">
        <v>415</v>
      </c>
      <c r="C26" s="166">
        <v>72146.899999999994</v>
      </c>
      <c r="D26" s="167">
        <v>38148.9</v>
      </c>
      <c r="E26" s="167">
        <v>33998</v>
      </c>
      <c r="F26" s="167">
        <v>3003.3</v>
      </c>
      <c r="G26" s="167">
        <v>30994.7</v>
      </c>
      <c r="H26" s="167">
        <v>1049</v>
      </c>
      <c r="I26" s="167">
        <v>29945.7</v>
      </c>
      <c r="J26" s="167">
        <v>18553.599999999999</v>
      </c>
      <c r="K26" s="168">
        <v>11392.1</v>
      </c>
      <c r="L26" s="169">
        <f t="shared" si="0"/>
        <v>0.38042523634445014</v>
      </c>
    </row>
    <row r="27" spans="1:12">
      <c r="A27" s="116">
        <v>1989</v>
      </c>
      <c r="B27" s="170" t="s">
        <v>415</v>
      </c>
      <c r="C27" s="166">
        <v>80927.7</v>
      </c>
      <c r="D27" s="167">
        <v>42331.8</v>
      </c>
      <c r="E27" s="167">
        <v>38595.9</v>
      </c>
      <c r="F27" s="167">
        <v>3562.5</v>
      </c>
      <c r="G27" s="167">
        <v>35033.4</v>
      </c>
      <c r="H27" s="167">
        <v>1782.4</v>
      </c>
      <c r="I27" s="167">
        <v>33251</v>
      </c>
      <c r="J27" s="167">
        <v>20538.8</v>
      </c>
      <c r="K27" s="168">
        <v>12712.1</v>
      </c>
      <c r="L27" s="169">
        <f t="shared" si="0"/>
        <v>0.38231030645694863</v>
      </c>
    </row>
    <row r="28" spans="1:12">
      <c r="A28" s="116">
        <v>1990</v>
      </c>
      <c r="B28" s="170" t="s">
        <v>415</v>
      </c>
      <c r="C28" s="166">
        <v>89381.5</v>
      </c>
      <c r="D28" s="167">
        <v>45942.9</v>
      </c>
      <c r="E28" s="167">
        <v>43438.6</v>
      </c>
      <c r="F28" s="167">
        <v>4301.2</v>
      </c>
      <c r="G28" s="167">
        <v>39137.4</v>
      </c>
      <c r="H28" s="167">
        <v>1923.9</v>
      </c>
      <c r="I28" s="167">
        <v>37213.5</v>
      </c>
      <c r="J28" s="167">
        <v>22637.8</v>
      </c>
      <c r="K28" s="168">
        <v>14575.7</v>
      </c>
      <c r="L28" s="169">
        <f t="shared" si="0"/>
        <v>0.39167775135367544</v>
      </c>
    </row>
    <row r="29" spans="1:12">
      <c r="A29" s="116">
        <v>1991</v>
      </c>
      <c r="B29" s="170" t="s">
        <v>415</v>
      </c>
      <c r="C29" s="166">
        <v>94261.4</v>
      </c>
      <c r="D29" s="167">
        <v>49299.3</v>
      </c>
      <c r="E29" s="167">
        <v>44962.1</v>
      </c>
      <c r="F29" s="167">
        <v>4725.3</v>
      </c>
      <c r="G29" s="167">
        <v>40236.800000000003</v>
      </c>
      <c r="H29" s="167">
        <v>1889.1</v>
      </c>
      <c r="I29" s="167">
        <v>38347.699999999997</v>
      </c>
      <c r="J29" s="167">
        <v>25179.1</v>
      </c>
      <c r="K29" s="168">
        <v>13168.6</v>
      </c>
      <c r="L29" s="169">
        <f t="shared" si="0"/>
        <v>0.34339999530610699</v>
      </c>
    </row>
    <row r="30" spans="1:12">
      <c r="A30" s="116">
        <v>1992</v>
      </c>
      <c r="B30" s="170" t="s">
        <v>415</v>
      </c>
      <c r="C30" s="166">
        <v>93950.3</v>
      </c>
      <c r="D30" s="167">
        <v>48935.5</v>
      </c>
      <c r="E30" s="167">
        <v>45014.8</v>
      </c>
      <c r="F30" s="167">
        <v>5368</v>
      </c>
      <c r="G30" s="167">
        <v>39646.800000000003</v>
      </c>
      <c r="H30" s="167">
        <v>1999.2</v>
      </c>
      <c r="I30" s="167">
        <v>37647.599999999999</v>
      </c>
      <c r="J30" s="167">
        <v>26599.599999999999</v>
      </c>
      <c r="K30" s="168">
        <v>11048</v>
      </c>
      <c r="L30" s="169">
        <f t="shared" si="0"/>
        <v>0.29345828153720288</v>
      </c>
    </row>
    <row r="31" spans="1:12">
      <c r="A31" s="116">
        <v>1993</v>
      </c>
      <c r="B31" s="170" t="s">
        <v>415</v>
      </c>
      <c r="C31" s="166">
        <v>93646.2</v>
      </c>
      <c r="D31" s="167">
        <v>48237.1</v>
      </c>
      <c r="E31" s="167">
        <v>45409.1</v>
      </c>
      <c r="F31" s="167">
        <v>5908.3</v>
      </c>
      <c r="G31" s="167">
        <v>39500.800000000003</v>
      </c>
      <c r="H31" s="167">
        <v>1872.8</v>
      </c>
      <c r="I31" s="167">
        <v>37628</v>
      </c>
      <c r="J31" s="167">
        <v>28010.3</v>
      </c>
      <c r="K31" s="168">
        <v>9617.7000000000007</v>
      </c>
      <c r="L31" s="169">
        <f t="shared" si="0"/>
        <v>0.25559955352397157</v>
      </c>
    </row>
    <row r="32" spans="1:12">
      <c r="A32" s="116">
        <v>1994</v>
      </c>
      <c r="B32" s="170" t="s">
        <v>416</v>
      </c>
      <c r="C32" s="166">
        <v>88624.7</v>
      </c>
      <c r="D32" s="167">
        <v>48280.2</v>
      </c>
      <c r="E32" s="167">
        <v>40344.6</v>
      </c>
      <c r="F32" s="167">
        <v>3542.5</v>
      </c>
      <c r="G32" s="167">
        <v>36802.1</v>
      </c>
      <c r="H32" s="167">
        <v>1561.8</v>
      </c>
      <c r="I32" s="167">
        <v>35240.300000000003</v>
      </c>
      <c r="J32" s="167">
        <v>29892.3</v>
      </c>
      <c r="K32" s="168">
        <v>5347.9</v>
      </c>
      <c r="L32" s="169">
        <f t="shared" si="0"/>
        <v>0.15175807243411676</v>
      </c>
    </row>
    <row r="33" spans="1:12">
      <c r="A33" s="116">
        <v>1995</v>
      </c>
      <c r="B33" s="170" t="s">
        <v>416</v>
      </c>
      <c r="C33" s="166">
        <v>88094.6</v>
      </c>
      <c r="D33" s="167">
        <v>48491.9</v>
      </c>
      <c r="E33" s="167">
        <v>39602.699999999997</v>
      </c>
      <c r="F33" s="167">
        <v>3567.9</v>
      </c>
      <c r="G33" s="167">
        <v>36034.800000000003</v>
      </c>
      <c r="H33" s="167">
        <v>1608.1</v>
      </c>
      <c r="I33" s="167">
        <v>34426.699999999997</v>
      </c>
      <c r="J33" s="167">
        <v>30074.5</v>
      </c>
      <c r="K33" s="168">
        <v>4352.2</v>
      </c>
      <c r="L33" s="169">
        <f t="shared" si="0"/>
        <v>0.12641931988834243</v>
      </c>
    </row>
    <row r="34" spans="1:12">
      <c r="A34" s="116">
        <v>1996</v>
      </c>
      <c r="B34" s="170" t="s">
        <v>416</v>
      </c>
      <c r="C34" s="166">
        <v>92402.4</v>
      </c>
      <c r="D34" s="167">
        <v>51197.3</v>
      </c>
      <c r="E34" s="167">
        <v>41205.199999999997</v>
      </c>
      <c r="F34" s="167">
        <v>3620.8</v>
      </c>
      <c r="G34" s="167">
        <v>37584.400000000001</v>
      </c>
      <c r="H34" s="167">
        <v>1642.6</v>
      </c>
      <c r="I34" s="167">
        <v>35941.800000000003</v>
      </c>
      <c r="J34" s="167">
        <v>30504.5</v>
      </c>
      <c r="K34" s="168">
        <v>5437.3</v>
      </c>
      <c r="L34" s="169">
        <f t="shared" si="0"/>
        <v>0.15128068154627761</v>
      </c>
    </row>
    <row r="35" spans="1:12">
      <c r="A35" s="116">
        <v>1997</v>
      </c>
      <c r="B35" s="170" t="s">
        <v>416</v>
      </c>
      <c r="C35" s="166">
        <v>87753</v>
      </c>
      <c r="D35" s="167">
        <v>48480.800000000003</v>
      </c>
      <c r="E35" s="167">
        <v>39272.199999999997</v>
      </c>
      <c r="F35" s="167">
        <v>3619.4</v>
      </c>
      <c r="G35" s="167">
        <v>35652.800000000003</v>
      </c>
      <c r="H35" s="167">
        <v>1931.1</v>
      </c>
      <c r="I35" s="167">
        <v>33721.699999999997</v>
      </c>
      <c r="J35" s="167">
        <v>31412.3</v>
      </c>
      <c r="K35" s="168">
        <v>2309.4</v>
      </c>
      <c r="L35" s="169">
        <f t="shared" si="0"/>
        <v>6.8484091845903317E-2</v>
      </c>
    </row>
    <row r="36" spans="1:12">
      <c r="A36" s="116">
        <v>1998</v>
      </c>
      <c r="B36" s="170" t="s">
        <v>416</v>
      </c>
      <c r="C36" s="166">
        <v>82626.600000000006</v>
      </c>
      <c r="D36" s="167">
        <v>44675.9</v>
      </c>
      <c r="E36" s="167">
        <v>37950.699999999997</v>
      </c>
      <c r="F36" s="167">
        <v>3537.5</v>
      </c>
      <c r="G36" s="167">
        <v>34413.300000000003</v>
      </c>
      <c r="H36" s="167">
        <v>2248.8000000000002</v>
      </c>
      <c r="I36" s="167">
        <v>32164.400000000001</v>
      </c>
      <c r="J36" s="167">
        <v>29572.3</v>
      </c>
      <c r="K36" s="168">
        <v>2592.1</v>
      </c>
      <c r="L36" s="169">
        <f t="shared" si="0"/>
        <v>8.0589098506423262E-2</v>
      </c>
    </row>
    <row r="37" spans="1:12">
      <c r="A37" s="116">
        <v>1999</v>
      </c>
      <c r="B37" s="170" t="s">
        <v>416</v>
      </c>
      <c r="C37" s="166">
        <v>79278.100000000006</v>
      </c>
      <c r="D37" s="167">
        <v>42524.1</v>
      </c>
      <c r="E37" s="167">
        <v>36754</v>
      </c>
      <c r="F37" s="167">
        <v>3374.3</v>
      </c>
      <c r="G37" s="167">
        <v>33379.699999999997</v>
      </c>
      <c r="H37" s="167">
        <v>2106.5</v>
      </c>
      <c r="I37" s="167">
        <v>31273.200000000001</v>
      </c>
      <c r="J37" s="167">
        <v>28939</v>
      </c>
      <c r="K37" s="168">
        <v>2334.1999999999998</v>
      </c>
      <c r="L37" s="169">
        <f t="shared" si="0"/>
        <v>7.4638988015297447E-2</v>
      </c>
    </row>
    <row r="38" spans="1:12">
      <c r="A38" s="116">
        <v>2000</v>
      </c>
      <c r="B38" s="170" t="s">
        <v>416</v>
      </c>
      <c r="C38" s="166">
        <v>77317.2</v>
      </c>
      <c r="D38" s="167">
        <v>41621.5</v>
      </c>
      <c r="E38" s="167">
        <v>35695.699999999997</v>
      </c>
      <c r="F38" s="167">
        <v>3269.4</v>
      </c>
      <c r="G38" s="167">
        <v>32426.3</v>
      </c>
      <c r="H38" s="167">
        <v>1924.7</v>
      </c>
      <c r="I38" s="167">
        <v>30501.599999999999</v>
      </c>
      <c r="J38" s="167">
        <v>27540.7</v>
      </c>
      <c r="K38" s="168">
        <v>2961</v>
      </c>
      <c r="L38" s="169">
        <f t="shared" si="0"/>
        <v>9.7073596139218843E-2</v>
      </c>
    </row>
    <row r="39" spans="1:12">
      <c r="A39" s="116">
        <v>2001</v>
      </c>
      <c r="B39" s="170" t="s">
        <v>416</v>
      </c>
      <c r="C39" s="166">
        <v>73356.800000000003</v>
      </c>
      <c r="D39" s="167">
        <v>39342.800000000003</v>
      </c>
      <c r="E39" s="167">
        <v>34014</v>
      </c>
      <c r="F39" s="167">
        <v>3176</v>
      </c>
      <c r="G39" s="167">
        <v>30837.9</v>
      </c>
      <c r="H39" s="167">
        <v>1929</v>
      </c>
      <c r="I39" s="167">
        <v>28908.9</v>
      </c>
      <c r="J39" s="167">
        <v>25793.9</v>
      </c>
      <c r="K39" s="168">
        <v>3115</v>
      </c>
      <c r="L39" s="169">
        <f t="shared" si="0"/>
        <v>0.10775228389873015</v>
      </c>
    </row>
    <row r="40" spans="1:12">
      <c r="A40" s="116">
        <v>2002</v>
      </c>
      <c r="B40" s="170" t="s">
        <v>416</v>
      </c>
      <c r="C40" s="166">
        <v>68880.3</v>
      </c>
      <c r="D40" s="167">
        <v>36922.300000000003</v>
      </c>
      <c r="E40" s="167">
        <v>31958</v>
      </c>
      <c r="F40" s="167">
        <v>3070.4</v>
      </c>
      <c r="G40" s="167">
        <v>28887.599999999999</v>
      </c>
      <c r="H40" s="167">
        <v>1853.3</v>
      </c>
      <c r="I40" s="167">
        <v>27034.400000000001</v>
      </c>
      <c r="J40" s="167">
        <v>24337.8</v>
      </c>
      <c r="K40" s="168">
        <v>2696.6</v>
      </c>
      <c r="L40" s="169">
        <f t="shared" ref="L40:L59" si="1">1-J40/I40</f>
        <v>9.9746989021395005E-2</v>
      </c>
    </row>
    <row r="41" spans="1:12">
      <c r="A41" s="116">
        <v>2003</v>
      </c>
      <c r="B41" s="170" t="s">
        <v>416</v>
      </c>
      <c r="C41" s="166">
        <v>65990.8</v>
      </c>
      <c r="D41" s="167">
        <v>35242</v>
      </c>
      <c r="E41" s="167">
        <v>30748.799999999999</v>
      </c>
      <c r="F41" s="167">
        <v>2933.9</v>
      </c>
      <c r="G41" s="167">
        <v>27814.9</v>
      </c>
      <c r="H41" s="167">
        <v>1639.7</v>
      </c>
      <c r="I41" s="167">
        <v>26175.200000000001</v>
      </c>
      <c r="J41" s="167">
        <v>23736.5</v>
      </c>
      <c r="K41" s="168">
        <v>2438.8000000000002</v>
      </c>
      <c r="L41" s="169">
        <f t="shared" si="1"/>
        <v>9.3168342553256567E-2</v>
      </c>
    </row>
    <row r="42" spans="1:12">
      <c r="A42" s="116">
        <v>2004</v>
      </c>
      <c r="B42" s="170" t="s">
        <v>416</v>
      </c>
      <c r="C42" s="166">
        <v>64121.5</v>
      </c>
      <c r="D42" s="167">
        <v>34313.199999999997</v>
      </c>
      <c r="E42" s="167">
        <v>29808.2</v>
      </c>
      <c r="F42" s="167">
        <v>2763.5</v>
      </c>
      <c r="G42" s="167">
        <v>27044.799999999999</v>
      </c>
      <c r="H42" s="167">
        <v>1645.4</v>
      </c>
      <c r="I42" s="167">
        <v>25399.4</v>
      </c>
      <c r="J42" s="167">
        <v>23539.200000000001</v>
      </c>
      <c r="K42" s="168">
        <v>1860.2</v>
      </c>
      <c r="L42" s="169">
        <f t="shared" si="1"/>
        <v>7.3237950502767823E-2</v>
      </c>
    </row>
    <row r="43" spans="1:12">
      <c r="A43" s="116">
        <v>2005</v>
      </c>
      <c r="B43" s="170" t="s">
        <v>416</v>
      </c>
      <c r="C43" s="166">
        <v>63269.1</v>
      </c>
      <c r="D43" s="167">
        <v>34491.699999999997</v>
      </c>
      <c r="E43" s="167">
        <v>28777.4</v>
      </c>
      <c r="F43" s="167">
        <v>2661.1</v>
      </c>
      <c r="G43" s="167">
        <v>26116.2</v>
      </c>
      <c r="H43" s="167">
        <v>1540.4</v>
      </c>
      <c r="I43" s="167">
        <v>24575.8</v>
      </c>
      <c r="J43" s="167">
        <v>23198.9</v>
      </c>
      <c r="K43" s="168">
        <v>1376.9</v>
      </c>
      <c r="L43" s="169">
        <f t="shared" si="1"/>
        <v>5.6026660373212578E-2</v>
      </c>
    </row>
    <row r="44" spans="1:12">
      <c r="A44" s="116">
        <v>2006</v>
      </c>
      <c r="B44" s="170" t="s">
        <v>416</v>
      </c>
      <c r="C44" s="166">
        <v>62855.7</v>
      </c>
      <c r="D44" s="167">
        <v>34148.1</v>
      </c>
      <c r="E44" s="167">
        <v>28707.599999999999</v>
      </c>
      <c r="F44" s="167">
        <v>2598.8000000000002</v>
      </c>
      <c r="G44" s="167">
        <v>26108.7</v>
      </c>
      <c r="H44" s="167">
        <v>1535.4</v>
      </c>
      <c r="I44" s="167">
        <v>24573.3</v>
      </c>
      <c r="J44" s="167">
        <v>23219</v>
      </c>
      <c r="K44" s="168">
        <v>1354.4</v>
      </c>
      <c r="L44" s="169">
        <f t="shared" si="1"/>
        <v>5.5112662930904666E-2</v>
      </c>
    </row>
    <row r="45" spans="1:12">
      <c r="A45" s="116">
        <v>2007</v>
      </c>
      <c r="B45" s="170" t="s">
        <v>416</v>
      </c>
      <c r="C45" s="166">
        <v>59503.1</v>
      </c>
      <c r="D45" s="167">
        <v>32424.6</v>
      </c>
      <c r="E45" s="167">
        <v>27078.6</v>
      </c>
      <c r="F45" s="167">
        <v>2533.6</v>
      </c>
      <c r="G45" s="167">
        <v>24545</v>
      </c>
      <c r="H45" s="167">
        <v>1466.3</v>
      </c>
      <c r="I45" s="167">
        <v>23078.7</v>
      </c>
      <c r="J45" s="167">
        <v>23429.8</v>
      </c>
      <c r="K45" s="168">
        <v>-351</v>
      </c>
      <c r="L45" s="169">
        <f t="shared" si="1"/>
        <v>-1.5213161919865437E-2</v>
      </c>
    </row>
    <row r="46" spans="1:12">
      <c r="A46" s="116">
        <v>2008</v>
      </c>
      <c r="B46" s="170" t="s">
        <v>416</v>
      </c>
      <c r="C46" s="166">
        <v>57465</v>
      </c>
      <c r="D46" s="167">
        <v>31541.5</v>
      </c>
      <c r="E46" s="167">
        <v>25923.5</v>
      </c>
      <c r="F46" s="167">
        <v>2659.8</v>
      </c>
      <c r="G46" s="167">
        <v>23263.7</v>
      </c>
      <c r="H46" s="167">
        <v>1361.7</v>
      </c>
      <c r="I46" s="167">
        <v>21902</v>
      </c>
      <c r="J46" s="167">
        <v>22724.6</v>
      </c>
      <c r="K46" s="168">
        <v>-822.6</v>
      </c>
      <c r="L46" s="169">
        <f t="shared" si="1"/>
        <v>-3.7558213861747625E-2</v>
      </c>
    </row>
    <row r="47" spans="1:12">
      <c r="A47" s="116">
        <v>2009</v>
      </c>
      <c r="B47" s="170" t="s">
        <v>416</v>
      </c>
      <c r="C47" s="166">
        <v>52928.2</v>
      </c>
      <c r="D47" s="167">
        <v>28004.6</v>
      </c>
      <c r="E47" s="167">
        <v>24923.599999999999</v>
      </c>
      <c r="F47" s="167">
        <v>2586.3000000000002</v>
      </c>
      <c r="G47" s="167">
        <v>22337.3</v>
      </c>
      <c r="H47" s="167">
        <v>1275.2</v>
      </c>
      <c r="I47" s="167">
        <v>21062.1</v>
      </c>
      <c r="J47" s="167">
        <v>21646</v>
      </c>
      <c r="K47" s="168">
        <v>-584</v>
      </c>
      <c r="L47" s="169">
        <f t="shared" si="1"/>
        <v>-2.7722781678940045E-2</v>
      </c>
    </row>
    <row r="48" spans="1:12">
      <c r="A48" s="116">
        <v>2010</v>
      </c>
      <c r="B48" s="170" t="s">
        <v>416</v>
      </c>
      <c r="C48" s="166">
        <v>50690.3</v>
      </c>
      <c r="D48" s="167">
        <v>27225.7</v>
      </c>
      <c r="E48" s="167">
        <v>23464.6</v>
      </c>
      <c r="F48" s="167">
        <v>2472.6999999999998</v>
      </c>
      <c r="G48" s="167">
        <v>20991.9</v>
      </c>
      <c r="H48" s="167">
        <v>1188.7</v>
      </c>
      <c r="I48" s="167">
        <v>19803.2</v>
      </c>
      <c r="J48" s="167">
        <v>20116.3</v>
      </c>
      <c r="K48" s="168">
        <v>-313.10000000000002</v>
      </c>
      <c r="L48" s="169">
        <f t="shared" si="1"/>
        <v>-1.5810576068514104E-2</v>
      </c>
    </row>
    <row r="49" spans="1:12">
      <c r="A49" s="116">
        <v>2011</v>
      </c>
      <c r="B49" s="170" t="s">
        <v>416</v>
      </c>
      <c r="C49" s="166">
        <v>52853.5</v>
      </c>
      <c r="D49" s="167">
        <v>29241.9</v>
      </c>
      <c r="E49" s="167">
        <v>23611.599999999999</v>
      </c>
      <c r="F49" s="167">
        <v>2454.9</v>
      </c>
      <c r="G49" s="167">
        <v>21156.799999999999</v>
      </c>
      <c r="H49" s="167">
        <v>1193</v>
      </c>
      <c r="I49" s="167">
        <v>19963.8</v>
      </c>
      <c r="J49" s="167">
        <v>19690.3</v>
      </c>
      <c r="K49" s="168">
        <v>273.5</v>
      </c>
      <c r="L49" s="169">
        <f t="shared" si="1"/>
        <v>1.3699796631903793E-2</v>
      </c>
    </row>
    <row r="50" spans="1:12">
      <c r="A50" s="116">
        <v>2012</v>
      </c>
      <c r="B50" s="170" t="s">
        <v>416</v>
      </c>
      <c r="C50" s="166">
        <v>53352.800000000003</v>
      </c>
      <c r="D50" s="167">
        <v>29905.3</v>
      </c>
      <c r="E50" s="167">
        <v>23447.599999999999</v>
      </c>
      <c r="F50" s="167">
        <v>2426.4</v>
      </c>
      <c r="G50" s="167">
        <v>21021.200000000001</v>
      </c>
      <c r="H50" s="167">
        <v>1198.4000000000001</v>
      </c>
      <c r="I50" s="167">
        <v>19822.8</v>
      </c>
      <c r="J50" s="167">
        <v>19499.8</v>
      </c>
      <c r="K50" s="168">
        <v>323</v>
      </c>
      <c r="L50" s="169">
        <f t="shared" si="1"/>
        <v>1.6294368101378187E-2</v>
      </c>
    </row>
    <row r="51" spans="1:12">
      <c r="A51" s="116">
        <v>2013</v>
      </c>
      <c r="B51" s="170" t="s">
        <v>416</v>
      </c>
      <c r="C51" s="166">
        <v>58306</v>
      </c>
      <c r="D51" s="167">
        <v>32955.300000000003</v>
      </c>
      <c r="E51" s="167">
        <v>25350.7</v>
      </c>
      <c r="F51" s="167">
        <v>2449.1</v>
      </c>
      <c r="G51" s="167">
        <v>22901.5</v>
      </c>
      <c r="H51" s="167">
        <v>1249.9000000000001</v>
      </c>
      <c r="I51" s="167">
        <v>21651.599999999999</v>
      </c>
      <c r="J51" s="167">
        <v>19274.8</v>
      </c>
      <c r="K51" s="168">
        <v>2376.9</v>
      </c>
      <c r="L51" s="169">
        <f t="shared" si="1"/>
        <v>0.10977479724362171</v>
      </c>
    </row>
    <row r="52" spans="1:12">
      <c r="A52" s="116">
        <v>2014</v>
      </c>
      <c r="B52" s="170" t="s">
        <v>416</v>
      </c>
      <c r="C52" s="166">
        <v>59448.1</v>
      </c>
      <c r="D52" s="167">
        <v>33031.300000000003</v>
      </c>
      <c r="E52" s="167">
        <v>26416.9</v>
      </c>
      <c r="F52" s="167">
        <v>2575.1</v>
      </c>
      <c r="G52" s="167">
        <v>23841.8</v>
      </c>
      <c r="H52" s="167">
        <v>1642.6</v>
      </c>
      <c r="I52" s="167">
        <v>22199.3</v>
      </c>
      <c r="J52" s="167">
        <v>19945.599999999999</v>
      </c>
      <c r="K52" s="168">
        <v>2253.6</v>
      </c>
      <c r="L52" s="169">
        <f t="shared" si="1"/>
        <v>0.10152121913754042</v>
      </c>
    </row>
    <row r="53" spans="1:12">
      <c r="A53" s="116">
        <v>2015</v>
      </c>
      <c r="B53" s="170" t="s">
        <v>416</v>
      </c>
      <c r="C53" s="166">
        <v>60891.3</v>
      </c>
      <c r="D53" s="167">
        <v>32996.6</v>
      </c>
      <c r="E53" s="167">
        <v>27894.7</v>
      </c>
      <c r="F53" s="167">
        <v>2686.9</v>
      </c>
      <c r="G53" s="167">
        <v>25207.7</v>
      </c>
      <c r="H53" s="167">
        <v>2018.2</v>
      </c>
      <c r="I53" s="167">
        <v>23189.5</v>
      </c>
      <c r="J53" s="167">
        <v>19825.599999999999</v>
      </c>
      <c r="K53" s="168">
        <v>3363.9</v>
      </c>
      <c r="L53" s="169">
        <f t="shared" si="1"/>
        <v>0.14506134241790469</v>
      </c>
    </row>
    <row r="54" spans="1:12">
      <c r="A54" s="116">
        <v>2016</v>
      </c>
      <c r="B54" s="170" t="s">
        <v>416</v>
      </c>
      <c r="C54" s="166">
        <v>62981.4</v>
      </c>
      <c r="D54" s="167">
        <v>33699.9</v>
      </c>
      <c r="E54" s="167">
        <v>29281.5</v>
      </c>
      <c r="F54" s="167">
        <v>2736.5</v>
      </c>
      <c r="G54" s="167">
        <v>26545</v>
      </c>
      <c r="H54" s="167">
        <v>2159.6</v>
      </c>
      <c r="I54" s="167">
        <v>24385.4</v>
      </c>
      <c r="J54" s="167">
        <v>19954.7</v>
      </c>
      <c r="K54" s="168">
        <v>4430.7</v>
      </c>
      <c r="L54" s="169">
        <f t="shared" si="1"/>
        <v>0.18169478458421839</v>
      </c>
    </row>
    <row r="55" spans="1:12">
      <c r="A55" s="116">
        <v>2017</v>
      </c>
      <c r="B55" s="170" t="s">
        <v>416</v>
      </c>
      <c r="C55" s="166">
        <v>65040.4</v>
      </c>
      <c r="D55" s="167">
        <v>34917.5</v>
      </c>
      <c r="E55" s="167">
        <v>30122.9</v>
      </c>
      <c r="F55" s="167">
        <v>2788.7</v>
      </c>
      <c r="G55" s="167">
        <v>27334.2</v>
      </c>
      <c r="H55" s="167">
        <v>2187.1</v>
      </c>
      <c r="I55" s="167">
        <v>25147.1</v>
      </c>
      <c r="J55" s="167">
        <v>20513.099999999999</v>
      </c>
      <c r="K55" s="168">
        <v>4633.8999999999996</v>
      </c>
      <c r="L55" s="169">
        <f t="shared" si="1"/>
        <v>0.18427572165378914</v>
      </c>
    </row>
    <row r="56" spans="1:12">
      <c r="A56" s="116">
        <v>2018</v>
      </c>
      <c r="B56" s="170" t="s">
        <v>416</v>
      </c>
      <c r="C56" s="166">
        <v>65845.399999999994</v>
      </c>
      <c r="D56" s="167">
        <v>35797.4</v>
      </c>
      <c r="E56" s="167">
        <v>30048</v>
      </c>
      <c r="F56" s="167">
        <v>2937.5</v>
      </c>
      <c r="G56" s="167">
        <v>27110.6</v>
      </c>
      <c r="H56" s="167">
        <v>2220.8000000000002</v>
      </c>
      <c r="I56" s="167">
        <v>24889.8</v>
      </c>
      <c r="J56" s="167">
        <v>22219.4</v>
      </c>
      <c r="K56" s="168">
        <v>2670.3</v>
      </c>
      <c r="L56" s="169">
        <f t="shared" si="1"/>
        <v>0.10728892960168412</v>
      </c>
    </row>
    <row r="57" spans="1:12">
      <c r="A57" s="116">
        <v>2019</v>
      </c>
      <c r="B57" s="170" t="s">
        <v>416</v>
      </c>
      <c r="C57" s="166">
        <v>66943.8</v>
      </c>
      <c r="D57" s="167">
        <v>36509.9</v>
      </c>
      <c r="E57" s="167">
        <v>30434</v>
      </c>
      <c r="F57" s="167">
        <v>3019.8</v>
      </c>
      <c r="G57" s="167">
        <v>27414.1</v>
      </c>
      <c r="H57" s="167">
        <v>2317.5</v>
      </c>
      <c r="I57" s="167">
        <v>25096.6</v>
      </c>
      <c r="J57" s="167">
        <v>23391.9</v>
      </c>
      <c r="K57" s="168">
        <v>1704.7</v>
      </c>
      <c r="L57" s="169">
        <f t="shared" si="1"/>
        <v>6.7925535729939424E-2</v>
      </c>
    </row>
    <row r="58" spans="1:12">
      <c r="A58" s="116">
        <v>2020</v>
      </c>
      <c r="B58" s="170" t="s">
        <v>416</v>
      </c>
      <c r="C58" s="166">
        <v>66247.199999999997</v>
      </c>
      <c r="D58" s="167">
        <v>35438</v>
      </c>
      <c r="E58" s="167">
        <v>30809.200000000001</v>
      </c>
      <c r="F58" s="167">
        <v>3080.1</v>
      </c>
      <c r="G58" s="167">
        <v>27729.1</v>
      </c>
      <c r="H58" s="167">
        <v>2673.3</v>
      </c>
      <c r="I58" s="167">
        <v>25055.8</v>
      </c>
      <c r="J58" s="167">
        <v>23056.3</v>
      </c>
      <c r="K58" s="168">
        <v>1999.4</v>
      </c>
      <c r="L58" s="169">
        <f t="shared" si="1"/>
        <v>7.9801882198932028E-2</v>
      </c>
    </row>
    <row r="59" spans="1:12">
      <c r="A59" s="116">
        <v>2021</v>
      </c>
      <c r="B59" s="170" t="s">
        <v>416</v>
      </c>
      <c r="C59" s="166">
        <v>66681</v>
      </c>
      <c r="D59" s="167">
        <v>36524.699999999997</v>
      </c>
      <c r="E59" s="167">
        <v>30156.400000000001</v>
      </c>
      <c r="F59" s="167">
        <v>3185.1</v>
      </c>
      <c r="G59" s="167">
        <v>26971.200000000001</v>
      </c>
      <c r="H59" s="167">
        <v>2544.5</v>
      </c>
      <c r="I59" s="167">
        <v>24426.7</v>
      </c>
      <c r="J59" s="167">
        <v>23014.7</v>
      </c>
      <c r="K59" s="168">
        <v>1412</v>
      </c>
      <c r="L59" s="169">
        <f t="shared" si="1"/>
        <v>5.7805597972710232E-2</v>
      </c>
    </row>
  </sheetData>
  <mergeCells count="1">
    <mergeCell ref="A5:A7"/>
  </mergeCells>
  <phoneticPr fontId="4"/>
  <pageMargins left="0.70866141732283472" right="0.70866141732283472" top="0.74803149606299213" bottom="0.74803149606299213" header="0.31496062992125984" footer="0.31496062992125984"/>
  <pageSetup paperSize="9" scale="5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62786-ED0C-4687-B311-DACF46FFFCDF}">
  <dimension ref="A1:I276"/>
  <sheetViews>
    <sheetView zoomScaleNormal="100" workbookViewId="0"/>
  </sheetViews>
  <sheetFormatPr defaultColWidth="6.8203125" defaultRowHeight="18.45"/>
  <cols>
    <col min="1" max="1" width="6.17578125" style="143" bestFit="1" customWidth="1"/>
    <col min="2" max="2" width="8.9375" style="142" bestFit="1" customWidth="1"/>
    <col min="3" max="3" width="13.64453125" style="142" bestFit="1" customWidth="1"/>
    <col min="4" max="5" width="13.64453125" style="142" customWidth="1"/>
    <col min="6" max="7" width="11.46875" style="148" bestFit="1" customWidth="1"/>
    <col min="8" max="9" width="12.29296875" style="141" bestFit="1" customWidth="1"/>
    <col min="10" max="16384" width="6.8203125" style="142"/>
  </cols>
  <sheetData>
    <row r="1" spans="1:9">
      <c r="A1" s="100"/>
      <c r="B1" s="273" t="s">
        <v>417</v>
      </c>
      <c r="C1" s="273"/>
      <c r="D1" s="273"/>
      <c r="E1" s="273"/>
      <c r="F1" s="284" t="s">
        <v>418</v>
      </c>
      <c r="G1" s="284"/>
    </row>
    <row r="2" spans="1:9" ht="73.75">
      <c r="A2" s="100" t="s">
        <v>419</v>
      </c>
      <c r="B2" s="36" t="s">
        <v>420</v>
      </c>
      <c r="C2" s="37" t="s">
        <v>421</v>
      </c>
      <c r="D2" s="37" t="s">
        <v>422</v>
      </c>
      <c r="E2" s="37" t="s">
        <v>423</v>
      </c>
      <c r="F2" s="38" t="s">
        <v>397</v>
      </c>
      <c r="G2" s="39" t="s">
        <v>424</v>
      </c>
      <c r="H2" s="141" t="s">
        <v>425</v>
      </c>
      <c r="I2" s="40" t="s">
        <v>426</v>
      </c>
    </row>
    <row r="3" spans="1:9">
      <c r="A3" s="143" t="s">
        <v>39</v>
      </c>
      <c r="B3" s="144">
        <v>11056</v>
      </c>
      <c r="C3" s="145">
        <v>1382</v>
      </c>
      <c r="D3" s="146">
        <v>717</v>
      </c>
      <c r="E3" s="147">
        <f t="shared" ref="E3:E66" si="0">C3-D3</f>
        <v>665</v>
      </c>
    </row>
    <row r="4" spans="1:9">
      <c r="A4" s="143" t="s">
        <v>50</v>
      </c>
      <c r="B4" s="144">
        <v>12431</v>
      </c>
      <c r="C4" s="145">
        <v>2920</v>
      </c>
      <c r="D4" s="146">
        <v>754</v>
      </c>
      <c r="E4" s="147">
        <f t="shared" si="0"/>
        <v>2166</v>
      </c>
    </row>
    <row r="5" spans="1:9">
      <c r="A5" s="143" t="s">
        <v>51</v>
      </c>
      <c r="B5" s="144">
        <v>10365</v>
      </c>
      <c r="C5" s="145">
        <v>1803</v>
      </c>
      <c r="D5" s="146">
        <v>676</v>
      </c>
      <c r="E5" s="147">
        <f t="shared" si="0"/>
        <v>1127</v>
      </c>
    </row>
    <row r="6" spans="1:9">
      <c r="A6" s="143" t="s">
        <v>52</v>
      </c>
      <c r="B6" s="144">
        <v>9880</v>
      </c>
      <c r="C6" s="145">
        <v>1849</v>
      </c>
      <c r="D6" s="146">
        <v>540</v>
      </c>
      <c r="E6" s="147">
        <f t="shared" si="0"/>
        <v>1309</v>
      </c>
    </row>
    <row r="7" spans="1:9">
      <c r="A7" s="143" t="s">
        <v>40</v>
      </c>
      <c r="B7" s="144">
        <v>10128</v>
      </c>
      <c r="C7" s="145">
        <v>1601</v>
      </c>
      <c r="D7" s="146">
        <v>655</v>
      </c>
      <c r="E7" s="147">
        <f t="shared" si="0"/>
        <v>946</v>
      </c>
    </row>
    <row r="8" spans="1:9">
      <c r="A8" s="143" t="s">
        <v>53</v>
      </c>
      <c r="B8" s="144">
        <v>10320</v>
      </c>
      <c r="C8" s="145">
        <v>2008</v>
      </c>
      <c r="D8" s="146">
        <v>951</v>
      </c>
      <c r="E8" s="147">
        <f t="shared" si="0"/>
        <v>1057</v>
      </c>
    </row>
    <row r="9" spans="1:9">
      <c r="A9" s="143" t="s">
        <v>54</v>
      </c>
      <c r="B9" s="144">
        <v>10583</v>
      </c>
      <c r="C9" s="145">
        <v>2534</v>
      </c>
      <c r="D9" s="146">
        <v>985</v>
      </c>
      <c r="E9" s="147">
        <f t="shared" si="0"/>
        <v>1549</v>
      </c>
    </row>
    <row r="10" spans="1:9">
      <c r="A10" s="143" t="s">
        <v>55</v>
      </c>
      <c r="B10" s="144">
        <v>11675</v>
      </c>
      <c r="C10" s="145">
        <v>3112</v>
      </c>
      <c r="D10" s="145">
        <v>1082</v>
      </c>
      <c r="E10" s="147">
        <f t="shared" si="0"/>
        <v>2030</v>
      </c>
    </row>
    <row r="11" spans="1:9">
      <c r="A11" s="143" t="s">
        <v>41</v>
      </c>
      <c r="B11" s="144">
        <v>16402</v>
      </c>
      <c r="C11" s="145">
        <v>3575</v>
      </c>
      <c r="D11" s="145">
        <v>1248</v>
      </c>
      <c r="E11" s="147">
        <f t="shared" si="0"/>
        <v>2327</v>
      </c>
    </row>
    <row r="12" spans="1:9">
      <c r="A12" s="143" t="s">
        <v>56</v>
      </c>
      <c r="B12" s="144">
        <v>16096</v>
      </c>
      <c r="C12" s="145">
        <v>4410</v>
      </c>
      <c r="D12" s="145">
        <v>1828</v>
      </c>
      <c r="E12" s="147">
        <f t="shared" si="0"/>
        <v>2582</v>
      </c>
    </row>
    <row r="13" spans="1:9">
      <c r="A13" s="143" t="s">
        <v>57</v>
      </c>
      <c r="B13" s="144">
        <v>20335</v>
      </c>
      <c r="C13" s="145">
        <v>5074</v>
      </c>
      <c r="D13" s="145">
        <v>1790</v>
      </c>
      <c r="E13" s="147">
        <f t="shared" si="0"/>
        <v>3284</v>
      </c>
    </row>
    <row r="14" spans="1:9">
      <c r="A14" s="143" t="s">
        <v>58</v>
      </c>
      <c r="B14" s="144">
        <v>13185</v>
      </c>
      <c r="C14" s="145">
        <v>3383</v>
      </c>
      <c r="D14" s="145">
        <v>1111</v>
      </c>
      <c r="E14" s="147">
        <f t="shared" si="0"/>
        <v>2272</v>
      </c>
    </row>
    <row r="15" spans="1:9">
      <c r="A15" s="143" t="s">
        <v>42</v>
      </c>
      <c r="B15" s="144">
        <v>20600</v>
      </c>
      <c r="C15" s="145">
        <v>3566</v>
      </c>
      <c r="D15" s="145">
        <v>1674</v>
      </c>
      <c r="E15" s="147">
        <f t="shared" si="0"/>
        <v>1892</v>
      </c>
    </row>
    <row r="16" spans="1:9">
      <c r="A16" s="143" t="s">
        <v>59</v>
      </c>
      <c r="B16" s="144">
        <v>18169</v>
      </c>
      <c r="C16" s="145">
        <v>4403</v>
      </c>
      <c r="D16" s="145">
        <v>2357</v>
      </c>
      <c r="E16" s="147">
        <f t="shared" si="0"/>
        <v>2046</v>
      </c>
    </row>
    <row r="17" spans="1:5">
      <c r="A17" s="143" t="s">
        <v>60</v>
      </c>
      <c r="B17" s="144">
        <v>21473</v>
      </c>
      <c r="C17" s="145">
        <v>9423</v>
      </c>
      <c r="D17" s="145">
        <v>1932</v>
      </c>
      <c r="E17" s="147">
        <f t="shared" si="0"/>
        <v>7491</v>
      </c>
    </row>
    <row r="18" spans="1:5">
      <c r="A18" s="143" t="s">
        <v>61</v>
      </c>
      <c r="B18" s="144">
        <v>17588</v>
      </c>
      <c r="C18" s="145">
        <v>6970</v>
      </c>
      <c r="D18" s="145">
        <v>1960</v>
      </c>
      <c r="E18" s="147">
        <f t="shared" si="0"/>
        <v>5010</v>
      </c>
    </row>
    <row r="19" spans="1:5">
      <c r="A19" s="143" t="s">
        <v>43</v>
      </c>
      <c r="B19" s="144">
        <v>17053</v>
      </c>
      <c r="C19" s="145">
        <v>4885</v>
      </c>
      <c r="D19" s="145">
        <v>1857</v>
      </c>
      <c r="E19" s="147">
        <f t="shared" si="0"/>
        <v>3028</v>
      </c>
    </row>
    <row r="20" spans="1:5">
      <c r="A20" s="143" t="s">
        <v>62</v>
      </c>
      <c r="B20" s="144">
        <v>19088</v>
      </c>
      <c r="C20" s="145">
        <v>6334</v>
      </c>
      <c r="D20" s="145">
        <v>2331</v>
      </c>
      <c r="E20" s="147">
        <f t="shared" si="0"/>
        <v>4003</v>
      </c>
    </row>
    <row r="21" spans="1:5">
      <c r="A21" s="143" t="s">
        <v>63</v>
      </c>
      <c r="B21" s="144">
        <v>23147</v>
      </c>
      <c r="C21" s="145">
        <v>7248</v>
      </c>
      <c r="D21" s="145">
        <v>2419</v>
      </c>
      <c r="E21" s="147">
        <f t="shared" si="0"/>
        <v>4829</v>
      </c>
    </row>
    <row r="22" spans="1:5">
      <c r="A22" s="143" t="s">
        <v>64</v>
      </c>
      <c r="B22" s="144">
        <v>17815</v>
      </c>
      <c r="C22" s="145">
        <v>5524</v>
      </c>
      <c r="D22" s="145">
        <v>2176</v>
      </c>
      <c r="E22" s="147">
        <f t="shared" si="0"/>
        <v>3348</v>
      </c>
    </row>
    <row r="23" spans="1:5">
      <c r="A23" s="143" t="s">
        <v>44</v>
      </c>
      <c r="B23" s="144">
        <v>22444</v>
      </c>
      <c r="C23" s="145">
        <v>6016</v>
      </c>
      <c r="D23" s="145">
        <v>2916</v>
      </c>
      <c r="E23" s="147">
        <f t="shared" si="0"/>
        <v>3100</v>
      </c>
    </row>
    <row r="24" spans="1:5">
      <c r="A24" s="143" t="s">
        <v>65</v>
      </c>
      <c r="B24" s="144">
        <v>21413</v>
      </c>
      <c r="C24" s="145">
        <v>7136</v>
      </c>
      <c r="D24" s="145">
        <v>2682</v>
      </c>
      <c r="E24" s="147">
        <f t="shared" si="0"/>
        <v>4454</v>
      </c>
    </row>
    <row r="25" spans="1:5">
      <c r="A25" s="143" t="s">
        <v>66</v>
      </c>
      <c r="B25" s="144">
        <v>25310</v>
      </c>
      <c r="C25" s="145">
        <v>6934</v>
      </c>
      <c r="D25" s="145">
        <v>2018</v>
      </c>
      <c r="E25" s="147">
        <f t="shared" si="0"/>
        <v>4916</v>
      </c>
    </row>
    <row r="26" spans="1:5">
      <c r="A26" s="143" t="s">
        <v>67</v>
      </c>
      <c r="B26" s="144">
        <v>26300</v>
      </c>
      <c r="C26" s="145">
        <v>12216</v>
      </c>
      <c r="D26" s="145">
        <v>2998</v>
      </c>
      <c r="E26" s="147">
        <f t="shared" si="0"/>
        <v>9218</v>
      </c>
    </row>
    <row r="27" spans="1:5">
      <c r="A27" s="143" t="s">
        <v>45</v>
      </c>
      <c r="B27" s="144">
        <v>26011</v>
      </c>
      <c r="C27" s="145">
        <v>6330</v>
      </c>
      <c r="D27" s="145">
        <v>3044</v>
      </c>
      <c r="E27" s="147">
        <f t="shared" si="0"/>
        <v>3286</v>
      </c>
    </row>
    <row r="28" spans="1:5">
      <c r="A28" s="143" t="s">
        <v>68</v>
      </c>
      <c r="B28" s="144">
        <v>28839</v>
      </c>
      <c r="C28" s="145">
        <v>9104</v>
      </c>
      <c r="D28" s="145">
        <v>3030</v>
      </c>
      <c r="E28" s="147">
        <f t="shared" si="0"/>
        <v>6074</v>
      </c>
    </row>
    <row r="29" spans="1:5">
      <c r="A29" s="143" t="s">
        <v>69</v>
      </c>
      <c r="B29" s="144">
        <v>32019</v>
      </c>
      <c r="C29" s="145">
        <v>13081</v>
      </c>
      <c r="D29" s="145">
        <v>3249</v>
      </c>
      <c r="E29" s="147">
        <f t="shared" si="0"/>
        <v>9832</v>
      </c>
    </row>
    <row r="30" spans="1:5">
      <c r="A30" s="143" t="s">
        <v>70</v>
      </c>
      <c r="B30" s="144">
        <v>29330</v>
      </c>
      <c r="C30" s="145">
        <v>11894</v>
      </c>
      <c r="D30" s="145">
        <v>4408</v>
      </c>
      <c r="E30" s="147">
        <f t="shared" si="0"/>
        <v>7486</v>
      </c>
    </row>
    <row r="31" spans="1:5">
      <c r="A31" s="143" t="s">
        <v>46</v>
      </c>
      <c r="B31" s="144">
        <v>30887</v>
      </c>
      <c r="C31" s="145">
        <v>14225</v>
      </c>
      <c r="D31" s="145">
        <v>4046</v>
      </c>
      <c r="E31" s="147">
        <f t="shared" si="0"/>
        <v>10179</v>
      </c>
    </row>
    <row r="32" spans="1:5">
      <c r="A32" s="143" t="s">
        <v>71</v>
      </c>
      <c r="B32" s="144">
        <v>38340</v>
      </c>
      <c r="C32" s="145">
        <v>16598</v>
      </c>
      <c r="D32" s="145">
        <v>4951</v>
      </c>
      <c r="E32" s="147">
        <f t="shared" si="0"/>
        <v>11647</v>
      </c>
    </row>
    <row r="33" spans="1:5">
      <c r="A33" s="143" t="s">
        <v>72</v>
      </c>
      <c r="B33" s="144">
        <v>49155</v>
      </c>
      <c r="C33" s="145">
        <v>20557</v>
      </c>
      <c r="D33" s="145">
        <v>6282</v>
      </c>
      <c r="E33" s="147">
        <f t="shared" si="0"/>
        <v>14275</v>
      </c>
    </row>
    <row r="34" spans="1:5">
      <c r="A34" s="143" t="s">
        <v>73</v>
      </c>
      <c r="B34" s="144">
        <v>40501</v>
      </c>
      <c r="C34" s="145">
        <v>24146</v>
      </c>
      <c r="D34" s="145">
        <v>6381</v>
      </c>
      <c r="E34" s="147">
        <f t="shared" si="0"/>
        <v>17765</v>
      </c>
    </row>
    <row r="35" spans="1:5">
      <c r="A35" s="143" t="s">
        <v>47</v>
      </c>
      <c r="B35" s="144">
        <v>43942</v>
      </c>
      <c r="C35" s="145">
        <v>23624</v>
      </c>
      <c r="D35" s="145">
        <v>7199</v>
      </c>
      <c r="E35" s="147">
        <f t="shared" si="0"/>
        <v>16425</v>
      </c>
    </row>
    <row r="36" spans="1:5">
      <c r="A36" s="143" t="s">
        <v>74</v>
      </c>
      <c r="B36" s="144">
        <v>50041</v>
      </c>
      <c r="C36" s="145">
        <v>26576</v>
      </c>
      <c r="D36" s="145">
        <v>7684</v>
      </c>
      <c r="E36" s="147">
        <f t="shared" si="0"/>
        <v>18892</v>
      </c>
    </row>
    <row r="37" spans="1:5">
      <c r="A37" s="143" t="s">
        <v>75</v>
      </c>
      <c r="B37" s="144">
        <v>52038</v>
      </c>
      <c r="C37" s="145">
        <v>25118</v>
      </c>
      <c r="D37" s="145">
        <v>8798</v>
      </c>
      <c r="E37" s="147">
        <f t="shared" si="0"/>
        <v>16320</v>
      </c>
    </row>
    <row r="38" spans="1:5">
      <c r="A38" s="143" t="s">
        <v>76</v>
      </c>
      <c r="B38" s="144">
        <v>47510</v>
      </c>
      <c r="C38" s="145">
        <v>29054</v>
      </c>
      <c r="D38" s="145">
        <v>8737</v>
      </c>
      <c r="E38" s="147">
        <f t="shared" si="0"/>
        <v>20317</v>
      </c>
    </row>
    <row r="39" spans="1:5">
      <c r="A39" s="143" t="s">
        <v>48</v>
      </c>
      <c r="B39" s="144">
        <v>53810</v>
      </c>
      <c r="C39" s="145">
        <v>25645</v>
      </c>
      <c r="D39" s="145">
        <v>8689</v>
      </c>
      <c r="E39" s="147">
        <f t="shared" si="0"/>
        <v>16956</v>
      </c>
    </row>
    <row r="40" spans="1:5">
      <c r="A40" s="143" t="s">
        <v>77</v>
      </c>
      <c r="B40" s="144">
        <v>62342</v>
      </c>
      <c r="C40" s="145">
        <v>29217</v>
      </c>
      <c r="D40" s="145">
        <v>11897</v>
      </c>
      <c r="E40" s="147">
        <f t="shared" si="0"/>
        <v>17320</v>
      </c>
    </row>
    <row r="41" spans="1:5">
      <c r="A41" s="143" t="s">
        <v>78</v>
      </c>
      <c r="B41" s="144">
        <v>69357</v>
      </c>
      <c r="C41" s="145">
        <v>32423</v>
      </c>
      <c r="D41" s="145">
        <v>9226</v>
      </c>
      <c r="E41" s="147">
        <f t="shared" si="0"/>
        <v>23197</v>
      </c>
    </row>
    <row r="42" spans="1:5">
      <c r="A42" s="143" t="s">
        <v>79</v>
      </c>
      <c r="B42" s="144">
        <v>59209</v>
      </c>
      <c r="C42" s="145">
        <v>32204</v>
      </c>
      <c r="D42" s="145">
        <v>10321</v>
      </c>
      <c r="E42" s="147">
        <f t="shared" si="0"/>
        <v>21883</v>
      </c>
    </row>
    <row r="43" spans="1:5">
      <c r="A43" s="143" t="s">
        <v>49</v>
      </c>
      <c r="B43" s="144">
        <v>69727</v>
      </c>
      <c r="C43" s="145">
        <v>36506</v>
      </c>
      <c r="D43" s="145">
        <v>12859</v>
      </c>
      <c r="E43" s="147">
        <f t="shared" si="0"/>
        <v>23647</v>
      </c>
    </row>
    <row r="44" spans="1:5">
      <c r="A44" s="143" t="s">
        <v>80</v>
      </c>
      <c r="B44" s="144">
        <v>77920</v>
      </c>
      <c r="C44" s="145">
        <v>41636</v>
      </c>
      <c r="D44" s="145">
        <v>13682</v>
      </c>
      <c r="E44" s="147">
        <f t="shared" si="0"/>
        <v>27954</v>
      </c>
    </row>
    <row r="45" spans="1:5">
      <c r="A45" s="143" t="s">
        <v>81</v>
      </c>
      <c r="B45" s="144">
        <v>80901</v>
      </c>
      <c r="C45" s="145">
        <v>38732</v>
      </c>
      <c r="D45" s="145">
        <v>16897</v>
      </c>
      <c r="E45" s="147">
        <f t="shared" si="0"/>
        <v>21835</v>
      </c>
    </row>
    <row r="46" spans="1:5">
      <c r="A46" s="143" t="s">
        <v>82</v>
      </c>
      <c r="B46" s="144">
        <v>76538</v>
      </c>
      <c r="C46" s="145">
        <v>47799</v>
      </c>
      <c r="D46" s="145">
        <v>16325</v>
      </c>
      <c r="E46" s="147">
        <f t="shared" si="0"/>
        <v>31474</v>
      </c>
    </row>
    <row r="47" spans="1:5">
      <c r="A47" s="143" t="s">
        <v>83</v>
      </c>
      <c r="B47" s="144">
        <v>78650</v>
      </c>
      <c r="C47" s="145">
        <v>34048</v>
      </c>
      <c r="D47" s="145">
        <v>19221</v>
      </c>
      <c r="E47" s="147">
        <f t="shared" si="0"/>
        <v>14827</v>
      </c>
    </row>
    <row r="48" spans="1:5">
      <c r="A48" s="143" t="s">
        <v>84</v>
      </c>
      <c r="B48" s="144">
        <v>83840</v>
      </c>
      <c r="C48" s="145">
        <v>32007</v>
      </c>
      <c r="D48" s="145">
        <v>16336</v>
      </c>
      <c r="E48" s="147">
        <f t="shared" si="0"/>
        <v>15671</v>
      </c>
    </row>
    <row r="49" spans="1:5">
      <c r="A49" s="143" t="s">
        <v>85</v>
      </c>
      <c r="B49" s="144">
        <v>93716</v>
      </c>
      <c r="C49" s="145">
        <v>43404</v>
      </c>
      <c r="D49" s="145">
        <v>17775</v>
      </c>
      <c r="E49" s="147">
        <f t="shared" si="0"/>
        <v>25629</v>
      </c>
    </row>
    <row r="50" spans="1:5">
      <c r="A50" s="143" t="s">
        <v>86</v>
      </c>
      <c r="B50" s="144">
        <v>88653</v>
      </c>
      <c r="C50" s="145">
        <v>40465</v>
      </c>
      <c r="D50" s="145">
        <v>19639</v>
      </c>
      <c r="E50" s="147">
        <f t="shared" si="0"/>
        <v>20826</v>
      </c>
    </row>
    <row r="51" spans="1:5">
      <c r="A51" s="143" t="s">
        <v>87</v>
      </c>
      <c r="B51" s="144">
        <v>102026</v>
      </c>
      <c r="C51" s="145">
        <v>34172</v>
      </c>
      <c r="D51" s="145">
        <v>20059</v>
      </c>
      <c r="E51" s="147">
        <f t="shared" si="0"/>
        <v>14113</v>
      </c>
    </row>
    <row r="52" spans="1:5">
      <c r="A52" s="143" t="s">
        <v>88</v>
      </c>
      <c r="B52" s="144">
        <v>109227</v>
      </c>
      <c r="C52" s="145">
        <v>43746</v>
      </c>
      <c r="D52" s="145">
        <v>20498</v>
      </c>
      <c r="E52" s="147">
        <f t="shared" si="0"/>
        <v>23248</v>
      </c>
    </row>
    <row r="53" spans="1:5">
      <c r="A53" s="143" t="s">
        <v>89</v>
      </c>
      <c r="B53" s="144">
        <v>118298</v>
      </c>
      <c r="C53" s="145">
        <v>46558</v>
      </c>
      <c r="D53" s="145">
        <v>21749</v>
      </c>
      <c r="E53" s="147">
        <f t="shared" si="0"/>
        <v>24809</v>
      </c>
    </row>
    <row r="54" spans="1:5">
      <c r="A54" s="143" t="s">
        <v>90</v>
      </c>
      <c r="B54" s="144">
        <v>111136</v>
      </c>
      <c r="C54" s="145">
        <v>44904</v>
      </c>
      <c r="D54" s="145">
        <v>20782</v>
      </c>
      <c r="E54" s="147">
        <f t="shared" si="0"/>
        <v>24122</v>
      </c>
    </row>
    <row r="55" spans="1:5">
      <c r="A55" s="143" t="s">
        <v>91</v>
      </c>
      <c r="B55" s="144">
        <v>142137</v>
      </c>
      <c r="C55" s="145">
        <v>41560</v>
      </c>
      <c r="D55" s="145">
        <v>24428</v>
      </c>
      <c r="E55" s="147">
        <f t="shared" si="0"/>
        <v>17132</v>
      </c>
    </row>
    <row r="56" spans="1:5">
      <c r="A56" s="143" t="s">
        <v>92</v>
      </c>
      <c r="B56" s="144">
        <v>154946</v>
      </c>
      <c r="C56" s="145">
        <v>58484</v>
      </c>
      <c r="D56" s="145">
        <v>30241</v>
      </c>
      <c r="E56" s="147">
        <f t="shared" si="0"/>
        <v>28243</v>
      </c>
    </row>
    <row r="57" spans="1:5">
      <c r="A57" s="143" t="s">
        <v>93</v>
      </c>
      <c r="B57" s="144">
        <v>170746</v>
      </c>
      <c r="C57" s="145">
        <v>62599</v>
      </c>
      <c r="D57" s="145">
        <v>28134</v>
      </c>
      <c r="E57" s="147">
        <f t="shared" si="0"/>
        <v>34465</v>
      </c>
    </row>
    <row r="58" spans="1:5">
      <c r="A58" s="143" t="s">
        <v>94</v>
      </c>
      <c r="B58" s="144">
        <v>143782</v>
      </c>
      <c r="C58" s="145">
        <v>62904</v>
      </c>
      <c r="D58" s="145">
        <v>29737</v>
      </c>
      <c r="E58" s="147">
        <f t="shared" si="0"/>
        <v>33167</v>
      </c>
    </row>
    <row r="59" spans="1:5">
      <c r="A59" s="143" t="s">
        <v>95</v>
      </c>
      <c r="B59" s="144">
        <v>168065</v>
      </c>
      <c r="C59" s="145">
        <v>66053</v>
      </c>
      <c r="D59" s="145">
        <v>30104</v>
      </c>
      <c r="E59" s="147">
        <f t="shared" si="0"/>
        <v>35949</v>
      </c>
    </row>
    <row r="60" spans="1:5">
      <c r="A60" s="143" t="s">
        <v>96</v>
      </c>
      <c r="B60" s="144">
        <v>179689</v>
      </c>
      <c r="C60" s="145">
        <v>80136</v>
      </c>
      <c r="D60" s="145">
        <v>31099</v>
      </c>
      <c r="E60" s="147">
        <f t="shared" si="0"/>
        <v>49037</v>
      </c>
    </row>
    <row r="61" spans="1:5">
      <c r="A61" s="143" t="s">
        <v>97</v>
      </c>
      <c r="B61" s="144">
        <v>197062</v>
      </c>
      <c r="C61" s="145">
        <v>89776</v>
      </c>
      <c r="D61" s="145">
        <v>33562</v>
      </c>
      <c r="E61" s="147">
        <f t="shared" si="0"/>
        <v>56214</v>
      </c>
    </row>
    <row r="62" spans="1:5">
      <c r="A62" s="143" t="s">
        <v>98</v>
      </c>
      <c r="B62" s="144">
        <v>163384</v>
      </c>
      <c r="C62" s="145">
        <v>85198</v>
      </c>
      <c r="D62" s="145">
        <v>34212</v>
      </c>
      <c r="E62" s="147">
        <f t="shared" si="0"/>
        <v>50986</v>
      </c>
    </row>
    <row r="63" spans="1:5">
      <c r="A63" s="143" t="s">
        <v>99</v>
      </c>
      <c r="B63" s="144">
        <v>186299</v>
      </c>
      <c r="C63" s="145">
        <v>89128</v>
      </c>
      <c r="D63" s="145">
        <v>36107</v>
      </c>
      <c r="E63" s="147">
        <f t="shared" si="0"/>
        <v>53021</v>
      </c>
    </row>
    <row r="64" spans="1:5">
      <c r="A64" s="143" t="s">
        <v>100</v>
      </c>
      <c r="B64" s="144">
        <v>195251</v>
      </c>
      <c r="C64" s="145">
        <v>97194</v>
      </c>
      <c r="D64" s="145">
        <v>37479</v>
      </c>
      <c r="E64" s="147">
        <f t="shared" si="0"/>
        <v>59715</v>
      </c>
    </row>
    <row r="65" spans="1:9">
      <c r="A65" s="143" t="s">
        <v>101</v>
      </c>
      <c r="B65" s="144">
        <v>227073</v>
      </c>
      <c r="C65" s="145">
        <v>112896</v>
      </c>
      <c r="D65" s="145">
        <v>40249</v>
      </c>
      <c r="E65" s="147">
        <f t="shared" si="0"/>
        <v>72647</v>
      </c>
    </row>
    <row r="66" spans="1:9">
      <c r="A66" s="143" t="s">
        <v>102</v>
      </c>
      <c r="B66" s="144">
        <v>200452</v>
      </c>
      <c r="C66" s="145">
        <v>124803</v>
      </c>
      <c r="D66" s="145">
        <v>40019</v>
      </c>
      <c r="E66" s="147">
        <f t="shared" si="0"/>
        <v>84784</v>
      </c>
      <c r="F66" s="149">
        <v>621.75937285261296</v>
      </c>
      <c r="G66" s="149">
        <v>473.81805472883798</v>
      </c>
      <c r="H66" s="150">
        <f t="shared" ref="H66:H129" si="1">1-F66/(F66+G66)</f>
        <v>0.4324824907855378</v>
      </c>
      <c r="I66" s="151">
        <v>0.40282602181133698</v>
      </c>
    </row>
    <row r="67" spans="1:9">
      <c r="A67" s="143" t="s">
        <v>103</v>
      </c>
      <c r="B67" s="144">
        <v>230147</v>
      </c>
      <c r="C67" s="145">
        <v>118154</v>
      </c>
      <c r="D67" s="145">
        <v>44787</v>
      </c>
      <c r="E67" s="147">
        <f t="shared" ref="E67:E130" si="2">C67-D67</f>
        <v>73367</v>
      </c>
      <c r="F67" s="149">
        <v>713.35642986857499</v>
      </c>
      <c r="G67" s="149">
        <v>414.988899218249</v>
      </c>
      <c r="H67" s="150">
        <f t="shared" si="1"/>
        <v>0.36778536545553986</v>
      </c>
      <c r="I67" s="151">
        <v>0.39974044379470602</v>
      </c>
    </row>
    <row r="68" spans="1:9">
      <c r="A68" s="143" t="s">
        <v>104</v>
      </c>
      <c r="B68" s="144">
        <v>238864</v>
      </c>
      <c r="C68" s="145">
        <v>137935</v>
      </c>
      <c r="D68" s="145">
        <v>46010</v>
      </c>
      <c r="E68" s="147">
        <f t="shared" si="2"/>
        <v>91925</v>
      </c>
      <c r="F68" s="149">
        <v>739.23720259226195</v>
      </c>
      <c r="G68" s="149">
        <v>531.58699923629001</v>
      </c>
      <c r="H68" s="150">
        <f t="shared" si="1"/>
        <v>0.41830097229137186</v>
      </c>
      <c r="I68" s="151">
        <v>0.39667340107118398</v>
      </c>
    </row>
    <row r="69" spans="1:9">
      <c r="A69" s="143" t="s">
        <v>105</v>
      </c>
      <c r="B69" s="144">
        <v>277142</v>
      </c>
      <c r="C69" s="145">
        <v>138376</v>
      </c>
      <c r="D69" s="145">
        <v>51627</v>
      </c>
      <c r="E69" s="147">
        <f t="shared" si="2"/>
        <v>86749</v>
      </c>
      <c r="F69" s="149">
        <v>855.64699468654896</v>
      </c>
      <c r="G69" s="149">
        <v>519.00604681662003</v>
      </c>
      <c r="H69" s="150">
        <f t="shared" si="1"/>
        <v>0.37755421269725786</v>
      </c>
      <c r="I69" s="151">
        <v>0.39362345700991702</v>
      </c>
    </row>
    <row r="70" spans="1:9">
      <c r="A70" s="143" t="s">
        <v>106</v>
      </c>
      <c r="B70" s="144">
        <v>243508</v>
      </c>
      <c r="C70" s="145">
        <v>145568</v>
      </c>
      <c r="D70" s="145">
        <v>51898</v>
      </c>
      <c r="E70" s="147">
        <f t="shared" si="2"/>
        <v>93670</v>
      </c>
      <c r="F70" s="149">
        <v>749.25480102705706</v>
      </c>
      <c r="G70" s="149">
        <v>585.64772116281904</v>
      </c>
      <c r="H70" s="150">
        <f t="shared" si="1"/>
        <v>0.43871946559968866</v>
      </c>
      <c r="I70" s="151">
        <v>0.390602692212066</v>
      </c>
    </row>
    <row r="71" spans="1:9">
      <c r="A71" s="143" t="s">
        <v>107</v>
      </c>
      <c r="B71" s="144">
        <v>283110</v>
      </c>
      <c r="C71" s="145">
        <v>131631</v>
      </c>
      <c r="D71" s="145">
        <v>52953</v>
      </c>
      <c r="E71" s="147">
        <f t="shared" si="2"/>
        <v>78678</v>
      </c>
      <c r="F71" s="149">
        <v>870.02779221508399</v>
      </c>
      <c r="G71" s="149">
        <v>507.70389705257799</v>
      </c>
      <c r="H71" s="150">
        <f t="shared" si="1"/>
        <v>0.36850709104502755</v>
      </c>
      <c r="I71" s="151">
        <v>0.38761314400109498</v>
      </c>
    </row>
    <row r="72" spans="1:9">
      <c r="A72" s="143" t="s">
        <v>108</v>
      </c>
      <c r="B72" s="144">
        <v>293428</v>
      </c>
      <c r="C72" s="145">
        <v>126302</v>
      </c>
      <c r="D72" s="145">
        <v>55557</v>
      </c>
      <c r="E72" s="147">
        <f t="shared" si="2"/>
        <v>70745</v>
      </c>
      <c r="F72" s="149">
        <v>902.89061520751602</v>
      </c>
      <c r="G72" s="149">
        <v>466.62778157135</v>
      </c>
      <c r="H72" s="150">
        <f t="shared" si="1"/>
        <v>0.34072399660265074</v>
      </c>
      <c r="I72" s="151">
        <v>0.38468692268383298</v>
      </c>
    </row>
    <row r="73" spans="1:9">
      <c r="A73" s="143" t="s">
        <v>109</v>
      </c>
      <c r="B73" s="144">
        <v>331086</v>
      </c>
      <c r="C73" s="145">
        <v>144692</v>
      </c>
      <c r="D73" s="145">
        <v>61049</v>
      </c>
      <c r="E73" s="147">
        <f t="shared" si="2"/>
        <v>83643</v>
      </c>
      <c r="F73" s="149">
        <v>1022.72679155034</v>
      </c>
      <c r="G73" s="149">
        <v>559.32060021325105</v>
      </c>
      <c r="H73" s="150">
        <f t="shared" si="1"/>
        <v>0.35354225361716063</v>
      </c>
      <c r="I73" s="151">
        <v>0.38184419728401697</v>
      </c>
    </row>
    <row r="74" spans="1:9">
      <c r="A74" s="143" t="s">
        <v>110</v>
      </c>
      <c r="B74" s="144">
        <v>264834</v>
      </c>
      <c r="C74" s="145">
        <v>149089</v>
      </c>
      <c r="D74" s="145">
        <v>60152</v>
      </c>
      <c r="E74" s="147">
        <f t="shared" si="2"/>
        <v>88937</v>
      </c>
      <c r="F74" s="149">
        <v>823.64142130923199</v>
      </c>
      <c r="G74" s="149">
        <v>597.36600937066203</v>
      </c>
      <c r="H74" s="150">
        <f t="shared" si="1"/>
        <v>0.4203820447897636</v>
      </c>
      <c r="I74" s="151">
        <v>0.379077659996577</v>
      </c>
    </row>
    <row r="75" spans="1:9">
      <c r="A75" s="143" t="s">
        <v>111</v>
      </c>
      <c r="B75" s="144">
        <v>343758</v>
      </c>
      <c r="C75" s="145">
        <v>147685</v>
      </c>
      <c r="D75" s="145">
        <v>66211</v>
      </c>
      <c r="E75" s="147">
        <f t="shared" si="2"/>
        <v>81474</v>
      </c>
      <c r="F75" s="149">
        <v>1069.48197027932</v>
      </c>
      <c r="G75" s="149">
        <v>557.91285098369201</v>
      </c>
      <c r="H75" s="150">
        <f t="shared" si="1"/>
        <v>0.34282575051498509</v>
      </c>
      <c r="I75" s="151">
        <v>0.37636231430165501</v>
      </c>
    </row>
    <row r="76" spans="1:9">
      <c r="A76" s="143" t="s">
        <v>112</v>
      </c>
      <c r="B76" s="144">
        <v>360995</v>
      </c>
      <c r="C76" s="145">
        <v>158350</v>
      </c>
      <c r="D76" s="145">
        <v>71101</v>
      </c>
      <c r="E76" s="147">
        <f t="shared" si="2"/>
        <v>87249</v>
      </c>
      <c r="F76" s="149">
        <v>1114.18634042909</v>
      </c>
      <c r="G76" s="149">
        <v>616.98361570355701</v>
      </c>
      <c r="H76" s="150">
        <f t="shared" si="1"/>
        <v>0.35639690575607585</v>
      </c>
      <c r="I76" s="151">
        <v>0.37369897891988801</v>
      </c>
    </row>
    <row r="77" spans="1:9">
      <c r="A77" s="143" t="s">
        <v>113</v>
      </c>
      <c r="B77" s="144">
        <v>423811</v>
      </c>
      <c r="C77" s="145">
        <v>171455</v>
      </c>
      <c r="D77" s="145">
        <v>76449</v>
      </c>
      <c r="E77" s="147">
        <f t="shared" si="2"/>
        <v>95006</v>
      </c>
      <c r="F77" s="149">
        <v>1286.09026798234</v>
      </c>
      <c r="G77" s="149">
        <v>702.53752394208595</v>
      </c>
      <c r="H77" s="150">
        <f t="shared" si="1"/>
        <v>0.35327753478806079</v>
      </c>
      <c r="I77" s="151">
        <v>0.37106751221954598</v>
      </c>
    </row>
    <row r="78" spans="1:9">
      <c r="A78" s="143" t="s">
        <v>114</v>
      </c>
      <c r="B78" s="144">
        <v>356139</v>
      </c>
      <c r="C78" s="145">
        <v>197583</v>
      </c>
      <c r="D78" s="145">
        <v>77360</v>
      </c>
      <c r="E78" s="147">
        <f t="shared" si="2"/>
        <v>120223</v>
      </c>
      <c r="F78" s="149">
        <v>1050.9254968907501</v>
      </c>
      <c r="G78" s="149">
        <v>940.86387683611099</v>
      </c>
      <c r="H78" s="150">
        <f t="shared" si="1"/>
        <v>0.47237116998754203</v>
      </c>
      <c r="I78" s="151">
        <v>0.36843695877317201</v>
      </c>
    </row>
    <row r="79" spans="1:9">
      <c r="A79" s="143" t="s">
        <v>115</v>
      </c>
      <c r="B79" s="144">
        <v>468572</v>
      </c>
      <c r="C79" s="145">
        <v>208375</v>
      </c>
      <c r="D79" s="145">
        <v>96147</v>
      </c>
      <c r="E79" s="147">
        <f t="shared" si="2"/>
        <v>112228</v>
      </c>
      <c r="F79" s="149">
        <v>1346.04391494633</v>
      </c>
      <c r="G79" s="149">
        <v>919.37415023379799</v>
      </c>
      <c r="H79" s="150">
        <f t="shared" si="1"/>
        <v>0.40582979555285603</v>
      </c>
      <c r="I79" s="151">
        <v>0.36576524441741398</v>
      </c>
    </row>
    <row r="80" spans="1:9">
      <c r="A80" s="143" t="s">
        <v>116</v>
      </c>
      <c r="B80" s="144">
        <v>504392</v>
      </c>
      <c r="C80" s="145">
        <v>203344</v>
      </c>
      <c r="D80" s="145">
        <v>106670</v>
      </c>
      <c r="E80" s="147">
        <f t="shared" si="2"/>
        <v>96674</v>
      </c>
      <c r="F80" s="149">
        <v>1413.1075699622399</v>
      </c>
      <c r="G80" s="149">
        <v>821.44895946555698</v>
      </c>
      <c r="H80" s="150">
        <f t="shared" si="1"/>
        <v>0.36761162613142995</v>
      </c>
      <c r="I80" s="151">
        <v>0.36307525387093098</v>
      </c>
    </row>
    <row r="81" spans="1:9">
      <c r="A81" s="143" t="s">
        <v>117</v>
      </c>
      <c r="B81" s="144">
        <v>582012</v>
      </c>
      <c r="C81" s="145">
        <v>176711</v>
      </c>
      <c r="D81" s="145">
        <v>127142</v>
      </c>
      <c r="E81" s="147">
        <f t="shared" si="2"/>
        <v>49569</v>
      </c>
      <c r="F81" s="149">
        <v>1593.7230182006599</v>
      </c>
      <c r="G81" s="149">
        <v>433.71301346453203</v>
      </c>
      <c r="H81" s="150">
        <f t="shared" si="1"/>
        <v>0.21392192241365604</v>
      </c>
      <c r="I81" s="151">
        <v>0.36041491219683802</v>
      </c>
    </row>
    <row r="82" spans="1:9">
      <c r="A82" s="143" t="s">
        <v>118</v>
      </c>
      <c r="B82" s="144">
        <v>525151</v>
      </c>
      <c r="C82" s="145">
        <v>256794</v>
      </c>
      <c r="D82" s="145">
        <v>142559</v>
      </c>
      <c r="E82" s="147">
        <f t="shared" si="2"/>
        <v>114235</v>
      </c>
      <c r="F82" s="149">
        <v>1409.4644905007301</v>
      </c>
      <c r="G82" s="149">
        <v>1025.2981161041</v>
      </c>
      <c r="H82" s="150">
        <f t="shared" si="1"/>
        <v>0.42110804286329717</v>
      </c>
      <c r="I82" s="151">
        <v>0.35783497969091499</v>
      </c>
    </row>
    <row r="83" spans="1:9">
      <c r="A83" s="143" t="s">
        <v>119</v>
      </c>
      <c r="B83" s="144">
        <v>597788</v>
      </c>
      <c r="C83" s="145">
        <v>233661</v>
      </c>
      <c r="D83" s="145">
        <v>162161</v>
      </c>
      <c r="E83" s="147">
        <f t="shared" si="2"/>
        <v>71500</v>
      </c>
      <c r="F83" s="149">
        <v>1587.9269816771</v>
      </c>
      <c r="G83" s="149">
        <v>656.36362864098999</v>
      </c>
      <c r="H83" s="150">
        <f t="shared" si="1"/>
        <v>0.29245928563055457</v>
      </c>
      <c r="I83" s="151">
        <v>0.35529465853032699</v>
      </c>
    </row>
    <row r="84" spans="1:9">
      <c r="A84" s="143" t="s">
        <v>120</v>
      </c>
      <c r="B84" s="144">
        <v>636286</v>
      </c>
      <c r="C84" s="145">
        <v>271282</v>
      </c>
      <c r="D84" s="145">
        <v>166461</v>
      </c>
      <c r="E84" s="147">
        <f t="shared" si="2"/>
        <v>104821</v>
      </c>
      <c r="F84" s="149">
        <v>1692.0449094258699</v>
      </c>
      <c r="G84" s="149">
        <v>982.30700933768105</v>
      </c>
      <c r="H84" s="150">
        <f t="shared" si="1"/>
        <v>0.36730656217893598</v>
      </c>
      <c r="I84" s="151">
        <v>0.35279269655672302</v>
      </c>
    </row>
    <row r="85" spans="1:9">
      <c r="A85" s="143" t="s">
        <v>121</v>
      </c>
      <c r="B85" s="144">
        <v>736266</v>
      </c>
      <c r="C85" s="145">
        <v>286933</v>
      </c>
      <c r="D85" s="145">
        <v>184177</v>
      </c>
      <c r="E85" s="147">
        <f t="shared" si="2"/>
        <v>102756</v>
      </c>
      <c r="F85" s="149">
        <v>1983.96361839628</v>
      </c>
      <c r="G85" s="149">
        <v>980.63124591722499</v>
      </c>
      <c r="H85" s="150">
        <f t="shared" si="1"/>
        <v>0.33078086241112903</v>
      </c>
      <c r="I85" s="151">
        <v>0.35028856950368698</v>
      </c>
    </row>
    <row r="86" spans="1:9">
      <c r="A86" s="143" t="s">
        <v>122</v>
      </c>
      <c r="B86" s="144">
        <v>606605</v>
      </c>
      <c r="C86" s="145">
        <v>321991</v>
      </c>
      <c r="D86" s="145">
        <v>181296</v>
      </c>
      <c r="E86" s="147">
        <f t="shared" si="2"/>
        <v>140695</v>
      </c>
      <c r="F86" s="149">
        <v>1678.8212185848599</v>
      </c>
      <c r="G86" s="149">
        <v>1364.2276200859801</v>
      </c>
      <c r="H86" s="150">
        <f t="shared" si="1"/>
        <v>0.44830947264121312</v>
      </c>
      <c r="I86" s="151">
        <v>0.34775082427081799</v>
      </c>
    </row>
    <row r="87" spans="1:9">
      <c r="A87" s="143" t="s">
        <v>123</v>
      </c>
      <c r="B87" s="144">
        <v>700774</v>
      </c>
      <c r="C87" s="145">
        <v>338077</v>
      </c>
      <c r="D87" s="145">
        <v>189270</v>
      </c>
      <c r="E87" s="147">
        <f t="shared" si="2"/>
        <v>148807</v>
      </c>
      <c r="F87" s="149">
        <v>1963.45219216494</v>
      </c>
      <c r="G87" s="149">
        <v>1474.0128854848699</v>
      </c>
      <c r="H87" s="150">
        <f t="shared" si="1"/>
        <v>0.42880810486448651</v>
      </c>
      <c r="I87" s="151">
        <v>0.34513581544078398</v>
      </c>
    </row>
    <row r="88" spans="1:9">
      <c r="A88" s="143" t="s">
        <v>124</v>
      </c>
      <c r="B88" s="144">
        <v>728339</v>
      </c>
      <c r="C88" s="145">
        <v>282378</v>
      </c>
      <c r="D88" s="145">
        <v>195480</v>
      </c>
      <c r="E88" s="147">
        <f t="shared" si="2"/>
        <v>86898</v>
      </c>
      <c r="F88" s="149">
        <v>2033.09917879868</v>
      </c>
      <c r="G88" s="149">
        <v>884.108679361599</v>
      </c>
      <c r="H88" s="150">
        <f t="shared" si="1"/>
        <v>0.30306674133229483</v>
      </c>
      <c r="I88" s="151">
        <v>0.34246274675148097</v>
      </c>
    </row>
    <row r="89" spans="1:9">
      <c r="A89" s="143" t="s">
        <v>125</v>
      </c>
      <c r="B89" s="144">
        <v>826576</v>
      </c>
      <c r="C89" s="145">
        <v>272217</v>
      </c>
      <c r="D89" s="145">
        <v>193528</v>
      </c>
      <c r="E89" s="147">
        <f t="shared" si="2"/>
        <v>78689</v>
      </c>
      <c r="F89" s="149">
        <v>2260.3274104514999</v>
      </c>
      <c r="G89" s="149">
        <v>824.45081506753399</v>
      </c>
      <c r="H89" s="150">
        <f t="shared" si="1"/>
        <v>0.26726420987000288</v>
      </c>
      <c r="I89" s="151">
        <v>0.33980311712169597</v>
      </c>
    </row>
    <row r="90" spans="1:9">
      <c r="A90" s="143" t="s">
        <v>126</v>
      </c>
      <c r="B90" s="144">
        <v>710604</v>
      </c>
      <c r="C90" s="145">
        <v>297662</v>
      </c>
      <c r="D90" s="145">
        <v>186897</v>
      </c>
      <c r="E90" s="147">
        <f t="shared" si="2"/>
        <v>110765</v>
      </c>
      <c r="F90" s="149">
        <v>1865.3460055468699</v>
      </c>
      <c r="G90" s="149">
        <v>1197.58737020487</v>
      </c>
      <c r="H90" s="150">
        <f t="shared" si="1"/>
        <v>0.39099360752858181</v>
      </c>
      <c r="I90" s="151">
        <v>0.33720380296683</v>
      </c>
    </row>
    <row r="91" spans="1:9">
      <c r="A91" s="143" t="s">
        <v>127</v>
      </c>
      <c r="B91" s="144">
        <v>835248</v>
      </c>
      <c r="C91" s="145">
        <v>274341</v>
      </c>
      <c r="D91" s="145">
        <v>177403</v>
      </c>
      <c r="E91" s="147">
        <f t="shared" si="2"/>
        <v>96938</v>
      </c>
      <c r="F91" s="149">
        <v>2122.82139352371</v>
      </c>
      <c r="G91" s="149">
        <v>1218.04876032672</v>
      </c>
      <c r="H91" s="150">
        <f t="shared" si="1"/>
        <v>0.36459027266381205</v>
      </c>
      <c r="I91" s="151">
        <v>0.33466634388525002</v>
      </c>
    </row>
    <row r="92" spans="1:9">
      <c r="A92" s="143" t="s">
        <v>128</v>
      </c>
      <c r="B92" s="144">
        <v>926710</v>
      </c>
      <c r="C92" s="145">
        <v>228836</v>
      </c>
      <c r="D92" s="145">
        <v>179469</v>
      </c>
      <c r="E92" s="147">
        <f t="shared" si="2"/>
        <v>49367</v>
      </c>
      <c r="F92" s="149">
        <v>2306.33696102671</v>
      </c>
      <c r="G92" s="149">
        <v>768.15298650113698</v>
      </c>
      <c r="H92" s="150">
        <f t="shared" si="1"/>
        <v>0.24984729161947583</v>
      </c>
      <c r="I92" s="151">
        <v>0.33222589810317699</v>
      </c>
    </row>
    <row r="93" spans="1:9">
      <c r="A93" s="143" t="s">
        <v>129</v>
      </c>
      <c r="B93" s="144">
        <v>1036500</v>
      </c>
      <c r="C93" s="145">
        <v>252616</v>
      </c>
      <c r="D93" s="145">
        <v>185164</v>
      </c>
      <c r="E93" s="147">
        <f t="shared" si="2"/>
        <v>67452</v>
      </c>
      <c r="F93" s="149">
        <v>2560.0956399027</v>
      </c>
      <c r="G93" s="149">
        <v>1294.21088296726</v>
      </c>
      <c r="H93" s="150">
        <f t="shared" si="1"/>
        <v>0.33578307155591136</v>
      </c>
      <c r="I93" s="151">
        <v>0.32993632630231501</v>
      </c>
    </row>
    <row r="94" spans="1:9">
      <c r="A94" s="143" t="s">
        <v>130</v>
      </c>
      <c r="B94" s="144">
        <v>855539</v>
      </c>
      <c r="C94" s="145">
        <v>268725</v>
      </c>
      <c r="D94" s="145">
        <v>184147</v>
      </c>
      <c r="E94" s="147">
        <f t="shared" si="2"/>
        <v>84578</v>
      </c>
      <c r="F94" s="149">
        <v>2129.6034149554598</v>
      </c>
      <c r="G94" s="149">
        <v>2002.6486530950101</v>
      </c>
      <c r="H94" s="150">
        <f t="shared" si="1"/>
        <v>0.48463855062932482</v>
      </c>
      <c r="I94" s="151">
        <v>0.32780000253531899</v>
      </c>
    </row>
    <row r="95" spans="1:9">
      <c r="A95" s="143" t="s">
        <v>131</v>
      </c>
      <c r="B95" s="144">
        <v>931710</v>
      </c>
      <c r="C95" s="145">
        <v>202237</v>
      </c>
      <c r="D95" s="145">
        <v>182215</v>
      </c>
      <c r="E95" s="147">
        <f t="shared" si="2"/>
        <v>20022</v>
      </c>
      <c r="F95" s="149">
        <v>2336.6155774438598</v>
      </c>
      <c r="G95" s="149">
        <v>474.62211254163998</v>
      </c>
      <c r="H95" s="150">
        <f t="shared" si="1"/>
        <v>0.16883030354650952</v>
      </c>
      <c r="I95" s="151">
        <v>0.32582295507062498</v>
      </c>
    </row>
    <row r="96" spans="1:9">
      <c r="A96" s="143" t="s">
        <v>132</v>
      </c>
      <c r="B96" s="144">
        <v>997447</v>
      </c>
      <c r="C96" s="145">
        <v>228678</v>
      </c>
      <c r="D96" s="145">
        <v>188512</v>
      </c>
      <c r="E96" s="147">
        <f t="shared" si="2"/>
        <v>40166</v>
      </c>
      <c r="F96" s="149">
        <v>2519.4941397415901</v>
      </c>
      <c r="G96" s="149">
        <v>910.77038580649105</v>
      </c>
      <c r="H96" s="150">
        <f t="shared" si="1"/>
        <v>0.26551024826896397</v>
      </c>
      <c r="I96" s="151">
        <v>0.32410923626922999</v>
      </c>
    </row>
    <row r="97" spans="1:9">
      <c r="A97" s="143" t="s">
        <v>133</v>
      </c>
      <c r="B97" s="144">
        <v>1111209</v>
      </c>
      <c r="C97" s="145">
        <v>211805</v>
      </c>
      <c r="D97" s="145">
        <v>177339</v>
      </c>
      <c r="E97" s="147">
        <f t="shared" si="2"/>
        <v>34466</v>
      </c>
      <c r="F97" s="149">
        <v>2826.1868678590699</v>
      </c>
      <c r="G97" s="149">
        <v>672.95884855685404</v>
      </c>
      <c r="H97" s="150">
        <f t="shared" si="1"/>
        <v>0.19232089861240376</v>
      </c>
      <c r="I97" s="151">
        <v>0.322664778084927</v>
      </c>
    </row>
    <row r="98" spans="1:9">
      <c r="A98" s="143" t="s">
        <v>134</v>
      </c>
      <c r="B98" s="144">
        <v>923429</v>
      </c>
      <c r="C98" s="145">
        <v>280778</v>
      </c>
      <c r="D98" s="145">
        <v>175852</v>
      </c>
      <c r="E98" s="147">
        <f t="shared" si="2"/>
        <v>104926</v>
      </c>
      <c r="F98" s="149">
        <v>2363.9844355391101</v>
      </c>
      <c r="G98" s="149">
        <v>1527.3337622127301</v>
      </c>
      <c r="H98" s="150">
        <f t="shared" si="1"/>
        <v>0.39249778213848663</v>
      </c>
      <c r="I98" s="151">
        <v>0.32145888810400802</v>
      </c>
    </row>
    <row r="99" spans="1:9">
      <c r="A99" s="143" t="s">
        <v>135</v>
      </c>
      <c r="B99" s="144">
        <v>1019540</v>
      </c>
      <c r="C99" s="145">
        <v>300042</v>
      </c>
      <c r="D99" s="145">
        <v>147472</v>
      </c>
      <c r="E99" s="147">
        <f t="shared" si="2"/>
        <v>152570</v>
      </c>
      <c r="F99" s="149">
        <v>2621.7984023146801</v>
      </c>
      <c r="G99" s="149">
        <v>1622.4337143226901</v>
      </c>
      <c r="H99" s="150">
        <f t="shared" si="1"/>
        <v>0.38226790376585618</v>
      </c>
      <c r="I99" s="151">
        <v>0.32037940898809703</v>
      </c>
    </row>
    <row r="100" spans="1:9">
      <c r="A100" s="143" t="s">
        <v>136</v>
      </c>
      <c r="B100" s="144">
        <v>1107929</v>
      </c>
      <c r="C100" s="145">
        <v>288201</v>
      </c>
      <c r="D100" s="145">
        <v>162473</v>
      </c>
      <c r="E100" s="147">
        <f t="shared" si="2"/>
        <v>125728</v>
      </c>
      <c r="F100" s="149">
        <v>2855.6228754795802</v>
      </c>
      <c r="G100" s="149">
        <v>1035.21807879825</v>
      </c>
      <c r="H100" s="150">
        <f t="shared" si="1"/>
        <v>0.26606538045716499</v>
      </c>
      <c r="I100" s="151">
        <v>0.31935858270758899</v>
      </c>
    </row>
    <row r="101" spans="1:9">
      <c r="A101" s="143" t="s">
        <v>137</v>
      </c>
      <c r="B101" s="144">
        <v>1222103</v>
      </c>
      <c r="C101" s="145">
        <v>310332</v>
      </c>
      <c r="D101" s="145">
        <v>155148</v>
      </c>
      <c r="E101" s="147">
        <f t="shared" si="2"/>
        <v>155184</v>
      </c>
      <c r="F101" s="149">
        <v>3149.5942866666201</v>
      </c>
      <c r="G101" s="149">
        <v>1099.9144446663099</v>
      </c>
      <c r="H101" s="150">
        <f t="shared" si="1"/>
        <v>0.25883331796833442</v>
      </c>
      <c r="I101" s="151">
        <v>0.318367331542113</v>
      </c>
    </row>
    <row r="102" spans="1:9">
      <c r="A102" s="143" t="s">
        <v>138</v>
      </c>
      <c r="B102" s="144">
        <v>1010743</v>
      </c>
      <c r="C102" s="145">
        <v>405582</v>
      </c>
      <c r="D102" s="145">
        <v>156703</v>
      </c>
      <c r="E102" s="147">
        <f t="shared" si="2"/>
        <v>248879</v>
      </c>
      <c r="F102" s="149">
        <v>2597.7788463342899</v>
      </c>
      <c r="G102" s="149">
        <v>1864.0866503003999</v>
      </c>
      <c r="H102" s="150">
        <f t="shared" si="1"/>
        <v>0.417781901248786</v>
      </c>
      <c r="I102" s="151">
        <v>0.317343269519893</v>
      </c>
    </row>
    <row r="103" spans="1:9">
      <c r="A103" s="143" t="s">
        <v>139</v>
      </c>
      <c r="B103" s="144">
        <v>1145502</v>
      </c>
      <c r="C103" s="145">
        <v>386391</v>
      </c>
      <c r="D103" s="145">
        <v>150958</v>
      </c>
      <c r="E103" s="147">
        <f t="shared" si="2"/>
        <v>235433</v>
      </c>
      <c r="F103" s="149">
        <v>2932.0817995202001</v>
      </c>
      <c r="G103" s="149">
        <v>1845.4509721300999</v>
      </c>
      <c r="H103" s="150">
        <f t="shared" si="1"/>
        <v>0.38627698863332482</v>
      </c>
      <c r="I103" s="151">
        <v>0.316186801910671</v>
      </c>
    </row>
    <row r="104" spans="1:9">
      <c r="A104" s="143" t="s">
        <v>140</v>
      </c>
      <c r="B104" s="144">
        <v>1221021</v>
      </c>
      <c r="C104" s="145">
        <v>327297</v>
      </c>
      <c r="D104" s="145">
        <v>165588</v>
      </c>
      <c r="E104" s="147">
        <f t="shared" si="2"/>
        <v>161709</v>
      </c>
      <c r="F104" s="149">
        <v>3107.7027422295901</v>
      </c>
      <c r="G104" s="149">
        <v>1315.74931228175</v>
      </c>
      <c r="H104" s="150">
        <f t="shared" si="1"/>
        <v>0.29744853025814044</v>
      </c>
      <c r="I104" s="151">
        <v>0.31486110812901502</v>
      </c>
    </row>
    <row r="105" spans="1:9">
      <c r="A105" s="143" t="s">
        <v>141</v>
      </c>
      <c r="B105" s="144">
        <v>1386062</v>
      </c>
      <c r="C105" s="145">
        <v>345090</v>
      </c>
      <c r="D105" s="145">
        <v>191417</v>
      </c>
      <c r="E105" s="147">
        <f t="shared" si="2"/>
        <v>153673</v>
      </c>
      <c r="F105" s="149">
        <v>3501.83661191589</v>
      </c>
      <c r="G105" s="149">
        <v>1290.8130652877201</v>
      </c>
      <c r="H105" s="150">
        <f t="shared" si="1"/>
        <v>0.26933182106497644</v>
      </c>
      <c r="I105" s="151">
        <v>0.31337317395620001</v>
      </c>
    </row>
    <row r="106" spans="1:9">
      <c r="A106" s="143" t="s">
        <v>142</v>
      </c>
      <c r="B106" s="144">
        <v>1155052</v>
      </c>
      <c r="C106" s="145">
        <v>408603</v>
      </c>
      <c r="D106" s="145">
        <v>201686</v>
      </c>
      <c r="E106" s="147">
        <f t="shared" si="2"/>
        <v>206917</v>
      </c>
      <c r="F106" s="149">
        <v>2891.0595229976698</v>
      </c>
      <c r="G106" s="149">
        <v>1785.67498689685</v>
      </c>
      <c r="H106" s="150">
        <f t="shared" si="1"/>
        <v>0.38182090155404702</v>
      </c>
      <c r="I106" s="151">
        <v>0.31171910231232702</v>
      </c>
    </row>
    <row r="107" spans="1:9">
      <c r="A107" s="143" t="s">
        <v>143</v>
      </c>
      <c r="B107" s="144">
        <v>1325318</v>
      </c>
      <c r="C107" s="145">
        <v>476357</v>
      </c>
      <c r="D107" s="145">
        <v>229991</v>
      </c>
      <c r="E107" s="147">
        <f t="shared" si="2"/>
        <v>246366</v>
      </c>
      <c r="F107" s="149">
        <v>3274.2257756930499</v>
      </c>
      <c r="G107" s="149">
        <v>2134.4049396371602</v>
      </c>
      <c r="H107" s="150">
        <f t="shared" si="1"/>
        <v>0.39462944541349576</v>
      </c>
      <c r="I107" s="151">
        <v>0.309867470271944</v>
      </c>
    </row>
    <row r="108" spans="1:9">
      <c r="A108" s="143" t="s">
        <v>144</v>
      </c>
      <c r="B108" s="144">
        <v>1417546</v>
      </c>
      <c r="C108" s="145">
        <v>379501</v>
      </c>
      <c r="D108" s="145">
        <v>261262</v>
      </c>
      <c r="E108" s="147">
        <f t="shared" si="2"/>
        <v>118239</v>
      </c>
      <c r="F108" s="149">
        <v>3441.5182454168598</v>
      </c>
      <c r="G108" s="149">
        <v>1000.68050016418</v>
      </c>
      <c r="H108" s="150">
        <f t="shared" si="1"/>
        <v>0.22526693591988101</v>
      </c>
      <c r="I108" s="151">
        <v>0.307830668534121</v>
      </c>
    </row>
    <row r="109" spans="1:9">
      <c r="A109" s="143" t="s">
        <v>145</v>
      </c>
      <c r="B109" s="144">
        <v>1604233</v>
      </c>
      <c r="C109" s="145">
        <v>405503</v>
      </c>
      <c r="D109" s="145">
        <v>264023</v>
      </c>
      <c r="E109" s="147">
        <f t="shared" si="2"/>
        <v>141480</v>
      </c>
      <c r="F109" s="149">
        <v>3808.5964558924002</v>
      </c>
      <c r="G109" s="149">
        <v>1153.1395733017901</v>
      </c>
      <c r="H109" s="150">
        <f t="shared" si="1"/>
        <v>0.23240647356426691</v>
      </c>
      <c r="I109" s="151">
        <v>0.305674064032395</v>
      </c>
    </row>
    <row r="110" spans="1:9">
      <c r="A110" s="143" t="s">
        <v>146</v>
      </c>
      <c r="B110" s="144">
        <v>1334639</v>
      </c>
      <c r="C110" s="145">
        <v>550966</v>
      </c>
      <c r="D110" s="145">
        <v>251913</v>
      </c>
      <c r="E110" s="147">
        <f t="shared" si="2"/>
        <v>299053</v>
      </c>
      <c r="F110" s="149">
        <v>3080.2790135834498</v>
      </c>
      <c r="G110" s="149">
        <v>2303.7605010750099</v>
      </c>
      <c r="H110" s="150">
        <f t="shared" si="1"/>
        <v>0.42788699726345725</v>
      </c>
      <c r="I110" s="151">
        <v>0.303411421367417</v>
      </c>
    </row>
    <row r="111" spans="1:9">
      <c r="A111" s="143" t="s">
        <v>147</v>
      </c>
      <c r="B111" s="144">
        <v>1504549</v>
      </c>
      <c r="C111" s="145">
        <v>348668</v>
      </c>
      <c r="D111" s="145">
        <v>232724</v>
      </c>
      <c r="E111" s="147">
        <f t="shared" si="2"/>
        <v>115944</v>
      </c>
      <c r="F111" s="149">
        <v>3385.0813065136199</v>
      </c>
      <c r="G111" s="149">
        <v>867.79703419003101</v>
      </c>
      <c r="H111" s="150">
        <f t="shared" si="1"/>
        <v>0.20404934368436489</v>
      </c>
      <c r="I111" s="151">
        <v>0.30101071289579701</v>
      </c>
    </row>
    <row r="112" spans="1:9">
      <c r="A112" s="143" t="s">
        <v>148</v>
      </c>
      <c r="B112" s="144">
        <v>1653813</v>
      </c>
      <c r="C112" s="145">
        <v>458966</v>
      </c>
      <c r="D112" s="145">
        <v>244856</v>
      </c>
      <c r="E112" s="147">
        <f t="shared" si="2"/>
        <v>214110</v>
      </c>
      <c r="F112" s="149">
        <v>3639.98838418078</v>
      </c>
      <c r="G112" s="149">
        <v>1574.6019820085401</v>
      </c>
      <c r="H112" s="150">
        <f t="shared" si="1"/>
        <v>0.30196081982163747</v>
      </c>
      <c r="I112" s="151">
        <v>0.29851770820907902</v>
      </c>
    </row>
    <row r="113" spans="1:9">
      <c r="A113" s="143" t="s">
        <v>149</v>
      </c>
      <c r="B113" s="144">
        <v>1876611</v>
      </c>
      <c r="C113" s="145">
        <v>554290</v>
      </c>
      <c r="D113" s="145">
        <v>246151</v>
      </c>
      <c r="E113" s="147">
        <f t="shared" si="2"/>
        <v>308139</v>
      </c>
      <c r="F113" s="149">
        <v>4057.3512957221401</v>
      </c>
      <c r="G113" s="149">
        <v>2276.2404827263999</v>
      </c>
      <c r="H113" s="150">
        <f t="shared" si="1"/>
        <v>0.35939172626688953</v>
      </c>
      <c r="I113" s="151">
        <v>0.29591757604304902</v>
      </c>
    </row>
    <row r="114" spans="1:9">
      <c r="A114" s="143" t="s">
        <v>150</v>
      </c>
      <c r="B114" s="144">
        <v>1480181</v>
      </c>
      <c r="C114" s="145">
        <v>620758</v>
      </c>
      <c r="D114" s="145">
        <v>242598</v>
      </c>
      <c r="E114" s="147">
        <f t="shared" si="2"/>
        <v>378160</v>
      </c>
      <c r="F114" s="149">
        <v>3159.4989172412002</v>
      </c>
      <c r="G114" s="149">
        <v>2894.81680905249</v>
      </c>
      <c r="H114" s="150">
        <f t="shared" si="1"/>
        <v>0.47814103854551182</v>
      </c>
      <c r="I114" s="151">
        <v>0.29319763707825303</v>
      </c>
    </row>
    <row r="115" spans="1:9">
      <c r="A115" s="143" t="s">
        <v>151</v>
      </c>
      <c r="B115" s="144">
        <v>1685620</v>
      </c>
      <c r="C115" s="145">
        <v>450221</v>
      </c>
      <c r="D115" s="145">
        <v>247190</v>
      </c>
      <c r="E115" s="147">
        <f t="shared" si="2"/>
        <v>203031</v>
      </c>
      <c r="F115" s="149">
        <v>3558.51386971993</v>
      </c>
      <c r="G115" s="149">
        <v>1605.0187798044699</v>
      </c>
      <c r="H115" s="150">
        <f t="shared" si="1"/>
        <v>0.31083734503979643</v>
      </c>
      <c r="I115" s="151">
        <v>0.29038488333912499</v>
      </c>
    </row>
    <row r="116" spans="1:9">
      <c r="A116" s="143" t="s">
        <v>152</v>
      </c>
      <c r="B116" s="144">
        <v>1833835</v>
      </c>
      <c r="C116" s="145">
        <v>406870</v>
      </c>
      <c r="D116" s="145">
        <v>270714</v>
      </c>
      <c r="E116" s="147">
        <f t="shared" si="2"/>
        <v>136156</v>
      </c>
      <c r="F116" s="149">
        <v>3836.98286284399</v>
      </c>
      <c r="G116" s="149">
        <v>1109.13896528849</v>
      </c>
      <c r="H116" s="150">
        <f t="shared" si="1"/>
        <v>0.22424416620309384</v>
      </c>
      <c r="I116" s="151">
        <v>0.28762189647601599</v>
      </c>
    </row>
    <row r="117" spans="1:9">
      <c r="A117" s="143" t="s">
        <v>153</v>
      </c>
      <c r="B117" s="144">
        <v>2052321</v>
      </c>
      <c r="C117" s="145">
        <v>417781</v>
      </c>
      <c r="D117" s="145">
        <v>270162</v>
      </c>
      <c r="E117" s="147">
        <f t="shared" si="2"/>
        <v>147619</v>
      </c>
      <c r="F117" s="149">
        <v>4266.0043501948603</v>
      </c>
      <c r="G117" s="149">
        <v>1237.12544585453</v>
      </c>
      <c r="H117" s="150">
        <f t="shared" si="1"/>
        <v>0.22480397368469174</v>
      </c>
      <c r="I117" s="151">
        <v>0.28506404092784199</v>
      </c>
    </row>
    <row r="118" spans="1:9">
      <c r="A118" s="143" t="s">
        <v>154</v>
      </c>
      <c r="B118" s="144">
        <v>1620134</v>
      </c>
      <c r="C118" s="145">
        <v>611614</v>
      </c>
      <c r="D118" s="145">
        <v>272825</v>
      </c>
      <c r="E118" s="147">
        <f t="shared" si="2"/>
        <v>338789</v>
      </c>
      <c r="F118" s="149">
        <v>3354.6435884624798</v>
      </c>
      <c r="G118" s="149">
        <v>2916.3211139180398</v>
      </c>
      <c r="H118" s="150">
        <f t="shared" si="1"/>
        <v>0.46505143184922981</v>
      </c>
      <c r="I118" s="151">
        <v>0.28282707005209501</v>
      </c>
    </row>
    <row r="119" spans="1:9">
      <c r="A119" s="143" t="s">
        <v>155</v>
      </c>
      <c r="B119" s="144">
        <v>1766507</v>
      </c>
      <c r="C119" s="145">
        <v>428690</v>
      </c>
      <c r="D119" s="145">
        <v>252502</v>
      </c>
      <c r="E119" s="147">
        <f t="shared" si="2"/>
        <v>176188</v>
      </c>
      <c r="F119" s="149">
        <v>3628.8547453418901</v>
      </c>
      <c r="G119" s="149">
        <v>1445.55330462757</v>
      </c>
      <c r="H119" s="150">
        <f t="shared" si="1"/>
        <v>0.28487131708619096</v>
      </c>
      <c r="I119" s="151">
        <v>0.280989074664243</v>
      </c>
    </row>
    <row r="120" spans="1:9">
      <c r="A120" s="143" t="s">
        <v>156</v>
      </c>
      <c r="B120" s="144">
        <v>1882565</v>
      </c>
      <c r="C120" s="145">
        <v>360427</v>
      </c>
      <c r="D120" s="145">
        <v>276220</v>
      </c>
      <c r="E120" s="147">
        <f t="shared" si="2"/>
        <v>84207</v>
      </c>
      <c r="F120" s="149">
        <v>3819.4367279737098</v>
      </c>
      <c r="G120" s="149">
        <v>629.27717038529102</v>
      </c>
      <c r="H120" s="150">
        <f t="shared" si="1"/>
        <v>0.14145148120615558</v>
      </c>
      <c r="I120" s="151">
        <v>0.27974203580587598</v>
      </c>
    </row>
    <row r="121" spans="1:9">
      <c r="A121" s="143" t="s">
        <v>157</v>
      </c>
      <c r="B121" s="144">
        <v>2128854</v>
      </c>
      <c r="C121" s="145">
        <v>277052</v>
      </c>
      <c r="D121" s="145">
        <v>278047</v>
      </c>
      <c r="E121" s="147">
        <f t="shared" si="2"/>
        <v>-995</v>
      </c>
      <c r="F121" s="149">
        <v>4244.4649382219104</v>
      </c>
      <c r="G121" s="149">
        <v>-6.5515889309136801</v>
      </c>
      <c r="H121" s="150">
        <f t="shared" si="1"/>
        <v>-1.5459468825642642E-3</v>
      </c>
      <c r="I121" s="151">
        <v>0.279280360920099</v>
      </c>
    </row>
    <row r="122" spans="1:9">
      <c r="A122" s="143" t="s">
        <v>158</v>
      </c>
      <c r="B122" s="144">
        <v>1683732</v>
      </c>
      <c r="C122" s="145">
        <v>646693</v>
      </c>
      <c r="D122" s="145">
        <v>290184</v>
      </c>
      <c r="E122" s="147">
        <f t="shared" si="2"/>
        <v>356509</v>
      </c>
      <c r="F122" s="149">
        <v>3279.5507306245199</v>
      </c>
      <c r="G122" s="149">
        <v>2031.35152206515</v>
      </c>
      <c r="H122" s="150">
        <f t="shared" si="1"/>
        <v>0.38248708513442997</v>
      </c>
      <c r="I122" s="151">
        <v>0.279712025853389</v>
      </c>
    </row>
    <row r="123" spans="1:9">
      <c r="A123" s="143" t="s">
        <v>159</v>
      </c>
      <c r="B123" s="144">
        <v>1893862</v>
      </c>
      <c r="C123" s="145">
        <v>412747</v>
      </c>
      <c r="D123" s="145">
        <v>270252</v>
      </c>
      <c r="E123" s="147">
        <f t="shared" si="2"/>
        <v>142495</v>
      </c>
      <c r="F123" s="149">
        <v>3645.6367775156</v>
      </c>
      <c r="G123" s="149">
        <v>909.31453406761602</v>
      </c>
      <c r="H123" s="150">
        <f t="shared" si="1"/>
        <v>0.19963210841688561</v>
      </c>
      <c r="I123" s="151">
        <v>0.280969490009851</v>
      </c>
    </row>
    <row r="124" spans="1:9">
      <c r="A124" s="143" t="s">
        <v>160</v>
      </c>
      <c r="B124" s="144">
        <v>1941615</v>
      </c>
      <c r="C124" s="145">
        <v>481781</v>
      </c>
      <c r="D124" s="145">
        <v>294431</v>
      </c>
      <c r="E124" s="147">
        <f t="shared" si="2"/>
        <v>187350</v>
      </c>
      <c r="F124" s="149">
        <v>3743.8936504552398</v>
      </c>
      <c r="G124" s="149">
        <v>1441.17496014579</v>
      </c>
      <c r="H124" s="150">
        <f t="shared" si="1"/>
        <v>0.27794713404549054</v>
      </c>
      <c r="I124" s="151">
        <v>0.28304944720563802</v>
      </c>
    </row>
    <row r="125" spans="1:9">
      <c r="A125" s="143" t="s">
        <v>161</v>
      </c>
      <c r="B125" s="144">
        <v>2215786</v>
      </c>
      <c r="C125" s="145">
        <v>387424</v>
      </c>
      <c r="D125" s="145">
        <v>297995</v>
      </c>
      <c r="E125" s="147">
        <f t="shared" si="2"/>
        <v>89429</v>
      </c>
      <c r="F125" s="149">
        <v>4339.0188414046197</v>
      </c>
      <c r="G125" s="149">
        <v>878.95898372142904</v>
      </c>
      <c r="H125" s="150">
        <f t="shared" si="1"/>
        <v>0.16844820219223455</v>
      </c>
      <c r="I125" s="151">
        <v>0.285897755393407</v>
      </c>
    </row>
    <row r="126" spans="1:9">
      <c r="A126" s="143" t="s">
        <v>162</v>
      </c>
      <c r="B126" s="144">
        <v>1785935</v>
      </c>
      <c r="C126" s="145">
        <v>580304</v>
      </c>
      <c r="D126" s="145">
        <v>291087</v>
      </c>
      <c r="E126" s="147">
        <f t="shared" si="2"/>
        <v>289217</v>
      </c>
      <c r="F126" s="149">
        <v>3605.3191255224901</v>
      </c>
      <c r="G126" s="149">
        <v>3574.3079808103198</v>
      </c>
      <c r="H126" s="150">
        <f t="shared" si="1"/>
        <v>0.49784033737038957</v>
      </c>
      <c r="I126" s="151">
        <v>0.28945708358009198</v>
      </c>
    </row>
    <row r="127" spans="1:9">
      <c r="A127" s="143" t="s">
        <v>163</v>
      </c>
      <c r="B127" s="144">
        <v>1821486</v>
      </c>
      <c r="C127" s="145">
        <v>348704</v>
      </c>
      <c r="D127" s="145">
        <v>270281</v>
      </c>
      <c r="E127" s="147">
        <f t="shared" si="2"/>
        <v>78423</v>
      </c>
      <c r="F127" s="149">
        <v>3726.7364684446902</v>
      </c>
      <c r="G127" s="149">
        <v>988.73654533741103</v>
      </c>
      <c r="H127" s="150">
        <f t="shared" si="1"/>
        <v>0.20967918646710337</v>
      </c>
      <c r="I127" s="151">
        <v>0.293596694801874</v>
      </c>
    </row>
    <row r="128" spans="1:9">
      <c r="A128" s="143" t="s">
        <v>164</v>
      </c>
      <c r="B128" s="144">
        <v>1912813</v>
      </c>
      <c r="C128" s="145">
        <v>398398</v>
      </c>
      <c r="D128" s="145">
        <v>287121</v>
      </c>
      <c r="E128" s="147">
        <f t="shared" si="2"/>
        <v>111277</v>
      </c>
      <c r="F128" s="149">
        <v>3900.8788651192399</v>
      </c>
      <c r="G128" s="149">
        <v>1361.8573142233499</v>
      </c>
      <c r="H128" s="150">
        <f t="shared" si="1"/>
        <v>0.25877362417841554</v>
      </c>
      <c r="I128" s="151">
        <v>0.29831609162855499</v>
      </c>
    </row>
    <row r="129" spans="1:9">
      <c r="A129" s="143" t="s">
        <v>165</v>
      </c>
      <c r="B129" s="144">
        <v>2149507</v>
      </c>
      <c r="C129" s="145">
        <v>357742</v>
      </c>
      <c r="D129" s="145">
        <v>285305</v>
      </c>
      <c r="E129" s="147">
        <f t="shared" si="2"/>
        <v>72437</v>
      </c>
      <c r="F129" s="149">
        <v>4292.7655409135596</v>
      </c>
      <c r="G129" s="149">
        <v>796.198159628913</v>
      </c>
      <c r="H129" s="150">
        <f t="shared" si="1"/>
        <v>0.15645585358450098</v>
      </c>
      <c r="I129" s="151">
        <v>0.30356232818722501</v>
      </c>
    </row>
    <row r="130" spans="1:9">
      <c r="A130" s="143" t="s">
        <v>166</v>
      </c>
      <c r="B130" s="144">
        <v>1757412</v>
      </c>
      <c r="C130" s="145">
        <v>583060</v>
      </c>
      <c r="D130" s="145">
        <v>284531</v>
      </c>
      <c r="E130" s="147">
        <f t="shared" si="2"/>
        <v>298529</v>
      </c>
      <c r="F130" s="149">
        <v>3365.1560338726999</v>
      </c>
      <c r="G130" s="149">
        <v>2738.55314675513</v>
      </c>
      <c r="H130" s="150">
        <f t="shared" ref="H130:H193" si="3">1-F130/(F130+G130)</f>
        <v>0.44867031926207224</v>
      </c>
      <c r="I130" s="151">
        <v>0.30925774456281901</v>
      </c>
    </row>
    <row r="131" spans="1:9">
      <c r="A131" s="143" t="s">
        <v>167</v>
      </c>
      <c r="B131" s="144">
        <v>2208789</v>
      </c>
      <c r="C131" s="145">
        <v>454672</v>
      </c>
      <c r="D131" s="145">
        <v>289942</v>
      </c>
      <c r="E131" s="147">
        <f t="shared" ref="E131:E194" si="4">C131-D131</f>
        <v>164730</v>
      </c>
      <c r="F131" s="149">
        <v>4095.35031183814</v>
      </c>
      <c r="G131" s="149">
        <v>1314.3519234351099</v>
      </c>
      <c r="H131" s="150">
        <f t="shared" si="3"/>
        <v>0.24296197207769621</v>
      </c>
      <c r="I131" s="151">
        <v>0.31523273929364698</v>
      </c>
    </row>
    <row r="132" spans="1:9">
      <c r="A132" s="143" t="s">
        <v>168</v>
      </c>
      <c r="B132" s="144">
        <v>2276759</v>
      </c>
      <c r="C132" s="145">
        <v>527541</v>
      </c>
      <c r="D132" s="145">
        <v>299720</v>
      </c>
      <c r="E132" s="147">
        <f t="shared" si="4"/>
        <v>227821</v>
      </c>
      <c r="F132" s="149">
        <v>4144.75575792975</v>
      </c>
      <c r="G132" s="149">
        <v>1623.9482913105001</v>
      </c>
      <c r="H132" s="150">
        <f t="shared" si="3"/>
        <v>0.28151007183743071</v>
      </c>
      <c r="I132" s="151">
        <v>0.32140484377720302</v>
      </c>
    </row>
    <row r="133" spans="1:9">
      <c r="A133" s="143" t="s">
        <v>169</v>
      </c>
      <c r="B133" s="144">
        <v>2510117</v>
      </c>
      <c r="C133" s="145">
        <v>557817</v>
      </c>
      <c r="D133" s="145">
        <v>283485</v>
      </c>
      <c r="E133" s="147">
        <f t="shared" si="4"/>
        <v>274332</v>
      </c>
      <c r="F133" s="149">
        <v>4555.1378963593997</v>
      </c>
      <c r="G133" s="149">
        <v>1852.64663849924</v>
      </c>
      <c r="H133" s="150">
        <f t="shared" si="3"/>
        <v>0.28912436559324961</v>
      </c>
      <c r="I133" s="151">
        <v>0.327646420181472</v>
      </c>
    </row>
    <row r="134" spans="1:9">
      <c r="A134" s="143" t="s">
        <v>170</v>
      </c>
      <c r="B134" s="144">
        <v>2096470</v>
      </c>
      <c r="C134" s="145">
        <v>686836</v>
      </c>
      <c r="D134" s="145">
        <v>288088</v>
      </c>
      <c r="E134" s="147">
        <f t="shared" si="4"/>
        <v>398748</v>
      </c>
      <c r="F134" s="149">
        <v>3856.9182777174801</v>
      </c>
      <c r="G134" s="149">
        <v>2771.8296776182301</v>
      </c>
      <c r="H134" s="150">
        <f t="shared" si="3"/>
        <v>0.41815282407699439</v>
      </c>
      <c r="I134" s="151">
        <v>0.33380489644197803</v>
      </c>
    </row>
    <row r="135" spans="1:9">
      <c r="A135" s="143" t="s">
        <v>171</v>
      </c>
      <c r="B135" s="144">
        <v>2110436</v>
      </c>
      <c r="C135" s="145">
        <v>618519</v>
      </c>
      <c r="D135" s="145">
        <v>264715</v>
      </c>
      <c r="E135" s="147">
        <f t="shared" si="4"/>
        <v>353804</v>
      </c>
      <c r="F135" s="149">
        <v>3919.0690069484199</v>
      </c>
      <c r="G135" s="149">
        <v>2445.8026949156701</v>
      </c>
      <c r="H135" s="150">
        <f t="shared" si="3"/>
        <v>0.38426582804479215</v>
      </c>
      <c r="I135" s="151">
        <v>0.33970362421012601</v>
      </c>
    </row>
    <row r="136" spans="1:9">
      <c r="A136" s="143" t="s">
        <v>172</v>
      </c>
      <c r="B136" s="144">
        <v>2265150</v>
      </c>
      <c r="C136" s="145">
        <v>572784</v>
      </c>
      <c r="D136" s="145">
        <v>293643</v>
      </c>
      <c r="E136" s="147">
        <f t="shared" si="4"/>
        <v>279141</v>
      </c>
      <c r="F136" s="149">
        <v>4227.8663006997403</v>
      </c>
      <c r="G136" s="149">
        <v>1860.3588520390499</v>
      </c>
      <c r="H136" s="150">
        <f t="shared" si="3"/>
        <v>0.30556669725037466</v>
      </c>
      <c r="I136" s="151">
        <v>0.34521867259209299</v>
      </c>
    </row>
    <row r="137" spans="1:9">
      <c r="A137" s="143" t="s">
        <v>173</v>
      </c>
      <c r="B137" s="144">
        <v>2551512</v>
      </c>
      <c r="C137" s="145">
        <v>642274</v>
      </c>
      <c r="D137" s="145">
        <v>277196</v>
      </c>
      <c r="E137" s="147">
        <f t="shared" si="4"/>
        <v>365078</v>
      </c>
      <c r="F137" s="149">
        <v>4765.24641463435</v>
      </c>
      <c r="G137" s="149">
        <v>2282.0087754270298</v>
      </c>
      <c r="H137" s="150">
        <f t="shared" si="3"/>
        <v>0.32381526053509557</v>
      </c>
      <c r="I137" s="151">
        <v>0.35025396207145298</v>
      </c>
    </row>
    <row r="138" spans="1:9">
      <c r="A138" s="143" t="s">
        <v>174</v>
      </c>
      <c r="B138" s="144">
        <v>2111387</v>
      </c>
      <c r="C138" s="145">
        <v>995443</v>
      </c>
      <c r="D138" s="145">
        <v>284635</v>
      </c>
      <c r="E138" s="147">
        <f t="shared" si="4"/>
        <v>710808</v>
      </c>
      <c r="F138" s="149">
        <v>3925.7789874232799</v>
      </c>
      <c r="G138" s="149">
        <v>3995.0127669335898</v>
      </c>
      <c r="H138" s="150">
        <f t="shared" si="3"/>
        <v>0.50437038251082833</v>
      </c>
      <c r="I138" s="151">
        <v>0.35468863064719203</v>
      </c>
    </row>
    <row r="139" spans="1:9">
      <c r="A139" s="143" t="s">
        <v>175</v>
      </c>
      <c r="B139" s="144">
        <v>2429561</v>
      </c>
      <c r="C139" s="145">
        <v>848970</v>
      </c>
      <c r="D139" s="145">
        <v>287191</v>
      </c>
      <c r="E139" s="147">
        <f t="shared" si="4"/>
        <v>561779</v>
      </c>
      <c r="F139" s="149">
        <v>4502.2987685134503</v>
      </c>
      <c r="G139" s="149">
        <v>2924.8635435675801</v>
      </c>
      <c r="H139" s="150">
        <f t="shared" si="3"/>
        <v>0.39380633149890831</v>
      </c>
      <c r="I139" s="151">
        <v>0.358385292129834</v>
      </c>
    </row>
    <row r="140" spans="1:9">
      <c r="A140" s="143" t="s">
        <v>176</v>
      </c>
      <c r="B140" s="144">
        <v>2596106</v>
      </c>
      <c r="C140" s="145">
        <v>759142</v>
      </c>
      <c r="D140" s="145">
        <v>311603</v>
      </c>
      <c r="E140" s="147">
        <f t="shared" si="4"/>
        <v>447539</v>
      </c>
      <c r="F140" s="149">
        <v>4801.0252131389898</v>
      </c>
      <c r="G140" s="149">
        <v>2221.3669561820702</v>
      </c>
      <c r="H140" s="150">
        <f t="shared" si="3"/>
        <v>0.31632624647290764</v>
      </c>
      <c r="I140" s="151">
        <v>0.36130011142481799</v>
      </c>
    </row>
    <row r="141" spans="1:9">
      <c r="A141" s="143" t="s">
        <v>177</v>
      </c>
      <c r="B141" s="144">
        <v>2881134</v>
      </c>
      <c r="C141" s="145">
        <v>772597</v>
      </c>
      <c r="D141" s="145">
        <v>309158</v>
      </c>
      <c r="E141" s="147">
        <f t="shared" si="4"/>
        <v>463439</v>
      </c>
      <c r="F141" s="149">
        <v>5324.4970309242699</v>
      </c>
      <c r="G141" s="149">
        <v>2250.8567333167498</v>
      </c>
      <c r="H141" s="150">
        <f t="shared" si="3"/>
        <v>0.29712892669670121</v>
      </c>
      <c r="I141" s="151">
        <v>0.36341139158718999</v>
      </c>
    </row>
    <row r="142" spans="1:9">
      <c r="A142" s="143" t="s">
        <v>178</v>
      </c>
      <c r="B142" s="144">
        <v>2388744</v>
      </c>
      <c r="C142" s="145">
        <v>1341854</v>
      </c>
      <c r="D142" s="145">
        <v>332255</v>
      </c>
      <c r="E142" s="147">
        <f t="shared" si="4"/>
        <v>1009599</v>
      </c>
      <c r="F142" s="149">
        <v>4418.2862839932104</v>
      </c>
      <c r="G142" s="149">
        <v>4938.2450590068302</v>
      </c>
      <c r="H142" s="150">
        <f t="shared" si="3"/>
        <v>0.52778587256070164</v>
      </c>
      <c r="I142" s="151">
        <v>0.36466932700639998</v>
      </c>
    </row>
    <row r="143" spans="1:9">
      <c r="A143" s="143" t="s">
        <v>179</v>
      </c>
      <c r="B143" s="144">
        <v>2647997</v>
      </c>
      <c r="C143" s="145">
        <v>669904</v>
      </c>
      <c r="D143" s="145">
        <v>311514</v>
      </c>
      <c r="E143" s="147">
        <f t="shared" si="4"/>
        <v>358390</v>
      </c>
      <c r="F143" s="149">
        <v>4893.9391129201404</v>
      </c>
      <c r="G143" s="149">
        <v>1777.88442067611</v>
      </c>
      <c r="H143" s="150">
        <f t="shared" si="3"/>
        <v>0.26647653549640482</v>
      </c>
      <c r="I143" s="151">
        <v>0.364982685531342</v>
      </c>
    </row>
    <row r="144" spans="1:9">
      <c r="A144" s="143" t="s">
        <v>180</v>
      </c>
      <c r="B144" s="144">
        <v>2848931</v>
      </c>
      <c r="C144" s="145">
        <v>839294</v>
      </c>
      <c r="D144" s="145">
        <v>346433</v>
      </c>
      <c r="E144" s="147">
        <f t="shared" si="4"/>
        <v>492861</v>
      </c>
      <c r="F144" s="149">
        <v>5251.5599831276604</v>
      </c>
      <c r="G144" s="149">
        <v>2485.3234693784102</v>
      </c>
      <c r="H144" s="150">
        <f t="shared" si="3"/>
        <v>0.32123056843687925</v>
      </c>
      <c r="I144" s="151">
        <v>0.36436218285187899</v>
      </c>
    </row>
    <row r="145" spans="1:9">
      <c r="A145" s="143" t="s">
        <v>181</v>
      </c>
      <c r="B145" s="144">
        <v>3256307</v>
      </c>
      <c r="C145" s="145">
        <v>1091769</v>
      </c>
      <c r="D145" s="145">
        <v>408981</v>
      </c>
      <c r="E145" s="147">
        <f t="shared" si="4"/>
        <v>682788</v>
      </c>
      <c r="F145" s="149">
        <v>5975.0146199589799</v>
      </c>
      <c r="G145" s="149">
        <v>3510.6470509386299</v>
      </c>
      <c r="H145" s="150">
        <f t="shared" si="3"/>
        <v>0.37010038653491473</v>
      </c>
      <c r="I145" s="151">
        <v>0.36275696831410698</v>
      </c>
    </row>
    <row r="146" spans="1:9">
      <c r="A146" s="143" t="s">
        <v>182</v>
      </c>
      <c r="B146" s="144">
        <v>2764736</v>
      </c>
      <c r="C146" s="145">
        <v>1323671</v>
      </c>
      <c r="D146" s="145">
        <v>455713</v>
      </c>
      <c r="E146" s="147">
        <f t="shared" si="4"/>
        <v>867958</v>
      </c>
      <c r="F146" s="149">
        <v>5038.2689096090498</v>
      </c>
      <c r="G146" s="149">
        <v>4569.2009382135502</v>
      </c>
      <c r="H146" s="150">
        <f t="shared" si="3"/>
        <v>0.47558837140135246</v>
      </c>
      <c r="I146" s="151">
        <v>0.36008923400510701</v>
      </c>
    </row>
    <row r="147" spans="1:9">
      <c r="A147" s="143" t="s">
        <v>183</v>
      </c>
      <c r="B147" s="144">
        <v>2911402</v>
      </c>
      <c r="C147" s="145">
        <v>1126189</v>
      </c>
      <c r="D147" s="145">
        <v>477392</v>
      </c>
      <c r="E147" s="147">
        <f t="shared" si="4"/>
        <v>648797</v>
      </c>
      <c r="F147" s="149">
        <v>5297.0477567343596</v>
      </c>
      <c r="G147" s="149">
        <v>3399.4758032568402</v>
      </c>
      <c r="H147" s="150">
        <f t="shared" si="3"/>
        <v>0.39090054546581143</v>
      </c>
      <c r="I147" s="151">
        <v>0.35628576164835202</v>
      </c>
    </row>
    <row r="148" spans="1:9">
      <c r="A148" s="143" t="s">
        <v>184</v>
      </c>
      <c r="B148" s="144">
        <v>3160810</v>
      </c>
      <c r="C148" s="145">
        <v>1281985</v>
      </c>
      <c r="D148" s="145">
        <v>527028</v>
      </c>
      <c r="E148" s="147">
        <f t="shared" si="4"/>
        <v>754957</v>
      </c>
      <c r="F148" s="149">
        <v>5773.7359988693897</v>
      </c>
      <c r="G148" s="149">
        <v>3853.9671317693001</v>
      </c>
      <c r="H148" s="150">
        <f t="shared" si="3"/>
        <v>0.40029974745530317</v>
      </c>
      <c r="I148" s="151">
        <v>0.35134551992818602</v>
      </c>
    </row>
    <row r="149" spans="1:9">
      <c r="A149" s="143" t="s">
        <v>185</v>
      </c>
      <c r="B149" s="144">
        <v>3538713</v>
      </c>
      <c r="C149" s="145">
        <v>1170832</v>
      </c>
      <c r="D149" s="145">
        <v>602249</v>
      </c>
      <c r="E149" s="147">
        <f t="shared" si="4"/>
        <v>568583</v>
      </c>
      <c r="F149" s="149">
        <v>6528.7473347871901</v>
      </c>
      <c r="G149" s="149">
        <v>2753.0561267602902</v>
      </c>
      <c r="H149" s="150">
        <f t="shared" si="3"/>
        <v>0.29660788856019316</v>
      </c>
      <c r="I149" s="151">
        <v>0.34528911176883897</v>
      </c>
    </row>
    <row r="150" spans="1:9">
      <c r="A150" s="143" t="s">
        <v>186</v>
      </c>
      <c r="B150" s="144">
        <v>2939084</v>
      </c>
      <c r="C150" s="145">
        <v>1748958</v>
      </c>
      <c r="D150" s="145">
        <v>594024</v>
      </c>
      <c r="E150" s="147">
        <f t="shared" si="4"/>
        <v>1154934</v>
      </c>
      <c r="F150" s="149">
        <v>5512.5257039614999</v>
      </c>
      <c r="G150" s="149">
        <v>5177.0218639940604</v>
      </c>
      <c r="H150" s="150">
        <f t="shared" si="3"/>
        <v>0.48430692048308988</v>
      </c>
      <c r="I150" s="151">
        <v>0.33816773648674597</v>
      </c>
    </row>
    <row r="151" spans="1:9">
      <c r="A151" s="143" t="s">
        <v>187</v>
      </c>
      <c r="B151" s="144">
        <v>3221633</v>
      </c>
      <c r="C151" s="145">
        <v>1263364</v>
      </c>
      <c r="D151" s="145">
        <v>582925</v>
      </c>
      <c r="E151" s="147">
        <f t="shared" si="4"/>
        <v>680439</v>
      </c>
      <c r="F151" s="149">
        <v>6074.3204530968296</v>
      </c>
      <c r="G151" s="149">
        <v>2855.242873872</v>
      </c>
      <c r="H151" s="150">
        <f t="shared" si="3"/>
        <v>0.31975167982164043</v>
      </c>
      <c r="I151" s="151">
        <v>0.330002167633835</v>
      </c>
    </row>
    <row r="152" spans="1:9">
      <c r="A152" s="143" t="s">
        <v>188</v>
      </c>
      <c r="B152" s="144">
        <v>3487992</v>
      </c>
      <c r="C152" s="145">
        <v>1375042</v>
      </c>
      <c r="D152" s="145">
        <v>649588</v>
      </c>
      <c r="E152" s="147">
        <f t="shared" si="4"/>
        <v>725454</v>
      </c>
      <c r="F152" s="149">
        <v>6531.6518893326702</v>
      </c>
      <c r="G152" s="149">
        <v>2867.6382459741399</v>
      </c>
      <c r="H152" s="150">
        <f t="shared" si="3"/>
        <v>0.3050909382190844</v>
      </c>
      <c r="I152" s="151">
        <v>0.32090451575203499</v>
      </c>
    </row>
    <row r="153" spans="1:9">
      <c r="A153" s="143" t="s">
        <v>189</v>
      </c>
      <c r="B153" s="144">
        <v>3847512</v>
      </c>
      <c r="C153" s="145">
        <v>1224600</v>
      </c>
      <c r="D153" s="145">
        <v>620501</v>
      </c>
      <c r="E153" s="147">
        <f t="shared" si="4"/>
        <v>604099</v>
      </c>
      <c r="F153" s="149">
        <v>7060.6019536089898</v>
      </c>
      <c r="G153" s="149">
        <v>2268.6970161597801</v>
      </c>
      <c r="H153" s="150">
        <f t="shared" si="3"/>
        <v>0.2431797955571372</v>
      </c>
      <c r="I153" s="151">
        <v>0.31098048482838903</v>
      </c>
    </row>
    <row r="154" spans="1:9">
      <c r="A154" s="143" t="s">
        <v>190</v>
      </c>
      <c r="B154" s="144">
        <v>3314244</v>
      </c>
      <c r="C154" s="145">
        <v>2073857</v>
      </c>
      <c r="D154" s="145">
        <v>607112</v>
      </c>
      <c r="E154" s="147">
        <f t="shared" si="4"/>
        <v>1466745</v>
      </c>
      <c r="F154" s="149">
        <v>5867.6445483892903</v>
      </c>
      <c r="G154" s="149">
        <v>5274.9295654224497</v>
      </c>
      <c r="H154" s="150">
        <f t="shared" si="3"/>
        <v>0.47340313930547961</v>
      </c>
      <c r="I154" s="151">
        <v>0.30032589536398402</v>
      </c>
    </row>
    <row r="155" spans="1:9">
      <c r="A155" s="143" t="s">
        <v>191</v>
      </c>
      <c r="B155" s="144">
        <v>3843613</v>
      </c>
      <c r="C155" s="145">
        <v>1293045</v>
      </c>
      <c r="D155" s="145">
        <v>588008</v>
      </c>
      <c r="E155" s="147">
        <f t="shared" si="4"/>
        <v>705037</v>
      </c>
      <c r="F155" s="149">
        <v>6575.1468756893701</v>
      </c>
      <c r="G155" s="149">
        <v>2421.17518163059</v>
      </c>
      <c r="H155" s="150">
        <f t="shared" si="3"/>
        <v>0.26912944714563358</v>
      </c>
      <c r="I155" s="151">
        <v>0.28899419242911301</v>
      </c>
    </row>
    <row r="156" spans="1:9">
      <c r="A156" s="143" t="s">
        <v>192</v>
      </c>
      <c r="B156" s="144">
        <v>4117494</v>
      </c>
      <c r="C156" s="145">
        <v>1304331</v>
      </c>
      <c r="D156" s="145">
        <v>590462</v>
      </c>
      <c r="E156" s="147">
        <f t="shared" si="4"/>
        <v>713869</v>
      </c>
      <c r="F156" s="149">
        <v>6821.0452647771599</v>
      </c>
      <c r="G156" s="149">
        <v>2334.6283812124002</v>
      </c>
      <c r="H156" s="150">
        <f t="shared" si="3"/>
        <v>0.25499252938477468</v>
      </c>
      <c r="I156" s="151">
        <v>0.27714699437153101</v>
      </c>
    </row>
    <row r="157" spans="1:9">
      <c r="A157" s="143" t="s">
        <v>193</v>
      </c>
      <c r="B157" s="144">
        <v>4560236</v>
      </c>
      <c r="C157" s="145">
        <v>955128</v>
      </c>
      <c r="D157" s="145">
        <v>627523</v>
      </c>
      <c r="E157" s="147">
        <f t="shared" si="4"/>
        <v>327605</v>
      </c>
      <c r="F157" s="149">
        <v>7335.7633111441801</v>
      </c>
      <c r="G157" s="149">
        <v>1017.26687173455</v>
      </c>
      <c r="H157" s="150">
        <f t="shared" si="3"/>
        <v>0.12178417286455523</v>
      </c>
      <c r="I157" s="151">
        <v>0.264933504073191</v>
      </c>
    </row>
    <row r="158" spans="1:9">
      <c r="A158" s="143" t="s">
        <v>194</v>
      </c>
      <c r="B158" s="144">
        <v>3860706</v>
      </c>
      <c r="C158" s="145">
        <v>2465687</v>
      </c>
      <c r="D158" s="145">
        <v>582013</v>
      </c>
      <c r="E158" s="147">
        <f t="shared" si="4"/>
        <v>1883674</v>
      </c>
      <c r="F158" s="149">
        <v>6051.3917574440902</v>
      </c>
      <c r="G158" s="149">
        <v>5536.5866246712303</v>
      </c>
      <c r="H158" s="150">
        <f t="shared" si="3"/>
        <v>0.47778710333256236</v>
      </c>
      <c r="I158" s="151">
        <v>0.25248907787542901</v>
      </c>
    </row>
    <row r="159" spans="1:9">
      <c r="A159" s="143" t="s">
        <v>195</v>
      </c>
      <c r="B159" s="144">
        <v>4241101</v>
      </c>
      <c r="C159" s="145">
        <v>1234769</v>
      </c>
      <c r="D159" s="145">
        <v>545451</v>
      </c>
      <c r="E159" s="147">
        <f t="shared" si="4"/>
        <v>689318</v>
      </c>
      <c r="F159" s="149">
        <v>6537.70062094475</v>
      </c>
      <c r="G159" s="149">
        <v>1822.2970633586399</v>
      </c>
      <c r="H159" s="150">
        <f t="shared" si="3"/>
        <v>0.21797817800597696</v>
      </c>
      <c r="I159" s="151">
        <v>0.23985960378757901</v>
      </c>
    </row>
    <row r="160" spans="1:9">
      <c r="A160" s="143" t="s">
        <v>196</v>
      </c>
      <c r="B160" s="144">
        <v>4733307</v>
      </c>
      <c r="C160" s="145">
        <v>1273602</v>
      </c>
      <c r="D160" s="145">
        <v>537275</v>
      </c>
      <c r="E160" s="147">
        <f t="shared" si="4"/>
        <v>736327</v>
      </c>
      <c r="F160" s="149">
        <v>7253.2216038623401</v>
      </c>
      <c r="G160" s="149">
        <v>1693.94269400648</v>
      </c>
      <c r="H160" s="150">
        <f t="shared" si="3"/>
        <v>0.18932732624681659</v>
      </c>
      <c r="I160" s="151">
        <v>0.22723178108488101</v>
      </c>
    </row>
    <row r="161" spans="1:9">
      <c r="A161" s="143" t="s">
        <v>197</v>
      </c>
      <c r="B161" s="144">
        <v>5297052</v>
      </c>
      <c r="C161" s="145">
        <v>798891</v>
      </c>
      <c r="D161" s="145">
        <v>502639</v>
      </c>
      <c r="E161" s="147">
        <f t="shared" si="4"/>
        <v>296252</v>
      </c>
      <c r="F161" s="149">
        <v>8167.9860177488099</v>
      </c>
      <c r="G161" s="149">
        <v>564.87361796363598</v>
      </c>
      <c r="H161" s="150">
        <f t="shared" si="3"/>
        <v>6.4683693718564195E-2</v>
      </c>
      <c r="I161" s="151">
        <v>0.214778633151465</v>
      </c>
    </row>
    <row r="162" spans="1:9">
      <c r="A162" s="143" t="s">
        <v>198</v>
      </c>
      <c r="B162" s="144">
        <v>4329536</v>
      </c>
      <c r="C162" s="145">
        <v>2527701</v>
      </c>
      <c r="D162" s="145">
        <v>513039</v>
      </c>
      <c r="E162" s="147">
        <f t="shared" si="4"/>
        <v>2014662</v>
      </c>
      <c r="F162" s="149">
        <v>6808.4793659058596</v>
      </c>
      <c r="G162" s="149">
        <v>3006.9563058803701</v>
      </c>
      <c r="H162" s="150">
        <f t="shared" si="3"/>
        <v>0.30634975424714483</v>
      </c>
      <c r="I162" s="151">
        <v>0.202649493087185</v>
      </c>
    </row>
    <row r="163" spans="1:9">
      <c r="A163" s="143" t="s">
        <v>199</v>
      </c>
      <c r="B163" s="144">
        <v>4576140</v>
      </c>
      <c r="C163" s="145">
        <v>1242110</v>
      </c>
      <c r="D163" s="145">
        <v>448337</v>
      </c>
      <c r="E163" s="147">
        <f t="shared" si="4"/>
        <v>793773</v>
      </c>
      <c r="F163" s="149">
        <v>7233.6174625046697</v>
      </c>
      <c r="G163" s="149">
        <v>1086.031099245</v>
      </c>
      <c r="H163" s="150">
        <f t="shared" si="3"/>
        <v>0.13053809799588467</v>
      </c>
      <c r="I163" s="151">
        <v>0.190899884654751</v>
      </c>
    </row>
    <row r="164" spans="1:9">
      <c r="A164" s="143" t="s">
        <v>200</v>
      </c>
      <c r="B164" s="144">
        <v>4849042</v>
      </c>
      <c r="C164" s="145">
        <v>1023138</v>
      </c>
      <c r="D164" s="145">
        <v>464595</v>
      </c>
      <c r="E164" s="147">
        <f t="shared" si="4"/>
        <v>558543</v>
      </c>
      <c r="F164" s="149">
        <v>7589.6595433811999</v>
      </c>
      <c r="G164" s="149">
        <v>758.52414003500405</v>
      </c>
      <c r="H164" s="150">
        <f t="shared" si="3"/>
        <v>9.0860978723051322E-2</v>
      </c>
      <c r="I164" s="151">
        <v>0.17965014428009701</v>
      </c>
    </row>
    <row r="165" spans="1:9">
      <c r="A165" s="143" t="s">
        <v>201</v>
      </c>
      <c r="B165" s="144">
        <v>5418382</v>
      </c>
      <c r="C165" s="145">
        <v>823594</v>
      </c>
      <c r="D165" s="145">
        <v>476044</v>
      </c>
      <c r="E165" s="147">
        <f t="shared" si="4"/>
        <v>347550</v>
      </c>
      <c r="F165" s="149">
        <v>8260.5436282082592</v>
      </c>
      <c r="G165" s="149">
        <v>496.38845483960603</v>
      </c>
      <c r="H165" s="150">
        <f t="shared" si="3"/>
        <v>5.6685200950746251E-2</v>
      </c>
      <c r="I165" s="151">
        <v>0.168982882272495</v>
      </c>
    </row>
    <row r="166" spans="1:9">
      <c r="A166" s="143" t="s">
        <v>202</v>
      </c>
      <c r="B166" s="144">
        <v>4591773</v>
      </c>
      <c r="C166" s="145">
        <v>2034985</v>
      </c>
      <c r="D166" s="145">
        <v>478813</v>
      </c>
      <c r="E166" s="147">
        <f t="shared" si="4"/>
        <v>1556172</v>
      </c>
      <c r="F166" s="149">
        <v>6684.8693518039599</v>
      </c>
      <c r="G166" s="149">
        <v>2409.6735731786798</v>
      </c>
      <c r="H166" s="150">
        <f t="shared" si="3"/>
        <v>0.26495818350137468</v>
      </c>
      <c r="I166" s="151">
        <v>0.15892521571274601</v>
      </c>
    </row>
    <row r="167" spans="1:9">
      <c r="A167" s="143" t="s">
        <v>203</v>
      </c>
      <c r="B167" s="144">
        <v>5077160</v>
      </c>
      <c r="C167" s="145">
        <v>1040213</v>
      </c>
      <c r="D167" s="145">
        <v>428300</v>
      </c>
      <c r="E167" s="147">
        <f t="shared" si="4"/>
        <v>611913</v>
      </c>
      <c r="F167" s="149">
        <v>7178.6867784870901</v>
      </c>
      <c r="G167" s="149">
        <v>1004.41622507478</v>
      </c>
      <c r="H167" s="150">
        <f t="shared" si="3"/>
        <v>0.12274270831463152</v>
      </c>
      <c r="I167" s="151">
        <v>0.14943407563082201</v>
      </c>
    </row>
    <row r="168" spans="1:9">
      <c r="A168" s="143" t="s">
        <v>204</v>
      </c>
      <c r="B168" s="144">
        <v>5384688</v>
      </c>
      <c r="C168" s="145">
        <v>814404</v>
      </c>
      <c r="D168" s="145">
        <v>444900</v>
      </c>
      <c r="E168" s="147">
        <f t="shared" si="4"/>
        <v>369504</v>
      </c>
      <c r="F168" s="149">
        <v>7547.2696011928501</v>
      </c>
      <c r="G168" s="149">
        <v>636.914083324437</v>
      </c>
      <c r="H168" s="150">
        <f t="shared" si="3"/>
        <v>7.7822554805232591E-2</v>
      </c>
      <c r="I168" s="151">
        <v>0.140532663661564</v>
      </c>
    </row>
    <row r="169" spans="1:9">
      <c r="A169" s="143" t="s">
        <v>205</v>
      </c>
      <c r="B169" s="144">
        <v>6098055</v>
      </c>
      <c r="C169" s="145">
        <v>569031</v>
      </c>
      <c r="D169" s="145">
        <v>401653</v>
      </c>
      <c r="E169" s="147">
        <f t="shared" si="4"/>
        <v>167378</v>
      </c>
      <c r="F169" s="149">
        <v>8663.6742685161007</v>
      </c>
      <c r="G169" s="149">
        <v>301.19611842209503</v>
      </c>
      <c r="H169" s="150">
        <f t="shared" si="3"/>
        <v>3.3597375692228315E-2</v>
      </c>
      <c r="I169" s="151">
        <v>0.132227499335242</v>
      </c>
    </row>
    <row r="170" spans="1:9">
      <c r="A170" s="143" t="s">
        <v>206</v>
      </c>
      <c r="B170" s="144">
        <v>4975531</v>
      </c>
      <c r="C170" s="145">
        <v>2229409</v>
      </c>
      <c r="D170" s="145">
        <v>370780</v>
      </c>
      <c r="E170" s="147">
        <f t="shared" si="4"/>
        <v>1858629</v>
      </c>
      <c r="F170" s="149">
        <v>7340.9529951560899</v>
      </c>
      <c r="G170" s="149">
        <v>3480.0285408466798</v>
      </c>
      <c r="H170" s="150">
        <f t="shared" si="3"/>
        <v>0.32160008121889738</v>
      </c>
      <c r="I170" s="151">
        <v>0.124485908364088</v>
      </c>
    </row>
    <row r="171" spans="1:9">
      <c r="A171" s="143" t="s">
        <v>207</v>
      </c>
      <c r="B171" s="144">
        <v>4582791</v>
      </c>
      <c r="C171" s="145">
        <v>1156024</v>
      </c>
      <c r="D171" s="145">
        <v>311735</v>
      </c>
      <c r="E171" s="147">
        <f t="shared" si="4"/>
        <v>844289</v>
      </c>
      <c r="F171" s="149">
        <v>6924.1166638539598</v>
      </c>
      <c r="G171" s="149">
        <v>1445.8003033146799</v>
      </c>
      <c r="H171" s="150">
        <f t="shared" si="3"/>
        <v>0.17273771161480977</v>
      </c>
      <c r="I171" s="151">
        <v>0.11721357263306</v>
      </c>
    </row>
    <row r="172" spans="1:9">
      <c r="A172" s="143" t="s">
        <v>208</v>
      </c>
      <c r="B172" s="144">
        <v>5153989</v>
      </c>
      <c r="C172" s="145">
        <v>474052</v>
      </c>
      <c r="D172" s="145">
        <v>299163</v>
      </c>
      <c r="E172" s="147">
        <f t="shared" si="4"/>
        <v>174889</v>
      </c>
      <c r="F172" s="149">
        <v>7878.8797432721904</v>
      </c>
      <c r="G172" s="149">
        <v>253.02742954268899</v>
      </c>
      <c r="H172" s="150">
        <f t="shared" si="3"/>
        <v>3.1115385870188583E-2</v>
      </c>
      <c r="I172" s="151">
        <v>0.11043937038514701</v>
      </c>
    </row>
    <row r="173" spans="1:9">
      <c r="A173" s="143" t="s">
        <v>209</v>
      </c>
      <c r="B173" s="144">
        <v>5476554</v>
      </c>
      <c r="C173" s="145">
        <v>489836</v>
      </c>
      <c r="D173" s="145">
        <v>266891</v>
      </c>
      <c r="E173" s="147">
        <f t="shared" si="4"/>
        <v>222945</v>
      </c>
      <c r="F173" s="149">
        <v>8360.5505977177509</v>
      </c>
      <c r="G173" s="149">
        <v>258.44372629594397</v>
      </c>
      <c r="H173" s="150">
        <f t="shared" si="3"/>
        <v>2.9985369125477224E-2</v>
      </c>
      <c r="I173" s="151">
        <v>0.10422688245020401</v>
      </c>
    </row>
    <row r="174" spans="1:9">
      <c r="A174" s="143" t="s">
        <v>210</v>
      </c>
      <c r="B174" s="144">
        <v>4675948</v>
      </c>
      <c r="C174" s="145">
        <v>2181514</v>
      </c>
      <c r="D174" s="145">
        <v>285015</v>
      </c>
      <c r="E174" s="147">
        <f t="shared" si="4"/>
        <v>1896499</v>
      </c>
      <c r="F174" s="149">
        <v>7029.7625806121696</v>
      </c>
      <c r="G174" s="149">
        <v>1600.15484410403</v>
      </c>
      <c r="H174" s="150">
        <f t="shared" si="3"/>
        <v>0.18541948495603966</v>
      </c>
      <c r="I174" s="151">
        <v>9.8590112167764796E-2</v>
      </c>
    </row>
    <row r="175" spans="1:9">
      <c r="A175" s="143" t="s">
        <v>211</v>
      </c>
      <c r="B175" s="144">
        <v>5267972</v>
      </c>
      <c r="C175" s="145">
        <v>576709</v>
      </c>
      <c r="D175" s="145">
        <v>247963</v>
      </c>
      <c r="E175" s="147">
        <f t="shared" si="4"/>
        <v>328746</v>
      </c>
      <c r="F175" s="149">
        <v>7795.640399975</v>
      </c>
      <c r="G175" s="149">
        <v>315.83530681032801</v>
      </c>
      <c r="H175" s="150">
        <f t="shared" si="3"/>
        <v>3.8936849252489081E-2</v>
      </c>
      <c r="I175" s="151">
        <v>9.3496661931532193E-2</v>
      </c>
    </row>
    <row r="176" spans="1:9">
      <c r="A176" s="143" t="s">
        <v>212</v>
      </c>
      <c r="B176" s="144">
        <v>5531770</v>
      </c>
      <c r="C176" s="145">
        <v>433058</v>
      </c>
      <c r="D176" s="145">
        <v>271402</v>
      </c>
      <c r="E176" s="147">
        <f t="shared" si="4"/>
        <v>161656</v>
      </c>
      <c r="F176" s="149">
        <v>8053.4550180155702</v>
      </c>
      <c r="G176" s="149">
        <v>186.33755896166701</v>
      </c>
      <c r="H176" s="150">
        <f t="shared" si="3"/>
        <v>2.2614350691583129E-2</v>
      </c>
      <c r="I176" s="151">
        <v>8.8968402493204396E-2</v>
      </c>
    </row>
    <row r="177" spans="1:9">
      <c r="A177" s="143" t="s">
        <v>213</v>
      </c>
      <c r="B177" s="144">
        <v>5961278</v>
      </c>
      <c r="C177" s="145">
        <v>409245</v>
      </c>
      <c r="D177" s="145">
        <v>259355</v>
      </c>
      <c r="E177" s="147">
        <f t="shared" si="4"/>
        <v>149890</v>
      </c>
      <c r="F177" s="149">
        <v>8533.4420013972504</v>
      </c>
      <c r="G177" s="149">
        <v>207.07229012396601</v>
      </c>
      <c r="H177" s="150">
        <f t="shared" si="3"/>
        <v>2.3691087642844777E-2</v>
      </c>
      <c r="I177" s="151">
        <v>8.4993104721554205E-2</v>
      </c>
    </row>
    <row r="178" spans="1:9">
      <c r="A178" s="143" t="s">
        <v>214</v>
      </c>
      <c r="B178" s="144">
        <v>5052280</v>
      </c>
      <c r="C178" s="145">
        <v>1655782</v>
      </c>
      <c r="D178" s="145">
        <v>269512</v>
      </c>
      <c r="E178" s="147">
        <f t="shared" si="4"/>
        <v>1386270</v>
      </c>
      <c r="F178" s="149">
        <v>7106.8244423327296</v>
      </c>
      <c r="G178" s="149">
        <v>2279.7084478008401</v>
      </c>
      <c r="H178" s="150">
        <f t="shared" si="3"/>
        <v>0.24287012835134281</v>
      </c>
      <c r="I178" s="151">
        <v>8.1517068202978604E-2</v>
      </c>
    </row>
    <row r="179" spans="1:9">
      <c r="A179" s="143" t="s">
        <v>215</v>
      </c>
      <c r="B179" s="144">
        <v>5102649</v>
      </c>
      <c r="C179" s="145">
        <v>328748</v>
      </c>
      <c r="D179" s="145">
        <v>245810</v>
      </c>
      <c r="E179" s="147">
        <f t="shared" si="4"/>
        <v>82938</v>
      </c>
      <c r="F179" s="149">
        <v>7083.01432835789</v>
      </c>
      <c r="G179" s="149">
        <v>130.04486778508999</v>
      </c>
      <c r="H179" s="150">
        <f t="shared" si="3"/>
        <v>1.8029086445682907E-2</v>
      </c>
      <c r="I179" s="151">
        <v>7.8448278763200194E-2</v>
      </c>
    </row>
    <row r="180" spans="1:9">
      <c r="A180" s="143" t="s">
        <v>216</v>
      </c>
      <c r="B180" s="144">
        <v>5379987</v>
      </c>
      <c r="C180" s="145">
        <v>322943</v>
      </c>
      <c r="D180" s="145">
        <v>269181</v>
      </c>
      <c r="E180" s="147">
        <f t="shared" si="4"/>
        <v>53762</v>
      </c>
      <c r="F180" s="149">
        <v>7402.2514842703604</v>
      </c>
      <c r="G180" s="149">
        <v>79.091998442045096</v>
      </c>
      <c r="H180" s="150">
        <f t="shared" si="3"/>
        <v>1.0571897764727445E-2</v>
      </c>
      <c r="I180" s="151">
        <v>7.5795567890534696E-2</v>
      </c>
    </row>
    <row r="181" spans="1:9">
      <c r="A181" s="143" t="s">
        <v>217</v>
      </c>
      <c r="B181" s="144">
        <v>5823506</v>
      </c>
      <c r="C181" s="145">
        <v>327038</v>
      </c>
      <c r="D181" s="145">
        <v>251180</v>
      </c>
      <c r="E181" s="147">
        <f t="shared" si="4"/>
        <v>75858</v>
      </c>
      <c r="F181" s="149">
        <v>7980.2097450390102</v>
      </c>
      <c r="G181" s="149">
        <v>103.25468597202099</v>
      </c>
      <c r="H181" s="150">
        <f t="shared" si="3"/>
        <v>1.2773568418993686E-2</v>
      </c>
      <c r="I181" s="151">
        <v>7.3530005078098801E-2</v>
      </c>
    </row>
    <row r="182" spans="1:9">
      <c r="A182" s="143" t="s">
        <v>218</v>
      </c>
      <c r="B182" s="144">
        <v>5021839</v>
      </c>
      <c r="C182" s="145">
        <v>1915661</v>
      </c>
      <c r="D182" s="145">
        <v>261683</v>
      </c>
      <c r="E182" s="147">
        <f t="shared" si="4"/>
        <v>1653978</v>
      </c>
      <c r="F182" s="149">
        <v>6890.1134783307198</v>
      </c>
      <c r="G182" s="149">
        <v>2038.6703044293499</v>
      </c>
      <c r="H182" s="150">
        <f t="shared" si="3"/>
        <v>0.22832564367452468</v>
      </c>
      <c r="I182" s="151">
        <v>7.15818950251811E-2</v>
      </c>
    </row>
    <row r="183" spans="1:9">
      <c r="A183" s="143" t="s">
        <v>219</v>
      </c>
      <c r="B183" s="144">
        <v>5077098</v>
      </c>
      <c r="C183" s="145">
        <v>164279</v>
      </c>
      <c r="D183" s="145">
        <v>224928</v>
      </c>
      <c r="E183" s="147">
        <f t="shared" si="4"/>
        <v>-60649</v>
      </c>
      <c r="F183" s="149">
        <v>6988.4759889615798</v>
      </c>
      <c r="G183" s="149">
        <v>-74.663979441534906</v>
      </c>
      <c r="H183" s="150">
        <f t="shared" si="3"/>
        <v>-1.0799249290944779E-2</v>
      </c>
      <c r="I183" s="151">
        <v>6.98435696581578E-2</v>
      </c>
    </row>
    <row r="184" spans="1:9">
      <c r="A184" s="143" t="s">
        <v>220</v>
      </c>
      <c r="B184" s="144">
        <v>5203643</v>
      </c>
      <c r="C184" s="145">
        <v>467834</v>
      </c>
      <c r="D184" s="145">
        <v>241087</v>
      </c>
      <c r="E184" s="147">
        <f t="shared" si="4"/>
        <v>226747</v>
      </c>
      <c r="F184" s="149">
        <v>7200.2639633671497</v>
      </c>
      <c r="G184" s="149">
        <v>277.74723935199899</v>
      </c>
      <c r="H184" s="150">
        <f t="shared" si="3"/>
        <v>3.7141859222008744E-2</v>
      </c>
      <c r="I184" s="151">
        <v>6.8305325746311193E-2</v>
      </c>
    </row>
    <row r="185" spans="1:9">
      <c r="A185" s="143" t="s">
        <v>221</v>
      </c>
      <c r="B185" s="144">
        <v>5639454</v>
      </c>
      <c r="C185" s="145">
        <v>336073</v>
      </c>
      <c r="D185" s="145">
        <v>261289</v>
      </c>
      <c r="E185" s="147">
        <f t="shared" si="4"/>
        <v>74784</v>
      </c>
      <c r="F185" s="149">
        <v>7860.1465693405498</v>
      </c>
      <c r="G185" s="149">
        <v>92.446435660179105</v>
      </c>
      <c r="H185" s="150">
        <f t="shared" si="3"/>
        <v>1.1624690915534974E-2</v>
      </c>
      <c r="I185" s="151">
        <v>6.6907058297080504E-2</v>
      </c>
    </row>
    <row r="186" spans="1:9">
      <c r="A186" s="143" t="s">
        <v>222</v>
      </c>
      <c r="B186" s="144">
        <v>4982546</v>
      </c>
      <c r="C186" s="145">
        <v>2254121</v>
      </c>
      <c r="D186" s="145">
        <v>238079</v>
      </c>
      <c r="E186" s="147">
        <f t="shared" si="4"/>
        <v>2016042</v>
      </c>
      <c r="F186" s="149">
        <v>7010.2091051781499</v>
      </c>
      <c r="G186" s="149">
        <v>2526.4689595813302</v>
      </c>
      <c r="H186" s="150">
        <f t="shared" si="3"/>
        <v>0.2649212799703593</v>
      </c>
      <c r="I186" s="151">
        <v>6.55691851513268E-2</v>
      </c>
    </row>
    <row r="187" spans="1:9">
      <c r="A187" s="143" t="s">
        <v>223</v>
      </c>
      <c r="B187" s="144">
        <v>4671999</v>
      </c>
      <c r="C187" s="145">
        <v>182947</v>
      </c>
      <c r="D187" s="145">
        <v>204121</v>
      </c>
      <c r="E187" s="147">
        <f t="shared" si="4"/>
        <v>-21174</v>
      </c>
      <c r="F187" s="149">
        <v>6548.84811821332</v>
      </c>
      <c r="G187" s="149">
        <v>-32.490924941617699</v>
      </c>
      <c r="H187" s="150">
        <f t="shared" si="3"/>
        <v>-4.9860564695818343E-3</v>
      </c>
      <c r="I187" s="151">
        <v>6.4177572670298194E-2</v>
      </c>
    </row>
    <row r="188" spans="1:9">
      <c r="A188" s="143" t="s">
        <v>224</v>
      </c>
      <c r="B188" s="144">
        <v>4902721</v>
      </c>
      <c r="C188" s="145">
        <v>180828</v>
      </c>
      <c r="D188" s="145">
        <v>214848</v>
      </c>
      <c r="E188" s="147">
        <f t="shared" si="4"/>
        <v>-34020</v>
      </c>
      <c r="F188" s="149">
        <v>6762.0006988496598</v>
      </c>
      <c r="G188" s="149">
        <v>-61.677816361207</v>
      </c>
      <c r="H188" s="150">
        <f t="shared" si="3"/>
        <v>-9.2052006213616533E-3</v>
      </c>
      <c r="I188" s="151">
        <v>6.2742682274504399E-2</v>
      </c>
    </row>
    <row r="189" spans="1:9">
      <c r="A189" s="143" t="s">
        <v>225</v>
      </c>
      <c r="B189" s="144">
        <v>5393287</v>
      </c>
      <c r="C189" s="145">
        <v>453737</v>
      </c>
      <c r="D189" s="145">
        <v>200412</v>
      </c>
      <c r="E189" s="147">
        <f t="shared" si="4"/>
        <v>253325</v>
      </c>
      <c r="F189" s="149">
        <v>7219.6420777588601</v>
      </c>
      <c r="G189" s="149">
        <v>528.69978172148797</v>
      </c>
      <c r="H189" s="150">
        <f t="shared" si="3"/>
        <v>6.823392556881136E-2</v>
      </c>
      <c r="I189" s="151">
        <v>6.12317481162429E-2</v>
      </c>
    </row>
    <row r="190" spans="1:9">
      <c r="A190" s="143" t="s">
        <v>226</v>
      </c>
      <c r="B190" s="144">
        <v>4672838</v>
      </c>
      <c r="C190" s="145">
        <v>2031894</v>
      </c>
      <c r="D190" s="145">
        <v>238655</v>
      </c>
      <c r="E190" s="147">
        <f t="shared" si="4"/>
        <v>1793239</v>
      </c>
      <c r="F190" s="149">
        <v>5972.41344054398</v>
      </c>
      <c r="G190" s="149">
        <v>4293.5607971550899</v>
      </c>
      <c r="H190" s="150">
        <f t="shared" si="3"/>
        <v>0.41823218115901029</v>
      </c>
      <c r="I190" s="151">
        <v>5.9567036921000897E-2</v>
      </c>
    </row>
    <row r="191" spans="1:9">
      <c r="A191" s="143" t="s">
        <v>227</v>
      </c>
      <c r="B191" s="144">
        <v>5064054</v>
      </c>
      <c r="C191" s="145">
        <v>114926</v>
      </c>
      <c r="D191" s="145">
        <v>204190</v>
      </c>
      <c r="E191" s="147">
        <f t="shared" si="4"/>
        <v>-89264</v>
      </c>
      <c r="F191" s="149">
        <v>6269.7208069531198</v>
      </c>
      <c r="G191" s="149">
        <v>-214.02635979211399</v>
      </c>
      <c r="H191" s="150">
        <f t="shared" si="3"/>
        <v>-3.5342991899542264E-2</v>
      </c>
      <c r="I191" s="151">
        <v>5.7675191775173898E-2</v>
      </c>
    </row>
    <row r="192" spans="1:9">
      <c r="A192" s="143" t="s">
        <v>228</v>
      </c>
      <c r="B192" s="144">
        <v>5403682</v>
      </c>
      <c r="C192" s="145">
        <v>46062</v>
      </c>
      <c r="D192" s="145">
        <v>210500</v>
      </c>
      <c r="E192" s="147">
        <f t="shared" si="4"/>
        <v>-164438</v>
      </c>
      <c r="F192" s="149">
        <v>6593.9106904906002</v>
      </c>
      <c r="G192" s="149">
        <v>-397.31162838187601</v>
      </c>
      <c r="H192" s="150">
        <f t="shared" si="3"/>
        <v>-6.4117691720830816E-2</v>
      </c>
      <c r="I192" s="151">
        <v>5.5707021480305999E-2</v>
      </c>
    </row>
    <row r="193" spans="1:9">
      <c r="A193" s="143" t="s">
        <v>229</v>
      </c>
      <c r="B193" s="144">
        <v>5674602</v>
      </c>
      <c r="C193" s="145">
        <v>-2075</v>
      </c>
      <c r="D193" s="145">
        <v>228265</v>
      </c>
      <c r="E193" s="147">
        <f t="shared" si="4"/>
        <v>-230340</v>
      </c>
      <c r="F193" s="149">
        <v>6957.8550620122996</v>
      </c>
      <c r="G193" s="149">
        <v>-567.22280898109898</v>
      </c>
      <c r="H193" s="150">
        <f t="shared" si="3"/>
        <v>-8.8758480620138025E-2</v>
      </c>
      <c r="I193" s="151">
        <v>5.37551984731445E-2</v>
      </c>
    </row>
    <row r="194" spans="1:9">
      <c r="A194" s="143" t="s">
        <v>230</v>
      </c>
      <c r="B194" s="144">
        <v>4874246</v>
      </c>
      <c r="C194" s="145">
        <v>1941039</v>
      </c>
      <c r="D194" s="145">
        <v>203804</v>
      </c>
      <c r="E194" s="147">
        <f t="shared" si="4"/>
        <v>1737235</v>
      </c>
      <c r="F194" s="149">
        <v>6126.4548617713399</v>
      </c>
      <c r="G194" s="149">
        <v>4426.38297408364</v>
      </c>
      <c r="H194" s="150">
        <f t="shared" ref="H194:H257" si="5">1-F194/(F194+G194)</f>
        <v>0.41944953982371314</v>
      </c>
      <c r="I194" s="151">
        <v>5.1837504744686097E-2</v>
      </c>
    </row>
    <row r="195" spans="1:9">
      <c r="A195" s="143" t="s">
        <v>231</v>
      </c>
      <c r="B195" s="144">
        <v>4501307</v>
      </c>
      <c r="C195" s="145">
        <v>-272693</v>
      </c>
      <c r="D195" s="145">
        <v>195057</v>
      </c>
      <c r="E195" s="147">
        <f t="shared" ref="E195:E258" si="6">C195-D195</f>
        <v>-467750</v>
      </c>
      <c r="F195" s="149">
        <v>5768.6763490741196</v>
      </c>
      <c r="G195" s="149">
        <v>-1044.7395119858299</v>
      </c>
      <c r="H195" s="150">
        <f t="shared" si="5"/>
        <v>-0.22115865389719747</v>
      </c>
      <c r="I195" s="151">
        <v>4.9882651236494102E-2</v>
      </c>
    </row>
    <row r="196" spans="1:9">
      <c r="A196" s="143" t="s">
        <v>232</v>
      </c>
      <c r="B196" s="144">
        <v>4619608</v>
      </c>
      <c r="C196" s="145">
        <v>76671</v>
      </c>
      <c r="D196" s="145">
        <v>195662</v>
      </c>
      <c r="E196" s="147">
        <f t="shared" si="6"/>
        <v>-118991</v>
      </c>
      <c r="F196" s="149">
        <v>6008.1031539959804</v>
      </c>
      <c r="G196" s="149">
        <v>-241.169234653747</v>
      </c>
      <c r="H196" s="150">
        <f t="shared" si="5"/>
        <v>-4.1819316473328705E-2</v>
      </c>
      <c r="I196" s="151">
        <v>4.80491064120563E-2</v>
      </c>
    </row>
    <row r="197" spans="1:9">
      <c r="A197" s="143" t="s">
        <v>233</v>
      </c>
      <c r="B197" s="144">
        <v>4897735</v>
      </c>
      <c r="C197" s="145">
        <v>-58652</v>
      </c>
      <c r="D197" s="145">
        <v>181616</v>
      </c>
      <c r="E197" s="147">
        <f t="shared" si="6"/>
        <v>-240268</v>
      </c>
      <c r="F197" s="149">
        <v>6434.5656351585503</v>
      </c>
      <c r="G197" s="149">
        <v>-443.874227444067</v>
      </c>
      <c r="H197" s="150">
        <f t="shared" si="5"/>
        <v>-7.4093989697494811E-2</v>
      </c>
      <c r="I197" s="151">
        <v>4.63259379191516E-2</v>
      </c>
    </row>
    <row r="198" spans="1:9">
      <c r="A198" s="143" t="s">
        <v>234</v>
      </c>
      <c r="B198" s="144">
        <v>4333723</v>
      </c>
      <c r="C198" s="145">
        <v>2016583</v>
      </c>
      <c r="D198" s="145">
        <v>191234</v>
      </c>
      <c r="E198" s="147">
        <f t="shared" si="6"/>
        <v>1825349</v>
      </c>
      <c r="F198" s="149">
        <v>5724.2513168634996</v>
      </c>
      <c r="G198" s="149">
        <v>3145.6888997199799</v>
      </c>
      <c r="H198" s="150">
        <f t="shared" si="5"/>
        <v>0.35464600920744827</v>
      </c>
      <c r="I198" s="151">
        <v>4.4646045641256099E-2</v>
      </c>
    </row>
    <row r="199" spans="1:9">
      <c r="A199" s="143" t="s">
        <v>235</v>
      </c>
      <c r="B199" s="144">
        <v>4455895</v>
      </c>
      <c r="C199" s="145">
        <v>10360</v>
      </c>
      <c r="D199" s="145">
        <v>199028</v>
      </c>
      <c r="E199" s="147">
        <f t="shared" si="6"/>
        <v>-188668</v>
      </c>
      <c r="F199" s="149">
        <v>5933.0495592930401</v>
      </c>
      <c r="G199" s="149">
        <v>-304.07637866058002</v>
      </c>
      <c r="H199" s="150">
        <f t="shared" si="5"/>
        <v>-5.4019866306489472E-2</v>
      </c>
      <c r="I199" s="151">
        <v>4.2867067007085001E-2</v>
      </c>
    </row>
    <row r="200" spans="1:9">
      <c r="A200" s="143" t="s">
        <v>236</v>
      </c>
      <c r="B200" s="144">
        <v>4260877</v>
      </c>
      <c r="C200" s="145">
        <v>-66516</v>
      </c>
      <c r="D200" s="145">
        <v>192170</v>
      </c>
      <c r="E200" s="147">
        <f t="shared" si="6"/>
        <v>-258686</v>
      </c>
      <c r="F200" s="149">
        <v>5734.3506445195198</v>
      </c>
      <c r="G200" s="149">
        <v>-387.71341891007597</v>
      </c>
      <c r="H200" s="150">
        <f t="shared" si="5"/>
        <v>-7.2515377900149502E-2</v>
      </c>
      <c r="I200" s="151">
        <v>4.1040389422582597E-2</v>
      </c>
    </row>
    <row r="201" spans="1:9">
      <c r="A201" s="143" t="s">
        <v>237</v>
      </c>
      <c r="B201" s="144">
        <v>4652915</v>
      </c>
      <c r="C201" s="145">
        <v>193579</v>
      </c>
      <c r="D201" s="145">
        <v>204488</v>
      </c>
      <c r="E201" s="147">
        <f t="shared" si="6"/>
        <v>-10909</v>
      </c>
      <c r="F201" s="149">
        <v>6344.8484793239404</v>
      </c>
      <c r="G201" s="149">
        <v>-15.0991021493268</v>
      </c>
      <c r="H201" s="150">
        <f t="shared" si="5"/>
        <v>-2.3854186397607169E-3</v>
      </c>
      <c r="I201" s="151">
        <v>3.9156845960372201E-2</v>
      </c>
    </row>
    <row r="202" spans="1:9">
      <c r="A202" s="143" t="s">
        <v>238</v>
      </c>
      <c r="B202" s="144">
        <v>4237223</v>
      </c>
      <c r="C202" s="145">
        <v>1929877</v>
      </c>
      <c r="D202" s="145">
        <v>199564</v>
      </c>
      <c r="E202" s="147">
        <f t="shared" si="6"/>
        <v>1730313</v>
      </c>
      <c r="F202" s="149">
        <v>5869.69962525746</v>
      </c>
      <c r="G202" s="149">
        <v>2196.35095633538</v>
      </c>
      <c r="H202" s="150">
        <f t="shared" si="5"/>
        <v>0.2722957083045785</v>
      </c>
      <c r="I202" s="151">
        <v>3.71362973385004E-2</v>
      </c>
    </row>
    <row r="203" spans="1:9">
      <c r="A203" s="143" t="s">
        <v>239</v>
      </c>
      <c r="B203" s="144">
        <v>4096785</v>
      </c>
      <c r="C203" s="145">
        <v>46721</v>
      </c>
      <c r="D203" s="145">
        <v>140097</v>
      </c>
      <c r="E203" s="147">
        <f t="shared" si="6"/>
        <v>-93376</v>
      </c>
      <c r="F203" s="149">
        <v>5720.1408914317899</v>
      </c>
      <c r="G203" s="149">
        <v>-118.36941805012501</v>
      </c>
      <c r="H203" s="150">
        <f t="shared" si="5"/>
        <v>-2.113071170657177E-2</v>
      </c>
      <c r="I203" s="151">
        <v>3.4872640359638399E-2</v>
      </c>
    </row>
    <row r="204" spans="1:9">
      <c r="A204" s="143" t="s">
        <v>240</v>
      </c>
      <c r="B204" s="144">
        <v>4202976</v>
      </c>
      <c r="C204" s="145">
        <v>122733</v>
      </c>
      <c r="D204" s="145">
        <v>252969</v>
      </c>
      <c r="E204" s="147">
        <f t="shared" si="6"/>
        <v>-130236</v>
      </c>
      <c r="F204" s="149">
        <v>5871.2396312308902</v>
      </c>
      <c r="G204" s="149">
        <v>-164.082841043141</v>
      </c>
      <c r="H204" s="150">
        <f t="shared" si="5"/>
        <v>-2.8750365037324199E-2</v>
      </c>
      <c r="I204" s="151">
        <v>3.2406746458311701E-2</v>
      </c>
    </row>
    <row r="205" spans="1:9">
      <c r="A205" s="143" t="s">
        <v>241</v>
      </c>
      <c r="B205" s="144">
        <v>4382134</v>
      </c>
      <c r="C205" s="145">
        <v>107877</v>
      </c>
      <c r="D205" s="145">
        <v>151057</v>
      </c>
      <c r="E205" s="147">
        <f t="shared" si="6"/>
        <v>-43180</v>
      </c>
      <c r="F205" s="149">
        <v>6078.1198520798398</v>
      </c>
      <c r="G205" s="149">
        <v>-53.698697242116502</v>
      </c>
      <c r="H205" s="150">
        <f t="shared" si="5"/>
        <v>-8.9135032000535741E-3</v>
      </c>
      <c r="I205" s="151">
        <v>2.97444849740039E-2</v>
      </c>
    </row>
    <row r="206" spans="1:9">
      <c r="A206" s="143" t="s">
        <v>242</v>
      </c>
      <c r="B206" s="144">
        <v>4136914</v>
      </c>
      <c r="C206" s="145">
        <v>1509424</v>
      </c>
      <c r="D206" s="145">
        <v>228517</v>
      </c>
      <c r="E206" s="147">
        <f t="shared" si="6"/>
        <v>1280907</v>
      </c>
      <c r="F206" s="149">
        <v>5651.4205918303196</v>
      </c>
      <c r="G206" s="149">
        <v>1568.46000739786</v>
      </c>
      <c r="H206" s="150">
        <f t="shared" si="5"/>
        <v>0.2172418208087169</v>
      </c>
      <c r="I206" s="151">
        <v>2.68535020515141E-2</v>
      </c>
    </row>
    <row r="207" spans="1:9">
      <c r="A207" s="143" t="s">
        <v>243</v>
      </c>
      <c r="B207" s="144">
        <v>4286755</v>
      </c>
      <c r="C207" s="145">
        <v>-93026</v>
      </c>
      <c r="D207" s="145">
        <v>163650</v>
      </c>
      <c r="E207" s="147">
        <f t="shared" si="6"/>
        <v>-256676</v>
      </c>
      <c r="F207" s="149">
        <v>5795.9590470795501</v>
      </c>
      <c r="G207" s="149">
        <v>-286.52719253944798</v>
      </c>
      <c r="H207" s="150">
        <f t="shared" si="5"/>
        <v>-5.2006667856928424E-2</v>
      </c>
      <c r="I207" s="151">
        <v>2.36772825930327E-2</v>
      </c>
    </row>
    <row r="208" spans="1:9">
      <c r="A208" s="143" t="s">
        <v>244</v>
      </c>
      <c r="B208" s="144">
        <v>4190186</v>
      </c>
      <c r="C208" s="145">
        <v>247957</v>
      </c>
      <c r="D208" s="145">
        <v>206787</v>
      </c>
      <c r="E208" s="147">
        <f t="shared" si="6"/>
        <v>41170</v>
      </c>
      <c r="F208" s="149">
        <v>5636.5193686093799</v>
      </c>
      <c r="G208" s="149">
        <v>42.238672538248998</v>
      </c>
      <c r="H208" s="150">
        <f t="shared" si="5"/>
        <v>7.4380123668226217E-3</v>
      </c>
      <c r="I208" s="151">
        <v>2.0278304199973E-2</v>
      </c>
    </row>
    <row r="209" spans="1:9">
      <c r="A209" s="143" t="s">
        <v>245</v>
      </c>
      <c r="B209" s="144">
        <v>4545579</v>
      </c>
      <c r="C209" s="145">
        <v>188513</v>
      </c>
      <c r="D209" s="145">
        <v>131983</v>
      </c>
      <c r="E209" s="147">
        <f t="shared" si="6"/>
        <v>56530</v>
      </c>
      <c r="F209" s="149">
        <v>6115.00099248075</v>
      </c>
      <c r="G209" s="149">
        <v>52.7285126033387</v>
      </c>
      <c r="H209" s="150">
        <f t="shared" si="5"/>
        <v>8.5490961560286127E-3</v>
      </c>
      <c r="I209" s="151">
        <v>1.6671742004717501E-2</v>
      </c>
    </row>
    <row r="210" spans="1:9">
      <c r="A210" s="143" t="s">
        <v>246</v>
      </c>
      <c r="B210" s="144">
        <v>4063597</v>
      </c>
      <c r="C210" s="145">
        <v>1714826</v>
      </c>
      <c r="D210" s="145">
        <v>212733</v>
      </c>
      <c r="E210" s="147">
        <f t="shared" si="6"/>
        <v>1502093</v>
      </c>
      <c r="F210" s="149">
        <v>5497.7604957008998</v>
      </c>
      <c r="G210" s="149">
        <v>1255.1736107842801</v>
      </c>
      <c r="H210" s="150">
        <f t="shared" si="5"/>
        <v>0.18587085124655278</v>
      </c>
      <c r="I210" s="151">
        <v>1.28647459572526E-2</v>
      </c>
    </row>
    <row r="211" spans="1:9">
      <c r="A211" s="143" t="s">
        <v>247</v>
      </c>
      <c r="B211" s="144">
        <v>4259310</v>
      </c>
      <c r="C211" s="145">
        <v>27784</v>
      </c>
      <c r="D211" s="145">
        <v>134928</v>
      </c>
      <c r="E211" s="147">
        <f t="shared" si="6"/>
        <v>-107144</v>
      </c>
      <c r="F211" s="149">
        <v>5815.4958204330396</v>
      </c>
      <c r="G211" s="149">
        <v>-68.057074869728197</v>
      </c>
      <c r="H211" s="150">
        <f t="shared" si="5"/>
        <v>-1.1841287551305202E-2</v>
      </c>
      <c r="I211" s="151">
        <v>8.8593893539094595E-3</v>
      </c>
    </row>
    <row r="212" spans="1:9">
      <c r="A212" s="143" t="s">
        <v>248</v>
      </c>
      <c r="B212" s="144">
        <v>4164961</v>
      </c>
      <c r="C212" s="145">
        <v>441169</v>
      </c>
      <c r="D212" s="145">
        <v>181058</v>
      </c>
      <c r="E212" s="147">
        <f t="shared" si="6"/>
        <v>260111</v>
      </c>
      <c r="F212" s="149">
        <v>5759.2550047447303</v>
      </c>
      <c r="G212" s="149">
        <v>115.00449364929899</v>
      </c>
      <c r="H212" s="150">
        <f t="shared" si="5"/>
        <v>1.9577700590302505E-2</v>
      </c>
      <c r="I212" s="151">
        <v>4.7658743068249897E-3</v>
      </c>
    </row>
    <row r="213" spans="1:9">
      <c r="A213" s="143" t="s">
        <v>249</v>
      </c>
      <c r="B213" s="144">
        <v>4374421</v>
      </c>
      <c r="C213" s="145">
        <v>358969</v>
      </c>
      <c r="D213" s="145">
        <v>132843</v>
      </c>
      <c r="E213" s="147">
        <f t="shared" si="6"/>
        <v>226126</v>
      </c>
      <c r="F213" s="149">
        <v>6146.4886791213303</v>
      </c>
      <c r="G213" s="149">
        <v>52.278970436147503</v>
      </c>
      <c r="H213" s="150">
        <f t="shared" si="5"/>
        <v>8.4337683539210673E-3</v>
      </c>
      <c r="I213" s="151">
        <v>6.8146500507041297E-4</v>
      </c>
    </row>
    <row r="214" spans="1:9">
      <c r="A214" s="143" t="s">
        <v>250</v>
      </c>
      <c r="B214" s="144">
        <v>3919926</v>
      </c>
      <c r="C214" s="145">
        <v>1859637</v>
      </c>
      <c r="D214" s="145">
        <v>123689</v>
      </c>
      <c r="E214" s="147">
        <f t="shared" si="6"/>
        <v>1735948</v>
      </c>
      <c r="F214" s="149">
        <v>5615.4422623446399</v>
      </c>
      <c r="G214" s="149">
        <v>8.1637738332479799</v>
      </c>
      <c r="H214" s="150">
        <f t="shared" si="5"/>
        <v>1.4516973238752895E-3</v>
      </c>
      <c r="I214" s="151">
        <v>-3.2873169708559301E-3</v>
      </c>
    </row>
    <row r="215" spans="1:9">
      <c r="A215" s="143" t="s">
        <v>251</v>
      </c>
      <c r="B215" s="144">
        <v>3862522</v>
      </c>
      <c r="C215" s="145">
        <v>380000</v>
      </c>
      <c r="D215" s="145">
        <v>139556</v>
      </c>
      <c r="E215" s="147">
        <f t="shared" si="6"/>
        <v>240444</v>
      </c>
      <c r="F215" s="149">
        <v>5590.3382835789398</v>
      </c>
      <c r="G215" s="149">
        <v>-50.608231903508397</v>
      </c>
      <c r="H215" s="150">
        <f t="shared" si="5"/>
        <v>-9.13550505736338E-3</v>
      </c>
      <c r="I215" s="151">
        <v>-7.0291048508626698E-3</v>
      </c>
    </row>
    <row r="216" spans="1:9">
      <c r="A216" s="143" t="s">
        <v>252</v>
      </c>
      <c r="B216" s="144">
        <v>4135710</v>
      </c>
      <c r="C216" s="145">
        <v>425470</v>
      </c>
      <c r="D216" s="145">
        <v>158565</v>
      </c>
      <c r="E216" s="147">
        <f t="shared" si="6"/>
        <v>266905</v>
      </c>
      <c r="F216" s="149">
        <v>5995.3527119051696</v>
      </c>
      <c r="G216" s="149">
        <v>-113.192465435098</v>
      </c>
      <c r="H216" s="150">
        <f t="shared" si="5"/>
        <v>-1.9243349499535656E-2</v>
      </c>
      <c r="I216" s="151">
        <v>-1.04295699809241E-2</v>
      </c>
    </row>
    <row r="217" spans="1:9">
      <c r="A217" s="143" t="s">
        <v>253</v>
      </c>
      <c r="B217" s="144">
        <v>4329565</v>
      </c>
      <c r="C217" s="145">
        <v>474355</v>
      </c>
      <c r="D217" s="145">
        <v>167165</v>
      </c>
      <c r="E217" s="147">
        <f t="shared" si="6"/>
        <v>307190</v>
      </c>
      <c r="F217" s="149">
        <v>6228.66674217125</v>
      </c>
      <c r="G217" s="149">
        <v>-195.36307649464001</v>
      </c>
      <c r="H217" s="150">
        <f t="shared" si="5"/>
        <v>-3.2380779639198165E-2</v>
      </c>
      <c r="I217" s="151">
        <v>-1.33757002071439E-2</v>
      </c>
    </row>
    <row r="218" spans="1:9">
      <c r="A218" s="143" t="s">
        <v>254</v>
      </c>
      <c r="B218" s="144">
        <v>3902152</v>
      </c>
      <c r="C218" s="145">
        <v>1131170</v>
      </c>
      <c r="D218" s="145">
        <v>153703</v>
      </c>
      <c r="E218" s="147">
        <f t="shared" si="6"/>
        <v>977467</v>
      </c>
      <c r="F218" s="149">
        <v>5516.2577414995903</v>
      </c>
      <c r="G218" s="149">
        <v>-826.78292843789905</v>
      </c>
      <c r="H218" s="150">
        <f t="shared" si="5"/>
        <v>-0.17630608146887639</v>
      </c>
      <c r="I218" s="151">
        <v>-1.5759991987824601E-2</v>
      </c>
    </row>
    <row r="219" spans="1:9">
      <c r="A219" s="143" t="s">
        <v>255</v>
      </c>
      <c r="B219" s="144">
        <v>4129049</v>
      </c>
      <c r="C219" s="145">
        <v>-86010</v>
      </c>
      <c r="D219" s="145">
        <v>127768</v>
      </c>
      <c r="E219" s="147">
        <f t="shared" si="6"/>
        <v>-213778</v>
      </c>
      <c r="F219" s="149">
        <v>5742.9439903988396</v>
      </c>
      <c r="G219" s="149">
        <v>154.228187659463</v>
      </c>
      <c r="H219" s="150">
        <f t="shared" si="5"/>
        <v>2.6152905664396653E-2</v>
      </c>
      <c r="I219" s="151">
        <v>-1.74868199559137E-2</v>
      </c>
    </row>
    <row r="220" spans="1:9">
      <c r="A220" s="143" t="s">
        <v>256</v>
      </c>
      <c r="B220" s="144">
        <v>4237304</v>
      </c>
      <c r="C220" s="145">
        <v>-3693</v>
      </c>
      <c r="D220" s="145">
        <v>140138</v>
      </c>
      <c r="E220" s="147">
        <f t="shared" si="6"/>
        <v>-143831</v>
      </c>
      <c r="F220" s="149">
        <v>5806.8858025469699</v>
      </c>
      <c r="G220" s="149">
        <v>96.387992364709106</v>
      </c>
      <c r="H220" s="150">
        <f t="shared" si="5"/>
        <v>1.6327887831967147E-2</v>
      </c>
      <c r="I220" s="151">
        <v>-1.8560900050284702E-2</v>
      </c>
    </row>
    <row r="221" spans="1:9">
      <c r="A221" s="143" t="s">
        <v>257</v>
      </c>
      <c r="B221" s="144">
        <v>4184129</v>
      </c>
      <c r="C221" s="145">
        <v>502823</v>
      </c>
      <c r="D221" s="145">
        <v>133934</v>
      </c>
      <c r="E221" s="147">
        <f t="shared" si="6"/>
        <v>368889</v>
      </c>
      <c r="F221" s="149">
        <v>5658.5124655545997</v>
      </c>
      <c r="G221" s="149">
        <v>-246.433251586273</v>
      </c>
      <c r="H221" s="150">
        <f t="shared" si="5"/>
        <v>-4.5533932864515458E-2</v>
      </c>
      <c r="I221" s="151">
        <v>-1.8959673381298E-2</v>
      </c>
    </row>
    <row r="222" spans="1:9">
      <c r="A222" s="143" t="s">
        <v>258</v>
      </c>
      <c r="B222" s="144">
        <v>3958913</v>
      </c>
      <c r="C222" s="145">
        <v>1275590</v>
      </c>
      <c r="D222" s="145">
        <v>131942</v>
      </c>
      <c r="E222" s="147">
        <f t="shared" si="6"/>
        <v>1143648</v>
      </c>
      <c r="F222" s="149">
        <v>5291.8769099679403</v>
      </c>
      <c r="G222" s="149">
        <v>-617.32149636342604</v>
      </c>
      <c r="H222" s="150">
        <f t="shared" si="5"/>
        <v>-0.13205993762889512</v>
      </c>
      <c r="I222" s="151">
        <v>-1.86387755668878E-2</v>
      </c>
    </row>
    <row r="223" spans="1:9">
      <c r="A223" s="143" t="s">
        <v>259</v>
      </c>
      <c r="B223" s="144">
        <v>3985126</v>
      </c>
      <c r="C223" s="145">
        <v>-115404</v>
      </c>
      <c r="D223" s="145">
        <v>117686</v>
      </c>
      <c r="E223" s="147">
        <f t="shared" si="6"/>
        <v>-233090</v>
      </c>
      <c r="F223" s="149">
        <v>5280.5263790422996</v>
      </c>
      <c r="G223" s="149">
        <v>112.934182044417</v>
      </c>
      <c r="H223" s="150">
        <f t="shared" si="5"/>
        <v>2.0939094810338621E-2</v>
      </c>
      <c r="I223" s="151">
        <v>-1.7570451137165499E-2</v>
      </c>
    </row>
    <row r="224" spans="1:9">
      <c r="A224" s="143" t="s">
        <v>260</v>
      </c>
      <c r="B224" s="144">
        <v>4194332</v>
      </c>
      <c r="C224" s="145">
        <v>84831</v>
      </c>
      <c r="D224" s="145">
        <v>150803</v>
      </c>
      <c r="E224" s="147">
        <f t="shared" si="6"/>
        <v>-65972</v>
      </c>
      <c r="F224" s="149">
        <v>5525.9486324572499</v>
      </c>
      <c r="G224" s="149">
        <v>27.336141530019201</v>
      </c>
      <c r="H224" s="150">
        <f t="shared" si="5"/>
        <v>4.9225175085685358E-3</v>
      </c>
      <c r="I224" s="151">
        <v>-1.5797832848530799E-2</v>
      </c>
    </row>
    <row r="225" spans="1:9">
      <c r="A225" s="143" t="s">
        <v>261</v>
      </c>
      <c r="B225" s="144">
        <v>4221388</v>
      </c>
      <c r="C225" s="145">
        <v>433665</v>
      </c>
      <c r="D225" s="145">
        <v>119110</v>
      </c>
      <c r="E225" s="147">
        <f t="shared" si="6"/>
        <v>314555</v>
      </c>
      <c r="F225" s="149">
        <v>5547.6480785325102</v>
      </c>
      <c r="G225" s="149">
        <v>-106.94882721101</v>
      </c>
      <c r="H225" s="150">
        <f t="shared" si="5"/>
        <v>-1.9657184172610309E-2</v>
      </c>
      <c r="I225" s="151">
        <v>-1.33399849911665E-2</v>
      </c>
    </row>
    <row r="226" spans="1:9">
      <c r="A226" s="143" t="s">
        <v>262</v>
      </c>
      <c r="B226" s="144">
        <v>3859092</v>
      </c>
      <c r="C226" s="145">
        <v>1066564</v>
      </c>
      <c r="D226" s="145">
        <v>129166</v>
      </c>
      <c r="E226" s="147">
        <f t="shared" si="6"/>
        <v>937398</v>
      </c>
      <c r="F226" s="149">
        <v>5075.3822321579701</v>
      </c>
      <c r="G226" s="149">
        <v>-267.82891783381098</v>
      </c>
      <c r="H226" s="150">
        <f t="shared" si="5"/>
        <v>-5.5710025520842699E-2</v>
      </c>
      <c r="I226" s="151">
        <v>-1.02030216362824E-2</v>
      </c>
    </row>
    <row r="227" spans="1:9">
      <c r="A227" s="143" t="s">
        <v>263</v>
      </c>
      <c r="B227" s="144">
        <v>3731188</v>
      </c>
      <c r="C227" s="145">
        <v>374729</v>
      </c>
      <c r="D227" s="145">
        <v>106790</v>
      </c>
      <c r="E227" s="147">
        <f t="shared" si="6"/>
        <v>267939</v>
      </c>
      <c r="F227" s="149">
        <v>4924.6615379380801</v>
      </c>
      <c r="G227" s="149">
        <v>-49.648761678290498</v>
      </c>
      <c r="H227" s="150">
        <f t="shared" si="5"/>
        <v>-1.0184334679094409E-2</v>
      </c>
      <c r="I227" s="151">
        <v>-6.39700510457622E-3</v>
      </c>
    </row>
    <row r="228" spans="1:9">
      <c r="A228" s="143" t="s">
        <v>264</v>
      </c>
      <c r="B228" s="144">
        <v>3710465</v>
      </c>
      <c r="C228" s="145">
        <v>400088</v>
      </c>
      <c r="D228" s="145">
        <v>151122</v>
      </c>
      <c r="E228" s="147">
        <f t="shared" si="6"/>
        <v>248966</v>
      </c>
      <c r="F228" s="149">
        <v>4927.94631197738</v>
      </c>
      <c r="G228" s="149">
        <v>-17.849960653515101</v>
      </c>
      <c r="H228" s="150">
        <f t="shared" si="5"/>
        <v>-3.6353585299202518E-3</v>
      </c>
      <c r="I228" s="151">
        <v>-1.9604395941738798E-3</v>
      </c>
    </row>
    <row r="229" spans="1:9">
      <c r="A229" s="143" t="s">
        <v>265</v>
      </c>
      <c r="B229" s="144">
        <v>3872088</v>
      </c>
      <c r="C229" s="145">
        <v>505336</v>
      </c>
      <c r="D229" s="145">
        <v>94915</v>
      </c>
      <c r="E229" s="147">
        <f t="shared" si="6"/>
        <v>410421</v>
      </c>
      <c r="F229" s="149">
        <v>5188.3099179265701</v>
      </c>
      <c r="G229" s="149">
        <v>22.227640165617299</v>
      </c>
      <c r="H229" s="150">
        <f t="shared" si="5"/>
        <v>4.265901534688421E-3</v>
      </c>
      <c r="I229" s="151">
        <v>3.0658036158147102E-3</v>
      </c>
    </row>
    <row r="230" spans="1:9">
      <c r="A230" s="143" t="s">
        <v>266</v>
      </c>
      <c r="B230" s="144">
        <v>3661742</v>
      </c>
      <c r="C230" s="145">
        <v>1270445</v>
      </c>
      <c r="D230" s="145">
        <v>142841</v>
      </c>
      <c r="E230" s="147">
        <f t="shared" si="6"/>
        <v>1127604</v>
      </c>
      <c r="F230" s="149">
        <v>4963.2450907654402</v>
      </c>
      <c r="G230" s="149">
        <v>225.7580155803</v>
      </c>
      <c r="H230" s="150">
        <f t="shared" si="5"/>
        <v>4.3507011068121271E-2</v>
      </c>
      <c r="I230" s="151">
        <v>8.6398064219448296E-3</v>
      </c>
    </row>
    <row r="231" spans="1:9">
      <c r="A231" s="143" t="s">
        <v>267</v>
      </c>
      <c r="B231" s="144">
        <v>3483098</v>
      </c>
      <c r="C231" s="145">
        <v>173540</v>
      </c>
      <c r="D231" s="145">
        <v>84744</v>
      </c>
      <c r="E231" s="147">
        <f t="shared" si="6"/>
        <v>88796</v>
      </c>
      <c r="F231" s="149">
        <v>4758.0501342710904</v>
      </c>
      <c r="G231" s="149">
        <v>14.952099358322799</v>
      </c>
      <c r="H231" s="150">
        <f t="shared" si="5"/>
        <v>3.1326403438435291E-3</v>
      </c>
      <c r="I231" s="151">
        <v>1.4720400781971E-2</v>
      </c>
    </row>
    <row r="232" spans="1:9">
      <c r="A232" s="143" t="s">
        <v>268</v>
      </c>
      <c r="B232" s="144">
        <v>3600178</v>
      </c>
      <c r="C232" s="145">
        <v>203593</v>
      </c>
      <c r="D232" s="145">
        <v>125121</v>
      </c>
      <c r="E232" s="147">
        <f t="shared" si="6"/>
        <v>78472</v>
      </c>
      <c r="F232" s="149">
        <v>4939.3919208478501</v>
      </c>
      <c r="G232" s="149">
        <v>9.6172568424144096</v>
      </c>
      <c r="H232" s="150">
        <f t="shared" si="5"/>
        <v>1.9432691468361796E-3</v>
      </c>
      <c r="I232" s="151">
        <v>2.12882106565517E-2</v>
      </c>
    </row>
    <row r="233" spans="1:9">
      <c r="A233" s="143" t="s">
        <v>269</v>
      </c>
      <c r="B233" s="144">
        <v>3662926</v>
      </c>
      <c r="C233" s="145">
        <v>447512</v>
      </c>
      <c r="D233" s="145">
        <v>87394</v>
      </c>
      <c r="E233" s="147">
        <f t="shared" si="6"/>
        <v>360118</v>
      </c>
      <c r="F233" s="149">
        <v>5029.6128541156204</v>
      </c>
      <c r="G233" s="149">
        <v>23.172628218962402</v>
      </c>
      <c r="H233" s="150">
        <f t="shared" si="5"/>
        <v>4.5861096418950975E-3</v>
      </c>
      <c r="I233" s="151">
        <v>2.8316617656071501E-2</v>
      </c>
    </row>
    <row r="234" spans="1:9">
      <c r="A234" s="143" t="s">
        <v>270</v>
      </c>
      <c r="B234" s="144">
        <v>3481057</v>
      </c>
      <c r="C234" s="145">
        <v>1466728</v>
      </c>
      <c r="D234" s="145">
        <v>113609</v>
      </c>
      <c r="E234" s="147">
        <f t="shared" si="6"/>
        <v>1353119</v>
      </c>
      <c r="F234" s="149">
        <v>4766.7490907556003</v>
      </c>
      <c r="G234" s="149">
        <v>-68.561500824964796</v>
      </c>
      <c r="H234" s="150">
        <f t="shared" si="5"/>
        <v>-1.4593180777180859E-2</v>
      </c>
      <c r="I234" s="151">
        <v>3.57669128024714E-2</v>
      </c>
    </row>
    <row r="235" spans="1:9">
      <c r="A235" s="143" t="s">
        <v>271</v>
      </c>
      <c r="B235" s="144">
        <v>3638110</v>
      </c>
      <c r="C235" s="145">
        <v>378083</v>
      </c>
      <c r="D235" s="145">
        <v>86074</v>
      </c>
      <c r="E235" s="147">
        <f t="shared" si="6"/>
        <v>292009</v>
      </c>
      <c r="F235" s="149">
        <v>4955.6429832856502</v>
      </c>
      <c r="G235" s="149">
        <v>30.499734792041899</v>
      </c>
      <c r="H235" s="150">
        <f t="shared" si="5"/>
        <v>6.1168996790770258E-3</v>
      </c>
      <c r="I235" s="151">
        <v>4.3585555550183702E-2</v>
      </c>
    </row>
    <row r="236" spans="1:9">
      <c r="A236" s="143" t="s">
        <v>272</v>
      </c>
      <c r="B236" s="144">
        <v>3569098</v>
      </c>
      <c r="C236" s="145">
        <v>236046</v>
      </c>
      <c r="D236" s="145">
        <v>106815</v>
      </c>
      <c r="E236" s="147">
        <f t="shared" si="6"/>
        <v>129231</v>
      </c>
      <c r="F236" s="149">
        <v>4823.2199755399697</v>
      </c>
      <c r="G236" s="149">
        <v>41.077510858781302</v>
      </c>
      <c r="H236" s="150">
        <f t="shared" si="5"/>
        <v>8.4446954516329553E-3</v>
      </c>
      <c r="I236" s="151">
        <v>5.1687530295153397E-2</v>
      </c>
    </row>
    <row r="237" spans="1:9">
      <c r="A237" s="143" t="s">
        <v>273</v>
      </c>
      <c r="B237" s="144">
        <v>3705133</v>
      </c>
      <c r="C237" s="145">
        <v>660700</v>
      </c>
      <c r="D237" s="145">
        <v>86298</v>
      </c>
      <c r="E237" s="147">
        <f t="shared" si="6"/>
        <v>574402</v>
      </c>
      <c r="F237" s="149">
        <v>4954.18795041877</v>
      </c>
      <c r="G237" s="149">
        <v>319.98425517414103</v>
      </c>
      <c r="H237" s="150">
        <f t="shared" si="5"/>
        <v>6.0670043127302398E-2</v>
      </c>
      <c r="I237" s="151">
        <v>5.9964403523405901E-2</v>
      </c>
    </row>
    <row r="238" spans="1:9">
      <c r="A238" s="143" t="s">
        <v>274</v>
      </c>
      <c r="B238" s="144">
        <v>3462645</v>
      </c>
      <c r="C238" s="145">
        <v>1232394</v>
      </c>
      <c r="D238" s="145">
        <v>85359</v>
      </c>
      <c r="E238" s="147">
        <f t="shared" si="6"/>
        <v>1147035</v>
      </c>
      <c r="F238" s="149">
        <v>4567.9487835151604</v>
      </c>
      <c r="G238" s="149">
        <v>1044.9014664434401</v>
      </c>
      <c r="H238" s="150">
        <f t="shared" si="5"/>
        <v>0.18616236313291046</v>
      </c>
      <c r="I238" s="151">
        <v>6.8280714949189594E-2</v>
      </c>
    </row>
    <row r="239" spans="1:9">
      <c r="A239" s="143" t="s">
        <v>275</v>
      </c>
      <c r="B239" s="144">
        <v>3636983</v>
      </c>
      <c r="C239" s="145">
        <v>227372</v>
      </c>
      <c r="D239" s="145">
        <v>78560</v>
      </c>
      <c r="E239" s="147">
        <f t="shared" si="6"/>
        <v>148812</v>
      </c>
      <c r="F239" s="149">
        <v>4746.6290502054899</v>
      </c>
      <c r="G239" s="149">
        <v>144.14543738325099</v>
      </c>
      <c r="H239" s="150">
        <f t="shared" si="5"/>
        <v>2.9472926578202996E-2</v>
      </c>
      <c r="I239" s="151">
        <v>7.6501445311505198E-2</v>
      </c>
    </row>
    <row r="240" spans="1:9">
      <c r="A240" s="143" t="s">
        <v>276</v>
      </c>
      <c r="B240" s="144">
        <v>3766546</v>
      </c>
      <c r="C240" s="145">
        <v>507084</v>
      </c>
      <c r="D240" s="145">
        <v>88445</v>
      </c>
      <c r="E240" s="147">
        <f t="shared" si="6"/>
        <v>418639</v>
      </c>
      <c r="F240" s="149">
        <v>4877.6179682142001</v>
      </c>
      <c r="G240" s="149">
        <v>413.57162629753799</v>
      </c>
      <c r="H240" s="150">
        <f t="shared" si="5"/>
        <v>7.8162314713975389E-2</v>
      </c>
      <c r="I240" s="151">
        <v>8.4565251379468395E-2</v>
      </c>
    </row>
    <row r="241" spans="1:9">
      <c r="A241" s="143" t="s">
        <v>277</v>
      </c>
      <c r="B241" s="144">
        <v>3943057</v>
      </c>
      <c r="C241" s="145">
        <v>944694</v>
      </c>
      <c r="D241" s="145">
        <v>83466</v>
      </c>
      <c r="E241" s="147">
        <f t="shared" si="6"/>
        <v>861228</v>
      </c>
      <c r="F241" s="149">
        <v>5082.6041980651398</v>
      </c>
      <c r="G241" s="149">
        <v>774.28146987576599</v>
      </c>
      <c r="H241" s="150">
        <f t="shared" si="5"/>
        <v>0.13220020225321871</v>
      </c>
      <c r="I241" s="151">
        <v>9.2381397097986304E-2</v>
      </c>
    </row>
    <row r="242" spans="1:9">
      <c r="A242" s="143" t="s">
        <v>278</v>
      </c>
      <c r="B242" s="144">
        <v>3742802</v>
      </c>
      <c r="C242" s="145">
        <v>2423031</v>
      </c>
      <c r="D242" s="145">
        <v>91052</v>
      </c>
      <c r="E242" s="147">
        <f t="shared" si="6"/>
        <v>2331979</v>
      </c>
      <c r="F242" s="149">
        <v>4818.2747856659598</v>
      </c>
      <c r="G242" s="149">
        <v>1370.72307132368</v>
      </c>
      <c r="H242" s="150">
        <f t="shared" si="5"/>
        <v>0.22147738664598704</v>
      </c>
      <c r="I242" s="151">
        <v>9.9855144576550398E-2</v>
      </c>
    </row>
    <row r="243" spans="1:9">
      <c r="A243" s="143" t="s">
        <v>279</v>
      </c>
      <c r="B243" s="144">
        <v>3921169</v>
      </c>
      <c r="C243" s="145">
        <v>306996</v>
      </c>
      <c r="D243" s="145">
        <v>69502</v>
      </c>
      <c r="E243" s="147">
        <f t="shared" si="6"/>
        <v>237494</v>
      </c>
      <c r="F243" s="149">
        <v>5018.4428092264698</v>
      </c>
      <c r="G243" s="149">
        <v>119.44937088640199</v>
      </c>
      <c r="H243" s="150">
        <f t="shared" si="5"/>
        <v>2.3248711085988139E-2</v>
      </c>
      <c r="I243" s="151">
        <v>0.106916642677873</v>
      </c>
    </row>
    <row r="244" spans="1:9">
      <c r="A244" s="143" t="s">
        <v>280</v>
      </c>
      <c r="B244" s="144">
        <v>3875772</v>
      </c>
      <c r="C244" s="145">
        <v>696391</v>
      </c>
      <c r="D244" s="145">
        <v>93908</v>
      </c>
      <c r="E244" s="147">
        <f t="shared" si="6"/>
        <v>602483</v>
      </c>
      <c r="F244" s="149">
        <v>4907.4602357573804</v>
      </c>
      <c r="G244" s="149">
        <v>265.80306329864402</v>
      </c>
      <c r="H244" s="150">
        <f t="shared" si="5"/>
        <v>5.1380153673435736E-2</v>
      </c>
      <c r="I244" s="151">
        <v>0.113572054165963</v>
      </c>
    </row>
    <row r="245" spans="1:9">
      <c r="A245" s="143" t="s">
        <v>281</v>
      </c>
      <c r="B245" s="144">
        <v>4172880</v>
      </c>
      <c r="C245" s="145">
        <v>1208656</v>
      </c>
      <c r="D245" s="145">
        <v>72259</v>
      </c>
      <c r="E245" s="147">
        <f t="shared" si="6"/>
        <v>1136397</v>
      </c>
      <c r="F245" s="149">
        <v>5201.4221693501704</v>
      </c>
      <c r="G245" s="149">
        <v>497.62449449126598</v>
      </c>
      <c r="H245" s="150">
        <f t="shared" si="5"/>
        <v>8.7317146856952133E-2</v>
      </c>
      <c r="I245" s="151">
        <v>0.11977524934758101</v>
      </c>
    </row>
    <row r="246" spans="1:9">
      <c r="A246" s="143" t="s">
        <v>282</v>
      </c>
      <c r="B246" s="144">
        <v>3899875</v>
      </c>
      <c r="C246" s="145">
        <v>2619291</v>
      </c>
      <c r="D246" s="145">
        <v>67601</v>
      </c>
      <c r="E246" s="147">
        <f t="shared" si="6"/>
        <v>2551690</v>
      </c>
      <c r="F246" s="149">
        <v>4758.8186989401602</v>
      </c>
      <c r="G246" s="149">
        <v>1390.5369643925401</v>
      </c>
      <c r="H246" s="150">
        <f t="shared" si="5"/>
        <v>0.22612726284218954</v>
      </c>
      <c r="I246" s="151">
        <v>0.12544122859168</v>
      </c>
    </row>
    <row r="247" spans="1:9">
      <c r="A247" s="143" t="s">
        <v>283</v>
      </c>
      <c r="B247" s="144">
        <v>3988576</v>
      </c>
      <c r="C247" s="145">
        <v>872023</v>
      </c>
      <c r="D247" s="145">
        <v>56080</v>
      </c>
      <c r="E247" s="147">
        <f t="shared" si="6"/>
        <v>815943</v>
      </c>
      <c r="F247" s="149">
        <v>4798.5912993694601</v>
      </c>
      <c r="G247" s="149">
        <v>490.40663315366402</v>
      </c>
      <c r="H247" s="150">
        <f t="shared" si="5"/>
        <v>9.2722031547422978E-2</v>
      </c>
      <c r="I247" s="151">
        <v>0.13046470595315901</v>
      </c>
    </row>
    <row r="248" spans="1:9">
      <c r="A248" s="143" t="s">
        <v>284</v>
      </c>
      <c r="B248" s="144">
        <v>4175878</v>
      </c>
      <c r="C248" s="145">
        <v>867181</v>
      </c>
      <c r="D248" s="145">
        <v>62650</v>
      </c>
      <c r="E248" s="147">
        <f t="shared" si="6"/>
        <v>804531</v>
      </c>
      <c r="F248" s="149">
        <v>4990.9810645265998</v>
      </c>
      <c r="G248" s="149">
        <v>515.55620329192402</v>
      </c>
      <c r="H248" s="150">
        <f t="shared" si="5"/>
        <v>9.3626207944683126E-2</v>
      </c>
      <c r="I248" s="151">
        <v>0.134803324258322</v>
      </c>
    </row>
    <row r="249" spans="1:9">
      <c r="A249" s="143" t="s">
        <v>285</v>
      </c>
      <c r="B249" s="144">
        <v>4408649</v>
      </c>
      <c r="C249" s="145">
        <v>1511727</v>
      </c>
      <c r="D249" s="145">
        <v>55964</v>
      </c>
      <c r="E249" s="147">
        <f t="shared" si="6"/>
        <v>1455763</v>
      </c>
      <c r="F249" s="149">
        <v>5277.2089371637703</v>
      </c>
      <c r="G249" s="149">
        <v>967.400199161866</v>
      </c>
      <c r="H249" s="150">
        <f t="shared" si="5"/>
        <v>0.15491765425867632</v>
      </c>
      <c r="I249" s="151">
        <v>0.13839113716196699</v>
      </c>
    </row>
    <row r="250" spans="1:9">
      <c r="A250" s="143" t="s">
        <v>286</v>
      </c>
      <c r="B250" s="144">
        <v>4162070</v>
      </c>
      <c r="C250" s="145">
        <v>2830417</v>
      </c>
      <c r="D250" s="145">
        <v>70592</v>
      </c>
      <c r="E250" s="147">
        <f t="shared" si="6"/>
        <v>2759825</v>
      </c>
      <c r="F250" s="149">
        <v>5032.29058816626</v>
      </c>
      <c r="G250" s="149">
        <v>1819.1921391129699</v>
      </c>
      <c r="H250" s="150">
        <f t="shared" si="5"/>
        <v>0.26551802164950988</v>
      </c>
      <c r="I250" s="151">
        <v>0.141136462621201</v>
      </c>
    </row>
    <row r="251" spans="1:9">
      <c r="A251" s="143" t="s">
        <v>287</v>
      </c>
      <c r="B251" s="144">
        <v>3874296</v>
      </c>
      <c r="C251" s="145">
        <v>914606</v>
      </c>
      <c r="D251" s="145">
        <v>58745</v>
      </c>
      <c r="E251" s="147">
        <f t="shared" si="6"/>
        <v>855861</v>
      </c>
      <c r="F251" s="149">
        <v>4737.24998892444</v>
      </c>
      <c r="G251" s="149">
        <v>585.84715262009797</v>
      </c>
      <c r="H251" s="150">
        <f t="shared" si="5"/>
        <v>0.11005757307109942</v>
      </c>
      <c r="I251" s="151">
        <v>0.14295794766631201</v>
      </c>
    </row>
    <row r="252" spans="1:9">
      <c r="A252" s="143" t="s">
        <v>288</v>
      </c>
      <c r="B252" s="144">
        <v>3924013</v>
      </c>
      <c r="C252" s="145">
        <v>1204105</v>
      </c>
      <c r="D252" s="145">
        <v>57282</v>
      </c>
      <c r="E252" s="147">
        <f t="shared" si="6"/>
        <v>1146823</v>
      </c>
      <c r="F252" s="149">
        <v>4857.4070591552099</v>
      </c>
      <c r="G252" s="149">
        <v>824.99766775035505</v>
      </c>
      <c r="H252" s="150">
        <f t="shared" si="5"/>
        <v>0.14518460183662751</v>
      </c>
      <c r="I252" s="151">
        <v>0.143851977801982</v>
      </c>
    </row>
    <row r="253" spans="1:9">
      <c r="A253" s="143" t="s">
        <v>289</v>
      </c>
      <c r="B253" s="144">
        <v>4246949</v>
      </c>
      <c r="C253" s="145">
        <v>1626571</v>
      </c>
      <c r="D253" s="145">
        <v>61170</v>
      </c>
      <c r="E253" s="147">
        <f t="shared" si="6"/>
        <v>1565401</v>
      </c>
      <c r="F253" s="149">
        <v>5327.7523637540799</v>
      </c>
      <c r="G253" s="149">
        <v>1200.6630405165599</v>
      </c>
      <c r="H253" s="150">
        <f t="shared" si="5"/>
        <v>0.18391339493058789</v>
      </c>
      <c r="I253" s="151">
        <v>0.14379437579877399</v>
      </c>
    </row>
    <row r="254" spans="1:9">
      <c r="A254" s="143" t="s">
        <v>290</v>
      </c>
      <c r="B254" s="144">
        <v>3908687</v>
      </c>
      <c r="C254" s="145">
        <v>2639835</v>
      </c>
      <c r="D254" s="145">
        <v>156949</v>
      </c>
      <c r="E254" s="147">
        <f t="shared" si="6"/>
        <v>2482886</v>
      </c>
      <c r="F254" s="149">
        <v>4974.6938310721898</v>
      </c>
      <c r="G254" s="149">
        <v>2065.8603812174501</v>
      </c>
      <c r="H254" s="150">
        <f t="shared" si="5"/>
        <v>0.29342297764164471</v>
      </c>
      <c r="I254" s="151">
        <v>0.14276179731726801</v>
      </c>
    </row>
    <row r="255" spans="1:9">
      <c r="A255" s="143" t="s">
        <v>291</v>
      </c>
      <c r="B255" s="144">
        <v>3825121</v>
      </c>
      <c r="C255" s="145">
        <v>1107996</v>
      </c>
      <c r="D255" s="145">
        <v>49755</v>
      </c>
      <c r="E255" s="147">
        <f t="shared" si="6"/>
        <v>1058241</v>
      </c>
      <c r="F255" s="149">
        <v>4914.9808970997001</v>
      </c>
      <c r="G255" s="149">
        <v>863.819906945105</v>
      </c>
      <c r="H255" s="150">
        <f t="shared" si="5"/>
        <v>0.14948082417730757</v>
      </c>
      <c r="I255" s="151">
        <v>0.14075597240500401</v>
      </c>
    </row>
    <row r="256" spans="1:9">
      <c r="A256" s="143" t="s">
        <v>292</v>
      </c>
      <c r="B256" s="144">
        <v>4054522</v>
      </c>
      <c r="C256" s="145">
        <v>1340172</v>
      </c>
      <c r="D256" s="145">
        <v>54345</v>
      </c>
      <c r="E256" s="147">
        <f t="shared" si="6"/>
        <v>1285827</v>
      </c>
      <c r="F256" s="149">
        <v>5235.20213219789</v>
      </c>
      <c r="G256" s="149">
        <v>985.04592690222898</v>
      </c>
      <c r="H256" s="150">
        <f t="shared" si="5"/>
        <v>0.15836119677914173</v>
      </c>
      <c r="I256" s="151">
        <v>0.13787279434722399</v>
      </c>
    </row>
    <row r="257" spans="1:9">
      <c r="A257" s="143" t="s">
        <v>293</v>
      </c>
      <c r="B257" s="144">
        <v>4173002</v>
      </c>
      <c r="C257" s="145">
        <v>1126902</v>
      </c>
      <c r="D257" s="145">
        <v>59935</v>
      </c>
      <c r="E257" s="147">
        <f t="shared" si="6"/>
        <v>1066967</v>
      </c>
      <c r="F257" s="149">
        <v>5388.2231396302004</v>
      </c>
      <c r="G257" s="149">
        <v>719.17378493521198</v>
      </c>
      <c r="H257" s="150">
        <f t="shared" si="5"/>
        <v>0.1177545513772853</v>
      </c>
      <c r="I257" s="151">
        <v>0.13421360946152899</v>
      </c>
    </row>
    <row r="258" spans="1:9">
      <c r="A258" s="143" t="s">
        <v>294</v>
      </c>
      <c r="B258" s="144">
        <v>3996697</v>
      </c>
      <c r="C258" s="145">
        <v>2618012</v>
      </c>
      <c r="D258" s="145">
        <v>58451</v>
      </c>
      <c r="E258" s="147">
        <f t="shared" si="6"/>
        <v>2559561</v>
      </c>
      <c r="F258" s="149">
        <v>5134.8239748843998</v>
      </c>
      <c r="G258" s="149">
        <v>1400.7690851806799</v>
      </c>
      <c r="H258" s="150">
        <f t="shared" ref="H258:H273" si="7">1-F258/(F258+G258)</f>
        <v>0.21432929992840333</v>
      </c>
      <c r="I258" s="151">
        <v>0.12989256931703699</v>
      </c>
    </row>
    <row r="259" spans="1:9">
      <c r="A259" s="143" t="s">
        <v>295</v>
      </c>
      <c r="B259" s="144">
        <v>4178826</v>
      </c>
      <c r="C259" s="145">
        <v>902719</v>
      </c>
      <c r="D259" s="145">
        <v>68142</v>
      </c>
      <c r="E259" s="147">
        <f t="shared" ref="E259:E276" si="8">C259-D259</f>
        <v>834577</v>
      </c>
      <c r="F259" s="149">
        <v>5392.3926057477902</v>
      </c>
      <c r="G259" s="149">
        <v>381.83738402777902</v>
      </c>
      <c r="H259" s="150">
        <f t="shared" si="7"/>
        <v>6.6127844700314742E-2</v>
      </c>
      <c r="I259" s="151">
        <v>0.12501353857156799</v>
      </c>
    </row>
    <row r="260" spans="1:9">
      <c r="A260" s="143" t="s">
        <v>296</v>
      </c>
      <c r="B260" s="144">
        <v>4361592</v>
      </c>
      <c r="C260" s="145">
        <v>1252943</v>
      </c>
      <c r="D260" s="145">
        <v>46915</v>
      </c>
      <c r="E260" s="147">
        <f t="shared" si="8"/>
        <v>1206028</v>
      </c>
      <c r="F260" s="149">
        <v>5707.9537249203504</v>
      </c>
      <c r="G260" s="149">
        <v>458.104184216693</v>
      </c>
      <c r="H260" s="150">
        <f t="shared" si="7"/>
        <v>7.4294499170671324E-2</v>
      </c>
      <c r="I260" s="151">
        <v>0.11973315483956901</v>
      </c>
    </row>
    <row r="261" spans="1:9">
      <c r="A261" s="143" t="s">
        <v>297</v>
      </c>
      <c r="B261" s="144">
        <v>4465338</v>
      </c>
      <c r="C261" s="145">
        <v>1389348</v>
      </c>
      <c r="D261" s="145">
        <v>45250</v>
      </c>
      <c r="E261" s="147">
        <f t="shared" si="8"/>
        <v>1344098</v>
      </c>
      <c r="F261" s="149">
        <v>5984.2296944474401</v>
      </c>
      <c r="G261" s="149">
        <v>429.58934657484201</v>
      </c>
      <c r="H261" s="150">
        <f t="shared" si="7"/>
        <v>6.6978713279439717E-2</v>
      </c>
      <c r="I261" s="151">
        <v>0.114171252176822</v>
      </c>
    </row>
    <row r="262" spans="1:9">
      <c r="A262" s="143" t="s">
        <v>298</v>
      </c>
      <c r="B262" s="144">
        <v>4061362</v>
      </c>
      <c r="C262" s="145">
        <v>2954976</v>
      </c>
      <c r="D262" s="145">
        <v>45303</v>
      </c>
      <c r="E262" s="147">
        <f t="shared" si="8"/>
        <v>2909673</v>
      </c>
      <c r="F262" s="149">
        <v>5625.4710821139497</v>
      </c>
      <c r="G262" s="149">
        <v>811.26821495826096</v>
      </c>
      <c r="H262" s="150">
        <f t="shared" si="7"/>
        <v>0.12603714047068382</v>
      </c>
      <c r="I262" s="151">
        <v>0.10841926547931199</v>
      </c>
    </row>
    <row r="263" spans="1:9">
      <c r="A263" s="143" t="s">
        <v>299</v>
      </c>
      <c r="B263" s="144">
        <v>4017307</v>
      </c>
      <c r="C263" s="145">
        <v>836742</v>
      </c>
      <c r="D263" s="145">
        <v>48857</v>
      </c>
      <c r="E263" s="147">
        <f t="shared" si="8"/>
        <v>787885</v>
      </c>
      <c r="F263" s="149">
        <v>5690.2221714351699</v>
      </c>
      <c r="G263" s="149">
        <v>220.43825464166699</v>
      </c>
      <c r="H263" s="150">
        <f t="shared" si="7"/>
        <v>3.7295029446985484E-2</v>
      </c>
      <c r="I263" s="151">
        <v>0.102539134306216</v>
      </c>
    </row>
    <row r="264" spans="1:9">
      <c r="A264" s="143" t="s">
        <v>300</v>
      </c>
      <c r="B264" s="144">
        <v>4110063</v>
      </c>
      <c r="C264" s="145">
        <v>1435768</v>
      </c>
      <c r="D264" s="145">
        <v>51790</v>
      </c>
      <c r="E264" s="147">
        <f t="shared" si="8"/>
        <v>1383978</v>
      </c>
      <c r="F264" s="149">
        <v>5894.7458502691798</v>
      </c>
      <c r="G264" s="149">
        <v>404.20473742451901</v>
      </c>
      <c r="H264" s="150">
        <f t="shared" si="7"/>
        <v>6.4170171173308921E-2</v>
      </c>
      <c r="I264" s="151">
        <v>9.6603809388580694E-2</v>
      </c>
    </row>
    <row r="265" spans="1:9">
      <c r="A265" s="143" t="s">
        <v>301</v>
      </c>
      <c r="B265" s="144">
        <v>4298070</v>
      </c>
      <c r="C265" s="145">
        <v>866050</v>
      </c>
      <c r="D265" s="145">
        <v>36964</v>
      </c>
      <c r="E265" s="147">
        <f t="shared" si="8"/>
        <v>829086</v>
      </c>
      <c r="F265" s="149">
        <v>6181.4608961816803</v>
      </c>
      <c r="G265" s="149">
        <v>268.78879297555102</v>
      </c>
      <c r="H265" s="150">
        <f t="shared" si="7"/>
        <v>4.1671067932049222E-2</v>
      </c>
      <c r="I265" s="151">
        <v>9.0645463891912803E-2</v>
      </c>
    </row>
    <row r="266" spans="1:9">
      <c r="A266" s="143" t="s">
        <v>302</v>
      </c>
      <c r="B266" s="144">
        <v>4030470</v>
      </c>
      <c r="C266" s="145">
        <v>2886087</v>
      </c>
      <c r="D266" s="145">
        <v>43038</v>
      </c>
      <c r="E266" s="147">
        <f t="shared" si="8"/>
        <v>2843049</v>
      </c>
      <c r="F266" s="149">
        <v>5754.3427552986004</v>
      </c>
      <c r="G266" s="149">
        <v>1046.9165038231999</v>
      </c>
      <c r="H266" s="150">
        <f t="shared" si="7"/>
        <v>0.15392980386964117</v>
      </c>
      <c r="I266" s="151">
        <v>8.4675999957837006E-2</v>
      </c>
    </row>
    <row r="267" spans="1:9">
      <c r="A267" s="143" t="s">
        <v>303</v>
      </c>
      <c r="B267" s="144">
        <v>3914186</v>
      </c>
      <c r="C267" s="145">
        <v>586079</v>
      </c>
      <c r="D267" s="145">
        <v>49071</v>
      </c>
      <c r="E267" s="147">
        <f t="shared" si="8"/>
        <v>537008</v>
      </c>
      <c r="F267" s="149">
        <v>5557.19686781573</v>
      </c>
      <c r="G267" s="149">
        <v>195.78810971212101</v>
      </c>
      <c r="H267" s="150">
        <f t="shared" si="7"/>
        <v>3.4032438895095773E-2</v>
      </c>
      <c r="I267" s="151">
        <v>7.8676710730502503E-2</v>
      </c>
    </row>
    <row r="268" spans="1:9">
      <c r="A268" s="143" t="s">
        <v>304</v>
      </c>
      <c r="B268" s="144">
        <v>4060112</v>
      </c>
      <c r="C268" s="145">
        <v>1126328</v>
      </c>
      <c r="D268" s="145">
        <v>44920</v>
      </c>
      <c r="E268" s="147">
        <f t="shared" si="8"/>
        <v>1081408</v>
      </c>
      <c r="F268" s="149">
        <v>5742.0749625060498</v>
      </c>
      <c r="G268" s="149">
        <v>380.587684714749</v>
      </c>
      <c r="H268" s="150">
        <f t="shared" si="7"/>
        <v>6.2160485828417378E-2</v>
      </c>
      <c r="I268" s="151">
        <v>7.2672172981503094E-2</v>
      </c>
    </row>
    <row r="269" spans="1:9">
      <c r="A269" s="143" t="s">
        <v>305</v>
      </c>
      <c r="B269" s="144">
        <v>4253232</v>
      </c>
      <c r="C269" s="145">
        <v>1223587</v>
      </c>
      <c r="D269" s="145">
        <v>52444</v>
      </c>
      <c r="E269" s="147">
        <f t="shared" si="8"/>
        <v>1171143</v>
      </c>
      <c r="F269" s="149">
        <v>6002.6854143795999</v>
      </c>
      <c r="G269" s="149">
        <v>376.10770174992803</v>
      </c>
      <c r="H269" s="150">
        <f t="shared" si="7"/>
        <v>5.8962204119599959E-2</v>
      </c>
      <c r="I269" s="151">
        <v>6.6659060812535906E-2</v>
      </c>
    </row>
    <row r="270" spans="1:9">
      <c r="A270" s="143" t="s">
        <v>306</v>
      </c>
      <c r="B270" s="144">
        <v>3897734</v>
      </c>
      <c r="C270" s="145">
        <v>2739889</v>
      </c>
      <c r="D270" s="145">
        <v>51840</v>
      </c>
      <c r="E270" s="147">
        <f t="shared" si="8"/>
        <v>2688049</v>
      </c>
      <c r="F270" s="149">
        <v>5499.9121215893001</v>
      </c>
      <c r="G270" s="149">
        <v>727.68596919882998</v>
      </c>
      <c r="H270" s="150">
        <f t="shared" si="7"/>
        <v>0.11684857606261134</v>
      </c>
      <c r="I270" s="151">
        <v>6.0627478520826797E-2</v>
      </c>
    </row>
    <row r="271" spans="1:9">
      <c r="A271" s="143" t="s">
        <v>307</v>
      </c>
      <c r="B271" s="144">
        <v>3976051</v>
      </c>
      <c r="C271" s="145">
        <v>991097</v>
      </c>
      <c r="D271" s="145">
        <v>58631</v>
      </c>
      <c r="E271" s="147">
        <f t="shared" si="8"/>
        <v>932466</v>
      </c>
      <c r="F271" s="149">
        <v>5609.60590872382</v>
      </c>
      <c r="G271" s="149">
        <v>227.59392493822401</v>
      </c>
      <c r="H271" s="150">
        <f t="shared" si="7"/>
        <v>3.8990257559066599E-2</v>
      </c>
      <c r="I271" s="151">
        <v>5.4562719868169102E-2</v>
      </c>
    </row>
    <row r="272" spans="1:9">
      <c r="A272" s="143" t="s">
        <v>308</v>
      </c>
      <c r="B272" s="144">
        <v>4117379</v>
      </c>
      <c r="C272" s="145">
        <v>967954</v>
      </c>
      <c r="D272" s="145">
        <v>44526</v>
      </c>
      <c r="E272" s="147">
        <f t="shared" si="8"/>
        <v>923428</v>
      </c>
      <c r="F272" s="149">
        <v>5808.4241313032298</v>
      </c>
      <c r="G272" s="149">
        <v>208.417184049323</v>
      </c>
      <c r="H272" s="150">
        <f t="shared" si="7"/>
        <v>3.4638969706168976E-2</v>
      </c>
      <c r="I272" s="151">
        <v>4.8485216802319403E-2</v>
      </c>
    </row>
    <row r="273" spans="1:9">
      <c r="A273" s="143" t="s">
        <v>309</v>
      </c>
      <c r="B273" s="144">
        <v>4321987</v>
      </c>
      <c r="C273" s="145">
        <v>1200523</v>
      </c>
      <c r="D273" s="145">
        <v>48292</v>
      </c>
      <c r="E273" s="147">
        <f t="shared" si="8"/>
        <v>1152231</v>
      </c>
      <c r="F273" s="149">
        <v>6096.7578383836299</v>
      </c>
      <c r="G273" s="149">
        <v>248.30292181362199</v>
      </c>
      <c r="H273" s="150">
        <f t="shared" si="7"/>
        <v>3.9133261476585579E-2</v>
      </c>
      <c r="I273" s="151">
        <v>4.2405668482091298E-2</v>
      </c>
    </row>
    <row r="274" spans="1:9">
      <c r="A274" s="143" t="s">
        <v>310</v>
      </c>
      <c r="B274" s="144">
        <v>4065666</v>
      </c>
      <c r="C274" s="145">
        <v>2272768</v>
      </c>
      <c r="D274" s="145">
        <v>52275</v>
      </c>
      <c r="E274" s="147">
        <f t="shared" si="8"/>
        <v>2220493</v>
      </c>
    </row>
    <row r="275" spans="1:9">
      <c r="A275" s="143" t="s">
        <v>311</v>
      </c>
      <c r="B275" s="144">
        <v>3997447</v>
      </c>
      <c r="C275" s="145">
        <v>627729</v>
      </c>
      <c r="D275" s="145">
        <v>46735</v>
      </c>
      <c r="E275" s="147">
        <f t="shared" si="8"/>
        <v>580994</v>
      </c>
    </row>
    <row r="276" spans="1:9">
      <c r="A276" s="143" t="s">
        <v>339</v>
      </c>
      <c r="B276" s="144">
        <v>4156856</v>
      </c>
      <c r="C276" s="145">
        <v>451144</v>
      </c>
      <c r="D276" s="145">
        <v>54095</v>
      </c>
      <c r="E276" s="147">
        <f t="shared" si="8"/>
        <v>397049</v>
      </c>
    </row>
  </sheetData>
  <mergeCells count="2">
    <mergeCell ref="F1:G1"/>
    <mergeCell ref="B1:E1"/>
  </mergeCells>
  <phoneticPr fontId="4"/>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9BF77-FD14-4340-A4CF-DF7595E0323A}">
  <dimension ref="A1:AP173"/>
  <sheetViews>
    <sheetView topLeftCell="V1" zoomScaleNormal="100" workbookViewId="0">
      <selection sqref="A1:A2"/>
    </sheetView>
  </sheetViews>
  <sheetFormatPr defaultColWidth="6.76171875" defaultRowHeight="18.45" outlineLevelRow="1"/>
  <cols>
    <col min="1" max="1" width="6.87890625" style="110" bestFit="1" customWidth="1"/>
    <col min="2" max="2" width="9.52734375" style="122" bestFit="1" customWidth="1"/>
    <col min="3" max="3" width="8.17578125" style="35" customWidth="1"/>
    <col min="4" max="4" width="6.87890625" style="110" bestFit="1" customWidth="1"/>
    <col min="5" max="6" width="14.5859375" style="122" bestFit="1" customWidth="1"/>
    <col min="7" max="7" width="14.5859375" style="121" customWidth="1"/>
    <col min="8" max="8" width="14.5859375" style="122" customWidth="1"/>
    <col min="9" max="10" width="14.5859375" style="122" bestFit="1" customWidth="1"/>
    <col min="11" max="12" width="12.76171875" style="122" bestFit="1" customWidth="1"/>
    <col min="13" max="13" width="8.17578125" style="35" customWidth="1"/>
    <col min="14" max="14" width="6.87890625" style="110" bestFit="1" customWidth="1"/>
    <col min="15" max="15" width="14.5859375" style="128" bestFit="1" customWidth="1"/>
    <col min="16" max="16" width="14.5859375" style="128" customWidth="1"/>
    <col min="17" max="17" width="14.5859375" style="122" customWidth="1"/>
    <col min="18" max="18" width="14.5859375" style="35" bestFit="1" customWidth="1"/>
    <col min="19" max="19" width="11.05859375" style="122" bestFit="1" customWidth="1"/>
    <col min="20" max="20" width="12.76171875" style="122" bestFit="1" customWidth="1"/>
    <col min="21" max="21" width="8.17578125" style="35" customWidth="1"/>
    <col min="22" max="22" width="6.87890625" style="109" bestFit="1" customWidth="1"/>
    <col min="23" max="23" width="13.76171875" style="121" bestFit="1" customWidth="1"/>
    <col min="24" max="24" width="13.17578125" style="121" bestFit="1" customWidth="1"/>
    <col min="25" max="25" width="8.17578125" style="35" customWidth="1"/>
    <col min="26" max="26" width="6.87890625" style="109" bestFit="1" customWidth="1"/>
    <col min="27" max="27" width="13.3515625" style="127" bestFit="1" customWidth="1"/>
    <col min="28" max="28" width="6" style="127" bestFit="1" customWidth="1"/>
    <col min="29" max="29" width="8.9375" style="121" bestFit="1" customWidth="1"/>
    <col min="30" max="30" width="8.17578125" style="35" customWidth="1"/>
    <col min="31" max="31" width="6.87890625" style="109" bestFit="1" customWidth="1"/>
    <col min="32" max="32" width="12.703125" style="128" bestFit="1" customWidth="1"/>
    <col min="33" max="33" width="13.703125" style="35" bestFit="1" customWidth="1"/>
    <col min="34" max="34" width="10.76171875" style="35" bestFit="1" customWidth="1"/>
    <col min="35" max="35" width="13.64453125" style="35" bestFit="1" customWidth="1"/>
    <col min="36" max="36" width="11.3515625" style="35" customWidth="1"/>
    <col min="37" max="37" width="15.64453125" style="136" bestFit="1" customWidth="1"/>
    <col min="38" max="39" width="14.52734375" style="35" bestFit="1" customWidth="1"/>
    <col min="40" max="42" width="17.17578125" style="35" customWidth="1"/>
    <col min="43" max="16384" width="6.76171875" style="35"/>
  </cols>
  <sheetData>
    <row r="1" spans="1:42" s="118" customFormat="1">
      <c r="A1" s="287"/>
      <c r="B1" s="56" t="s">
        <v>427</v>
      </c>
      <c r="D1" s="287" t="s">
        <v>358</v>
      </c>
      <c r="E1" s="285" t="s">
        <v>428</v>
      </c>
      <c r="F1" s="285"/>
      <c r="G1" s="285"/>
      <c r="H1" s="285"/>
      <c r="I1" s="285"/>
      <c r="J1" s="285"/>
      <c r="K1" s="285"/>
      <c r="L1" s="285"/>
      <c r="N1" s="287" t="s">
        <v>358</v>
      </c>
      <c r="O1" s="285" t="s">
        <v>429</v>
      </c>
      <c r="P1" s="285"/>
      <c r="Q1" s="285"/>
      <c r="R1" s="285"/>
      <c r="S1" s="285"/>
      <c r="T1" s="285"/>
      <c r="V1" s="286" t="s">
        <v>358</v>
      </c>
      <c r="W1" s="285" t="s">
        <v>430</v>
      </c>
      <c r="X1" s="285"/>
      <c r="Z1" s="286" t="s">
        <v>358</v>
      </c>
      <c r="AA1" s="285" t="s">
        <v>431</v>
      </c>
      <c r="AB1" s="285"/>
      <c r="AC1" s="285"/>
      <c r="AE1" s="286" t="s">
        <v>358</v>
      </c>
      <c r="AF1" s="285" t="s">
        <v>432</v>
      </c>
      <c r="AG1" s="285"/>
      <c r="AH1" s="285"/>
      <c r="AI1" s="285"/>
      <c r="AJ1" s="140"/>
      <c r="AK1" s="120"/>
    </row>
    <row r="2" spans="1:42" ht="55.3">
      <c r="A2" s="287"/>
      <c r="B2" s="57" t="s">
        <v>433</v>
      </c>
      <c r="D2" s="287"/>
      <c r="E2" s="57" t="s">
        <v>434</v>
      </c>
      <c r="F2" s="57" t="s">
        <v>435</v>
      </c>
      <c r="G2" s="121" t="s">
        <v>436</v>
      </c>
      <c r="H2" s="57" t="s">
        <v>437</v>
      </c>
      <c r="I2" s="57" t="s">
        <v>438</v>
      </c>
      <c r="J2" s="57" t="s">
        <v>439</v>
      </c>
      <c r="K2" s="122" t="s">
        <v>440</v>
      </c>
      <c r="L2" s="57" t="s">
        <v>441</v>
      </c>
      <c r="N2" s="287"/>
      <c r="O2" s="57" t="s">
        <v>442</v>
      </c>
      <c r="P2" s="58" t="s">
        <v>443</v>
      </c>
      <c r="Q2" s="59" t="s">
        <v>444</v>
      </c>
      <c r="R2" s="60" t="s">
        <v>445</v>
      </c>
      <c r="S2" s="59" t="s">
        <v>446</v>
      </c>
      <c r="T2" s="59" t="s">
        <v>447</v>
      </c>
      <c r="V2" s="286"/>
      <c r="W2" s="123" t="s">
        <v>448</v>
      </c>
      <c r="X2" s="61" t="s">
        <v>449</v>
      </c>
      <c r="Z2" s="286"/>
      <c r="AA2" s="62" t="s">
        <v>450</v>
      </c>
      <c r="AB2" s="63" t="s">
        <v>451</v>
      </c>
      <c r="AC2" s="64" t="s">
        <v>452</v>
      </c>
      <c r="AE2" s="286"/>
      <c r="AF2" s="58" t="s">
        <v>453</v>
      </c>
      <c r="AG2" s="36" t="s">
        <v>454</v>
      </c>
      <c r="AH2" s="36" t="s">
        <v>455</v>
      </c>
      <c r="AI2" s="36" t="s">
        <v>456</v>
      </c>
      <c r="AJ2" s="36" t="s">
        <v>457</v>
      </c>
      <c r="AK2" s="65" t="s">
        <v>458</v>
      </c>
      <c r="AL2" s="36"/>
      <c r="AM2" s="36"/>
      <c r="AN2" s="36"/>
      <c r="AO2" s="36"/>
      <c r="AP2" s="36"/>
    </row>
    <row r="3" spans="1:42">
      <c r="A3" s="110" t="s">
        <v>142</v>
      </c>
      <c r="B3" s="66">
        <v>14448906.06936416</v>
      </c>
      <c r="D3" s="110" t="s">
        <v>142</v>
      </c>
      <c r="E3" s="57"/>
      <c r="F3" s="57"/>
      <c r="G3" s="124">
        <v>0.82291698468466601</v>
      </c>
      <c r="I3" s="57"/>
      <c r="J3" s="57"/>
      <c r="K3" s="124">
        <v>0.83238402388300003</v>
      </c>
      <c r="N3" s="110" t="s">
        <v>142</v>
      </c>
      <c r="O3" s="67">
        <v>586.3344000001</v>
      </c>
      <c r="P3" s="68">
        <v>539.71880714788097</v>
      </c>
      <c r="Q3" s="125">
        <f>O3*P3</f>
        <v>316455.70295782248</v>
      </c>
      <c r="R3" s="67">
        <v>584.08323368649701</v>
      </c>
      <c r="S3" s="68">
        <v>529.63414111734789</v>
      </c>
      <c r="T3" s="125">
        <f>R3*S3</f>
        <v>309350.42181459104</v>
      </c>
      <c r="V3" s="109" t="s">
        <v>142</v>
      </c>
      <c r="W3" s="124">
        <v>0.38182090155404702</v>
      </c>
      <c r="X3" s="126">
        <v>0.31171910231232702</v>
      </c>
      <c r="Z3" s="109" t="s">
        <v>142</v>
      </c>
      <c r="AC3" s="127"/>
      <c r="AE3" s="109" t="s">
        <v>142</v>
      </c>
      <c r="AG3" s="129"/>
      <c r="AH3" s="129"/>
      <c r="AI3" s="129"/>
      <c r="AJ3" s="128">
        <v>15992849.533055</v>
      </c>
      <c r="AK3" s="65"/>
      <c r="AL3" s="36"/>
      <c r="AM3" s="36"/>
      <c r="AN3" s="36"/>
      <c r="AO3" s="36"/>
      <c r="AP3" s="36"/>
    </row>
    <row r="4" spans="1:42">
      <c r="A4" s="110" t="s">
        <v>143</v>
      </c>
      <c r="B4" s="66">
        <v>13318864.72148541</v>
      </c>
      <c r="D4" s="110" t="s">
        <v>143</v>
      </c>
      <c r="E4" s="57"/>
      <c r="F4" s="57"/>
      <c r="G4" s="124">
        <v>0.82169919882766596</v>
      </c>
      <c r="I4" s="57"/>
      <c r="J4" s="57"/>
      <c r="K4" s="124">
        <v>0.83238402388300003</v>
      </c>
      <c r="N4" s="110" t="s">
        <v>143</v>
      </c>
      <c r="O4" s="67">
        <v>588.24033333339901</v>
      </c>
      <c r="P4" s="68">
        <v>551.94046258856702</v>
      </c>
      <c r="Q4" s="125">
        <f t="shared" ref="Q4:Q67" si="0">O4*P4</f>
        <v>324673.6416932891</v>
      </c>
      <c r="R4" s="67">
        <v>584.21995841354703</v>
      </c>
      <c r="S4" s="68">
        <v>531.2497321827874</v>
      </c>
      <c r="T4" s="125">
        <f t="shared" ref="T4:T67" si="1">R4*S4</f>
        <v>310366.69644303602</v>
      </c>
      <c r="V4" s="109" t="s">
        <v>143</v>
      </c>
      <c r="W4" s="124">
        <v>0.39462944541349576</v>
      </c>
      <c r="X4" s="126">
        <v>0.309867470271944</v>
      </c>
      <c r="Z4" s="109" t="s">
        <v>143</v>
      </c>
      <c r="AC4" s="127"/>
      <c r="AD4" s="130"/>
      <c r="AE4" s="109" t="s">
        <v>143</v>
      </c>
      <c r="AG4" s="129"/>
      <c r="AH4" s="129"/>
      <c r="AI4" s="129"/>
      <c r="AJ4" s="128">
        <v>15083310.435791999</v>
      </c>
      <c r="AK4" s="65"/>
      <c r="AL4" s="36"/>
      <c r="AM4" s="36"/>
      <c r="AN4" s="36"/>
      <c r="AO4" s="36"/>
      <c r="AP4" s="36"/>
    </row>
    <row r="5" spans="1:42">
      <c r="A5" s="110" t="s">
        <v>144</v>
      </c>
      <c r="B5" s="66">
        <v>15647106.100795755</v>
      </c>
      <c r="D5" s="110" t="s">
        <v>144</v>
      </c>
      <c r="E5" s="57"/>
      <c r="F5" s="57"/>
      <c r="G5" s="124">
        <v>0.81452502506533297</v>
      </c>
      <c r="I5" s="57"/>
      <c r="J5" s="57"/>
      <c r="K5" s="124">
        <v>0.83238402388300003</v>
      </c>
      <c r="N5" s="110" t="s">
        <v>144</v>
      </c>
      <c r="O5" s="67">
        <v>584.42846666669902</v>
      </c>
      <c r="P5" s="68">
        <v>547.87113511176904</v>
      </c>
      <c r="Q5" s="125">
        <f t="shared" si="0"/>
        <v>320191.48742431507</v>
      </c>
      <c r="R5" s="67">
        <v>584.32268792053799</v>
      </c>
      <c r="S5" s="68">
        <v>532.61006066761558</v>
      </c>
      <c r="T5" s="125">
        <f t="shared" si="1"/>
        <v>311216.14226282196</v>
      </c>
      <c r="V5" s="109" t="s">
        <v>144</v>
      </c>
      <c r="W5" s="124">
        <v>0.22526693591988101</v>
      </c>
      <c r="X5" s="126">
        <v>0.307830668534121</v>
      </c>
      <c r="Z5" s="109" t="s">
        <v>144</v>
      </c>
      <c r="AC5" s="127"/>
      <c r="AD5" s="130"/>
      <c r="AE5" s="109" t="s">
        <v>144</v>
      </c>
      <c r="AG5" s="129"/>
      <c r="AH5" s="129"/>
      <c r="AI5" s="129"/>
      <c r="AJ5" s="128">
        <v>14732547.209620601</v>
      </c>
      <c r="AK5" s="65"/>
      <c r="AL5" s="36"/>
      <c r="AM5" s="36"/>
      <c r="AN5" s="36"/>
      <c r="AO5" s="36"/>
      <c r="AP5" s="36"/>
    </row>
    <row r="6" spans="1:42">
      <c r="A6" s="110" t="s">
        <v>145</v>
      </c>
      <c r="B6" s="66">
        <v>16228165.782493368</v>
      </c>
      <c r="D6" s="110" t="s">
        <v>145</v>
      </c>
      <c r="E6" s="57"/>
      <c r="F6" s="57"/>
      <c r="G6" s="124">
        <v>0.81347870395333299</v>
      </c>
      <c r="I6" s="57"/>
      <c r="J6" s="57"/>
      <c r="K6" s="124">
        <v>0.83238402388300003</v>
      </c>
      <c r="N6" s="110" t="s">
        <v>145</v>
      </c>
      <c r="O6" s="67">
        <v>584.08193333329905</v>
      </c>
      <c r="P6" s="68">
        <v>552.58195277891798</v>
      </c>
      <c r="Q6" s="125">
        <f t="shared" si="0"/>
        <v>322753.13530420017</v>
      </c>
      <c r="R6" s="67">
        <v>584.38894879835095</v>
      </c>
      <c r="S6" s="68">
        <v>533.71460628163175</v>
      </c>
      <c r="T6" s="125">
        <f t="shared" si="1"/>
        <v>311896.91772324854</v>
      </c>
      <c r="V6" s="109" t="s">
        <v>145</v>
      </c>
      <c r="W6" s="124">
        <v>0.23240647356426691</v>
      </c>
      <c r="X6" s="126">
        <v>0.305674064032395</v>
      </c>
      <c r="Z6" s="109" t="s">
        <v>145</v>
      </c>
      <c r="AC6" s="127"/>
      <c r="AD6" s="130"/>
      <c r="AE6" s="109" t="s">
        <v>145</v>
      </c>
      <c r="AG6" s="129"/>
      <c r="AH6" s="129"/>
      <c r="AI6" s="129"/>
      <c r="AJ6" s="128">
        <v>14102788.8457254</v>
      </c>
      <c r="AK6" s="65"/>
      <c r="AL6" s="36"/>
      <c r="AM6" s="36"/>
      <c r="AN6" s="36"/>
      <c r="AO6" s="36"/>
      <c r="AP6" s="36"/>
    </row>
    <row r="7" spans="1:42">
      <c r="A7" s="110" t="s">
        <v>146</v>
      </c>
      <c r="B7" s="66">
        <v>12576835.543766577</v>
      </c>
      <c r="D7" s="110" t="s">
        <v>146</v>
      </c>
      <c r="E7" s="67">
        <v>10513</v>
      </c>
      <c r="F7" s="67">
        <v>534.6</v>
      </c>
      <c r="G7" s="124">
        <v>0.815452333368333</v>
      </c>
      <c r="H7" s="125">
        <f>E7*G7+F7</f>
        <v>9107.4503807012861</v>
      </c>
      <c r="I7" s="67">
        <v>10770.8895104689</v>
      </c>
      <c r="J7" s="67">
        <v>514.20374652404405</v>
      </c>
      <c r="K7" s="124">
        <v>0.83238402388300003</v>
      </c>
      <c r="L7" s="125">
        <f>I7*K7+J7</f>
        <v>9479.7200980473444</v>
      </c>
      <c r="N7" s="110" t="s">
        <v>146</v>
      </c>
      <c r="O7" s="67">
        <v>586.68093333340005</v>
      </c>
      <c r="P7" s="68">
        <v>537.40891989928605</v>
      </c>
      <c r="Q7" s="125">
        <f t="shared" si="0"/>
        <v>315287.56670820754</v>
      </c>
      <c r="R7" s="67">
        <v>584.41633374958099</v>
      </c>
      <c r="S7" s="68">
        <v>534.57209265214863</v>
      </c>
      <c r="T7" s="125">
        <f t="shared" si="1"/>
        <v>312412.66251261003</v>
      </c>
      <c r="V7" s="109" t="s">
        <v>146</v>
      </c>
      <c r="W7" s="124">
        <v>0.42788699726345725</v>
      </c>
      <c r="X7" s="126">
        <v>0.303411421367417</v>
      </c>
      <c r="Z7" s="109" t="s">
        <v>146</v>
      </c>
      <c r="AA7" s="132">
        <f>EXP(LOG(B7,EXP(1))-W7*LOG(H7,EXP(1))-(1-W7)*LOG(Q7,EXP(1)))</f>
        <v>181.76710249984859</v>
      </c>
      <c r="AB7" s="69">
        <v>151.461119617219</v>
      </c>
      <c r="AC7" s="127"/>
      <c r="AD7" s="130"/>
      <c r="AE7" s="109" t="s">
        <v>146</v>
      </c>
      <c r="AF7" s="125">
        <f>B7</f>
        <v>12576835.543766577</v>
      </c>
      <c r="AG7" s="125">
        <f>AB7*(L7^X7)*(T7^(1-X7))</f>
        <v>16385947.059476018</v>
      </c>
      <c r="AH7" s="133">
        <f>(AF7-AG7)/AG7</f>
        <v>-0.23246209095412804</v>
      </c>
      <c r="AI7" s="129"/>
      <c r="AJ7" s="134">
        <v>13904511.104485299</v>
      </c>
      <c r="AK7" s="133">
        <f>(AJ7-AG7)/AG7</f>
        <v>-0.15143683462322066</v>
      </c>
      <c r="AL7" s="36"/>
      <c r="AM7" s="36"/>
      <c r="AN7" s="36"/>
      <c r="AO7" s="36"/>
      <c r="AP7" s="36"/>
    </row>
    <row r="8" spans="1:42">
      <c r="A8" s="110" t="s">
        <v>147</v>
      </c>
      <c r="B8" s="66">
        <v>13274515.191545574</v>
      </c>
      <c r="D8" s="110" t="s">
        <v>147</v>
      </c>
      <c r="E8" s="67">
        <v>10700.563582268316</v>
      </c>
      <c r="F8" s="67">
        <v>509.56193456990252</v>
      </c>
      <c r="G8" s="124">
        <v>0.81982813440133295</v>
      </c>
      <c r="H8" s="125">
        <f t="shared" ref="H8:H71" si="2">E8*G8+F8</f>
        <v>9282.185013263781</v>
      </c>
      <c r="I8" s="67">
        <v>10866.131102814899</v>
      </c>
      <c r="J8" s="67">
        <v>522.21290713818598</v>
      </c>
      <c r="K8" s="124">
        <v>0.83238402388300003</v>
      </c>
      <c r="L8" s="125">
        <f t="shared" ref="L8:L71" si="3">I8*K8+J8</f>
        <v>9567.0068385394734</v>
      </c>
      <c r="N8" s="110" t="s">
        <v>147</v>
      </c>
      <c r="O8" s="67">
        <v>588.58686666669996</v>
      </c>
      <c r="P8" s="68">
        <v>545.086654676747</v>
      </c>
      <c r="Q8" s="125">
        <f t="shared" si="0"/>
        <v>320830.84613801999</v>
      </c>
      <c r="R8" s="67">
        <v>584.40224359215995</v>
      </c>
      <c r="S8" s="68">
        <v>535.19888428884474</v>
      </c>
      <c r="T8" s="125">
        <f t="shared" si="1"/>
        <v>312771.42874642165</v>
      </c>
      <c r="V8" s="109" t="s">
        <v>147</v>
      </c>
      <c r="W8" s="124">
        <v>0.20404934368436489</v>
      </c>
      <c r="X8" s="126">
        <v>0.30101071289579701</v>
      </c>
      <c r="Z8" s="109" t="s">
        <v>147</v>
      </c>
      <c r="AA8" s="132">
        <f t="shared" ref="AA8:AA71" si="4">EXP(LOG(B8,EXP(1))-W8*LOG(H8,EXP(1))-(1-W8)*LOG(Q8,EXP(1)))</f>
        <v>85.25073980017855</v>
      </c>
      <c r="AB8" s="69">
        <v>150.326362286094</v>
      </c>
      <c r="AC8" s="70">
        <f>AB8/AB7-1</f>
        <v>-7.4920701364998843E-3</v>
      </c>
      <c r="AD8" s="130"/>
      <c r="AE8" s="109" t="s">
        <v>147</v>
      </c>
      <c r="AF8" s="125">
        <f>B8</f>
        <v>13274515.191545574</v>
      </c>
      <c r="AG8" s="125">
        <f>AB8*(L8^X8)*(T8^(1-X8))</f>
        <v>16458727.321294401</v>
      </c>
      <c r="AH8" s="133">
        <f t="shared" ref="AH8:AH71" si="5">(AF8-AG8)/AG8</f>
        <v>-0.19346648544502429</v>
      </c>
      <c r="AI8" s="133">
        <f>AG8/AG7-1</f>
        <v>4.4416268131597381E-3</v>
      </c>
      <c r="AJ8" s="134">
        <v>15017641.694849901</v>
      </c>
      <c r="AK8" s="133">
        <f t="shared" ref="AK8:AK71" si="6">(AJ8-AG8)/AG8</f>
        <v>-8.7557537002269592E-2</v>
      </c>
      <c r="AL8" s="36"/>
      <c r="AM8" s="36"/>
      <c r="AN8" s="36"/>
      <c r="AO8" s="36"/>
      <c r="AP8" s="36"/>
    </row>
    <row r="9" spans="1:42">
      <c r="A9" s="110" t="s">
        <v>148</v>
      </c>
      <c r="B9" s="66">
        <v>16951538.969616909</v>
      </c>
      <c r="D9" s="110" t="s">
        <v>148</v>
      </c>
      <c r="E9" s="67">
        <v>10831.855767696979</v>
      </c>
      <c r="F9" s="67">
        <v>547.29306206553679</v>
      </c>
      <c r="G9" s="124">
        <v>0.823035585001333</v>
      </c>
      <c r="H9" s="125">
        <f t="shared" si="2"/>
        <v>9462.2958104820827</v>
      </c>
      <c r="I9" s="67">
        <v>10961.2115142168</v>
      </c>
      <c r="J9" s="67">
        <v>530.23481541075</v>
      </c>
      <c r="K9" s="124">
        <v>0.83238402388300003</v>
      </c>
      <c r="L9" s="125">
        <f t="shared" si="3"/>
        <v>9654.1721622472014</v>
      </c>
      <c r="N9" s="110" t="s">
        <v>148</v>
      </c>
      <c r="O9" s="67">
        <v>590.83933333330003</v>
      </c>
      <c r="P9" s="68">
        <v>542.78472000941304</v>
      </c>
      <c r="Q9" s="125">
        <f t="shared" si="0"/>
        <v>320698.56211386353</v>
      </c>
      <c r="R9" s="67">
        <v>584.34549451875796</v>
      </c>
      <c r="S9" s="68">
        <v>535.60234613647378</v>
      </c>
      <c r="T9" s="125">
        <f t="shared" si="1"/>
        <v>312976.81781852472</v>
      </c>
      <c r="V9" s="109" t="s">
        <v>148</v>
      </c>
      <c r="W9" s="124">
        <v>0.30196081982163747</v>
      </c>
      <c r="X9" s="126">
        <v>0.29851770820907902</v>
      </c>
      <c r="Z9" s="109" t="s">
        <v>148</v>
      </c>
      <c r="AA9" s="132">
        <f t="shared" si="4"/>
        <v>153.15899875750725</v>
      </c>
      <c r="AB9" s="69">
        <v>149.21054619426999</v>
      </c>
      <c r="AC9" s="70">
        <f t="shared" ref="AC9:AC72" si="7">AB9/AB8-1</f>
        <v>-7.4226241815154026E-3</v>
      </c>
      <c r="AD9" s="130"/>
      <c r="AE9" s="109" t="s">
        <v>148</v>
      </c>
      <c r="AF9" s="125">
        <f t="shared" ref="AF9:AF72" si="8">B9</f>
        <v>16951538.969616909</v>
      </c>
      <c r="AG9" s="125">
        <f t="shared" ref="AG9:AG72" si="9">AB9*(L9^X9)*(T9^(1-X9))</f>
        <v>16531489.800679693</v>
      </c>
      <c r="AH9" s="133">
        <f t="shared" si="5"/>
        <v>2.5409032942690091E-2</v>
      </c>
      <c r="AI9" s="133">
        <f t="shared" ref="AI9:AI72" si="10">AG9/AG8-1</f>
        <v>4.4209055758006599E-3</v>
      </c>
      <c r="AJ9" s="134">
        <v>16000765.505647199</v>
      </c>
      <c r="AK9" s="133">
        <f t="shared" si="6"/>
        <v>-3.2103839486425055E-2</v>
      </c>
      <c r="AL9" s="36"/>
      <c r="AM9" s="36"/>
      <c r="AN9" s="36"/>
      <c r="AO9" s="36"/>
      <c r="AP9" s="36"/>
    </row>
    <row r="10" spans="1:42">
      <c r="A10" s="110" t="s">
        <v>149</v>
      </c>
      <c r="B10" s="66">
        <v>18464745.046235137</v>
      </c>
      <c r="D10" s="110" t="s">
        <v>149</v>
      </c>
      <c r="E10" s="67">
        <v>11028.185842001278</v>
      </c>
      <c r="F10" s="67">
        <v>546.54764173521039</v>
      </c>
      <c r="G10" s="124">
        <v>0.82276128688966599</v>
      </c>
      <c r="H10" s="125">
        <f t="shared" si="2"/>
        <v>9620.1120171585771</v>
      </c>
      <c r="I10" s="67">
        <v>11055.8660840304</v>
      </c>
      <c r="J10" s="67">
        <v>538.27431214230205</v>
      </c>
      <c r="K10" s="124">
        <v>0.83238402388300003</v>
      </c>
      <c r="L10" s="125">
        <f t="shared" si="3"/>
        <v>9741.0006106791134</v>
      </c>
      <c r="N10" s="110" t="s">
        <v>149</v>
      </c>
      <c r="O10" s="67">
        <v>588.24033333340003</v>
      </c>
      <c r="P10" s="68">
        <v>548.61958652035105</v>
      </c>
      <c r="Q10" s="125">
        <f t="shared" si="0"/>
        <v>322720.16844796343</v>
      </c>
      <c r="R10" s="67">
        <v>584.24751811146598</v>
      </c>
      <c r="S10" s="68">
        <v>535.7980070663474</v>
      </c>
      <c r="T10" s="125">
        <f t="shared" si="1"/>
        <v>313038.65583758318</v>
      </c>
      <c r="V10" s="109" t="s">
        <v>149</v>
      </c>
      <c r="W10" s="124">
        <v>0.35939172626688953</v>
      </c>
      <c r="X10" s="126">
        <v>0.29591757604304902</v>
      </c>
      <c r="Z10" s="109" t="s">
        <v>149</v>
      </c>
      <c r="AA10" s="132">
        <f t="shared" si="4"/>
        <v>202.21890286813706</v>
      </c>
      <c r="AB10" s="69">
        <v>148.09194031699499</v>
      </c>
      <c r="AC10" s="70">
        <f t="shared" si="7"/>
        <v>-7.4968285138410362E-3</v>
      </c>
      <c r="AD10" s="130"/>
      <c r="AE10" s="109" t="s">
        <v>149</v>
      </c>
      <c r="AF10" s="125">
        <f t="shared" si="8"/>
        <v>18464745.046235137</v>
      </c>
      <c r="AG10" s="125">
        <f t="shared" si="9"/>
        <v>16602873.677412858</v>
      </c>
      <c r="AH10" s="133">
        <f t="shared" si="5"/>
        <v>0.11214151266808918</v>
      </c>
      <c r="AI10" s="133">
        <f t="shared" si="10"/>
        <v>4.3180546698355915E-3</v>
      </c>
      <c r="AJ10" s="134">
        <v>16046059.6494502</v>
      </c>
      <c r="AK10" s="133">
        <f t="shared" si="6"/>
        <v>-3.3537208002742819E-2</v>
      </c>
      <c r="AL10" s="36"/>
      <c r="AM10" s="36"/>
      <c r="AN10" s="36"/>
      <c r="AO10" s="36"/>
      <c r="AP10" s="36"/>
    </row>
    <row r="11" spans="1:42">
      <c r="A11" s="110" t="s">
        <v>150</v>
      </c>
      <c r="B11" s="66">
        <v>14556820.343461031</v>
      </c>
      <c r="D11" s="110" t="s">
        <v>150</v>
      </c>
      <c r="E11" s="67">
        <v>11231.200000000003</v>
      </c>
      <c r="F11" s="67">
        <v>549.00000000000011</v>
      </c>
      <c r="G11" s="124">
        <v>0.81621840233599996</v>
      </c>
      <c r="H11" s="125">
        <f t="shared" si="2"/>
        <v>9716.1121203160856</v>
      </c>
      <c r="I11" s="67">
        <v>11149.7493042695</v>
      </c>
      <c r="J11" s="67">
        <v>546.34689953756902</v>
      </c>
      <c r="K11" s="124">
        <v>0.83238402388300003</v>
      </c>
      <c r="L11" s="125">
        <f t="shared" si="3"/>
        <v>9827.2200907120969</v>
      </c>
      <c r="N11" s="110" t="s">
        <v>150</v>
      </c>
      <c r="O11" s="67">
        <v>588.24033333329999</v>
      </c>
      <c r="P11" s="68">
        <v>541.899001995459</v>
      </c>
      <c r="Q11" s="125">
        <f t="shared" si="0"/>
        <v>318766.84956679138</v>
      </c>
      <c r="R11" s="67">
        <v>584.11380460163798</v>
      </c>
      <c r="S11" s="68">
        <v>535.80588600237934</v>
      </c>
      <c r="T11" s="125">
        <f t="shared" si="1"/>
        <v>312971.61460080132</v>
      </c>
      <c r="V11" s="109" t="s">
        <v>150</v>
      </c>
      <c r="W11" s="124">
        <v>0.47814103854551182</v>
      </c>
      <c r="X11" s="126">
        <v>0.29319763707825303</v>
      </c>
      <c r="Z11" s="109" t="s">
        <v>150</v>
      </c>
      <c r="AA11" s="132">
        <f t="shared" si="4"/>
        <v>242.35161930948613</v>
      </c>
      <c r="AB11" s="69">
        <v>146.95128141237001</v>
      </c>
      <c r="AC11" s="70">
        <f t="shared" si="7"/>
        <v>-7.7023699073924812E-3</v>
      </c>
      <c r="AD11" s="130"/>
      <c r="AE11" s="109" t="s">
        <v>150</v>
      </c>
      <c r="AF11" s="125">
        <f t="shared" si="8"/>
        <v>14556820.343461031</v>
      </c>
      <c r="AG11" s="125">
        <f t="shared" si="9"/>
        <v>16671723.70243031</v>
      </c>
      <c r="AH11" s="133">
        <f t="shared" si="5"/>
        <v>-0.12685571070620491</v>
      </c>
      <c r="AI11" s="133">
        <f t="shared" si="10"/>
        <v>4.1468739903212093E-3</v>
      </c>
      <c r="AJ11" s="134">
        <v>16051590.8526155</v>
      </c>
      <c r="AK11" s="133">
        <f t="shared" si="6"/>
        <v>-3.7196684691002312E-2</v>
      </c>
      <c r="AL11" s="36"/>
      <c r="AM11" s="36"/>
      <c r="AN11" s="36"/>
      <c r="AO11" s="36"/>
      <c r="AP11" s="36"/>
    </row>
    <row r="12" spans="1:42">
      <c r="A12" s="110" t="s">
        <v>151</v>
      </c>
      <c r="B12" s="66">
        <v>14438528.326745719</v>
      </c>
      <c r="D12" s="110" t="s">
        <v>151</v>
      </c>
      <c r="E12" s="67">
        <v>11344.967744265556</v>
      </c>
      <c r="F12" s="67">
        <v>565.79203157580059</v>
      </c>
      <c r="G12" s="124">
        <v>0.818914922559</v>
      </c>
      <c r="H12" s="125">
        <f t="shared" si="2"/>
        <v>9856.3554133053804</v>
      </c>
      <c r="I12" s="67">
        <v>11242.498366797099</v>
      </c>
      <c r="J12" s="67">
        <v>554.47325063227299</v>
      </c>
      <c r="K12" s="124">
        <v>0.83238402388300003</v>
      </c>
      <c r="L12" s="125">
        <f t="shared" si="3"/>
        <v>9912.5492796848976</v>
      </c>
      <c r="N12" s="110" t="s">
        <v>151</v>
      </c>
      <c r="O12" s="67">
        <v>585.4680666667</v>
      </c>
      <c r="P12" s="68">
        <v>544.99786918570101</v>
      </c>
      <c r="Q12" s="125">
        <f t="shared" si="0"/>
        <v>319078.84880962345</v>
      </c>
      <c r="R12" s="67">
        <v>583.95233973013706</v>
      </c>
      <c r="S12" s="68">
        <v>535.65053087356671</v>
      </c>
      <c r="T12" s="125">
        <f t="shared" si="1"/>
        <v>312794.38078130927</v>
      </c>
      <c r="V12" s="109" t="s">
        <v>151</v>
      </c>
      <c r="W12" s="124">
        <v>0.31083734503979643</v>
      </c>
      <c r="X12" s="126">
        <v>0.29038488333912499</v>
      </c>
      <c r="Z12" s="109" t="s">
        <v>151</v>
      </c>
      <c r="AA12" s="132">
        <f t="shared" si="4"/>
        <v>133.36619808606119</v>
      </c>
      <c r="AB12" s="69">
        <v>145.803135590088</v>
      </c>
      <c r="AC12" s="70">
        <f t="shared" si="7"/>
        <v>-7.8131052090666397E-3</v>
      </c>
      <c r="AD12" s="130"/>
      <c r="AE12" s="109" t="s">
        <v>151</v>
      </c>
      <c r="AF12" s="125">
        <f t="shared" si="8"/>
        <v>14438528.326745719</v>
      </c>
      <c r="AG12" s="125">
        <f t="shared" si="9"/>
        <v>16738537.085415874</v>
      </c>
      <c r="AH12" s="133">
        <f t="shared" si="5"/>
        <v>-0.13740799132763701</v>
      </c>
      <c r="AI12" s="133">
        <f t="shared" si="10"/>
        <v>4.0075869884901305E-3</v>
      </c>
      <c r="AJ12" s="134">
        <v>16308848.1112897</v>
      </c>
      <c r="AK12" s="133">
        <f t="shared" si="6"/>
        <v>-2.5670640865058457E-2</v>
      </c>
      <c r="AL12" s="36"/>
      <c r="AM12" s="36"/>
      <c r="AN12" s="36"/>
      <c r="AO12" s="36"/>
      <c r="AP12" s="36"/>
    </row>
    <row r="13" spans="1:42">
      <c r="A13" s="110" t="s">
        <v>152</v>
      </c>
      <c r="B13" s="66">
        <v>17633495.388669301</v>
      </c>
      <c r="D13" s="110" t="s">
        <v>152</v>
      </c>
      <c r="E13" s="67">
        <v>11478.064334242683</v>
      </c>
      <c r="F13" s="67">
        <v>587.92761931143616</v>
      </c>
      <c r="G13" s="124">
        <v>0.82087400046666603</v>
      </c>
      <c r="H13" s="125">
        <f t="shared" si="2"/>
        <v>10009.972206974988</v>
      </c>
      <c r="I13" s="67">
        <v>11333.8013701606</v>
      </c>
      <c r="J13" s="67">
        <v>562.67569664992504</v>
      </c>
      <c r="K13" s="124">
        <v>0.83238402388300003</v>
      </c>
      <c r="L13" s="125">
        <f t="shared" si="3"/>
        <v>9996.7508870348647</v>
      </c>
      <c r="N13" s="110" t="s">
        <v>152</v>
      </c>
      <c r="O13" s="67">
        <v>584.60173333329999</v>
      </c>
      <c r="P13" s="68">
        <v>532.42291807951597</v>
      </c>
      <c r="Q13" s="125">
        <f t="shared" si="0"/>
        <v>311255.36077565863</v>
      </c>
      <c r="R13" s="67">
        <v>583.77368831828596</v>
      </c>
      <c r="S13" s="68">
        <v>535.35029310619257</v>
      </c>
      <c r="T13" s="125">
        <f t="shared" si="1"/>
        <v>312523.41514887748</v>
      </c>
      <c r="V13" s="109" t="s">
        <v>152</v>
      </c>
      <c r="W13" s="124">
        <v>0.22424416620309384</v>
      </c>
      <c r="X13" s="126">
        <v>0.28762189647601599</v>
      </c>
      <c r="Z13" s="109" t="s">
        <v>152</v>
      </c>
      <c r="AA13" s="132">
        <f t="shared" si="4"/>
        <v>122.44674377647726</v>
      </c>
      <c r="AB13" s="69">
        <v>144.72169417103001</v>
      </c>
      <c r="AC13" s="70">
        <f t="shared" si="7"/>
        <v>-7.4171341698601179E-3</v>
      </c>
      <c r="AD13" s="130"/>
      <c r="AE13" s="109" t="s">
        <v>152</v>
      </c>
      <c r="AF13" s="125">
        <f t="shared" si="8"/>
        <v>17633495.388669301</v>
      </c>
      <c r="AG13" s="125">
        <f t="shared" si="9"/>
        <v>16804076.498414036</v>
      </c>
      <c r="AH13" s="133">
        <f t="shared" si="5"/>
        <v>4.9358195336324809E-2</v>
      </c>
      <c r="AI13" s="133">
        <f t="shared" si="10"/>
        <v>3.9154803471603827E-3</v>
      </c>
      <c r="AJ13" s="134">
        <v>16714360.378678599</v>
      </c>
      <c r="AK13" s="133">
        <f t="shared" si="6"/>
        <v>-5.3389497330545892E-3</v>
      </c>
      <c r="AL13" s="36"/>
      <c r="AM13" s="36"/>
      <c r="AN13" s="36"/>
      <c r="AO13" s="36"/>
      <c r="AP13" s="36"/>
    </row>
    <row r="14" spans="1:42">
      <c r="A14" s="110" t="s">
        <v>153</v>
      </c>
      <c r="B14" s="66">
        <v>19325548.089591566</v>
      </c>
      <c r="D14" s="110" t="s">
        <v>153</v>
      </c>
      <c r="E14" s="67">
        <v>11658.432893846089</v>
      </c>
      <c r="F14" s="67">
        <v>582.38973003998626</v>
      </c>
      <c r="G14" s="124">
        <v>0.81913765133666605</v>
      </c>
      <c r="H14" s="125">
        <f t="shared" si="2"/>
        <v>10132.251068971202</v>
      </c>
      <c r="I14" s="67">
        <v>11423.410456268701</v>
      </c>
      <c r="J14" s="67">
        <v>570.98364305212306</v>
      </c>
      <c r="K14" s="124">
        <v>0.83238402388300003</v>
      </c>
      <c r="L14" s="125">
        <f t="shared" si="3"/>
        <v>10079.648005108202</v>
      </c>
      <c r="N14" s="110" t="s">
        <v>153</v>
      </c>
      <c r="O14" s="67">
        <v>579.05720000010001</v>
      </c>
      <c r="P14" s="68">
        <v>544.918757825223</v>
      </c>
      <c r="Q14" s="125">
        <f t="shared" si="0"/>
        <v>315539.1301338062</v>
      </c>
      <c r="R14" s="67">
        <v>583.58936251674504</v>
      </c>
      <c r="S14" s="68">
        <v>534.9316130766797</v>
      </c>
      <c r="T14" s="125">
        <f t="shared" si="1"/>
        <v>312180.39906547364</v>
      </c>
      <c r="V14" s="109" t="s">
        <v>153</v>
      </c>
      <c r="W14" s="124">
        <v>0.22480397368469174</v>
      </c>
      <c r="X14" s="126">
        <v>0.28506404092784199</v>
      </c>
      <c r="Z14" s="109" t="s">
        <v>153</v>
      </c>
      <c r="AA14" s="132">
        <f t="shared" si="4"/>
        <v>132.67497018326591</v>
      </c>
      <c r="AB14" s="69">
        <v>143.77337539013499</v>
      </c>
      <c r="AC14" s="70">
        <f t="shared" si="7"/>
        <v>-6.5527064641346389E-3</v>
      </c>
      <c r="AD14" s="130"/>
      <c r="AE14" s="109" t="s">
        <v>153</v>
      </c>
      <c r="AF14" s="125">
        <f t="shared" si="8"/>
        <v>19325548.089591566</v>
      </c>
      <c r="AG14" s="125">
        <f t="shared" si="9"/>
        <v>16868052.430007469</v>
      </c>
      <c r="AH14" s="133">
        <f t="shared" si="5"/>
        <v>0.14568935387065365</v>
      </c>
      <c r="AI14" s="133">
        <f t="shared" si="10"/>
        <v>3.8071673620070356E-3</v>
      </c>
      <c r="AJ14" s="134">
        <v>16799309.007748</v>
      </c>
      <c r="AK14" s="133">
        <f t="shared" si="6"/>
        <v>-4.0753621406332177E-3</v>
      </c>
      <c r="AL14" s="36"/>
      <c r="AM14" s="36"/>
      <c r="AN14" s="36"/>
      <c r="AO14" s="36"/>
      <c r="AP14" s="36"/>
    </row>
    <row r="15" spans="1:42">
      <c r="A15" s="110" t="s">
        <v>154</v>
      </c>
      <c r="B15" s="66">
        <v>15160338.603425559</v>
      </c>
      <c r="D15" s="110" t="s">
        <v>154</v>
      </c>
      <c r="E15" s="67">
        <v>11813.900000000007</v>
      </c>
      <c r="F15" s="67">
        <v>571.20000000000016</v>
      </c>
      <c r="G15" s="124">
        <v>0.82001949086233294</v>
      </c>
      <c r="H15" s="125">
        <f t="shared" si="2"/>
        <v>10258.828263098521</v>
      </c>
      <c r="I15" s="67">
        <v>11511.167931382301</v>
      </c>
      <c r="J15" s="67">
        <v>579.44227775213199</v>
      </c>
      <c r="K15" s="124">
        <v>0.83238402388300003</v>
      </c>
      <c r="L15" s="125">
        <f t="shared" si="3"/>
        <v>10161.154560069081</v>
      </c>
      <c r="N15" s="110" t="s">
        <v>154</v>
      </c>
      <c r="O15" s="67">
        <v>577.67106666660004</v>
      </c>
      <c r="P15" s="68">
        <v>554.15823427233795</v>
      </c>
      <c r="Q15" s="125">
        <f t="shared" si="0"/>
        <v>320121.17829418113</v>
      </c>
      <c r="R15" s="67">
        <v>583.41139200430598</v>
      </c>
      <c r="S15" s="68">
        <v>534.4196458359221</v>
      </c>
      <c r="T15" s="125">
        <f t="shared" si="1"/>
        <v>311786.50949158351</v>
      </c>
      <c r="V15" s="109" t="s">
        <v>154</v>
      </c>
      <c r="W15" s="124">
        <v>0.46505143184922981</v>
      </c>
      <c r="X15" s="126">
        <v>0.28282707005209501</v>
      </c>
      <c r="Z15" s="109" t="s">
        <v>154</v>
      </c>
      <c r="AA15" s="132">
        <f t="shared" si="4"/>
        <v>234.57519486846158</v>
      </c>
      <c r="AB15" s="69">
        <v>143.01067563834701</v>
      </c>
      <c r="AC15" s="70">
        <f t="shared" si="7"/>
        <v>-5.3048747705780608E-3</v>
      </c>
      <c r="AD15" s="130"/>
      <c r="AE15" s="109" t="s">
        <v>154</v>
      </c>
      <c r="AF15" s="125">
        <f t="shared" si="8"/>
        <v>15160338.603425559</v>
      </c>
      <c r="AG15" s="125">
        <f t="shared" si="9"/>
        <v>16931138.960026637</v>
      </c>
      <c r="AH15" s="133">
        <f t="shared" si="5"/>
        <v>-0.10458837770936895</v>
      </c>
      <c r="AI15" s="133">
        <f t="shared" si="10"/>
        <v>3.740000825877221E-3</v>
      </c>
      <c r="AJ15" s="134">
        <v>16641456.1271016</v>
      </c>
      <c r="AK15" s="133">
        <f t="shared" si="6"/>
        <v>-1.7109471111716682E-2</v>
      </c>
      <c r="AL15" s="36"/>
      <c r="AM15" s="36"/>
      <c r="AN15" s="36"/>
      <c r="AO15" s="36"/>
      <c r="AP15" s="36"/>
    </row>
    <row r="16" spans="1:42">
      <c r="A16" s="110" t="s">
        <v>155</v>
      </c>
      <c r="B16" s="66">
        <v>14244944.664031619</v>
      </c>
      <c r="D16" s="110" t="s">
        <v>155</v>
      </c>
      <c r="E16" s="67">
        <v>11862.332824351557</v>
      </c>
      <c r="F16" s="67">
        <v>570.94118527969897</v>
      </c>
      <c r="G16" s="124">
        <v>0.81582390213466605</v>
      </c>
      <c r="H16" s="125">
        <f t="shared" si="2"/>
        <v>10248.515838462319</v>
      </c>
      <c r="I16" s="67">
        <v>11597.062990786</v>
      </c>
      <c r="J16" s="67">
        <v>588.10391746758103</v>
      </c>
      <c r="K16" s="124">
        <v>0.83238402388300003</v>
      </c>
      <c r="L16" s="125">
        <f t="shared" si="3"/>
        <v>10241.313874962651</v>
      </c>
      <c r="N16" s="110" t="s">
        <v>155</v>
      </c>
      <c r="O16" s="67">
        <v>576.80473333340001</v>
      </c>
      <c r="P16" s="68">
        <v>536.12074489962595</v>
      </c>
      <c r="Q16" s="125">
        <f t="shared" si="0"/>
        <v>309236.98329633253</v>
      </c>
      <c r="R16" s="67">
        <v>583.24897385818997</v>
      </c>
      <c r="S16" s="68">
        <v>533.84269254087803</v>
      </c>
      <c r="T16" s="125">
        <f t="shared" si="1"/>
        <v>311363.20262616035</v>
      </c>
      <c r="V16" s="109" t="s">
        <v>155</v>
      </c>
      <c r="W16" s="124">
        <v>0.28487131708619096</v>
      </c>
      <c r="X16" s="126">
        <v>0.280989074664243</v>
      </c>
      <c r="Z16" s="109" t="s">
        <v>155</v>
      </c>
      <c r="AA16" s="132">
        <f t="shared" si="4"/>
        <v>121.58321244752257</v>
      </c>
      <c r="AB16" s="69">
        <v>142.47915480335499</v>
      </c>
      <c r="AC16" s="70">
        <f t="shared" si="7"/>
        <v>-3.7166514501068004E-3</v>
      </c>
      <c r="AD16" s="130"/>
      <c r="AE16" s="109" t="s">
        <v>155</v>
      </c>
      <c r="AF16" s="125">
        <f t="shared" si="8"/>
        <v>14244944.664031619</v>
      </c>
      <c r="AG16" s="125">
        <f t="shared" si="9"/>
        <v>16995606.019911442</v>
      </c>
      <c r="AH16" s="133">
        <f t="shared" si="5"/>
        <v>-0.16184544126624534</v>
      </c>
      <c r="AI16" s="133">
        <f t="shared" si="10"/>
        <v>3.8076032591196629E-3</v>
      </c>
      <c r="AJ16" s="134">
        <v>16073585.1559291</v>
      </c>
      <c r="AK16" s="133">
        <f t="shared" si="6"/>
        <v>-5.4250543517079391E-2</v>
      </c>
      <c r="AL16" s="36"/>
      <c r="AM16" s="36"/>
      <c r="AN16" s="36"/>
      <c r="AO16" s="36"/>
      <c r="AP16" s="36"/>
    </row>
    <row r="17" spans="1:42">
      <c r="A17" s="110" t="s">
        <v>156</v>
      </c>
      <c r="B17" s="66">
        <v>16385519.10408432</v>
      </c>
      <c r="D17" s="110" t="s">
        <v>156</v>
      </c>
      <c r="E17" s="67">
        <v>11898.53806399331</v>
      </c>
      <c r="F17" s="67">
        <v>560.59792834579412</v>
      </c>
      <c r="G17" s="124">
        <v>0.81554862581566601</v>
      </c>
      <c r="H17" s="125">
        <f t="shared" si="2"/>
        <v>10264.434295650934</v>
      </c>
      <c r="I17" s="67">
        <v>11681.274037307299</v>
      </c>
      <c r="J17" s="67">
        <v>597.01572749250704</v>
      </c>
      <c r="K17" s="124">
        <v>0.83238402388300003</v>
      </c>
      <c r="L17" s="125">
        <f t="shared" si="3"/>
        <v>10320.321614746375</v>
      </c>
      <c r="N17" s="110" t="s">
        <v>156</v>
      </c>
      <c r="O17" s="67">
        <v>581.8294666667</v>
      </c>
      <c r="P17" s="68">
        <v>541.28907182332705</v>
      </c>
      <c r="Q17" s="125">
        <f t="shared" si="0"/>
        <v>314937.93197147944</v>
      </c>
      <c r="R17" s="67">
        <v>583.10771745227999</v>
      </c>
      <c r="S17" s="68">
        <v>533.23279762591335</v>
      </c>
      <c r="T17" s="125">
        <f t="shared" si="1"/>
        <v>310932.1594943399</v>
      </c>
      <c r="V17" s="109" t="s">
        <v>156</v>
      </c>
      <c r="W17" s="124">
        <v>0.14145148120615558</v>
      </c>
      <c r="X17" s="126">
        <v>0.27974203580587598</v>
      </c>
      <c r="Z17" s="109" t="s">
        <v>156</v>
      </c>
      <c r="AA17" s="132">
        <f t="shared" si="4"/>
        <v>84.441904427267005</v>
      </c>
      <c r="AB17" s="135">
        <v>142.281600597367</v>
      </c>
      <c r="AC17" s="70">
        <f t="shared" si="7"/>
        <v>-1.386548132326082E-3</v>
      </c>
      <c r="AD17" s="130"/>
      <c r="AE17" s="109" t="s">
        <v>156</v>
      </c>
      <c r="AF17" s="125">
        <f t="shared" si="8"/>
        <v>16385519.10408432</v>
      </c>
      <c r="AG17" s="125">
        <f t="shared" si="9"/>
        <v>17064109.603917949</v>
      </c>
      <c r="AH17" s="133">
        <f t="shared" si="5"/>
        <v>-3.9767120323572172E-2</v>
      </c>
      <c r="AI17" s="133">
        <f t="shared" si="10"/>
        <v>4.0306643920935414E-3</v>
      </c>
      <c r="AJ17" s="134">
        <v>15608242.6805661</v>
      </c>
      <c r="AK17" s="133">
        <f t="shared" si="6"/>
        <v>-8.5317485479440361E-2</v>
      </c>
      <c r="AL17" s="128"/>
      <c r="AM17" s="136"/>
      <c r="AN17" s="128"/>
      <c r="AO17" s="128"/>
      <c r="AP17" s="136"/>
    </row>
    <row r="18" spans="1:42">
      <c r="A18" s="110" t="s">
        <v>157</v>
      </c>
      <c r="B18" s="66">
        <v>18136739.130434781</v>
      </c>
      <c r="D18" s="110" t="s">
        <v>157</v>
      </c>
      <c r="E18" s="67">
        <v>12026.868054917586</v>
      </c>
      <c r="F18" s="67">
        <v>545.40803858048025</v>
      </c>
      <c r="G18" s="124">
        <v>0.81565838719766603</v>
      </c>
      <c r="H18" s="125">
        <f t="shared" si="2"/>
        <v>10355.223839293691</v>
      </c>
      <c r="I18" s="67">
        <v>11764.145267419601</v>
      </c>
      <c r="J18" s="67">
        <v>606.21414641332797</v>
      </c>
      <c r="K18" s="124">
        <v>0.83238402388300003</v>
      </c>
      <c r="L18" s="125">
        <f t="shared" si="3"/>
        <v>10398.500721652206</v>
      </c>
      <c r="N18" s="110" t="s">
        <v>157</v>
      </c>
      <c r="O18" s="67">
        <v>578.01760000000002</v>
      </c>
      <c r="P18" s="68">
        <v>530.05700272182003</v>
      </c>
      <c r="Q18" s="125">
        <f t="shared" si="0"/>
        <v>306382.27657645987</v>
      </c>
      <c r="R18" s="67">
        <v>582.98920451013305</v>
      </c>
      <c r="S18" s="68">
        <v>532.62669439912611</v>
      </c>
      <c r="T18" s="125">
        <f t="shared" si="1"/>
        <v>310515.61286860827</v>
      </c>
      <c r="V18" s="109" t="s">
        <v>157</v>
      </c>
      <c r="W18" s="124">
        <v>-1.5459468825642642E-3</v>
      </c>
      <c r="X18" s="126">
        <v>0.279280360920099</v>
      </c>
      <c r="Z18" s="109" t="s">
        <v>157</v>
      </c>
      <c r="AA18" s="132">
        <f t="shared" si="4"/>
        <v>58.887256120074753</v>
      </c>
      <c r="AB18" s="135">
        <v>142.50774076861799</v>
      </c>
      <c r="AC18" s="70">
        <f t="shared" si="7"/>
        <v>1.5893845044021582E-3</v>
      </c>
      <c r="AD18" s="137"/>
      <c r="AE18" s="109" t="s">
        <v>157</v>
      </c>
      <c r="AF18" s="125">
        <f t="shared" si="8"/>
        <v>18136739.130434781</v>
      </c>
      <c r="AG18" s="125">
        <f t="shared" si="9"/>
        <v>17137674.312346496</v>
      </c>
      <c r="AH18" s="133">
        <f t="shared" si="5"/>
        <v>5.8296405911304389E-2</v>
      </c>
      <c r="AI18" s="133">
        <f t="shared" si="10"/>
        <v>4.3110780542370275E-3</v>
      </c>
      <c r="AJ18" s="134">
        <v>15761459.8899293</v>
      </c>
      <c r="AK18" s="133">
        <f t="shared" si="6"/>
        <v>-8.0303452926849553E-2</v>
      </c>
      <c r="AL18" s="128"/>
      <c r="AM18" s="136"/>
      <c r="AN18" s="128"/>
      <c r="AO18" s="128"/>
      <c r="AP18" s="136"/>
    </row>
    <row r="19" spans="1:42">
      <c r="A19" s="110" t="s">
        <v>158</v>
      </c>
      <c r="B19" s="66">
        <v>14624391.304347824</v>
      </c>
      <c r="D19" s="110" t="s">
        <v>158</v>
      </c>
      <c r="E19" s="67">
        <v>12114.800000000007</v>
      </c>
      <c r="F19" s="67">
        <v>615.60000000000014</v>
      </c>
      <c r="G19" s="124">
        <v>0.81869581938400005</v>
      </c>
      <c r="H19" s="125">
        <f t="shared" si="2"/>
        <v>10533.936112673289</v>
      </c>
      <c r="I19" s="67">
        <v>11846.156667613001</v>
      </c>
      <c r="J19" s="67">
        <v>615.712851691997</v>
      </c>
      <c r="K19" s="124">
        <v>0.83238402388300003</v>
      </c>
      <c r="L19" s="125">
        <f t="shared" si="3"/>
        <v>10476.264406228136</v>
      </c>
      <c r="N19" s="110" t="s">
        <v>158</v>
      </c>
      <c r="O19" s="67">
        <v>585.46806666659904</v>
      </c>
      <c r="P19" s="68">
        <v>531.56623698480405</v>
      </c>
      <c r="Q19" s="125">
        <f t="shared" si="0"/>
        <v>311215.05707273242</v>
      </c>
      <c r="R19" s="67">
        <v>582.89421784856302</v>
      </c>
      <c r="S19" s="68">
        <v>532.06798258023889</v>
      </c>
      <c r="T19" s="125">
        <f t="shared" si="1"/>
        <v>310139.35054837121</v>
      </c>
      <c r="V19" s="109" t="s">
        <v>158</v>
      </c>
      <c r="W19" s="124">
        <v>0.38248708513442997</v>
      </c>
      <c r="X19" s="126">
        <v>0.279712025853389</v>
      </c>
      <c r="Z19" s="109" t="s">
        <v>158</v>
      </c>
      <c r="AA19" s="132">
        <f t="shared" si="4"/>
        <v>171.57458297636239</v>
      </c>
      <c r="AB19" s="135">
        <v>143.211153255238</v>
      </c>
      <c r="AC19" s="70">
        <f t="shared" si="7"/>
        <v>4.9359598491012235E-3</v>
      </c>
      <c r="AD19" s="130"/>
      <c r="AE19" s="109" t="s">
        <v>158</v>
      </c>
      <c r="AF19" s="125">
        <f t="shared" si="8"/>
        <v>14624391.304347824</v>
      </c>
      <c r="AG19" s="125">
        <f t="shared" si="9"/>
        <v>17217865.376501814</v>
      </c>
      <c r="AH19" s="133">
        <f t="shared" si="5"/>
        <v>-0.15062692241126757</v>
      </c>
      <c r="AI19" s="133">
        <f t="shared" si="10"/>
        <v>4.6792267546795774E-3</v>
      </c>
      <c r="AJ19" s="134">
        <v>15966767.5449777</v>
      </c>
      <c r="AK19" s="133">
        <f t="shared" si="6"/>
        <v>-7.266277231041407E-2</v>
      </c>
      <c r="AL19" s="128"/>
      <c r="AM19" s="136"/>
      <c r="AN19" s="128"/>
      <c r="AO19" s="128"/>
      <c r="AP19" s="136"/>
    </row>
    <row r="20" spans="1:42">
      <c r="A20" s="110" t="s">
        <v>159</v>
      </c>
      <c r="B20" s="66">
        <v>14329418.81443299</v>
      </c>
      <c r="D20" s="110" t="s">
        <v>159</v>
      </c>
      <c r="E20" s="67">
        <v>12285.753633860826</v>
      </c>
      <c r="F20" s="67">
        <v>646.74893205280227</v>
      </c>
      <c r="G20" s="124">
        <v>0.81926843924233295</v>
      </c>
      <c r="H20" s="125">
        <f t="shared" si="2"/>
        <v>10712.079136581782</v>
      </c>
      <c r="I20" s="67">
        <v>11927.9524261198</v>
      </c>
      <c r="J20" s="67">
        <v>625.48751697306898</v>
      </c>
      <c r="K20" s="124">
        <v>0.83238402388300003</v>
      </c>
      <c r="L20" s="125">
        <f t="shared" si="3"/>
        <v>10554.124554111662</v>
      </c>
      <c r="N20" s="110" t="s">
        <v>159</v>
      </c>
      <c r="O20" s="67">
        <v>582.34926666659999</v>
      </c>
      <c r="P20" s="68">
        <v>527.52942071534301</v>
      </c>
      <c r="Q20" s="125">
        <f t="shared" si="0"/>
        <v>307206.37129863631</v>
      </c>
      <c r="R20" s="67">
        <v>582.82043303156695</v>
      </c>
      <c r="S20" s="68">
        <v>531.59634114137759</v>
      </c>
      <c r="T20" s="125">
        <f t="shared" si="1"/>
        <v>309825.2097420143</v>
      </c>
      <c r="V20" s="109" t="s">
        <v>159</v>
      </c>
      <c r="W20" s="124">
        <v>0.19963210841688561</v>
      </c>
      <c r="X20" s="126">
        <v>0.280969490009851</v>
      </c>
      <c r="Z20" s="109" t="s">
        <v>159</v>
      </c>
      <c r="AA20" s="132">
        <f t="shared" si="4"/>
        <v>91.153515826471576</v>
      </c>
      <c r="AB20" s="135">
        <v>144.39315319245</v>
      </c>
      <c r="AC20" s="70">
        <f t="shared" si="7"/>
        <v>8.2535466710849104E-3</v>
      </c>
      <c r="AD20" s="130"/>
      <c r="AE20" s="109" t="s">
        <v>159</v>
      </c>
      <c r="AF20" s="125">
        <f t="shared" si="8"/>
        <v>14329418.81443299</v>
      </c>
      <c r="AG20" s="125">
        <f t="shared" si="9"/>
        <v>17309557.557526108</v>
      </c>
      <c r="AH20" s="133">
        <f t="shared" si="5"/>
        <v>-0.17216723958362348</v>
      </c>
      <c r="AI20" s="133">
        <f t="shared" si="10"/>
        <v>5.3254093361323473E-3</v>
      </c>
      <c r="AJ20" s="134">
        <v>16200473.053290199</v>
      </c>
      <c r="AK20" s="133">
        <f t="shared" si="6"/>
        <v>-6.4073532818502574E-2</v>
      </c>
      <c r="AL20" s="128"/>
      <c r="AM20" s="136"/>
      <c r="AN20" s="128"/>
      <c r="AO20" s="128"/>
      <c r="AP20" s="136"/>
    </row>
    <row r="21" spans="1:42">
      <c r="A21" s="110" t="s">
        <v>160</v>
      </c>
      <c r="B21" s="66">
        <v>16676698.453608248</v>
      </c>
      <c r="D21" s="110" t="s">
        <v>160</v>
      </c>
      <c r="E21" s="67">
        <v>12330.887227626501</v>
      </c>
      <c r="F21" s="67">
        <v>647.6523904940849</v>
      </c>
      <c r="G21" s="124">
        <v>0.81940567807033304</v>
      </c>
      <c r="H21" s="125">
        <f t="shared" si="2"/>
        <v>10751.651400456187</v>
      </c>
      <c r="I21" s="67">
        <v>12010.344633254899</v>
      </c>
      <c r="J21" s="67">
        <v>635.51374536879302</v>
      </c>
      <c r="K21" s="124">
        <v>0.83238402388300003</v>
      </c>
      <c r="L21" s="125">
        <f t="shared" si="3"/>
        <v>10632.7327394191</v>
      </c>
      <c r="N21" s="110" t="s">
        <v>160</v>
      </c>
      <c r="O21" s="67">
        <v>580.27006666670002</v>
      </c>
      <c r="P21" s="68">
        <v>521.73844816505198</v>
      </c>
      <c r="Q21" s="125">
        <f t="shared" si="0"/>
        <v>302749.20409931534</v>
      </c>
      <c r="R21" s="67">
        <v>582.76713427865104</v>
      </c>
      <c r="S21" s="68">
        <v>531.24284805408877</v>
      </c>
      <c r="T21" s="125">
        <f t="shared" si="1"/>
        <v>309590.87216651015</v>
      </c>
      <c r="V21" s="109" t="s">
        <v>160</v>
      </c>
      <c r="W21" s="124">
        <v>0.27794713404549054</v>
      </c>
      <c r="X21" s="126">
        <v>0.28304944720563802</v>
      </c>
      <c r="Z21" s="109" t="s">
        <v>160</v>
      </c>
      <c r="AA21" s="132">
        <f t="shared" si="4"/>
        <v>139.29688642845488</v>
      </c>
      <c r="AB21" s="135">
        <v>146.072782859055</v>
      </c>
      <c r="AC21" s="70">
        <f t="shared" si="7"/>
        <v>1.1632335948549732E-2</v>
      </c>
      <c r="AD21" s="130"/>
      <c r="AE21" s="109" t="s">
        <v>160</v>
      </c>
      <c r="AF21" s="125">
        <f t="shared" si="8"/>
        <v>16676698.453608248</v>
      </c>
      <c r="AG21" s="125">
        <f t="shared" si="9"/>
        <v>17415362.283521876</v>
      </c>
      <c r="AH21" s="133">
        <f t="shared" si="5"/>
        <v>-4.2414496918765719E-2</v>
      </c>
      <c r="AI21" s="133">
        <f t="shared" si="10"/>
        <v>6.1125032020108439E-3</v>
      </c>
      <c r="AJ21" s="134">
        <v>15942110.665465901</v>
      </c>
      <c r="AK21" s="133">
        <f t="shared" si="6"/>
        <v>-8.4594945202486033E-2</v>
      </c>
      <c r="AL21" s="128"/>
      <c r="AM21" s="136"/>
      <c r="AN21" s="128"/>
      <c r="AO21" s="128"/>
      <c r="AP21" s="136"/>
    </row>
    <row r="22" spans="1:42">
      <c r="A22" s="110" t="s">
        <v>161</v>
      </c>
      <c r="B22" s="66">
        <v>18033123.711340208</v>
      </c>
      <c r="D22" s="110" t="s">
        <v>161</v>
      </c>
      <c r="E22" s="67">
        <v>12395.131075293932</v>
      </c>
      <c r="F22" s="67">
        <v>654.59615706846648</v>
      </c>
      <c r="G22" s="124">
        <v>0.81998659572199994</v>
      </c>
      <c r="H22" s="125">
        <f t="shared" si="2"/>
        <v>10818.437491026711</v>
      </c>
      <c r="I22" s="67">
        <v>12094.3690050884</v>
      </c>
      <c r="J22" s="67">
        <v>645.78042837584496</v>
      </c>
      <c r="K22" s="124">
        <v>0.83238402388300003</v>
      </c>
      <c r="L22" s="125">
        <f t="shared" si="3"/>
        <v>10712.939967157163</v>
      </c>
      <c r="N22" s="110" t="s">
        <v>161</v>
      </c>
      <c r="O22" s="67">
        <v>584.94826666669996</v>
      </c>
      <c r="P22" s="68">
        <v>526.58089156819801</v>
      </c>
      <c r="Q22" s="125">
        <f t="shared" si="0"/>
        <v>308022.57978262292</v>
      </c>
      <c r="R22" s="67">
        <v>582.73331133034503</v>
      </c>
      <c r="S22" s="68">
        <v>531.03925636202348</v>
      </c>
      <c r="T22" s="125">
        <f t="shared" si="1"/>
        <v>309454.26430624595</v>
      </c>
      <c r="V22" s="109" t="s">
        <v>161</v>
      </c>
      <c r="W22" s="124">
        <v>0.16844820219223455</v>
      </c>
      <c r="X22" s="126">
        <v>0.285897755393407</v>
      </c>
      <c r="Z22" s="109" t="s">
        <v>161</v>
      </c>
      <c r="AA22" s="132">
        <f t="shared" si="4"/>
        <v>102.91590747119196</v>
      </c>
      <c r="AB22" s="135">
        <v>148.235809760498</v>
      </c>
      <c r="AC22" s="70">
        <f t="shared" si="7"/>
        <v>1.4807870837444836E-2</v>
      </c>
      <c r="AD22" s="130"/>
      <c r="AE22" s="109" t="s">
        <v>161</v>
      </c>
      <c r="AF22" s="125">
        <f t="shared" si="8"/>
        <v>18033123.711340208</v>
      </c>
      <c r="AG22" s="125">
        <f t="shared" si="9"/>
        <v>17536472.491638854</v>
      </c>
      <c r="AH22" s="133">
        <f t="shared" si="5"/>
        <v>2.8321044607924988E-2</v>
      </c>
      <c r="AI22" s="133">
        <f t="shared" si="10"/>
        <v>6.9542169806924292E-3</v>
      </c>
      <c r="AJ22" s="134">
        <v>15651037.4344959</v>
      </c>
      <c r="AK22" s="133">
        <f t="shared" si="6"/>
        <v>-0.10751506940987725</v>
      </c>
      <c r="AL22" s="128"/>
      <c r="AM22" s="136"/>
      <c r="AN22" s="128"/>
      <c r="AO22" s="128"/>
      <c r="AP22" s="136"/>
    </row>
    <row r="23" spans="1:42">
      <c r="A23" s="110" t="s">
        <v>162</v>
      </c>
      <c r="B23" s="66">
        <v>14128235.824742271</v>
      </c>
      <c r="D23" s="110" t="s">
        <v>162</v>
      </c>
      <c r="E23" s="67">
        <v>12493.500000000009</v>
      </c>
      <c r="F23" s="67">
        <v>668.4000000000002</v>
      </c>
      <c r="G23" s="124">
        <v>0.815435982194333</v>
      </c>
      <c r="H23" s="125">
        <f t="shared" si="2"/>
        <v>10856.049443544907</v>
      </c>
      <c r="I23" s="67">
        <v>12181.261596811501</v>
      </c>
      <c r="J23" s="67">
        <v>656.28404414410295</v>
      </c>
      <c r="K23" s="124">
        <v>0.83238402388300003</v>
      </c>
      <c r="L23" s="125">
        <f t="shared" si="3"/>
        <v>10795.771588069518</v>
      </c>
      <c r="N23" s="110" t="s">
        <v>162</v>
      </c>
      <c r="O23" s="67">
        <v>572.2998</v>
      </c>
      <c r="P23" s="68">
        <v>521.71816292892697</v>
      </c>
      <c r="Q23" s="125">
        <f t="shared" si="0"/>
        <v>298579.20030059235</v>
      </c>
      <c r="R23" s="67">
        <v>582.71639325992101</v>
      </c>
      <c r="S23" s="68">
        <v>531.01335937225963</v>
      </c>
      <c r="T23" s="125">
        <f t="shared" si="1"/>
        <v>309430.18954623741</v>
      </c>
      <c r="V23" s="109" t="s">
        <v>162</v>
      </c>
      <c r="W23" s="124">
        <v>0.49784033737038957</v>
      </c>
      <c r="X23" s="126">
        <v>0.28945708358009198</v>
      </c>
      <c r="Z23" s="109" t="s">
        <v>162</v>
      </c>
      <c r="AA23" s="132">
        <f t="shared" si="4"/>
        <v>246.38465826473228</v>
      </c>
      <c r="AB23" s="135">
        <v>150.863766466957</v>
      </c>
      <c r="AC23" s="70">
        <f t="shared" si="7"/>
        <v>1.7728217700601068E-2</v>
      </c>
      <c r="AD23" s="130"/>
      <c r="AE23" s="109" t="s">
        <v>162</v>
      </c>
      <c r="AF23" s="125">
        <f t="shared" si="8"/>
        <v>14128235.824742271</v>
      </c>
      <c r="AG23" s="125">
        <f t="shared" si="9"/>
        <v>17673363.811270062</v>
      </c>
      <c r="AH23" s="133">
        <f t="shared" si="5"/>
        <v>-0.20059158088892573</v>
      </c>
      <c r="AI23" s="133">
        <f t="shared" si="10"/>
        <v>7.8060921143905393E-3</v>
      </c>
      <c r="AJ23" s="134">
        <v>15331351.459264999</v>
      </c>
      <c r="AK23" s="133">
        <f t="shared" si="6"/>
        <v>-0.13251650206575805</v>
      </c>
      <c r="AL23" s="128"/>
      <c r="AM23" s="136"/>
      <c r="AN23" s="128"/>
      <c r="AO23" s="128"/>
      <c r="AP23" s="136"/>
    </row>
    <row r="24" spans="1:42">
      <c r="A24" s="110" t="s">
        <v>163</v>
      </c>
      <c r="B24" s="66">
        <v>14173672.279792745</v>
      </c>
      <c r="D24" s="110" t="s">
        <v>163</v>
      </c>
      <c r="E24" s="67">
        <v>12475.785718649242</v>
      </c>
      <c r="F24" s="67">
        <v>668.98686940170069</v>
      </c>
      <c r="G24" s="124">
        <v>0.81935087914833304</v>
      </c>
      <c r="H24" s="125">
        <f t="shared" si="2"/>
        <v>10891.032866043175</v>
      </c>
      <c r="I24" s="67">
        <v>12272.4464399095</v>
      </c>
      <c r="J24" s="67">
        <v>667.026580653878</v>
      </c>
      <c r="K24" s="124">
        <v>0.83238402388300003</v>
      </c>
      <c r="L24" s="125">
        <f t="shared" si="3"/>
        <v>10882.414931194346</v>
      </c>
      <c r="N24" s="110" t="s">
        <v>163</v>
      </c>
      <c r="O24" s="67">
        <v>578.71066666659999</v>
      </c>
      <c r="P24" s="68">
        <v>523.76896242566602</v>
      </c>
      <c r="Q24" s="125">
        <f t="shared" si="0"/>
        <v>303110.68542463053</v>
      </c>
      <c r="R24" s="67">
        <v>582.71519348773495</v>
      </c>
      <c r="S24" s="68">
        <v>531.18823195235495</v>
      </c>
      <c r="T24" s="125">
        <f t="shared" si="1"/>
        <v>309531.45336052438</v>
      </c>
      <c r="V24" s="109" t="s">
        <v>163</v>
      </c>
      <c r="W24" s="124">
        <v>0.20967918646710337</v>
      </c>
      <c r="X24" s="126">
        <v>0.293596694801874</v>
      </c>
      <c r="Z24" s="109" t="s">
        <v>163</v>
      </c>
      <c r="AA24" s="132">
        <f t="shared" si="4"/>
        <v>93.922462845890749</v>
      </c>
      <c r="AB24" s="135">
        <v>153.909860609677</v>
      </c>
      <c r="AC24" s="70">
        <f t="shared" si="7"/>
        <v>2.0191025413561992E-2</v>
      </c>
      <c r="AD24" s="130"/>
      <c r="AE24" s="109" t="s">
        <v>163</v>
      </c>
      <c r="AF24" s="125">
        <f t="shared" si="8"/>
        <v>14173672.279792745</v>
      </c>
      <c r="AG24" s="125">
        <f t="shared" si="9"/>
        <v>17827385.446450297</v>
      </c>
      <c r="AH24" s="133">
        <f t="shared" si="5"/>
        <v>-0.20494946820062512</v>
      </c>
      <c r="AI24" s="133">
        <f t="shared" si="10"/>
        <v>8.7149020879668804E-3</v>
      </c>
      <c r="AJ24" s="134">
        <v>16115064.8173394</v>
      </c>
      <c r="AK24" s="133">
        <f t="shared" si="6"/>
        <v>-9.6050014414864521E-2</v>
      </c>
      <c r="AL24" s="128"/>
      <c r="AM24" s="136"/>
      <c r="AN24" s="128"/>
      <c r="AO24" s="128"/>
      <c r="AP24" s="136"/>
    </row>
    <row r="25" spans="1:42">
      <c r="A25" s="110" t="s">
        <v>164</v>
      </c>
      <c r="B25" s="66">
        <v>16850011.658031087</v>
      </c>
      <c r="D25" s="110" t="s">
        <v>164</v>
      </c>
      <c r="E25" s="67">
        <v>12380.595146726015</v>
      </c>
      <c r="F25" s="67">
        <v>687.58634774597397</v>
      </c>
      <c r="G25" s="124">
        <v>0.82104175298333304</v>
      </c>
      <c r="H25" s="125">
        <f t="shared" si="2"/>
        <v>10852.571889990846</v>
      </c>
      <c r="I25" s="67">
        <v>12369.5427148696</v>
      </c>
      <c r="J25" s="67">
        <v>678.01759835789096</v>
      </c>
      <c r="K25" s="124">
        <v>0.83238402388300003</v>
      </c>
      <c r="L25" s="125">
        <f t="shared" si="3"/>
        <v>10974.227336953696</v>
      </c>
      <c r="N25" s="110" t="s">
        <v>164</v>
      </c>
      <c r="O25" s="67">
        <v>580.96313333329999</v>
      </c>
      <c r="P25" s="68">
        <v>537.11928398821203</v>
      </c>
      <c r="Q25" s="125">
        <f t="shared" si="0"/>
        <v>312046.50219953025</v>
      </c>
      <c r="R25" s="67">
        <v>582.72201506335603</v>
      </c>
      <c r="S25" s="68">
        <v>531.57274245608653</v>
      </c>
      <c r="T25" s="125">
        <f t="shared" si="1"/>
        <v>309759.13963676512</v>
      </c>
      <c r="V25" s="109" t="s">
        <v>164</v>
      </c>
      <c r="W25" s="124">
        <v>0.25877362417841554</v>
      </c>
      <c r="X25" s="126">
        <v>0.29831609162855499</v>
      </c>
      <c r="Z25" s="109" t="s">
        <v>164</v>
      </c>
      <c r="AA25" s="132">
        <f t="shared" si="4"/>
        <v>128.780621637509</v>
      </c>
      <c r="AB25" s="135">
        <v>157.38700037727901</v>
      </c>
      <c r="AC25" s="70">
        <f t="shared" si="7"/>
        <v>2.2592053256550004E-2</v>
      </c>
      <c r="AD25" s="130"/>
      <c r="AE25" s="109" t="s">
        <v>164</v>
      </c>
      <c r="AF25" s="125">
        <f t="shared" si="8"/>
        <v>16850011.658031087</v>
      </c>
      <c r="AG25" s="125">
        <f t="shared" si="9"/>
        <v>17998681.695798192</v>
      </c>
      <c r="AH25" s="133">
        <f t="shared" si="5"/>
        <v>-6.3819676195243952E-2</v>
      </c>
      <c r="AI25" s="133">
        <f t="shared" si="10"/>
        <v>9.6086018817753693E-3</v>
      </c>
      <c r="AJ25" s="134">
        <v>16170049.836615101</v>
      </c>
      <c r="AK25" s="133">
        <f t="shared" si="6"/>
        <v>-0.10159809979916404</v>
      </c>
      <c r="AL25" s="128"/>
      <c r="AM25" s="136"/>
      <c r="AN25" s="128"/>
      <c r="AO25" s="128"/>
      <c r="AP25" s="136"/>
    </row>
    <row r="26" spans="1:42">
      <c r="A26" s="110" t="s">
        <v>165</v>
      </c>
      <c r="B26" s="66">
        <v>18542726.683937822</v>
      </c>
      <c r="D26" s="110" t="s">
        <v>165</v>
      </c>
      <c r="E26" s="67">
        <v>12468.364924215342</v>
      </c>
      <c r="F26" s="67">
        <v>702.09498518783653</v>
      </c>
      <c r="G26" s="124">
        <v>0.81948791668666598</v>
      </c>
      <c r="H26" s="125">
        <f t="shared" si="2"/>
        <v>10919.769381422167</v>
      </c>
      <c r="I26" s="67">
        <v>12474.2966892281</v>
      </c>
      <c r="J26" s="67">
        <v>689.26788288933199</v>
      </c>
      <c r="K26" s="124">
        <v>0.83238402388300003</v>
      </c>
      <c r="L26" s="125">
        <f t="shared" si="3"/>
        <v>11072.673156179402</v>
      </c>
      <c r="N26" s="110" t="s">
        <v>165</v>
      </c>
      <c r="O26" s="67">
        <v>581.48293333330002</v>
      </c>
      <c r="P26" s="68">
        <v>537.39034297021499</v>
      </c>
      <c r="Q26" s="125">
        <f t="shared" si="0"/>
        <v>312483.31297530874</v>
      </c>
      <c r="R26" s="67">
        <v>582.72665820709199</v>
      </c>
      <c r="S26" s="68">
        <v>532.17343298060996</v>
      </c>
      <c r="T26" s="125">
        <f t="shared" si="1"/>
        <v>310111.64618738665</v>
      </c>
      <c r="V26" s="109" t="s">
        <v>165</v>
      </c>
      <c r="W26" s="124">
        <v>0.15645585358450098</v>
      </c>
      <c r="X26" s="126">
        <v>0.30356232818722501</v>
      </c>
      <c r="Z26" s="109" t="s">
        <v>165</v>
      </c>
      <c r="AA26" s="132">
        <f t="shared" si="4"/>
        <v>100.28649516338346</v>
      </c>
      <c r="AB26" s="135">
        <v>161.27060183478099</v>
      </c>
      <c r="AC26" s="70">
        <f t="shared" si="7"/>
        <v>2.4675490658011334E-2</v>
      </c>
      <c r="AD26" s="130"/>
      <c r="AE26" s="109" t="s">
        <v>165</v>
      </c>
      <c r="AF26" s="125">
        <f t="shared" si="8"/>
        <v>18542726.683937822</v>
      </c>
      <c r="AG26" s="125">
        <f t="shared" si="9"/>
        <v>18186032.768644538</v>
      </c>
      <c r="AH26" s="133">
        <f t="shared" si="5"/>
        <v>1.9613618859649139E-2</v>
      </c>
      <c r="AI26" s="133">
        <f t="shared" si="10"/>
        <v>1.0409155293305883E-2</v>
      </c>
      <c r="AJ26" s="134">
        <v>16038120.771085201</v>
      </c>
      <c r="AK26" s="133">
        <f t="shared" si="6"/>
        <v>-0.11810778221309823</v>
      </c>
      <c r="AL26" s="128"/>
      <c r="AM26" s="136"/>
      <c r="AN26" s="128"/>
      <c r="AO26" s="128"/>
      <c r="AP26" s="136"/>
    </row>
    <row r="27" spans="1:42">
      <c r="A27" s="110" t="s">
        <v>166</v>
      </c>
      <c r="B27" s="66">
        <v>15038132.12435233</v>
      </c>
      <c r="D27" s="110" t="s">
        <v>166</v>
      </c>
      <c r="E27" s="67">
        <v>12485.600000000008</v>
      </c>
      <c r="F27" s="67">
        <v>708.60000000000014</v>
      </c>
      <c r="G27" s="124">
        <v>0.81830859408033296</v>
      </c>
      <c r="H27" s="125">
        <f t="shared" si="2"/>
        <v>10925.673782249412</v>
      </c>
      <c r="I27" s="67">
        <v>12588.4615382916</v>
      </c>
      <c r="J27" s="67">
        <v>700.79420034975601</v>
      </c>
      <c r="K27" s="124">
        <v>0.83238402388300003</v>
      </c>
      <c r="L27" s="125">
        <f t="shared" si="3"/>
        <v>11179.228470089298</v>
      </c>
      <c r="N27" s="110" t="s">
        <v>166</v>
      </c>
      <c r="O27" s="67">
        <v>579.23046666669904</v>
      </c>
      <c r="P27" s="68">
        <v>528.31817724791097</v>
      </c>
      <c r="Q27" s="125">
        <f t="shared" si="0"/>
        <v>306017.9843558073</v>
      </c>
      <c r="R27" s="67">
        <v>582.71782383816605</v>
      </c>
      <c r="S27" s="68">
        <v>533.00134557283184</v>
      </c>
      <c r="T27" s="125">
        <f t="shared" si="1"/>
        <v>310589.38419501489</v>
      </c>
      <c r="V27" s="109" t="s">
        <v>166</v>
      </c>
      <c r="W27" s="124">
        <v>0.44867031926207224</v>
      </c>
      <c r="X27" s="126">
        <v>0.30925774456281901</v>
      </c>
      <c r="Z27" s="109" t="s">
        <v>166</v>
      </c>
      <c r="AA27" s="132">
        <f t="shared" si="4"/>
        <v>219.18302939917567</v>
      </c>
      <c r="AB27" s="135">
        <v>165.518202060486</v>
      </c>
      <c r="AC27" s="70">
        <f t="shared" si="7"/>
        <v>2.6338341752184968E-2</v>
      </c>
      <c r="AD27" s="130"/>
      <c r="AE27" s="109" t="s">
        <v>166</v>
      </c>
      <c r="AF27" s="125">
        <f t="shared" si="8"/>
        <v>15038132.12435233</v>
      </c>
      <c r="AG27" s="125">
        <f t="shared" si="9"/>
        <v>18387972.137990147</v>
      </c>
      <c r="AH27" s="133">
        <f t="shared" si="5"/>
        <v>-0.18217560851731651</v>
      </c>
      <c r="AI27" s="133">
        <f t="shared" si="10"/>
        <v>1.1104091360364388E-2</v>
      </c>
      <c r="AJ27" s="134">
        <v>16202376.807998801</v>
      </c>
      <c r="AK27" s="133">
        <f t="shared" si="6"/>
        <v>-0.11886005229885221</v>
      </c>
      <c r="AL27" s="128"/>
      <c r="AM27" s="136"/>
      <c r="AN27" s="128"/>
      <c r="AO27" s="128"/>
      <c r="AP27" s="136"/>
    </row>
    <row r="28" spans="1:42">
      <c r="A28" s="110" t="s">
        <v>167</v>
      </c>
      <c r="B28" s="66">
        <v>14386779.661016949</v>
      </c>
      <c r="D28" s="110" t="s">
        <v>167</v>
      </c>
      <c r="E28" s="67">
        <v>12591.982178849645</v>
      </c>
      <c r="F28" s="67">
        <v>725.10417648802536</v>
      </c>
      <c r="G28" s="124">
        <v>0.81992234922899998</v>
      </c>
      <c r="H28" s="125">
        <f t="shared" si="2"/>
        <v>11049.551786020127</v>
      </c>
      <c r="I28" s="67">
        <v>12713.786730013</v>
      </c>
      <c r="J28" s="67">
        <v>712.62133377965404</v>
      </c>
      <c r="K28" s="124">
        <v>0.83238402388300003</v>
      </c>
      <c r="L28" s="125">
        <f t="shared" si="3"/>
        <v>11295.374290898164</v>
      </c>
      <c r="N28" s="110" t="s">
        <v>167</v>
      </c>
      <c r="O28" s="67">
        <v>583.90866666670001</v>
      </c>
      <c r="P28" s="68">
        <v>529.37999060213201</v>
      </c>
      <c r="Q28" s="125">
        <f t="shared" si="0"/>
        <v>309109.56447252107</v>
      </c>
      <c r="R28" s="67">
        <v>582.68343554775697</v>
      </c>
      <c r="S28" s="68">
        <v>534.06874805615598</v>
      </c>
      <c r="T28" s="125">
        <f t="shared" si="1"/>
        <v>311193.01293605042</v>
      </c>
      <c r="V28" s="109" t="s">
        <v>167</v>
      </c>
      <c r="W28" s="124">
        <v>0.24296197207769621</v>
      </c>
      <c r="X28" s="126">
        <v>0.31523273929364698</v>
      </c>
      <c r="Z28" s="109" t="s">
        <v>167</v>
      </c>
      <c r="AA28" s="132">
        <f t="shared" si="4"/>
        <v>104.55882699057993</v>
      </c>
      <c r="AB28" s="135">
        <v>170.04922306603001</v>
      </c>
      <c r="AC28" s="70">
        <f t="shared" si="7"/>
        <v>2.7374759688896466E-2</v>
      </c>
      <c r="AD28" s="130"/>
      <c r="AE28" s="109" t="s">
        <v>167</v>
      </c>
      <c r="AF28" s="125">
        <f t="shared" si="8"/>
        <v>14386779.661016949</v>
      </c>
      <c r="AG28" s="125">
        <f t="shared" si="9"/>
        <v>18604954.548355397</v>
      </c>
      <c r="AH28" s="133">
        <f t="shared" si="5"/>
        <v>-0.22672320302504143</v>
      </c>
      <c r="AI28" s="133">
        <f t="shared" si="10"/>
        <v>1.1800235976916484E-2</v>
      </c>
      <c r="AJ28" s="134">
        <v>16477119.730813099</v>
      </c>
      <c r="AK28" s="133">
        <f t="shared" si="6"/>
        <v>-0.11436925642639582</v>
      </c>
      <c r="AL28" s="128"/>
      <c r="AM28" s="136"/>
      <c r="AN28" s="128"/>
      <c r="AO28" s="128"/>
      <c r="AP28" s="136"/>
    </row>
    <row r="29" spans="1:42">
      <c r="A29" s="110" t="s">
        <v>168</v>
      </c>
      <c r="B29" s="66">
        <v>17694920.469361149</v>
      </c>
      <c r="D29" s="110" t="s">
        <v>168</v>
      </c>
      <c r="E29" s="67">
        <v>12665.923880274475</v>
      </c>
      <c r="F29" s="67">
        <v>754.76407382657146</v>
      </c>
      <c r="G29" s="124">
        <v>0.82122753003399995</v>
      </c>
      <c r="H29" s="125">
        <f t="shared" si="2"/>
        <v>11156.369457623034</v>
      </c>
      <c r="I29" s="67">
        <v>12851.957443884299</v>
      </c>
      <c r="J29" s="67">
        <v>724.77894484430101</v>
      </c>
      <c r="K29" s="124">
        <v>0.83238402388300003</v>
      </c>
      <c r="L29" s="125">
        <f t="shared" si="3"/>
        <v>11422.542996757791</v>
      </c>
      <c r="N29" s="110" t="s">
        <v>168</v>
      </c>
      <c r="O29" s="67">
        <v>578.88393333329998</v>
      </c>
      <c r="P29" s="68">
        <v>544.03579055964406</v>
      </c>
      <c r="Q29" s="125">
        <f t="shared" si="0"/>
        <v>314933.57831325813</v>
      </c>
      <c r="R29" s="67">
        <v>582.60923732881099</v>
      </c>
      <c r="S29" s="68">
        <v>535.3762434852307</v>
      </c>
      <c r="T29" s="125">
        <f t="shared" si="1"/>
        <v>311915.14490089408</v>
      </c>
      <c r="V29" s="109" t="s">
        <v>168</v>
      </c>
      <c r="W29" s="124">
        <v>0.28151007183743071</v>
      </c>
      <c r="X29" s="126">
        <v>0.32140484377720302</v>
      </c>
      <c r="Z29" s="109" t="s">
        <v>168</v>
      </c>
      <c r="AA29" s="132">
        <f t="shared" si="4"/>
        <v>143.88489523243342</v>
      </c>
      <c r="AB29" s="135">
        <v>174.816627380136</v>
      </c>
      <c r="AC29" s="70">
        <f t="shared" si="7"/>
        <v>2.8035437199585456E-2</v>
      </c>
      <c r="AD29" s="130"/>
      <c r="AE29" s="109" t="s">
        <v>168</v>
      </c>
      <c r="AF29" s="125">
        <f t="shared" si="8"/>
        <v>17694920.469361149</v>
      </c>
      <c r="AG29" s="125">
        <f t="shared" si="9"/>
        <v>18836225.808548719</v>
      </c>
      <c r="AH29" s="133">
        <f t="shared" si="5"/>
        <v>-6.0590977767403631E-2</v>
      </c>
      <c r="AI29" s="133">
        <f t="shared" si="10"/>
        <v>1.2430627529469884E-2</v>
      </c>
      <c r="AJ29" s="134">
        <v>17073391.333542701</v>
      </c>
      <c r="AK29" s="133">
        <f t="shared" si="6"/>
        <v>-9.3587457111815098E-2</v>
      </c>
      <c r="AL29" s="128"/>
      <c r="AM29" s="136"/>
      <c r="AN29" s="128"/>
      <c r="AO29" s="128"/>
      <c r="AP29" s="136"/>
    </row>
    <row r="30" spans="1:42">
      <c r="A30" s="110" t="s">
        <v>169</v>
      </c>
      <c r="B30" s="66">
        <v>20254813.559322033</v>
      </c>
      <c r="D30" s="110" t="s">
        <v>169</v>
      </c>
      <c r="E30" s="67">
        <v>12801.791131717773</v>
      </c>
      <c r="F30" s="67">
        <v>747.79459973620635</v>
      </c>
      <c r="G30" s="124">
        <v>0.82224320803366602</v>
      </c>
      <c r="H30" s="125">
        <f t="shared" si="2"/>
        <v>11273.980408456764</v>
      </c>
      <c r="I30" s="67">
        <v>13004.5827315527</v>
      </c>
      <c r="J30" s="67">
        <v>737.30449698566099</v>
      </c>
      <c r="K30" s="124">
        <v>0.83238402388300003</v>
      </c>
      <c r="L30" s="125">
        <f t="shared" si="3"/>
        <v>11562.111399994872</v>
      </c>
      <c r="N30" s="110" t="s">
        <v>169</v>
      </c>
      <c r="O30" s="67">
        <v>580.44333333329996</v>
      </c>
      <c r="P30" s="68">
        <v>535.08656481069204</v>
      </c>
      <c r="Q30" s="125">
        <f t="shared" si="0"/>
        <v>310587.42930058291</v>
      </c>
      <c r="R30" s="67">
        <v>582.48173894372599</v>
      </c>
      <c r="S30" s="68">
        <v>536.92443310902001</v>
      </c>
      <c r="T30" s="125">
        <f t="shared" si="1"/>
        <v>312748.67747871624</v>
      </c>
      <c r="V30" s="109" t="s">
        <v>169</v>
      </c>
      <c r="W30" s="124">
        <v>0.28912436559324961</v>
      </c>
      <c r="X30" s="126">
        <v>0.327646420181472</v>
      </c>
      <c r="Z30" s="109" t="s">
        <v>169</v>
      </c>
      <c r="AA30" s="132">
        <f t="shared" si="4"/>
        <v>170.10390454113815</v>
      </c>
      <c r="AB30" s="135">
        <v>179.73244603397799</v>
      </c>
      <c r="AC30" s="70">
        <f t="shared" si="7"/>
        <v>2.8119857518773772E-2</v>
      </c>
      <c r="AD30" s="130"/>
      <c r="AE30" s="109" t="s">
        <v>169</v>
      </c>
      <c r="AF30" s="125">
        <f t="shared" si="8"/>
        <v>20254813.559322033</v>
      </c>
      <c r="AG30" s="125">
        <f t="shared" si="9"/>
        <v>19080089.86787862</v>
      </c>
      <c r="AH30" s="133">
        <f t="shared" si="5"/>
        <v>6.1568037654846891E-2</v>
      </c>
      <c r="AI30" s="133">
        <f t="shared" si="10"/>
        <v>1.2946545757549055E-2</v>
      </c>
      <c r="AJ30" s="134">
        <v>17445926.2563067</v>
      </c>
      <c r="AK30" s="133">
        <f t="shared" si="6"/>
        <v>-8.5647584622913012E-2</v>
      </c>
      <c r="AL30" s="128"/>
      <c r="AM30" s="136"/>
      <c r="AN30" s="128"/>
      <c r="AO30" s="128"/>
      <c r="AP30" s="136"/>
    </row>
    <row r="31" spans="1:42">
      <c r="A31" s="110" t="s">
        <v>170</v>
      </c>
      <c r="B31" s="66">
        <v>16334040.417209908</v>
      </c>
      <c r="D31" s="110" t="s">
        <v>170</v>
      </c>
      <c r="E31" s="67">
        <v>12915.200000000008</v>
      </c>
      <c r="F31" s="67">
        <v>759.69999999999982</v>
      </c>
      <c r="G31" s="124">
        <v>0.82063867920766598</v>
      </c>
      <c r="H31" s="125">
        <f t="shared" si="2"/>
        <v>11358.412669702855</v>
      </c>
      <c r="I31" s="67">
        <v>13173.1553736883</v>
      </c>
      <c r="J31" s="67">
        <v>750.254194351313</v>
      </c>
      <c r="K31" s="124">
        <v>0.83238402388300003</v>
      </c>
      <c r="L31" s="125">
        <f t="shared" si="3"/>
        <v>11715.378271537946</v>
      </c>
      <c r="N31" s="110" t="s">
        <v>170</v>
      </c>
      <c r="O31" s="67">
        <v>579.05719999999997</v>
      </c>
      <c r="P31" s="68">
        <v>529.50305369523903</v>
      </c>
      <c r="Q31" s="125">
        <f t="shared" si="0"/>
        <v>306612.55566421477</v>
      </c>
      <c r="R31" s="67">
        <v>582.28512183989903</v>
      </c>
      <c r="S31" s="68">
        <v>538.72155470247901</v>
      </c>
      <c r="T31" s="125">
        <f t="shared" si="1"/>
        <v>313689.5461177128</v>
      </c>
      <c r="V31" s="109" t="s">
        <v>170</v>
      </c>
      <c r="W31" s="124">
        <v>0.41815282407699439</v>
      </c>
      <c r="X31" s="126">
        <v>0.33380489644197803</v>
      </c>
      <c r="Z31" s="109" t="s">
        <v>170</v>
      </c>
      <c r="AA31" s="132">
        <f t="shared" si="4"/>
        <v>211.34610170813096</v>
      </c>
      <c r="AB31" s="135">
        <v>184.68937772613799</v>
      </c>
      <c r="AC31" s="70">
        <f t="shared" si="7"/>
        <v>2.7579503876683953E-2</v>
      </c>
      <c r="AD31" s="130"/>
      <c r="AE31" s="109" t="s">
        <v>170</v>
      </c>
      <c r="AF31" s="125">
        <f t="shared" si="8"/>
        <v>16334040.417209908</v>
      </c>
      <c r="AG31" s="125">
        <f t="shared" si="9"/>
        <v>19335442.517388266</v>
      </c>
      <c r="AH31" s="133">
        <f t="shared" si="5"/>
        <v>-0.15522800150445026</v>
      </c>
      <c r="AI31" s="133">
        <f t="shared" si="10"/>
        <v>1.3383199517290167E-2</v>
      </c>
      <c r="AJ31" s="134">
        <v>17464501.628204301</v>
      </c>
      <c r="AK31" s="133">
        <f t="shared" si="6"/>
        <v>-9.6762248265145054E-2</v>
      </c>
      <c r="AL31" s="128"/>
      <c r="AM31" s="136"/>
      <c r="AN31" s="128"/>
      <c r="AO31" s="128"/>
      <c r="AP31" s="136"/>
    </row>
    <row r="32" spans="1:42">
      <c r="A32" s="110" t="s">
        <v>171</v>
      </c>
      <c r="B32" s="66">
        <v>15652608.194622282</v>
      </c>
      <c r="D32" s="110" t="s">
        <v>171</v>
      </c>
      <c r="E32" s="67">
        <v>13022.772940544715</v>
      </c>
      <c r="F32" s="67">
        <v>763.36238261892845</v>
      </c>
      <c r="G32" s="124">
        <v>0.82455907302866605</v>
      </c>
      <c r="H32" s="125">
        <f t="shared" si="2"/>
        <v>11501.407966737275</v>
      </c>
      <c r="I32" s="67">
        <v>13359.041406210999</v>
      </c>
      <c r="J32" s="67">
        <v>763.69079740305597</v>
      </c>
      <c r="K32" s="124">
        <v>0.83238402388300003</v>
      </c>
      <c r="L32" s="125">
        <f t="shared" si="3"/>
        <v>11883.543438324579</v>
      </c>
      <c r="N32" s="110" t="s">
        <v>171</v>
      </c>
      <c r="O32" s="67">
        <v>584.0819333334</v>
      </c>
      <c r="P32" s="68">
        <v>532.32853355018597</v>
      </c>
      <c r="Q32" s="125">
        <f t="shared" si="0"/>
        <v>310923.47904452629</v>
      </c>
      <c r="R32" s="67">
        <v>582.00229346122296</v>
      </c>
      <c r="S32" s="68">
        <v>540.77234197451446</v>
      </c>
      <c r="T32" s="125">
        <f t="shared" si="1"/>
        <v>314730.74326956418</v>
      </c>
      <c r="V32" s="109" t="s">
        <v>171</v>
      </c>
      <c r="W32" s="124">
        <v>0.38426582804479215</v>
      </c>
      <c r="X32" s="126">
        <v>0.33970362421012601</v>
      </c>
      <c r="Z32" s="109" t="s">
        <v>171</v>
      </c>
      <c r="AA32" s="132">
        <f t="shared" si="4"/>
        <v>178.71639668657835</v>
      </c>
      <c r="AB32" s="135">
        <v>189.57410331676601</v>
      </c>
      <c r="AC32" s="70">
        <f t="shared" si="7"/>
        <v>2.6448329897300393E-2</v>
      </c>
      <c r="AD32" s="130"/>
      <c r="AE32" s="109" t="s">
        <v>171</v>
      </c>
      <c r="AF32" s="125">
        <f t="shared" si="8"/>
        <v>15652608.194622282</v>
      </c>
      <c r="AG32" s="125">
        <f t="shared" si="9"/>
        <v>19602985.893221654</v>
      </c>
      <c r="AH32" s="133">
        <f t="shared" si="5"/>
        <v>-0.20151918284884032</v>
      </c>
      <c r="AI32" s="133">
        <f t="shared" si="10"/>
        <v>1.3836940923011687E-2</v>
      </c>
      <c r="AJ32" s="134">
        <v>18025261.1024906</v>
      </c>
      <c r="AK32" s="133">
        <f t="shared" si="6"/>
        <v>-8.0483901754813875E-2</v>
      </c>
      <c r="AL32" s="128"/>
      <c r="AM32" s="136"/>
      <c r="AN32" s="128"/>
      <c r="AO32" s="128"/>
      <c r="AP32" s="136"/>
    </row>
    <row r="33" spans="1:42">
      <c r="A33" s="110" t="s">
        <v>172</v>
      </c>
      <c r="B33" s="66">
        <v>19770300.896286812</v>
      </c>
      <c r="D33" s="110" t="s">
        <v>172</v>
      </c>
      <c r="E33" s="67">
        <v>13199.023999460362</v>
      </c>
      <c r="F33" s="67">
        <v>722.91195637730777</v>
      </c>
      <c r="G33" s="124">
        <v>0.829591025923333</v>
      </c>
      <c r="H33" s="125">
        <f t="shared" si="2"/>
        <v>11672.703817276322</v>
      </c>
      <c r="I33" s="67">
        <v>13563.4456429327</v>
      </c>
      <c r="J33" s="67">
        <v>777.68297023122</v>
      </c>
      <c r="K33" s="124">
        <v>0.83238402388300003</v>
      </c>
      <c r="L33" s="125">
        <f t="shared" si="3"/>
        <v>12067.678432213886</v>
      </c>
      <c r="N33" s="110" t="s">
        <v>172</v>
      </c>
      <c r="O33" s="67">
        <v>583.73540000009905</v>
      </c>
      <c r="P33" s="68">
        <v>532.70581590270103</v>
      </c>
      <c r="Q33" s="125">
        <f t="shared" si="0"/>
        <v>310959.24252834229</v>
      </c>
      <c r="R33" s="67">
        <v>581.61414380044096</v>
      </c>
      <c r="S33" s="68">
        <v>543.06786479133007</v>
      </c>
      <c r="T33" s="125">
        <f t="shared" si="1"/>
        <v>315855.95120614307</v>
      </c>
      <c r="V33" s="109" t="s">
        <v>172</v>
      </c>
      <c r="W33" s="124">
        <v>0.30556669725037466</v>
      </c>
      <c r="X33" s="126">
        <v>0.34521867259209299</v>
      </c>
      <c r="Z33" s="109" t="s">
        <v>172</v>
      </c>
      <c r="AA33" s="132">
        <f t="shared" si="4"/>
        <v>173.34244406836768</v>
      </c>
      <c r="AB33" s="135">
        <v>194.289964118499</v>
      </c>
      <c r="AC33" s="70">
        <f t="shared" si="7"/>
        <v>2.4876081274946449E-2</v>
      </c>
      <c r="AD33" s="130"/>
      <c r="AE33" s="109" t="s">
        <v>172</v>
      </c>
      <c r="AF33" s="125">
        <f t="shared" si="8"/>
        <v>19770300.896286812</v>
      </c>
      <c r="AG33" s="125">
        <f t="shared" si="9"/>
        <v>19882264.326062076</v>
      </c>
      <c r="AH33" s="133">
        <f t="shared" si="5"/>
        <v>-5.6313218624953181E-3</v>
      </c>
      <c r="AI33" s="133">
        <f t="shared" si="10"/>
        <v>1.4246729266738534E-2</v>
      </c>
      <c r="AJ33" s="134">
        <v>19188611.683347199</v>
      </c>
      <c r="AK33" s="133">
        <f t="shared" si="6"/>
        <v>-3.4888010306030524E-2</v>
      </c>
      <c r="AL33" s="128"/>
      <c r="AM33" s="136"/>
      <c r="AN33" s="128"/>
      <c r="AO33" s="128"/>
      <c r="AP33" s="136"/>
    </row>
    <row r="34" spans="1:42">
      <c r="A34" s="110" t="s">
        <v>173</v>
      </c>
      <c r="B34" s="66">
        <v>23925979.513444304</v>
      </c>
      <c r="D34" s="110" t="s">
        <v>173</v>
      </c>
      <c r="E34" s="67">
        <v>13396.864198474334</v>
      </c>
      <c r="F34" s="67">
        <v>732.63818138090824</v>
      </c>
      <c r="G34" s="124">
        <v>0.83341097186466595</v>
      </c>
      <c r="H34" s="125">
        <f t="shared" si="2"/>
        <v>11897.731792970351</v>
      </c>
      <c r="I34" s="67">
        <v>13787.362729873699</v>
      </c>
      <c r="J34" s="67">
        <v>792.29917166689302</v>
      </c>
      <c r="K34" s="124">
        <v>0.83238402388300003</v>
      </c>
      <c r="L34" s="125">
        <f t="shared" si="3"/>
        <v>12268.679639493666</v>
      </c>
      <c r="N34" s="110" t="s">
        <v>173</v>
      </c>
      <c r="O34" s="67">
        <v>584.77500000010002</v>
      </c>
      <c r="P34" s="68">
        <v>537.34216224100703</v>
      </c>
      <c r="Q34" s="125">
        <f t="shared" si="0"/>
        <v>314224.26292453863</v>
      </c>
      <c r="R34" s="67">
        <v>581.10286262521402</v>
      </c>
      <c r="S34" s="68">
        <v>545.59773674871235</v>
      </c>
      <c r="T34" s="125">
        <f t="shared" si="1"/>
        <v>317048.4066665147</v>
      </c>
      <c r="V34" s="109" t="s">
        <v>173</v>
      </c>
      <c r="W34" s="124">
        <v>0.32381526053509557</v>
      </c>
      <c r="X34" s="126">
        <v>0.35025396207145298</v>
      </c>
      <c r="Z34" s="109" t="s">
        <v>173</v>
      </c>
      <c r="AA34" s="132">
        <f t="shared" si="4"/>
        <v>219.79743896006303</v>
      </c>
      <c r="AB34" s="135">
        <v>198.73351537733299</v>
      </c>
      <c r="AC34" s="70">
        <f t="shared" si="7"/>
        <v>2.2870719437283027E-2</v>
      </c>
      <c r="AD34" s="130"/>
      <c r="AE34" s="109" t="s">
        <v>173</v>
      </c>
      <c r="AF34" s="125">
        <f t="shared" si="8"/>
        <v>23925979.513444304</v>
      </c>
      <c r="AG34" s="125">
        <f t="shared" si="9"/>
        <v>20170808.212232165</v>
      </c>
      <c r="AH34" s="133">
        <f t="shared" si="5"/>
        <v>0.18616860869932292</v>
      </c>
      <c r="AI34" s="133">
        <f t="shared" si="10"/>
        <v>1.4512627004553913E-2</v>
      </c>
      <c r="AJ34" s="134">
        <v>20579354.803892698</v>
      </c>
      <c r="AK34" s="133">
        <f t="shared" si="6"/>
        <v>2.0254349124829742E-2</v>
      </c>
      <c r="AL34" s="128"/>
      <c r="AM34" s="136"/>
      <c r="AN34" s="128"/>
      <c r="AO34" s="128"/>
      <c r="AP34" s="136"/>
    </row>
    <row r="35" spans="1:42">
      <c r="A35" s="110" t="s">
        <v>174</v>
      </c>
      <c r="B35" s="66">
        <v>19969272.72727273</v>
      </c>
      <c r="D35" s="110" t="s">
        <v>174</v>
      </c>
      <c r="E35" s="67">
        <v>13608.900000000009</v>
      </c>
      <c r="F35" s="67">
        <v>810.49999999999989</v>
      </c>
      <c r="G35" s="124">
        <v>0.84066340079400004</v>
      </c>
      <c r="H35" s="125">
        <f t="shared" si="2"/>
        <v>12251.004155065475</v>
      </c>
      <c r="I35" s="67">
        <v>14031.559549527499</v>
      </c>
      <c r="J35" s="67">
        <v>807.57362865750702</v>
      </c>
      <c r="K35" s="124">
        <v>0.83238402388300003</v>
      </c>
      <c r="L35" s="125">
        <f t="shared" si="3"/>
        <v>12487.219627847142</v>
      </c>
      <c r="N35" s="110" t="s">
        <v>174</v>
      </c>
      <c r="O35" s="67">
        <v>598.98286666670003</v>
      </c>
      <c r="P35" s="68">
        <v>558.99382869820704</v>
      </c>
      <c r="Q35" s="125">
        <f t="shared" si="0"/>
        <v>334827.72596264631</v>
      </c>
      <c r="R35" s="67">
        <v>580.45196548832905</v>
      </c>
      <c r="S35" s="68">
        <v>548.3470527682897</v>
      </c>
      <c r="T35" s="125">
        <f t="shared" si="1"/>
        <v>318289.12454908626</v>
      </c>
      <c r="V35" s="109" t="s">
        <v>174</v>
      </c>
      <c r="W35" s="124">
        <v>0.50437038251082833</v>
      </c>
      <c r="X35" s="126">
        <v>0.35468863064719203</v>
      </c>
      <c r="Z35" s="109" t="s">
        <v>174</v>
      </c>
      <c r="AA35" s="132">
        <f t="shared" si="4"/>
        <v>316.3329321687757</v>
      </c>
      <c r="AB35" s="135">
        <v>202.78822013923099</v>
      </c>
      <c r="AC35" s="70">
        <f t="shared" si="7"/>
        <v>2.0402722480902913E-2</v>
      </c>
      <c r="AD35" s="130"/>
      <c r="AE35" s="109" t="s">
        <v>174</v>
      </c>
      <c r="AF35" s="125">
        <f t="shared" si="8"/>
        <v>19969272.72727273</v>
      </c>
      <c r="AG35" s="125">
        <f t="shared" si="9"/>
        <v>20466615.080057636</v>
      </c>
      <c r="AH35" s="133">
        <f t="shared" si="5"/>
        <v>-2.4300176205957407E-2</v>
      </c>
      <c r="AI35" s="133">
        <f t="shared" si="10"/>
        <v>1.4665097437497998E-2</v>
      </c>
      <c r="AJ35" s="134">
        <v>21194050.367498402</v>
      </c>
      <c r="AK35" s="133">
        <f t="shared" si="6"/>
        <v>3.5542530340034961E-2</v>
      </c>
      <c r="AL35" s="128"/>
      <c r="AM35" s="136"/>
      <c r="AN35" s="128"/>
      <c r="AO35" s="128"/>
      <c r="AP35" s="136"/>
    </row>
    <row r="36" spans="1:42">
      <c r="A36" s="110" t="s">
        <v>175</v>
      </c>
      <c r="B36" s="66">
        <v>17799462.311557792</v>
      </c>
      <c r="D36" s="110" t="s">
        <v>175</v>
      </c>
      <c r="E36" s="67">
        <v>13798.312346476778</v>
      </c>
      <c r="F36" s="67">
        <v>791.8338836821855</v>
      </c>
      <c r="G36" s="124">
        <v>0.83539052839833305</v>
      </c>
      <c r="H36" s="125">
        <f t="shared" si="2"/>
        <v>12318.813325810665</v>
      </c>
      <c r="I36" s="67">
        <v>14296.5589228053</v>
      </c>
      <c r="J36" s="67">
        <v>823.50328003156301</v>
      </c>
      <c r="K36" s="124">
        <v>0.83238402388300003</v>
      </c>
      <c r="L36" s="125">
        <f t="shared" si="3"/>
        <v>12723.730523876646</v>
      </c>
      <c r="N36" s="110" t="s">
        <v>175</v>
      </c>
      <c r="O36" s="67">
        <v>581.30966666669997</v>
      </c>
      <c r="P36" s="68">
        <v>561.28799225387695</v>
      </c>
      <c r="Q36" s="125">
        <f t="shared" si="0"/>
        <v>326282.13568112248</v>
      </c>
      <c r="R36" s="67">
        <v>579.64726302843405</v>
      </c>
      <c r="S36" s="68">
        <v>551.29316578601868</v>
      </c>
      <c r="T36" s="125">
        <f t="shared" si="1"/>
        <v>319555.57467414648</v>
      </c>
      <c r="V36" s="109" t="s">
        <v>175</v>
      </c>
      <c r="W36" s="124">
        <v>0.39380633149890831</v>
      </c>
      <c r="X36" s="126">
        <v>0.358385292129834</v>
      </c>
      <c r="Z36" s="109" t="s">
        <v>175</v>
      </c>
      <c r="AA36" s="132">
        <f t="shared" si="4"/>
        <v>198.24836500555773</v>
      </c>
      <c r="AB36" s="135">
        <v>206.350706402394</v>
      </c>
      <c r="AC36" s="70">
        <f t="shared" si="7"/>
        <v>1.7567520740194187E-2</v>
      </c>
      <c r="AD36" s="130"/>
      <c r="AE36" s="109" t="s">
        <v>175</v>
      </c>
      <c r="AF36" s="125">
        <f t="shared" si="8"/>
        <v>17799462.311557792</v>
      </c>
      <c r="AG36" s="125">
        <f t="shared" si="9"/>
        <v>20770040.456829719</v>
      </c>
      <c r="AH36" s="133">
        <f t="shared" si="5"/>
        <v>-0.14302226090730244</v>
      </c>
      <c r="AI36" s="133">
        <f t="shared" si="10"/>
        <v>1.4825381509604663E-2</v>
      </c>
      <c r="AJ36" s="134">
        <v>20510021.424121201</v>
      </c>
      <c r="AK36" s="133">
        <f t="shared" si="6"/>
        <v>-1.2518946857564609E-2</v>
      </c>
      <c r="AL36" s="128"/>
      <c r="AM36" s="136"/>
      <c r="AN36" s="128"/>
      <c r="AO36" s="128"/>
      <c r="AP36" s="136"/>
    </row>
    <row r="37" spans="1:42">
      <c r="A37" s="110" t="s">
        <v>176</v>
      </c>
      <c r="B37" s="66">
        <v>21495375.628140707</v>
      </c>
      <c r="D37" s="110" t="s">
        <v>176</v>
      </c>
      <c r="E37" s="67">
        <v>13930.294005381627</v>
      </c>
      <c r="F37" s="67">
        <v>840.18966347224762</v>
      </c>
      <c r="G37" s="124">
        <v>0.83555882240733304</v>
      </c>
      <c r="H37" s="125">
        <f t="shared" si="2"/>
        <v>12479.76971839685</v>
      </c>
      <c r="I37" s="67">
        <v>14582.619508399899</v>
      </c>
      <c r="J37" s="67">
        <v>840.08689359965297</v>
      </c>
      <c r="K37" s="124">
        <v>0.83238402388300003</v>
      </c>
      <c r="L37" s="125">
        <f t="shared" si="3"/>
        <v>12978.426398756297</v>
      </c>
      <c r="N37" s="110" t="s">
        <v>176</v>
      </c>
      <c r="O37" s="67">
        <v>587.72053333329904</v>
      </c>
      <c r="P37" s="68">
        <v>560.49369067712803</v>
      </c>
      <c r="Q37" s="125">
        <f t="shared" si="0"/>
        <v>329413.65081471083</v>
      </c>
      <c r="R37" s="67">
        <v>578.68614769740998</v>
      </c>
      <c r="S37" s="68">
        <v>554.41146265220368</v>
      </c>
      <c r="T37" s="125">
        <f t="shared" si="1"/>
        <v>320830.23356149025</v>
      </c>
      <c r="V37" s="109" t="s">
        <v>176</v>
      </c>
      <c r="W37" s="124">
        <v>0.31632624647290764</v>
      </c>
      <c r="X37" s="126">
        <v>0.36130011142481799</v>
      </c>
      <c r="Z37" s="109" t="s">
        <v>176</v>
      </c>
      <c r="AA37" s="132">
        <f t="shared" si="4"/>
        <v>183.76901341865815</v>
      </c>
      <c r="AB37" s="135">
        <v>209.388567610043</v>
      </c>
      <c r="AC37" s="70">
        <f t="shared" si="7"/>
        <v>1.4721835755313606E-2</v>
      </c>
      <c r="AD37" s="130"/>
      <c r="AE37" s="109" t="s">
        <v>176</v>
      </c>
      <c r="AF37" s="125">
        <f t="shared" si="8"/>
        <v>21495375.628140707</v>
      </c>
      <c r="AG37" s="125">
        <f t="shared" si="9"/>
        <v>21082298.56092988</v>
      </c>
      <c r="AH37" s="133">
        <f t="shared" si="5"/>
        <v>1.9593549821761341E-2</v>
      </c>
      <c r="AI37" s="133">
        <f t="shared" si="10"/>
        <v>1.5034063354338878E-2</v>
      </c>
      <c r="AJ37" s="134">
        <v>20958905.830550101</v>
      </c>
      <c r="AK37" s="133">
        <f t="shared" si="6"/>
        <v>-5.8529068840934007E-3</v>
      </c>
      <c r="AL37" s="128"/>
      <c r="AM37" s="136"/>
      <c r="AN37" s="128"/>
      <c r="AO37" s="128"/>
      <c r="AP37" s="136"/>
    </row>
    <row r="38" spans="1:42">
      <c r="A38" s="110" t="s">
        <v>177</v>
      </c>
      <c r="B38" s="66">
        <v>24608768.844221108</v>
      </c>
      <c r="D38" s="110" t="s">
        <v>177</v>
      </c>
      <c r="E38" s="67">
        <v>14377.049210769901</v>
      </c>
      <c r="F38" s="67">
        <v>879.70651131973091</v>
      </c>
      <c r="G38" s="124">
        <v>0.83751155766633301</v>
      </c>
      <c r="H38" s="125">
        <f t="shared" si="2"/>
        <v>12920.651390477155</v>
      </c>
      <c r="I38" s="67">
        <v>14889.688560893899</v>
      </c>
      <c r="J38" s="67">
        <v>857.30344379964799</v>
      </c>
      <c r="K38" s="124">
        <v>0.83238402388300003</v>
      </c>
      <c r="L38" s="125">
        <f t="shared" si="3"/>
        <v>13251.242322481188</v>
      </c>
      <c r="N38" s="110" t="s">
        <v>177</v>
      </c>
      <c r="O38" s="67">
        <v>583.04233333330001</v>
      </c>
      <c r="P38" s="68">
        <v>560.42680729425103</v>
      </c>
      <c r="Q38" s="125">
        <f t="shared" si="0"/>
        <v>326752.55338737182</v>
      </c>
      <c r="R38" s="67">
        <v>577.56705094941503</v>
      </c>
      <c r="S38" s="68">
        <v>557.68474816333946</v>
      </c>
      <c r="T38" s="125">
        <f t="shared" si="1"/>
        <v>322100.33535616717</v>
      </c>
      <c r="V38" s="109" t="s">
        <v>177</v>
      </c>
      <c r="W38" s="124">
        <v>0.29712892669670121</v>
      </c>
      <c r="X38" s="126">
        <v>0.36341139158718999</v>
      </c>
      <c r="Z38" s="109" t="s">
        <v>177</v>
      </c>
      <c r="AA38" s="132">
        <f t="shared" si="4"/>
        <v>196.66330941144918</v>
      </c>
      <c r="AB38" s="135">
        <v>211.86433324202599</v>
      </c>
      <c r="AC38" s="70">
        <f t="shared" si="7"/>
        <v>1.1823786084604881E-2</v>
      </c>
      <c r="AD38" s="130"/>
      <c r="AE38" s="109" t="s">
        <v>177</v>
      </c>
      <c r="AF38" s="125">
        <f t="shared" si="8"/>
        <v>24608768.844221108</v>
      </c>
      <c r="AG38" s="125">
        <f t="shared" si="9"/>
        <v>21402144.656973518</v>
      </c>
      <c r="AH38" s="133">
        <f t="shared" si="5"/>
        <v>0.14982723641215864</v>
      </c>
      <c r="AI38" s="133">
        <f t="shared" si="10"/>
        <v>1.5171310429896945E-2</v>
      </c>
      <c r="AJ38" s="134">
        <v>21208325.2613406</v>
      </c>
      <c r="AK38" s="133">
        <f t="shared" si="6"/>
        <v>-9.056073526246643E-3</v>
      </c>
      <c r="AL38" s="128"/>
      <c r="AM38" s="136"/>
      <c r="AN38" s="128"/>
      <c r="AO38" s="128"/>
      <c r="AP38" s="136"/>
    </row>
    <row r="39" spans="1:42">
      <c r="A39" s="110" t="s">
        <v>178</v>
      </c>
      <c r="B39" s="66">
        <v>20704984.924623117</v>
      </c>
      <c r="D39" s="110" t="s">
        <v>178</v>
      </c>
      <c r="E39" s="67">
        <v>14669.900000000009</v>
      </c>
      <c r="F39" s="67">
        <v>877.09999999999991</v>
      </c>
      <c r="G39" s="124">
        <v>0.83671683958366605</v>
      </c>
      <c r="H39" s="125">
        <f t="shared" si="2"/>
        <v>13151.652365008431</v>
      </c>
      <c r="I39" s="67">
        <v>15217.305631430499</v>
      </c>
      <c r="J39" s="67">
        <v>875.131969300592</v>
      </c>
      <c r="K39" s="124">
        <v>0.83238402388300003</v>
      </c>
      <c r="L39" s="125">
        <f t="shared" si="3"/>
        <v>13541.774063448147</v>
      </c>
      <c r="N39" s="110" t="s">
        <v>178</v>
      </c>
      <c r="O39" s="67">
        <v>581.65620000000001</v>
      </c>
      <c r="P39" s="68">
        <v>575.86597517591599</v>
      </c>
      <c r="Q39" s="125">
        <f t="shared" si="0"/>
        <v>334956.01483011764</v>
      </c>
      <c r="R39" s="67">
        <v>576.29405072962595</v>
      </c>
      <c r="S39" s="68">
        <v>561.10003166825868</v>
      </c>
      <c r="T39" s="125">
        <f t="shared" si="1"/>
        <v>323358.61011462222</v>
      </c>
      <c r="V39" s="109" t="s">
        <v>178</v>
      </c>
      <c r="W39" s="124">
        <v>0.52778587256070164</v>
      </c>
      <c r="X39" s="126">
        <v>0.36466932700639998</v>
      </c>
      <c r="Z39" s="109" t="s">
        <v>178</v>
      </c>
      <c r="AA39" s="132">
        <f t="shared" si="4"/>
        <v>341.31707245168212</v>
      </c>
      <c r="AB39" s="135">
        <v>213.724520556822</v>
      </c>
      <c r="AC39" s="70">
        <f t="shared" si="7"/>
        <v>8.780087173384743E-3</v>
      </c>
      <c r="AD39" s="130"/>
      <c r="AE39" s="109" t="s">
        <v>178</v>
      </c>
      <c r="AF39" s="125">
        <f t="shared" si="8"/>
        <v>20704984.924623117</v>
      </c>
      <c r="AG39" s="125">
        <f t="shared" si="9"/>
        <v>21728073.176708598</v>
      </c>
      <c r="AH39" s="133">
        <f t="shared" si="5"/>
        <v>-4.7086009135047464E-2</v>
      </c>
      <c r="AI39" s="133">
        <f t="shared" si="10"/>
        <v>1.5228778468651338E-2</v>
      </c>
      <c r="AJ39" s="134">
        <v>21881312.4434346</v>
      </c>
      <c r="AK39" s="133">
        <f t="shared" si="6"/>
        <v>7.0525934573097302E-3</v>
      </c>
      <c r="AL39" s="128"/>
      <c r="AM39" s="136"/>
      <c r="AN39" s="128"/>
      <c r="AO39" s="128"/>
      <c r="AP39" s="136"/>
    </row>
    <row r="40" spans="1:42">
      <c r="A40" s="110" t="s">
        <v>179</v>
      </c>
      <c r="B40" s="66">
        <v>18741544.152744628</v>
      </c>
      <c r="D40" s="110" t="s">
        <v>179</v>
      </c>
      <c r="E40" s="67">
        <v>15012.508764003183</v>
      </c>
      <c r="F40" s="67">
        <v>888.6165511698099</v>
      </c>
      <c r="G40" s="124">
        <v>0.83474548423700001</v>
      </c>
      <c r="H40" s="125">
        <f t="shared" si="2"/>
        <v>13420.240448989853</v>
      </c>
      <c r="I40" s="67">
        <v>15564.689871559</v>
      </c>
      <c r="J40" s="67">
        <v>893.56551068872704</v>
      </c>
      <c r="K40" s="124">
        <v>0.83238402388300003</v>
      </c>
      <c r="L40" s="125">
        <f t="shared" si="3"/>
        <v>13849.364696467983</v>
      </c>
      <c r="N40" s="110" t="s">
        <v>179</v>
      </c>
      <c r="O40" s="67">
        <v>572.99286666670002</v>
      </c>
      <c r="P40" s="68">
        <v>570.74205507152396</v>
      </c>
      <c r="Q40" s="125">
        <f t="shared" si="0"/>
        <v>327031.12626267609</v>
      </c>
      <c r="R40" s="67">
        <v>574.87464703471301</v>
      </c>
      <c r="S40" s="68">
        <v>564.64153120729816</v>
      </c>
      <c r="T40" s="125">
        <f t="shared" si="1"/>
        <v>324598.10095393541</v>
      </c>
      <c r="V40" s="109" t="s">
        <v>179</v>
      </c>
      <c r="W40" s="124">
        <v>0.26647653549640482</v>
      </c>
      <c r="X40" s="126">
        <v>0.364982685531342</v>
      </c>
      <c r="Z40" s="109" t="s">
        <v>179</v>
      </c>
      <c r="AA40" s="132">
        <f t="shared" si="4"/>
        <v>134.20651915462733</v>
      </c>
      <c r="AB40" s="135">
        <v>214.90614617301401</v>
      </c>
      <c r="AC40" s="70">
        <f t="shared" si="7"/>
        <v>5.52873209453697E-3</v>
      </c>
      <c r="AD40" s="130"/>
      <c r="AE40" s="109" t="s">
        <v>179</v>
      </c>
      <c r="AF40" s="125">
        <f t="shared" si="8"/>
        <v>18741544.152744628</v>
      </c>
      <c r="AG40" s="125">
        <f t="shared" si="9"/>
        <v>22059676.807326615</v>
      </c>
      <c r="AH40" s="133">
        <f t="shared" si="5"/>
        <v>-0.15041619528532463</v>
      </c>
      <c r="AI40" s="133">
        <f t="shared" si="10"/>
        <v>1.5261529539281948E-2</v>
      </c>
      <c r="AJ40" s="134">
        <v>21504609.2221222</v>
      </c>
      <c r="AK40" s="133">
        <f t="shared" si="6"/>
        <v>-2.5162090544321215E-2</v>
      </c>
      <c r="AL40" s="128"/>
      <c r="AM40" s="136"/>
      <c r="AN40" s="128"/>
      <c r="AO40" s="128"/>
      <c r="AP40" s="136"/>
    </row>
    <row r="41" spans="1:42">
      <c r="A41" s="110" t="s">
        <v>180</v>
      </c>
      <c r="B41" s="66">
        <v>22519602.625298332</v>
      </c>
      <c r="D41" s="110" t="s">
        <v>180</v>
      </c>
      <c r="E41" s="67">
        <v>15221.270961339396</v>
      </c>
      <c r="F41" s="67">
        <v>830.41551952318878</v>
      </c>
      <c r="G41" s="124">
        <v>0.83734909451866602</v>
      </c>
      <c r="H41" s="125">
        <f t="shared" si="2"/>
        <v>13575.932976423997</v>
      </c>
      <c r="I41" s="67">
        <v>15930.718304309299</v>
      </c>
      <c r="J41" s="67">
        <v>912.59833856948501</v>
      </c>
      <c r="K41" s="124">
        <v>0.83238402388300003</v>
      </c>
      <c r="L41" s="125">
        <f t="shared" si="3"/>
        <v>14173.073744057023</v>
      </c>
      <c r="N41" s="110" t="s">
        <v>180</v>
      </c>
      <c r="O41" s="67">
        <v>577.49779999990005</v>
      </c>
      <c r="P41" s="68">
        <v>579.29432461918896</v>
      </c>
      <c r="Q41" s="125">
        <f t="shared" si="0"/>
        <v>334541.19802000956</v>
      </c>
      <c r="R41" s="67">
        <v>573.31969120463702</v>
      </c>
      <c r="S41" s="68">
        <v>568.2921684214881</v>
      </c>
      <c r="T41" s="125">
        <f t="shared" si="1"/>
        <v>325813.09051342111</v>
      </c>
      <c r="V41" s="109" t="s">
        <v>180</v>
      </c>
      <c r="W41" s="124">
        <v>0.32123056843687925</v>
      </c>
      <c r="X41" s="126">
        <v>0.36436218285187899</v>
      </c>
      <c r="Z41" s="109" t="s">
        <v>180</v>
      </c>
      <c r="AA41" s="132">
        <f t="shared" si="4"/>
        <v>188.43485924976244</v>
      </c>
      <c r="AB41" s="135">
        <v>215.42597205412099</v>
      </c>
      <c r="AC41" s="70">
        <f t="shared" si="7"/>
        <v>2.4188506953564115E-3</v>
      </c>
      <c r="AD41" s="130"/>
      <c r="AE41" s="109" t="s">
        <v>180</v>
      </c>
      <c r="AF41" s="125">
        <f t="shared" si="8"/>
        <v>22519602.625298332</v>
      </c>
      <c r="AG41" s="125">
        <f t="shared" si="9"/>
        <v>22396793.481085051</v>
      </c>
      <c r="AH41" s="133">
        <f t="shared" si="5"/>
        <v>5.4833360104426824E-3</v>
      </c>
      <c r="AI41" s="133">
        <f t="shared" si="10"/>
        <v>1.5282031405214003E-2</v>
      </c>
      <c r="AJ41" s="134">
        <v>22008832.570708402</v>
      </c>
      <c r="AK41" s="133">
        <f t="shared" si="6"/>
        <v>-1.7322163134838798E-2</v>
      </c>
      <c r="AL41" s="128"/>
      <c r="AM41" s="136"/>
      <c r="AN41" s="128"/>
      <c r="AO41" s="128"/>
      <c r="AP41" s="136"/>
    </row>
    <row r="42" spans="1:42">
      <c r="A42" s="110" t="s">
        <v>181</v>
      </c>
      <c r="B42" s="66">
        <v>25872109.785202865</v>
      </c>
      <c r="D42" s="110" t="s">
        <v>181</v>
      </c>
      <c r="E42" s="67">
        <v>15657.810210173468</v>
      </c>
      <c r="F42" s="67">
        <v>920.55184974694168</v>
      </c>
      <c r="G42" s="124">
        <v>0.8373364391</v>
      </c>
      <c r="H42" s="125">
        <f t="shared" si="2"/>
        <v>14031.406895237216</v>
      </c>
      <c r="I42" s="67">
        <v>16313.9228395188</v>
      </c>
      <c r="J42" s="67">
        <v>932.22163044859406</v>
      </c>
      <c r="K42" s="124">
        <v>0.83238402388300003</v>
      </c>
      <c r="L42" s="125">
        <f t="shared" si="3"/>
        <v>14511.670368924031</v>
      </c>
      <c r="N42" s="110" t="s">
        <v>181</v>
      </c>
      <c r="O42" s="67">
        <v>575.24533333340003</v>
      </c>
      <c r="P42" s="68">
        <v>587.39614304791201</v>
      </c>
      <c r="Q42" s="125">
        <f t="shared" si="0"/>
        <v>337896.89010634966</v>
      </c>
      <c r="R42" s="67">
        <v>571.63885846663004</v>
      </c>
      <c r="S42" s="68">
        <v>572.03906374559858</v>
      </c>
      <c r="T42" s="125">
        <f t="shared" si="1"/>
        <v>326999.75739785377</v>
      </c>
      <c r="V42" s="109" t="s">
        <v>181</v>
      </c>
      <c r="W42" s="124">
        <v>0.37010038653491473</v>
      </c>
      <c r="X42" s="126">
        <v>0.36275696831410698</v>
      </c>
      <c r="Z42" s="109" t="s">
        <v>181</v>
      </c>
      <c r="AA42" s="132">
        <f t="shared" si="4"/>
        <v>248.54730255734074</v>
      </c>
      <c r="AB42" s="135">
        <v>215.25032289677401</v>
      </c>
      <c r="AC42" s="70">
        <f t="shared" si="7"/>
        <v>-8.1535738551918868E-4</v>
      </c>
      <c r="AD42" s="130"/>
      <c r="AE42" s="109" t="s">
        <v>181</v>
      </c>
      <c r="AF42" s="125">
        <f t="shared" si="8"/>
        <v>25872109.785202865</v>
      </c>
      <c r="AG42" s="125">
        <f t="shared" si="9"/>
        <v>22737500.590092406</v>
      </c>
      <c r="AH42" s="133">
        <f t="shared" si="5"/>
        <v>0.13786076366178643</v>
      </c>
      <c r="AI42" s="133">
        <f t="shared" si="10"/>
        <v>1.5212316410163629E-2</v>
      </c>
      <c r="AJ42" s="134">
        <v>22399738.500347</v>
      </c>
      <c r="AK42" s="133">
        <f t="shared" si="6"/>
        <v>-1.485484688200874E-2</v>
      </c>
      <c r="AL42" s="128"/>
      <c r="AM42" s="136"/>
      <c r="AN42" s="128"/>
      <c r="AO42" s="128"/>
      <c r="AP42" s="136"/>
    </row>
    <row r="43" spans="1:42">
      <c r="A43" s="110" t="s">
        <v>182</v>
      </c>
      <c r="B43" s="66">
        <v>21870406.921241052</v>
      </c>
      <c r="D43" s="110" t="s">
        <v>182</v>
      </c>
      <c r="E43" s="67">
        <v>16013.300000000008</v>
      </c>
      <c r="F43" s="67">
        <v>967.6999999999997</v>
      </c>
      <c r="G43" s="124">
        <v>0.83691664298733304</v>
      </c>
      <c r="H43" s="125">
        <f t="shared" si="2"/>
        <v>14369.497279149065</v>
      </c>
      <c r="I43" s="67">
        <v>16712.3919824357</v>
      </c>
      <c r="J43" s="67">
        <v>952.37519956988103</v>
      </c>
      <c r="K43" s="124">
        <v>0.83238402388300003</v>
      </c>
      <c r="L43" s="125">
        <f t="shared" si="3"/>
        <v>14863.503286619696</v>
      </c>
      <c r="N43" s="110" t="s">
        <v>182</v>
      </c>
      <c r="O43" s="67">
        <v>570.39386666659902</v>
      </c>
      <c r="P43" s="68">
        <v>582.58056379838604</v>
      </c>
      <c r="Q43" s="125">
        <f t="shared" si="0"/>
        <v>332300.3804297687</v>
      </c>
      <c r="R43" s="67">
        <v>569.84443536592096</v>
      </c>
      <c r="S43" s="68">
        <v>575.87465879212232</v>
      </c>
      <c r="T43" s="125">
        <f t="shared" si="1"/>
        <v>328158.96978093934</v>
      </c>
      <c r="V43" s="109" t="s">
        <v>182</v>
      </c>
      <c r="W43" s="124">
        <v>0.47558837140135246</v>
      </c>
      <c r="X43" s="126">
        <v>0.36008923400510701</v>
      </c>
      <c r="Z43" s="109" t="s">
        <v>182</v>
      </c>
      <c r="AA43" s="132">
        <f t="shared" si="4"/>
        <v>293.13725495142455</v>
      </c>
      <c r="AB43" s="135">
        <v>214.32865395210399</v>
      </c>
      <c r="AC43" s="70">
        <f t="shared" si="7"/>
        <v>-4.2818469782831547E-3</v>
      </c>
      <c r="AE43" s="109" t="s">
        <v>182</v>
      </c>
      <c r="AF43" s="125">
        <f t="shared" si="8"/>
        <v>21870406.921241052</v>
      </c>
      <c r="AG43" s="125">
        <f t="shared" si="9"/>
        <v>23079047.142333001</v>
      </c>
      <c r="AH43" s="133">
        <f t="shared" si="5"/>
        <v>-5.2369589335210749E-2</v>
      </c>
      <c r="AI43" s="133">
        <f t="shared" si="10"/>
        <v>1.5021288328824545E-2</v>
      </c>
      <c r="AJ43" s="134">
        <v>23070598.064933501</v>
      </c>
      <c r="AK43" s="133">
        <f t="shared" si="6"/>
        <v>-3.6609299107509075E-4</v>
      </c>
    </row>
    <row r="44" spans="1:42">
      <c r="A44" s="110" t="s">
        <v>183</v>
      </c>
      <c r="B44" s="66">
        <v>20728320.64590542</v>
      </c>
      <c r="D44" s="110" t="s">
        <v>183</v>
      </c>
      <c r="E44" s="67">
        <v>16467.902556066503</v>
      </c>
      <c r="F44" s="67">
        <v>949.75209281501543</v>
      </c>
      <c r="G44" s="124">
        <v>0.84082879610433303</v>
      </c>
      <c r="H44" s="125">
        <f t="shared" si="2"/>
        <v>14796.438773395881</v>
      </c>
      <c r="I44" s="67">
        <v>17123.804167914801</v>
      </c>
      <c r="J44" s="67">
        <v>972.991565564231</v>
      </c>
      <c r="K44" s="124">
        <v>0.83238402388300003</v>
      </c>
      <c r="L44" s="125">
        <f t="shared" si="3"/>
        <v>15226.57258303764</v>
      </c>
      <c r="N44" s="110" t="s">
        <v>183</v>
      </c>
      <c r="O44" s="66">
        <v>569.70079999999905</v>
      </c>
      <c r="P44" s="86">
        <v>597.080232256773</v>
      </c>
      <c r="Q44" s="125">
        <f t="shared" si="0"/>
        <v>340157.08598086884</v>
      </c>
      <c r="R44" s="66">
        <v>567.95096249453104</v>
      </c>
      <c r="S44" s="66">
        <v>579.79569334555583</v>
      </c>
      <c r="T44" s="125">
        <f t="shared" si="1"/>
        <v>329295.52208579239</v>
      </c>
      <c r="V44" s="109" t="s">
        <v>183</v>
      </c>
      <c r="W44" s="124">
        <v>0.39090054546581143</v>
      </c>
      <c r="X44" s="138">
        <v>0.35628576164835202</v>
      </c>
      <c r="Z44" s="109" t="s">
        <v>183</v>
      </c>
      <c r="AA44" s="132">
        <f t="shared" si="4"/>
        <v>207.54124309484794</v>
      </c>
      <c r="AB44" s="71">
        <v>212.63123108352499</v>
      </c>
      <c r="AC44" s="70">
        <f t="shared" si="7"/>
        <v>-7.9197197261282604E-3</v>
      </c>
      <c r="AE44" s="109" t="s">
        <v>183</v>
      </c>
      <c r="AF44" s="125">
        <f t="shared" si="8"/>
        <v>20728320.64590542</v>
      </c>
      <c r="AG44" s="125">
        <f t="shared" si="9"/>
        <v>23419477.727585569</v>
      </c>
      <c r="AH44" s="133">
        <f t="shared" si="5"/>
        <v>-0.11491106304690397</v>
      </c>
      <c r="AI44" s="133">
        <f t="shared" si="10"/>
        <v>1.4750634337417301E-2</v>
      </c>
      <c r="AJ44" s="134">
        <v>23604011.888483599</v>
      </c>
      <c r="AK44" s="133">
        <f t="shared" si="6"/>
        <v>7.8795164881353807E-3</v>
      </c>
    </row>
    <row r="45" spans="1:42">
      <c r="A45" s="110" t="s">
        <v>184</v>
      </c>
      <c r="B45" s="66">
        <v>24300718.569780853</v>
      </c>
      <c r="D45" s="110" t="s">
        <v>184</v>
      </c>
      <c r="E45" s="66">
        <v>17261.021832409679</v>
      </c>
      <c r="F45" s="66">
        <v>938.15506869553303</v>
      </c>
      <c r="G45" s="124">
        <v>0.838671158215333</v>
      </c>
      <c r="H45" s="125">
        <f t="shared" si="2"/>
        <v>15414.476240862707</v>
      </c>
      <c r="I45" s="66">
        <v>17545.400898321801</v>
      </c>
      <c r="J45" s="66">
        <v>994.01282606280199</v>
      </c>
      <c r="K45" s="124">
        <v>0.83238402388300003</v>
      </c>
      <c r="L45" s="125">
        <f t="shared" si="3"/>
        <v>15598.524226448308</v>
      </c>
      <c r="N45" s="110" t="s">
        <v>184</v>
      </c>
      <c r="O45" s="66">
        <v>564.67606666669997</v>
      </c>
      <c r="P45" s="86">
        <v>580.59609244126602</v>
      </c>
      <c r="Q45" s="125">
        <f t="shared" si="0"/>
        <v>327848.71780178981</v>
      </c>
      <c r="R45" s="66">
        <v>565.97332383904302</v>
      </c>
      <c r="S45" s="66">
        <v>583.79139228997133</v>
      </c>
      <c r="T45" s="125">
        <f t="shared" si="1"/>
        <v>330410.35472297773</v>
      </c>
      <c r="V45" s="109" t="s">
        <v>184</v>
      </c>
      <c r="W45" s="124">
        <v>0.40029974745530317</v>
      </c>
      <c r="X45" s="138">
        <v>0.35134551992818602</v>
      </c>
      <c r="Z45" s="109" t="s">
        <v>184</v>
      </c>
      <c r="AA45" s="132">
        <f t="shared" si="4"/>
        <v>252.02376843712483</v>
      </c>
      <c r="AB45" s="135">
        <v>210.17757553008099</v>
      </c>
      <c r="AC45" s="70">
        <f t="shared" si="7"/>
        <v>-1.1539488065514525E-2</v>
      </c>
      <c r="AE45" s="109" t="s">
        <v>184</v>
      </c>
      <c r="AF45" s="125">
        <f t="shared" si="8"/>
        <v>24300718.569780853</v>
      </c>
      <c r="AG45" s="125">
        <f t="shared" si="9"/>
        <v>23755619.467486229</v>
      </c>
      <c r="AH45" s="133">
        <f t="shared" si="5"/>
        <v>2.29461118890496E-2</v>
      </c>
      <c r="AI45" s="133">
        <f t="shared" si="10"/>
        <v>1.4353084377484615E-2</v>
      </c>
      <c r="AJ45" s="134">
        <v>23816799.637974799</v>
      </c>
      <c r="AK45" s="133">
        <f t="shared" si="6"/>
        <v>2.575397815759163E-3</v>
      </c>
    </row>
    <row r="46" spans="1:42">
      <c r="A46" s="110" t="s">
        <v>185</v>
      </c>
      <c r="B46" s="66">
        <v>27463132.641291812</v>
      </c>
      <c r="D46" s="110" t="s">
        <v>185</v>
      </c>
      <c r="E46" s="66">
        <v>17959.243998119262</v>
      </c>
      <c r="F46" s="66">
        <v>1018.3899417454325</v>
      </c>
      <c r="G46" s="124">
        <v>0.83964022527433302</v>
      </c>
      <c r="H46" s="125">
        <f t="shared" si="2"/>
        <v>16097.693618083002</v>
      </c>
      <c r="I46" s="66">
        <v>17974.013737515201</v>
      </c>
      <c r="J46" s="66">
        <v>1015.36655402628</v>
      </c>
      <c r="K46" s="124">
        <v>0.83238402388300003</v>
      </c>
      <c r="L46" s="125">
        <f t="shared" si="3"/>
        <v>15976.648434187504</v>
      </c>
      <c r="N46" s="110" t="s">
        <v>185</v>
      </c>
      <c r="O46" s="66">
        <v>565.36913333339999</v>
      </c>
      <c r="P46" s="86">
        <v>593.86850888302297</v>
      </c>
      <c r="Q46" s="125">
        <f t="shared" si="0"/>
        <v>335754.92418119323</v>
      </c>
      <c r="R46" s="66">
        <v>563.92749703447998</v>
      </c>
      <c r="S46" s="66">
        <v>587.86127227472525</v>
      </c>
      <c r="T46" s="125">
        <f t="shared" si="1"/>
        <v>331511.13587739074</v>
      </c>
      <c r="V46" s="109" t="s">
        <v>185</v>
      </c>
      <c r="W46" s="124">
        <v>0.29660788856019316</v>
      </c>
      <c r="X46" s="138">
        <v>0.34528911176883897</v>
      </c>
      <c r="Z46" s="109" t="s">
        <v>185</v>
      </c>
      <c r="AA46" s="132">
        <f t="shared" si="4"/>
        <v>201.3864429384318</v>
      </c>
      <c r="AB46" s="135">
        <v>206.98402728831999</v>
      </c>
      <c r="AC46" s="70">
        <f t="shared" si="7"/>
        <v>-1.5194524124215736E-2</v>
      </c>
      <c r="AE46" s="109" t="s">
        <v>185</v>
      </c>
      <c r="AF46" s="125">
        <f t="shared" si="8"/>
        <v>27463132.641291812</v>
      </c>
      <c r="AG46" s="125">
        <f t="shared" si="9"/>
        <v>24081575.561558854</v>
      </c>
      <c r="AH46" s="133">
        <f t="shared" si="5"/>
        <v>0.14042092350182017</v>
      </c>
      <c r="AI46" s="133">
        <f t="shared" si="10"/>
        <v>1.3721220552415092E-2</v>
      </c>
      <c r="AJ46" s="134">
        <v>23865854.9356975</v>
      </c>
      <c r="AK46" s="133">
        <f t="shared" si="6"/>
        <v>-8.9579116328960869E-3</v>
      </c>
    </row>
    <row r="47" spans="1:42">
      <c r="A47" s="110" t="s">
        <v>186</v>
      </c>
      <c r="B47" s="66">
        <v>22597822.376009226</v>
      </c>
      <c r="D47" s="110" t="s">
        <v>186</v>
      </c>
      <c r="E47" s="66">
        <v>18297.600000000006</v>
      </c>
      <c r="F47" s="66">
        <v>1057.6999999999991</v>
      </c>
      <c r="G47" s="124">
        <v>0.84128609280133304</v>
      </c>
      <c r="H47" s="125">
        <f t="shared" si="2"/>
        <v>16451.216411641675</v>
      </c>
      <c r="I47" s="66">
        <v>18406.2965124371</v>
      </c>
      <c r="J47" s="66">
        <v>1036.94541131699</v>
      </c>
      <c r="K47" s="124">
        <v>0.83238402388300003</v>
      </c>
      <c r="L47" s="125">
        <f t="shared" si="3"/>
        <v>16358.052567123013</v>
      </c>
      <c r="N47" s="110" t="s">
        <v>186</v>
      </c>
      <c r="O47" s="66">
        <v>563.8097333334</v>
      </c>
      <c r="P47" s="86">
        <v>603.58836725763899</v>
      </c>
      <c r="Q47" s="125">
        <f t="shared" si="0"/>
        <v>340308.99638667173</v>
      </c>
      <c r="R47" s="66">
        <v>561.82864893013402</v>
      </c>
      <c r="S47" s="66">
        <v>592.00067872964371</v>
      </c>
      <c r="T47" s="125">
        <f t="shared" si="1"/>
        <v>332602.94149639807</v>
      </c>
      <c r="V47" s="109" t="s">
        <v>186</v>
      </c>
      <c r="W47" s="124">
        <v>0.48430692048308988</v>
      </c>
      <c r="X47" s="138">
        <v>0.33816773648674597</v>
      </c>
      <c r="Z47" s="109" t="s">
        <v>186</v>
      </c>
      <c r="AA47" s="132">
        <f t="shared" si="4"/>
        <v>287.99428452872269</v>
      </c>
      <c r="AB47" s="135">
        <v>203.09308022535799</v>
      </c>
      <c r="AC47" s="70">
        <f t="shared" si="7"/>
        <v>-1.8798296245062796E-2</v>
      </c>
      <c r="AE47" s="109" t="s">
        <v>186</v>
      </c>
      <c r="AF47" s="125">
        <f t="shared" si="8"/>
        <v>22597822.376009226</v>
      </c>
      <c r="AG47" s="125">
        <f t="shared" si="9"/>
        <v>24391136.903988693</v>
      </c>
      <c r="AH47" s="133">
        <f t="shared" si="5"/>
        <v>-7.3523203737428308E-2</v>
      </c>
      <c r="AI47" s="133">
        <f t="shared" si="10"/>
        <v>1.2854696389715814E-2</v>
      </c>
      <c r="AJ47" s="134">
        <v>23821060.921383701</v>
      </c>
      <c r="AK47" s="133">
        <f t="shared" si="6"/>
        <v>-2.3372259556780517E-2</v>
      </c>
    </row>
    <row r="48" spans="1:42">
      <c r="A48" s="110" t="s">
        <v>187</v>
      </c>
      <c r="B48" s="66">
        <v>21877035.995500561</v>
      </c>
      <c r="D48" s="110" t="s">
        <v>187</v>
      </c>
      <c r="E48" s="66">
        <v>19167.254060475268</v>
      </c>
      <c r="F48" s="66">
        <v>1070.0761350969801</v>
      </c>
      <c r="G48" s="124">
        <v>0.84301237305566601</v>
      </c>
      <c r="H48" s="125">
        <f t="shared" si="2"/>
        <v>17228.308465579084</v>
      </c>
      <c r="I48" s="66">
        <v>18838.893818942699</v>
      </c>
      <c r="J48" s="66">
        <v>1058.64394941461</v>
      </c>
      <c r="K48" s="124">
        <v>0.83238402388300003</v>
      </c>
      <c r="L48" s="125">
        <f t="shared" si="3"/>
        <v>16739.83819193071</v>
      </c>
      <c r="N48" s="110" t="s">
        <v>187</v>
      </c>
      <c r="O48" s="66">
        <v>561.38400000000001</v>
      </c>
      <c r="P48" s="86">
        <v>614.35135920370396</v>
      </c>
      <c r="Q48" s="125">
        <f t="shared" si="0"/>
        <v>344887.02343521215</v>
      </c>
      <c r="R48" s="66">
        <v>559.69284739798297</v>
      </c>
      <c r="S48" s="66">
        <v>596.20363213667838</v>
      </c>
      <c r="T48" s="125">
        <f t="shared" si="1"/>
        <v>333690.90849959711</v>
      </c>
      <c r="V48" s="109" t="s">
        <v>187</v>
      </c>
      <c r="W48" s="124">
        <v>0.31975167982164043</v>
      </c>
      <c r="X48" s="138">
        <v>0.330002167633835</v>
      </c>
      <c r="Z48" s="109" t="s">
        <v>187</v>
      </c>
      <c r="AA48" s="132">
        <f t="shared" si="4"/>
        <v>165.36645016137189</v>
      </c>
      <c r="AB48" s="135">
        <v>198.54372971808999</v>
      </c>
      <c r="AC48" s="70">
        <f t="shared" si="7"/>
        <v>-2.2400322562540875E-2</v>
      </c>
      <c r="AE48" s="109" t="s">
        <v>187</v>
      </c>
      <c r="AF48" s="125">
        <f t="shared" si="8"/>
        <v>21877035.995500561</v>
      </c>
      <c r="AG48" s="125">
        <f t="shared" si="9"/>
        <v>24679252.65834929</v>
      </c>
      <c r="AH48" s="133">
        <f t="shared" si="5"/>
        <v>-0.11354544246706376</v>
      </c>
      <c r="AI48" s="133">
        <f t="shared" si="10"/>
        <v>1.1812313443801958E-2</v>
      </c>
      <c r="AJ48" s="134">
        <v>24751430.051143799</v>
      </c>
      <c r="AK48" s="133">
        <f t="shared" si="6"/>
        <v>2.9246182529797959E-3</v>
      </c>
    </row>
    <row r="49" spans="1:37">
      <c r="A49" s="110" t="s">
        <v>188</v>
      </c>
      <c r="B49" s="66">
        <v>24936905.511811022</v>
      </c>
      <c r="D49" s="110" t="s">
        <v>188</v>
      </c>
      <c r="E49" s="66">
        <v>19674.073590562959</v>
      </c>
      <c r="F49" s="66">
        <v>1102.662009704922</v>
      </c>
      <c r="G49" s="124">
        <v>0.84100866616066605</v>
      </c>
      <c r="H49" s="125">
        <f t="shared" si="2"/>
        <v>17648.728398051062</v>
      </c>
      <c r="I49" s="66">
        <v>19268.3823175666</v>
      </c>
      <c r="J49" s="66">
        <v>1080.3696914167101</v>
      </c>
      <c r="K49" s="124">
        <v>0.83238402388300003</v>
      </c>
      <c r="L49" s="125">
        <f t="shared" si="3"/>
        <v>17119.063298628844</v>
      </c>
      <c r="N49" s="110" t="s">
        <v>188</v>
      </c>
      <c r="O49" s="66">
        <v>556.01273333330005</v>
      </c>
      <c r="P49" s="86">
        <v>596.93394435589903</v>
      </c>
      <c r="Q49" s="125">
        <f t="shared" si="0"/>
        <v>331902.87402075145</v>
      </c>
      <c r="R49" s="66">
        <v>557.53739848775604</v>
      </c>
      <c r="S49" s="66">
        <v>600.45955483254318</v>
      </c>
      <c r="T49" s="125">
        <f t="shared" si="1"/>
        <v>334778.6580984522</v>
      </c>
      <c r="V49" s="109" t="s">
        <v>188</v>
      </c>
      <c r="W49" s="124">
        <v>0.3050909382190844</v>
      </c>
      <c r="X49" s="138">
        <v>0.32090451575203499</v>
      </c>
      <c r="Z49" s="109" t="s">
        <v>188</v>
      </c>
      <c r="AA49" s="132">
        <f t="shared" si="4"/>
        <v>183.91120713604181</v>
      </c>
      <c r="AB49" s="135">
        <v>193.42803439610299</v>
      </c>
      <c r="AC49" s="70">
        <f t="shared" si="7"/>
        <v>-2.576608855515472E-2</v>
      </c>
      <c r="AE49" s="109" t="s">
        <v>188</v>
      </c>
      <c r="AF49" s="125">
        <f t="shared" si="8"/>
        <v>24936905.511811022</v>
      </c>
      <c r="AG49" s="125">
        <f t="shared" si="9"/>
        <v>24940222.086816326</v>
      </c>
      <c r="AH49" s="133">
        <f t="shared" si="5"/>
        <v>-1.3298097321503991E-4</v>
      </c>
      <c r="AI49" s="133">
        <f t="shared" si="10"/>
        <v>1.0574446158471806E-2</v>
      </c>
      <c r="AJ49" s="134">
        <v>24524514.357877601</v>
      </c>
      <c r="AK49" s="133">
        <f t="shared" si="6"/>
        <v>-1.6668164681599706E-2</v>
      </c>
    </row>
    <row r="50" spans="1:37">
      <c r="A50" s="110" t="s">
        <v>189</v>
      </c>
      <c r="B50" s="66">
        <v>28319529.808773905</v>
      </c>
      <c r="D50" s="110" t="s">
        <v>189</v>
      </c>
      <c r="E50" s="66">
        <v>20186.363435101048</v>
      </c>
      <c r="F50" s="66">
        <v>1184.8592228081211</v>
      </c>
      <c r="G50" s="124">
        <v>0.84072525782066598</v>
      </c>
      <c r="H50" s="125">
        <f t="shared" si="2"/>
        <v>18156.044826245114</v>
      </c>
      <c r="I50" s="66">
        <v>19691.5438939946</v>
      </c>
      <c r="J50" s="66">
        <v>1102.03730553692</v>
      </c>
      <c r="K50" s="124">
        <v>0.83238402388300003</v>
      </c>
      <c r="L50" s="125">
        <f t="shared" si="3"/>
        <v>17492.963848488864</v>
      </c>
      <c r="N50" s="110" t="s">
        <v>189</v>
      </c>
      <c r="O50" s="66">
        <v>556.18600000000004</v>
      </c>
      <c r="P50" s="86">
        <v>602.47032321998097</v>
      </c>
      <c r="Q50" s="125">
        <f t="shared" si="0"/>
        <v>335085.55919042835</v>
      </c>
      <c r="R50" s="66">
        <v>555.38066521956102</v>
      </c>
      <c r="S50" s="66">
        <v>604.76800432175446</v>
      </c>
      <c r="T50" s="125">
        <f t="shared" si="1"/>
        <v>335876.45654372236</v>
      </c>
      <c r="V50" s="109" t="s">
        <v>189</v>
      </c>
      <c r="W50" s="124">
        <v>0.2431797955571372</v>
      </c>
      <c r="X50" s="138">
        <v>0.31098048482838903</v>
      </c>
      <c r="Z50" s="109" t="s">
        <v>189</v>
      </c>
      <c r="AA50" s="132">
        <f t="shared" si="4"/>
        <v>171.72307118163064</v>
      </c>
      <c r="AB50" s="135">
        <v>187.817317089261</v>
      </c>
      <c r="AC50" s="70">
        <f t="shared" si="7"/>
        <v>-2.9006743124692758E-2</v>
      </c>
      <c r="AE50" s="109" t="s">
        <v>189</v>
      </c>
      <c r="AF50" s="125">
        <f t="shared" si="8"/>
        <v>28319529.808773905</v>
      </c>
      <c r="AG50" s="125">
        <f t="shared" si="9"/>
        <v>25166852.997465178</v>
      </c>
      <c r="AH50" s="133">
        <f t="shared" si="5"/>
        <v>0.12527099878662884</v>
      </c>
      <c r="AI50" s="133">
        <f t="shared" si="10"/>
        <v>9.0869644167543839E-3</v>
      </c>
      <c r="AJ50" s="134">
        <v>24654883.841618199</v>
      </c>
      <c r="AK50" s="133">
        <f t="shared" si="6"/>
        <v>-2.0342994648498376E-2</v>
      </c>
    </row>
    <row r="51" spans="1:37">
      <c r="A51" s="110" t="s">
        <v>190</v>
      </c>
      <c r="B51" s="66">
        <v>23526588.301462315</v>
      </c>
      <c r="D51" s="110" t="s">
        <v>190</v>
      </c>
      <c r="E51" s="66">
        <v>20501.099999999999</v>
      </c>
      <c r="F51" s="66">
        <v>1124.7999999999997</v>
      </c>
      <c r="G51" s="124">
        <v>0.83831436141466598</v>
      </c>
      <c r="H51" s="125">
        <f t="shared" si="2"/>
        <v>18311.166554798208</v>
      </c>
      <c r="I51" s="66">
        <v>20105.413990958099</v>
      </c>
      <c r="J51" s="66">
        <v>1123.5753926878201</v>
      </c>
      <c r="K51" s="124">
        <v>0.83238402388300003</v>
      </c>
      <c r="L51" s="125">
        <f t="shared" si="3"/>
        <v>17859.000792315092</v>
      </c>
      <c r="N51" s="110" t="s">
        <v>190</v>
      </c>
      <c r="O51" s="66">
        <v>549.4286000001</v>
      </c>
      <c r="P51" s="86">
        <v>601.29395651192601</v>
      </c>
      <c r="Q51" s="125">
        <f t="shared" si="0"/>
        <v>330368.0967148685</v>
      </c>
      <c r="R51" s="66">
        <v>553.24005769778296</v>
      </c>
      <c r="S51" s="66">
        <v>609.12419340901647</v>
      </c>
      <c r="T51" s="125">
        <f t="shared" si="1"/>
        <v>336991.90390671976</v>
      </c>
      <c r="V51" s="109" t="s">
        <v>190</v>
      </c>
      <c r="W51" s="124">
        <v>0.47340313930547961</v>
      </c>
      <c r="X51" s="138">
        <v>0.30032589536398402</v>
      </c>
      <c r="Z51" s="109" t="s">
        <v>190</v>
      </c>
      <c r="AA51" s="132">
        <f t="shared" si="4"/>
        <v>280.08428101677748</v>
      </c>
      <c r="AB51" s="135">
        <v>181.77695261039</v>
      </c>
      <c r="AC51" s="70">
        <f t="shared" si="7"/>
        <v>-3.2160849555742943E-2</v>
      </c>
      <c r="AE51" s="109" t="s">
        <v>190</v>
      </c>
      <c r="AF51" s="125">
        <f t="shared" si="8"/>
        <v>23526588.301462315</v>
      </c>
      <c r="AG51" s="125">
        <f t="shared" si="9"/>
        <v>25352093.474714544</v>
      </c>
      <c r="AH51" s="133">
        <f t="shared" si="5"/>
        <v>-7.2006091925818097E-2</v>
      </c>
      <c r="AI51" s="133">
        <f t="shared" si="10"/>
        <v>7.3604942687122143E-3</v>
      </c>
      <c r="AJ51" s="134">
        <v>24764779.3363785</v>
      </c>
      <c r="AK51" s="133">
        <f t="shared" si="6"/>
        <v>-2.3166297446868211E-2</v>
      </c>
    </row>
    <row r="52" spans="1:37">
      <c r="A52" s="110" t="s">
        <v>191</v>
      </c>
      <c r="B52" s="66">
        <v>21734082.130965598</v>
      </c>
      <c r="D52" s="110" t="s">
        <v>191</v>
      </c>
      <c r="E52" s="66">
        <v>21079.39043768185</v>
      </c>
      <c r="F52" s="66">
        <v>1101.3502053750369</v>
      </c>
      <c r="G52" s="124">
        <v>0.83703738823166596</v>
      </c>
      <c r="H52" s="125">
        <f t="shared" si="2"/>
        <v>18745.588122847807</v>
      </c>
      <c r="I52" s="66">
        <v>20507.337313401698</v>
      </c>
      <c r="J52" s="66">
        <v>1144.96431748025</v>
      </c>
      <c r="K52" s="124">
        <v>0.83238402388300003</v>
      </c>
      <c r="L52" s="125">
        <f t="shared" si="3"/>
        <v>18214.94426953555</v>
      </c>
      <c r="N52" s="110" t="s">
        <v>191</v>
      </c>
      <c r="O52" s="66">
        <v>553.41373333339902</v>
      </c>
      <c r="P52" s="86">
        <v>617.88856510774997</v>
      </c>
      <c r="Q52" s="125">
        <f t="shared" si="0"/>
        <v>341948.01760029688</v>
      </c>
      <c r="R52" s="66">
        <v>551.13348936104603</v>
      </c>
      <c r="S52" s="66">
        <v>613.51654794684464</v>
      </c>
      <c r="T52" s="125">
        <f t="shared" si="1"/>
        <v>338129.51585068798</v>
      </c>
      <c r="V52" s="109" t="s">
        <v>191</v>
      </c>
      <c r="W52" s="124">
        <v>0.26912944714563358</v>
      </c>
      <c r="X52" s="138">
        <v>0.28899419242911301</v>
      </c>
      <c r="Z52" s="109" t="s">
        <v>191</v>
      </c>
      <c r="AA52" s="132">
        <f t="shared" si="4"/>
        <v>138.85766841207314</v>
      </c>
      <c r="AB52" s="135">
        <v>175.36225686862201</v>
      </c>
      <c r="AC52" s="70">
        <f t="shared" si="7"/>
        <v>-3.5288828697204955E-2</v>
      </c>
      <c r="AE52" s="109" t="s">
        <v>191</v>
      </c>
      <c r="AF52" s="125">
        <f t="shared" si="8"/>
        <v>21734082.130965598</v>
      </c>
      <c r="AG52" s="125">
        <f t="shared" si="9"/>
        <v>25490902.591688398</v>
      </c>
      <c r="AH52" s="133">
        <f t="shared" si="5"/>
        <v>-0.14737887162723515</v>
      </c>
      <c r="AI52" s="133">
        <f t="shared" si="10"/>
        <v>5.4752526497388043E-3</v>
      </c>
      <c r="AJ52" s="134">
        <v>24486362.448454399</v>
      </c>
      <c r="AK52" s="133">
        <f t="shared" si="6"/>
        <v>-3.9407790274226751E-2</v>
      </c>
    </row>
    <row r="53" spans="1:37">
      <c r="A53" s="110" t="s">
        <v>192</v>
      </c>
      <c r="B53" s="66">
        <v>24063014.428412877</v>
      </c>
      <c r="D53" s="110" t="s">
        <v>192</v>
      </c>
      <c r="E53" s="66">
        <v>21448.37618046056</v>
      </c>
      <c r="F53" s="66">
        <v>1134.4001688814476</v>
      </c>
      <c r="G53" s="124">
        <v>0.83620164264366603</v>
      </c>
      <c r="H53" s="125">
        <f t="shared" si="2"/>
        <v>19069.567563021847</v>
      </c>
      <c r="I53" s="66">
        <v>20894.905870025399</v>
      </c>
      <c r="J53" s="66">
        <v>1166.18520990467</v>
      </c>
      <c r="K53" s="124">
        <v>0.83238402388300003</v>
      </c>
      <c r="L53" s="125">
        <f t="shared" si="3"/>
        <v>18558.771036652928</v>
      </c>
      <c r="N53" s="110" t="s">
        <v>192</v>
      </c>
      <c r="O53" s="66">
        <v>548.04246666669997</v>
      </c>
      <c r="P53" s="86">
        <v>628.83494220415298</v>
      </c>
      <c r="Q53" s="125">
        <f t="shared" si="0"/>
        <v>344628.25285177573</v>
      </c>
      <c r="R53" s="66">
        <v>549.07649148691098</v>
      </c>
      <c r="S53" s="66">
        <v>617.91621978506566</v>
      </c>
      <c r="T53" s="125">
        <f t="shared" si="1"/>
        <v>339283.26999243884</v>
      </c>
      <c r="V53" s="109" t="s">
        <v>192</v>
      </c>
      <c r="W53" s="124">
        <v>0.25499252938477468</v>
      </c>
      <c r="X53" s="138">
        <v>0.27714699437153101</v>
      </c>
      <c r="Z53" s="109" t="s">
        <v>192</v>
      </c>
      <c r="AA53" s="132">
        <f t="shared" si="4"/>
        <v>146.05866307271569</v>
      </c>
      <c r="AB53" s="135">
        <v>168.689987853346</v>
      </c>
      <c r="AC53" s="70">
        <f t="shared" si="7"/>
        <v>-3.8048489648914274E-2</v>
      </c>
      <c r="AE53" s="109" t="s">
        <v>192</v>
      </c>
      <c r="AF53" s="125">
        <f t="shared" si="8"/>
        <v>24063014.428412877</v>
      </c>
      <c r="AG53" s="125">
        <f t="shared" si="9"/>
        <v>25579295.450127881</v>
      </c>
      <c r="AH53" s="133">
        <f t="shared" si="5"/>
        <v>-5.927766949919739E-2</v>
      </c>
      <c r="AI53" s="133">
        <f t="shared" si="10"/>
        <v>3.4676237187578618E-3</v>
      </c>
      <c r="AJ53" s="134">
        <v>23781243.593161501</v>
      </c>
      <c r="AK53" s="133">
        <f t="shared" si="6"/>
        <v>-7.0293251840030282E-2</v>
      </c>
    </row>
    <row r="54" spans="1:37">
      <c r="A54" s="110" t="s">
        <v>193</v>
      </c>
      <c r="B54" s="66">
        <v>26773581.576026637</v>
      </c>
      <c r="D54" s="110" t="s">
        <v>193</v>
      </c>
      <c r="E54" s="66">
        <v>21839.167515865127</v>
      </c>
      <c r="F54" s="66">
        <v>1138.7338978265814</v>
      </c>
      <c r="G54" s="124">
        <v>0.832089600953</v>
      </c>
      <c r="H54" s="125">
        <f t="shared" si="2"/>
        <v>19310.878081248513</v>
      </c>
      <c r="I54" s="66">
        <v>21266.069202732298</v>
      </c>
      <c r="J54" s="66">
        <v>1187.19194113142</v>
      </c>
      <c r="K54" s="124">
        <v>0.83238402388300003</v>
      </c>
      <c r="L54" s="125">
        <f t="shared" si="3"/>
        <v>18888.728196276072</v>
      </c>
      <c r="N54" s="110" t="s">
        <v>193</v>
      </c>
      <c r="O54" s="66">
        <v>547.17613333329905</v>
      </c>
      <c r="P54" s="86">
        <v>627.426571929945</v>
      </c>
      <c r="Q54" s="125">
        <f t="shared" si="0"/>
        <v>343312.84557919431</v>
      </c>
      <c r="R54" s="66">
        <v>547.08602050542504</v>
      </c>
      <c r="S54" s="66">
        <v>622.29631590725398</v>
      </c>
      <c r="T54" s="125">
        <f t="shared" si="1"/>
        <v>340449.61504488642</v>
      </c>
      <c r="V54" s="109" t="s">
        <v>193</v>
      </c>
      <c r="W54" s="124">
        <v>0.12178417286455523</v>
      </c>
      <c r="X54" s="138">
        <v>0.264933504073191</v>
      </c>
      <c r="Z54" s="109" t="s">
        <v>193</v>
      </c>
      <c r="AA54" s="132">
        <f t="shared" si="4"/>
        <v>110.7217645471482</v>
      </c>
      <c r="AB54" s="135">
        <v>161.85408818616301</v>
      </c>
      <c r="AC54" s="70">
        <f t="shared" si="7"/>
        <v>-4.0523446318141421E-2</v>
      </c>
      <c r="AE54" s="109" t="s">
        <v>193</v>
      </c>
      <c r="AF54" s="125">
        <f t="shared" si="8"/>
        <v>26773581.576026637</v>
      </c>
      <c r="AG54" s="125">
        <f t="shared" si="9"/>
        <v>25612958.472423077</v>
      </c>
      <c r="AH54" s="133">
        <f t="shared" si="5"/>
        <v>4.5313902525285332E-2</v>
      </c>
      <c r="AI54" s="133">
        <f t="shared" si="10"/>
        <v>1.3160261728408784E-3</v>
      </c>
      <c r="AJ54" s="134">
        <v>23290308.872440599</v>
      </c>
      <c r="AK54" s="133">
        <f t="shared" si="6"/>
        <v>-9.0682597345528235E-2</v>
      </c>
    </row>
    <row r="55" spans="1:37">
      <c r="A55" s="110" t="s">
        <v>194</v>
      </c>
      <c r="B55" s="66">
        <v>22166945.615982246</v>
      </c>
      <c r="D55" s="110" t="s">
        <v>194</v>
      </c>
      <c r="E55" s="66">
        <v>22090.699999999993</v>
      </c>
      <c r="F55" s="66">
        <v>1230.9999999999989</v>
      </c>
      <c r="G55" s="124">
        <v>0.83100860902600004</v>
      </c>
      <c r="H55" s="125">
        <f t="shared" si="2"/>
        <v>19588.561879410652</v>
      </c>
      <c r="I55" s="66">
        <v>21619.122772369301</v>
      </c>
      <c r="J55" s="66">
        <v>1207.9185166802299</v>
      </c>
      <c r="K55" s="124">
        <v>0.83238402388300003</v>
      </c>
      <c r="L55" s="125">
        <f t="shared" si="3"/>
        <v>19203.330922765588</v>
      </c>
      <c r="N55" s="110" t="s">
        <v>194</v>
      </c>
      <c r="O55" s="66">
        <v>539.89893333329996</v>
      </c>
      <c r="P55" s="86">
        <v>634.11415849138302</v>
      </c>
      <c r="Q55" s="125">
        <f t="shared" si="0"/>
        <v>342357.55778104078</v>
      </c>
      <c r="R55" s="66">
        <v>545.17838658111998</v>
      </c>
      <c r="S55" s="66">
        <v>626.63481170512171</v>
      </c>
      <c r="T55" s="125">
        <f t="shared" si="1"/>
        <v>341627.75562096218</v>
      </c>
      <c r="V55" s="109" t="s">
        <v>194</v>
      </c>
      <c r="W55" s="124">
        <v>0.47778710333256236</v>
      </c>
      <c r="X55" s="138">
        <v>0.25248907787542901</v>
      </c>
      <c r="Z55" s="109" t="s">
        <v>194</v>
      </c>
      <c r="AA55" s="132">
        <f t="shared" si="4"/>
        <v>254.01864682060068</v>
      </c>
      <c r="AB55" s="135">
        <v>154.934355910688</v>
      </c>
      <c r="AC55" s="70">
        <f t="shared" si="7"/>
        <v>-4.2752903884120674E-2</v>
      </c>
      <c r="AE55" s="109" t="s">
        <v>194</v>
      </c>
      <c r="AF55" s="125">
        <f t="shared" si="8"/>
        <v>22166945.615982246</v>
      </c>
      <c r="AG55" s="125">
        <f t="shared" si="9"/>
        <v>25588506.968308065</v>
      </c>
      <c r="AH55" s="133">
        <f t="shared" si="5"/>
        <v>-0.13371477111046373</v>
      </c>
      <c r="AI55" s="133">
        <f t="shared" si="10"/>
        <v>-9.5465364305091782E-4</v>
      </c>
      <c r="AJ55" s="134">
        <v>23282450.280592199</v>
      </c>
      <c r="AK55" s="133">
        <f t="shared" si="6"/>
        <v>-9.0120798785641082E-2</v>
      </c>
    </row>
    <row r="56" spans="1:37">
      <c r="A56" s="110" t="s">
        <v>195</v>
      </c>
      <c r="B56" s="66">
        <v>20560246.136865344</v>
      </c>
      <c r="D56" s="110" t="s">
        <v>195</v>
      </c>
      <c r="E56" s="66">
        <v>22591.39479025828</v>
      </c>
      <c r="F56" s="66">
        <v>1272.6592913570489</v>
      </c>
      <c r="G56" s="124">
        <v>0.82863363136833301</v>
      </c>
      <c r="H56" s="125">
        <f t="shared" si="2"/>
        <v>19992.648794084409</v>
      </c>
      <c r="I56" s="66">
        <v>21952.720226228801</v>
      </c>
      <c r="J56" s="66">
        <v>1228.26865579377</v>
      </c>
      <c r="K56" s="124">
        <v>0.83238402388300003</v>
      </c>
      <c r="L56" s="125">
        <f t="shared" si="3"/>
        <v>19501.362252879822</v>
      </c>
      <c r="N56" s="110" t="s">
        <v>195</v>
      </c>
      <c r="O56" s="66">
        <v>535.56726666669999</v>
      </c>
      <c r="P56" s="86">
        <v>632.760960629941</v>
      </c>
      <c r="Q56" s="125">
        <f t="shared" si="0"/>
        <v>338886.05813797284</v>
      </c>
      <c r="R56" s="66">
        <v>543.36995619904599</v>
      </c>
      <c r="S56" s="66">
        <v>630.90879138556841</v>
      </c>
      <c r="T56" s="125">
        <f t="shared" si="1"/>
        <v>342816.88234076934</v>
      </c>
      <c r="V56" s="109" t="s">
        <v>195</v>
      </c>
      <c r="W56" s="124">
        <v>0.21797817800597696</v>
      </c>
      <c r="X56" s="138">
        <v>0.23985960378757901</v>
      </c>
      <c r="Z56" s="109" t="s">
        <v>195</v>
      </c>
      <c r="AA56" s="132">
        <f t="shared" si="4"/>
        <v>112.43713159224734</v>
      </c>
      <c r="AB56" s="135">
        <v>147.97863136826001</v>
      </c>
      <c r="AC56" s="70">
        <f t="shared" si="7"/>
        <v>-4.489465555617389E-2</v>
      </c>
      <c r="AE56" s="109" t="s">
        <v>195</v>
      </c>
      <c r="AF56" s="125">
        <f t="shared" si="8"/>
        <v>20560246.136865344</v>
      </c>
      <c r="AG56" s="125">
        <f t="shared" si="9"/>
        <v>25505665.50930851</v>
      </c>
      <c r="AH56" s="133">
        <f t="shared" si="5"/>
        <v>-0.19389493564236907</v>
      </c>
      <c r="AI56" s="133">
        <f t="shared" si="10"/>
        <v>-3.2374479332520911E-3</v>
      </c>
      <c r="AJ56" s="134">
        <v>23156295.733293701</v>
      </c>
      <c r="AK56" s="133">
        <f t="shared" si="6"/>
        <v>-9.2111682996759522E-2</v>
      </c>
    </row>
    <row r="57" spans="1:37">
      <c r="A57" s="110" t="s">
        <v>196</v>
      </c>
      <c r="B57" s="66">
        <v>23566426.048565123</v>
      </c>
      <c r="D57" s="110" t="s">
        <v>196</v>
      </c>
      <c r="E57" s="66">
        <v>22704.563048342814</v>
      </c>
      <c r="F57" s="66">
        <v>1292.242379044844</v>
      </c>
      <c r="G57" s="124">
        <v>0.82850541925833299</v>
      </c>
      <c r="H57" s="125">
        <f t="shared" si="2"/>
        <v>20103.095906489361</v>
      </c>
      <c r="I57" s="66">
        <v>22265.809947370901</v>
      </c>
      <c r="J57" s="66">
        <v>1248.16050364177</v>
      </c>
      <c r="K57" s="124">
        <v>0.83238402388300003</v>
      </c>
      <c r="L57" s="125">
        <f t="shared" si="3"/>
        <v>19781.864982648491</v>
      </c>
      <c r="N57" s="110" t="s">
        <v>196</v>
      </c>
      <c r="O57" s="66">
        <v>538.33953333329998</v>
      </c>
      <c r="P57" s="86">
        <v>651.63651979076303</v>
      </c>
      <c r="Q57" s="125">
        <f t="shared" si="0"/>
        <v>350801.69996709505</v>
      </c>
      <c r="R57" s="66">
        <v>541.67379618597397</v>
      </c>
      <c r="S57" s="66">
        <v>635.08894260358397</v>
      </c>
      <c r="T57" s="125">
        <f t="shared" si="1"/>
        <v>344011.03845581948</v>
      </c>
      <c r="V57" s="109" t="s">
        <v>196</v>
      </c>
      <c r="W57" s="124">
        <v>0.18932732624681659</v>
      </c>
      <c r="X57" s="138">
        <v>0.22723178108488101</v>
      </c>
      <c r="Z57" s="109" t="s">
        <v>196</v>
      </c>
      <c r="AA57" s="132">
        <f t="shared" si="4"/>
        <v>115.43525633335449</v>
      </c>
      <c r="AB57" s="135">
        <v>141.09668258203899</v>
      </c>
      <c r="AC57" s="70">
        <f t="shared" si="7"/>
        <v>-4.6506368673559284E-2</v>
      </c>
      <c r="AE57" s="109" t="s">
        <v>196</v>
      </c>
      <c r="AF57" s="125">
        <f t="shared" si="8"/>
        <v>23566426.048565123</v>
      </c>
      <c r="AG57" s="125">
        <f t="shared" si="9"/>
        <v>25366026.03993886</v>
      </c>
      <c r="AH57" s="133">
        <f t="shared" si="5"/>
        <v>-7.0945286760340884E-2</v>
      </c>
      <c r="AI57" s="133">
        <f t="shared" si="10"/>
        <v>-5.4748412394370893E-3</v>
      </c>
      <c r="AJ57" s="134">
        <v>23376378.454291299</v>
      </c>
      <c r="AK57" s="133">
        <f t="shared" si="6"/>
        <v>-7.8437496772843188E-2</v>
      </c>
    </row>
    <row r="58" spans="1:37">
      <c r="A58" s="110" t="s">
        <v>197</v>
      </c>
      <c r="B58" s="66">
        <v>26960199.779249448</v>
      </c>
      <c r="D58" s="110" t="s">
        <v>197</v>
      </c>
      <c r="E58" s="66">
        <v>22853.456935996368</v>
      </c>
      <c r="F58" s="66">
        <v>1285.9237319247216</v>
      </c>
      <c r="G58" s="124">
        <v>0.82878503611433296</v>
      </c>
      <c r="H58" s="125">
        <f t="shared" si="2"/>
        <v>20226.526863961826</v>
      </c>
      <c r="I58" s="66">
        <v>22557.739490457901</v>
      </c>
      <c r="J58" s="66">
        <v>1267.53994954118</v>
      </c>
      <c r="K58" s="124">
        <v>0.83238402388300003</v>
      </c>
      <c r="L58" s="125">
        <f t="shared" si="3"/>
        <v>20044.241916312982</v>
      </c>
      <c r="N58" s="110" t="s">
        <v>197</v>
      </c>
      <c r="O58" s="66">
        <v>535.22073333330002</v>
      </c>
      <c r="P58" s="86">
        <v>643.62031819340598</v>
      </c>
      <c r="Q58" s="125">
        <f t="shared" si="0"/>
        <v>344478.93869168666</v>
      </c>
      <c r="R58" s="66">
        <v>540.09809668771595</v>
      </c>
      <c r="S58" s="66">
        <v>639.1471457527847</v>
      </c>
      <c r="T58" s="125">
        <f t="shared" si="1"/>
        <v>345202.15692446521</v>
      </c>
      <c r="V58" s="109" t="s">
        <v>197</v>
      </c>
      <c r="W58" s="124">
        <v>6.4683693718564195E-2</v>
      </c>
      <c r="X58" s="138">
        <v>0.214778633151465</v>
      </c>
      <c r="Z58" s="109" t="s">
        <v>197</v>
      </c>
      <c r="AA58" s="132">
        <f t="shared" si="4"/>
        <v>94.01597852066331</v>
      </c>
      <c r="AB58" s="135">
        <v>134.376064137821</v>
      </c>
      <c r="AC58" s="70">
        <f t="shared" si="7"/>
        <v>-4.763130019240791E-2</v>
      </c>
      <c r="AE58" s="109" t="s">
        <v>197</v>
      </c>
      <c r="AF58" s="125">
        <f t="shared" si="8"/>
        <v>26960199.779249448</v>
      </c>
      <c r="AG58" s="125">
        <f t="shared" si="9"/>
        <v>25171611.149877965</v>
      </c>
      <c r="AH58" s="133">
        <f t="shared" si="5"/>
        <v>7.1055786565340853E-2</v>
      </c>
      <c r="AI58" s="133">
        <f t="shared" si="10"/>
        <v>-7.6643810802207168E-3</v>
      </c>
      <c r="AJ58" s="134">
        <v>23426365.423224401</v>
      </c>
      <c r="AK58" s="133">
        <f t="shared" si="6"/>
        <v>-6.9333890320406683E-2</v>
      </c>
    </row>
    <row r="59" spans="1:37">
      <c r="A59" s="110" t="s">
        <v>198</v>
      </c>
      <c r="B59" s="66">
        <v>21681892.935982339</v>
      </c>
      <c r="D59" s="110" t="s">
        <v>198</v>
      </c>
      <c r="E59" s="66">
        <v>23119.799999999992</v>
      </c>
      <c r="F59" s="66">
        <v>1331.2999999999984</v>
      </c>
      <c r="G59" s="124">
        <v>0.82654866872099997</v>
      </c>
      <c r="H59" s="125">
        <f t="shared" si="2"/>
        <v>20440.939911095767</v>
      </c>
      <c r="I59" s="66">
        <v>22828.130630840202</v>
      </c>
      <c r="J59" s="66">
        <v>1286.3804339810999</v>
      </c>
      <c r="K59" s="124">
        <v>0.83238402388300003</v>
      </c>
      <c r="L59" s="125">
        <f t="shared" si="3"/>
        <v>20288.151666206635</v>
      </c>
      <c r="N59" s="110" t="s">
        <v>198</v>
      </c>
      <c r="O59" s="66">
        <v>534.87419999999997</v>
      </c>
      <c r="P59" s="86">
        <v>652.96591658419095</v>
      </c>
      <c r="Q59" s="125">
        <f t="shared" si="0"/>
        <v>349254.62226023583</v>
      </c>
      <c r="R59" s="66">
        <v>538.64896393580295</v>
      </c>
      <c r="S59" s="66">
        <v>643.06478526626245</v>
      </c>
      <c r="T59" s="125">
        <f t="shared" si="1"/>
        <v>346386.18032727187</v>
      </c>
      <c r="V59" s="109" t="s">
        <v>198</v>
      </c>
      <c r="W59" s="124">
        <v>0.30634975424714483</v>
      </c>
      <c r="X59" s="138">
        <v>0.202649493087185</v>
      </c>
      <c r="Z59" s="109" t="s">
        <v>198</v>
      </c>
      <c r="AA59" s="132">
        <f t="shared" si="4"/>
        <v>148.10659333172663</v>
      </c>
      <c r="AB59" s="135">
        <v>127.888292230001</v>
      </c>
      <c r="AC59" s="70">
        <f t="shared" si="7"/>
        <v>-4.8280710924572867E-2</v>
      </c>
      <c r="AE59" s="109" t="s">
        <v>198</v>
      </c>
      <c r="AF59" s="125">
        <f t="shared" si="8"/>
        <v>21681892.935982339</v>
      </c>
      <c r="AG59" s="125">
        <f t="shared" si="9"/>
        <v>24926580.898520872</v>
      </c>
      <c r="AH59" s="133">
        <f t="shared" si="5"/>
        <v>-0.13016979648143684</v>
      </c>
      <c r="AI59" s="133">
        <f t="shared" si="10"/>
        <v>-9.7343888676065804E-3</v>
      </c>
      <c r="AJ59" s="134">
        <v>22710400.592817999</v>
      </c>
      <c r="AK59" s="133">
        <f t="shared" si="6"/>
        <v>-8.8908314972085858E-2</v>
      </c>
    </row>
    <row r="60" spans="1:37">
      <c r="A60" s="110" t="s">
        <v>199</v>
      </c>
      <c r="B60" s="66">
        <v>20118170.517051704</v>
      </c>
      <c r="D60" s="110" t="s">
        <v>199</v>
      </c>
      <c r="E60" s="66">
        <v>23384.677259703207</v>
      </c>
      <c r="F60" s="66">
        <v>1308.6289136948831</v>
      </c>
      <c r="G60" s="124">
        <v>0.824808890076</v>
      </c>
      <c r="H60" s="125">
        <f t="shared" si="2"/>
        <v>20596.518609056162</v>
      </c>
      <c r="I60" s="66">
        <v>23076.789967271801</v>
      </c>
      <c r="J60" s="66">
        <v>1304.66688731459</v>
      </c>
      <c r="K60" s="124">
        <v>0.83238402388300003</v>
      </c>
      <c r="L60" s="125">
        <f t="shared" si="3"/>
        <v>20513.418178575135</v>
      </c>
      <c r="N60" s="110" t="s">
        <v>199</v>
      </c>
      <c r="O60" s="66">
        <v>526.21086666669999</v>
      </c>
      <c r="P60" s="86">
        <v>653.54164756411797</v>
      </c>
      <c r="Q60" s="125">
        <f t="shared" si="0"/>
        <v>343900.71676749754</v>
      </c>
      <c r="R60" s="66">
        <v>537.329455809666</v>
      </c>
      <c r="S60" s="66">
        <v>646.82268344139743</v>
      </c>
      <c r="T60" s="125">
        <f t="shared" si="1"/>
        <v>347556.88049891393</v>
      </c>
      <c r="V60" s="109" t="s">
        <v>199</v>
      </c>
      <c r="W60" s="124">
        <v>0.13053809799588467</v>
      </c>
      <c r="X60" s="138">
        <v>0.190899884654751</v>
      </c>
      <c r="Z60" s="109" t="s">
        <v>199</v>
      </c>
      <c r="AA60" s="132">
        <f t="shared" si="4"/>
        <v>84.480486789247919</v>
      </c>
      <c r="AB60" s="135">
        <v>121.67965799946001</v>
      </c>
      <c r="AC60" s="70">
        <f t="shared" si="7"/>
        <v>-4.8547322997910203E-2</v>
      </c>
      <c r="AE60" s="109" t="s">
        <v>199</v>
      </c>
      <c r="AF60" s="125">
        <f t="shared" si="8"/>
        <v>20118170.517051704</v>
      </c>
      <c r="AG60" s="125">
        <f t="shared" si="9"/>
        <v>24639405.830848549</v>
      </c>
      <c r="AH60" s="133">
        <f t="shared" si="5"/>
        <v>-0.18349611775687608</v>
      </c>
      <c r="AI60" s="133">
        <f t="shared" si="10"/>
        <v>-1.1520836686003899E-2</v>
      </c>
      <c r="AJ60" s="134">
        <v>22657047.408264201</v>
      </c>
      <c r="AK60" s="133">
        <f t="shared" si="6"/>
        <v>-8.0454798147057333E-2</v>
      </c>
    </row>
    <row r="61" spans="1:37">
      <c r="A61" s="110" t="s">
        <v>200</v>
      </c>
      <c r="B61" s="66">
        <v>22123447.744774476</v>
      </c>
      <c r="D61" s="110" t="s">
        <v>200</v>
      </c>
      <c r="E61" s="66">
        <v>23502.574772625641</v>
      </c>
      <c r="F61" s="66">
        <v>1315.977439624191</v>
      </c>
      <c r="G61" s="124">
        <v>0.82311359050633304</v>
      </c>
      <c r="H61" s="125">
        <f t="shared" si="2"/>
        <v>20661.266146863647</v>
      </c>
      <c r="I61" s="66">
        <v>23303.706391862401</v>
      </c>
      <c r="J61" s="66">
        <v>1322.4123146235099</v>
      </c>
      <c r="K61" s="124">
        <v>0.83238402388300003</v>
      </c>
      <c r="L61" s="125">
        <f t="shared" si="3"/>
        <v>20720.045212469922</v>
      </c>
      <c r="N61" s="110" t="s">
        <v>200</v>
      </c>
      <c r="O61" s="66">
        <v>530.36926666659997</v>
      </c>
      <c r="P61" s="86">
        <v>652.93967867994195</v>
      </c>
      <c r="Q61" s="125">
        <f t="shared" si="0"/>
        <v>346299.13855900621</v>
      </c>
      <c r="R61" s="66">
        <v>536.14027096127904</v>
      </c>
      <c r="S61" s="66">
        <v>650.39828883265261</v>
      </c>
      <c r="T61" s="125">
        <f t="shared" si="1"/>
        <v>348704.71480749059</v>
      </c>
      <c r="V61" s="109" t="s">
        <v>200</v>
      </c>
      <c r="W61" s="124">
        <v>9.0860978723051322E-2</v>
      </c>
      <c r="X61" s="138">
        <v>0.17965014428009701</v>
      </c>
      <c r="Z61" s="109" t="s">
        <v>200</v>
      </c>
      <c r="AA61" s="132">
        <f t="shared" si="4"/>
        <v>82.535729137687056</v>
      </c>
      <c r="AB61" s="135">
        <v>115.809089025269</v>
      </c>
      <c r="AC61" s="70">
        <f t="shared" si="7"/>
        <v>-4.8246100216825516E-2</v>
      </c>
      <c r="AE61" s="109" t="s">
        <v>200</v>
      </c>
      <c r="AF61" s="125">
        <f t="shared" si="8"/>
        <v>22123447.744774476</v>
      </c>
      <c r="AG61" s="125">
        <f t="shared" si="9"/>
        <v>24318530.585112575</v>
      </c>
      <c r="AH61" s="133">
        <f t="shared" si="5"/>
        <v>-9.0263794214683973E-2</v>
      </c>
      <c r="AI61" s="133">
        <f t="shared" si="10"/>
        <v>-1.3022848356766703E-2</v>
      </c>
      <c r="AJ61" s="134">
        <v>22032664.505125999</v>
      </c>
      <c r="AK61" s="133">
        <f t="shared" si="6"/>
        <v>-9.3996883240385729E-2</v>
      </c>
    </row>
    <row r="62" spans="1:37">
      <c r="A62" s="110" t="s">
        <v>201</v>
      </c>
      <c r="B62" s="66">
        <v>24892292.629262924</v>
      </c>
      <c r="D62" s="110" t="s">
        <v>201</v>
      </c>
      <c r="E62" s="66">
        <v>23621.580808113562</v>
      </c>
      <c r="F62" s="66">
        <v>1357.7039246998133</v>
      </c>
      <c r="G62" s="124">
        <v>0.82486375847399995</v>
      </c>
      <c r="H62" s="125">
        <f t="shared" si="2"/>
        <v>20842.289851177673</v>
      </c>
      <c r="I62" s="66">
        <v>23509.0612262795</v>
      </c>
      <c r="J62" s="66">
        <v>1339.63219725618</v>
      </c>
      <c r="K62" s="124">
        <v>0.83238402388300003</v>
      </c>
      <c r="L62" s="125">
        <f t="shared" si="3"/>
        <v>20908.199178498522</v>
      </c>
      <c r="N62" s="110" t="s">
        <v>201</v>
      </c>
      <c r="O62" s="66">
        <v>528.11680000000001</v>
      </c>
      <c r="P62" s="86">
        <v>659.70043496607605</v>
      </c>
      <c r="Q62" s="125">
        <f t="shared" si="0"/>
        <v>348398.88267289218</v>
      </c>
      <c r="R62" s="66">
        <v>535.07515892440097</v>
      </c>
      <c r="S62" s="66">
        <v>653.77482451492392</v>
      </c>
      <c r="T62" s="125">
        <f t="shared" si="1"/>
        <v>349818.66812809528</v>
      </c>
      <c r="V62" s="109" t="s">
        <v>201</v>
      </c>
      <c r="W62" s="124">
        <v>5.6685200950746251E-2</v>
      </c>
      <c r="X62" s="138">
        <v>0.168982882272495</v>
      </c>
      <c r="Z62" s="109" t="s">
        <v>201</v>
      </c>
      <c r="AA62" s="132">
        <f t="shared" si="4"/>
        <v>83.814969069428685</v>
      </c>
      <c r="AB62" s="135">
        <v>110.312263404493</v>
      </c>
      <c r="AC62" s="70">
        <f t="shared" si="7"/>
        <v>-4.7464544165239264E-2</v>
      </c>
      <c r="AE62" s="109" t="s">
        <v>201</v>
      </c>
      <c r="AF62" s="125">
        <f t="shared" si="8"/>
        <v>24892292.629262924</v>
      </c>
      <c r="AG62" s="125">
        <f t="shared" si="9"/>
        <v>23972413.920216646</v>
      </c>
      <c r="AH62" s="133">
        <f t="shared" si="5"/>
        <v>3.837238553062515E-2</v>
      </c>
      <c r="AI62" s="133">
        <f t="shared" si="10"/>
        <v>-1.4232630696355386E-2</v>
      </c>
      <c r="AJ62" s="134">
        <v>21613807.786981501</v>
      </c>
      <c r="AK62" s="133">
        <f t="shared" si="6"/>
        <v>-9.8388345082180612E-2</v>
      </c>
    </row>
    <row r="63" spans="1:37">
      <c r="A63" s="110" t="s">
        <v>202</v>
      </c>
      <c r="B63" s="66">
        <v>20050688.668866888</v>
      </c>
      <c r="D63" s="110" t="s">
        <v>202</v>
      </c>
      <c r="E63" s="66">
        <v>23823.499999999989</v>
      </c>
      <c r="F63" s="66">
        <v>1384.5999999999976</v>
      </c>
      <c r="G63" s="124">
        <v>0.82140639595933296</v>
      </c>
      <c r="H63" s="125">
        <f t="shared" si="2"/>
        <v>20953.375274137157</v>
      </c>
      <c r="I63" s="66">
        <v>23693.160084928499</v>
      </c>
      <c r="J63" s="66">
        <v>1356.3379947640401</v>
      </c>
      <c r="K63" s="124">
        <v>0.83238402388300003</v>
      </c>
      <c r="L63" s="125">
        <f t="shared" si="3"/>
        <v>21078.145924760905</v>
      </c>
      <c r="N63" s="110" t="s">
        <v>202</v>
      </c>
      <c r="O63" s="66">
        <v>529.50293333339903</v>
      </c>
      <c r="P63" s="86">
        <v>659.21326929206896</v>
      </c>
      <c r="Q63" s="125">
        <f t="shared" si="0"/>
        <v>349055.35978245042</v>
      </c>
      <c r="R63" s="66">
        <v>534.12426235510702</v>
      </c>
      <c r="S63" s="66">
        <v>656.9386900991517</v>
      </c>
      <c r="T63" s="125">
        <f t="shared" si="1"/>
        <v>350886.89326173963</v>
      </c>
      <c r="V63" s="109" t="s">
        <v>202</v>
      </c>
      <c r="W63" s="124">
        <v>0.26495818350137468</v>
      </c>
      <c r="X63" s="138">
        <v>0.15892521571274601</v>
      </c>
      <c r="Z63" s="109" t="s">
        <v>202</v>
      </c>
      <c r="AA63" s="132">
        <f t="shared" si="4"/>
        <v>121.03712035335721</v>
      </c>
      <c r="AB63" s="135">
        <v>105.20406338426599</v>
      </c>
      <c r="AC63" s="70">
        <f t="shared" si="7"/>
        <v>-4.6306728396064645E-2</v>
      </c>
      <c r="AE63" s="109" t="s">
        <v>202</v>
      </c>
      <c r="AF63" s="125">
        <f t="shared" si="8"/>
        <v>20050688.668866888</v>
      </c>
      <c r="AG63" s="125">
        <f t="shared" si="9"/>
        <v>23610151.486044046</v>
      </c>
      <c r="AH63" s="133">
        <f t="shared" si="5"/>
        <v>-0.15075984663974543</v>
      </c>
      <c r="AI63" s="133">
        <f t="shared" si="10"/>
        <v>-1.5111637709004144E-2</v>
      </c>
      <c r="AJ63" s="134">
        <v>20926507.684937</v>
      </c>
      <c r="AK63" s="133">
        <f t="shared" si="6"/>
        <v>-0.11366482772011634</v>
      </c>
    </row>
    <row r="64" spans="1:37">
      <c r="A64" s="110" t="s">
        <v>203</v>
      </c>
      <c r="B64" s="66">
        <v>18284519.966754664</v>
      </c>
      <c r="D64" s="110" t="s">
        <v>203</v>
      </c>
      <c r="E64" s="66">
        <v>23942.462600613075</v>
      </c>
      <c r="F64" s="66">
        <v>1365.5963190441669</v>
      </c>
      <c r="G64" s="124">
        <v>0.82216506765899999</v>
      </c>
      <c r="H64" s="125">
        <f t="shared" si="2"/>
        <v>21050.252703000289</v>
      </c>
      <c r="I64" s="66">
        <v>23856.378906953501</v>
      </c>
      <c r="J64" s="66">
        <v>1372.55246152822</v>
      </c>
      <c r="K64" s="124">
        <v>0.83238402388300003</v>
      </c>
      <c r="L64" s="125">
        <f t="shared" si="3"/>
        <v>21230.2211313757</v>
      </c>
      <c r="N64" s="110" t="s">
        <v>203</v>
      </c>
      <c r="O64" s="66">
        <v>527.59699999989903</v>
      </c>
      <c r="P64" s="86">
        <v>662.57991947674805</v>
      </c>
      <c r="Q64" s="125">
        <f t="shared" si="0"/>
        <v>349575.17777610692</v>
      </c>
      <c r="R64" s="66">
        <v>533.27337493514301</v>
      </c>
      <c r="S64" s="66">
        <v>659.87761477716481</v>
      </c>
      <c r="T64" s="125">
        <f t="shared" si="1"/>
        <v>351895.16267637088</v>
      </c>
      <c r="V64" s="109" t="s">
        <v>203</v>
      </c>
      <c r="W64" s="124">
        <v>0.12274270831463152</v>
      </c>
      <c r="X64" s="138">
        <v>0.14943407563082201</v>
      </c>
      <c r="Z64" s="109" t="s">
        <v>203</v>
      </c>
      <c r="AA64" s="132">
        <f t="shared" si="4"/>
        <v>73.84546843482434</v>
      </c>
      <c r="AB64" s="135">
        <v>100.48281040276299</v>
      </c>
      <c r="AC64" s="70">
        <f t="shared" si="7"/>
        <v>-4.4877097230154095E-2</v>
      </c>
      <c r="AE64" s="109" t="s">
        <v>203</v>
      </c>
      <c r="AF64" s="125">
        <f t="shared" si="8"/>
        <v>18284519.966754664</v>
      </c>
      <c r="AG64" s="125">
        <f t="shared" si="9"/>
        <v>23242154.017061595</v>
      </c>
      <c r="AH64" s="133">
        <f t="shared" si="5"/>
        <v>-0.21330355382154478</v>
      </c>
      <c r="AI64" s="133">
        <f t="shared" si="10"/>
        <v>-1.5586408634437388E-2</v>
      </c>
      <c r="AJ64" s="134">
        <v>20607784.151517902</v>
      </c>
      <c r="AK64" s="133">
        <f t="shared" si="6"/>
        <v>-0.11334448018930843</v>
      </c>
    </row>
    <row r="65" spans="1:37">
      <c r="A65" s="110" t="s">
        <v>204</v>
      </c>
      <c r="B65" s="66">
        <v>21049750.184769001</v>
      </c>
      <c r="D65" s="110" t="s">
        <v>204</v>
      </c>
      <c r="E65" s="66">
        <v>23973.923741940442</v>
      </c>
      <c r="F65" s="66">
        <v>1312.0922382924723</v>
      </c>
      <c r="G65" s="124">
        <v>0.82316244019366602</v>
      </c>
      <c r="H65" s="125">
        <f t="shared" si="2"/>
        <v>21046.525806725032</v>
      </c>
      <c r="I65" s="66">
        <v>23999.175093945501</v>
      </c>
      <c r="J65" s="66">
        <v>1388.31601568307</v>
      </c>
      <c r="K65" s="124">
        <v>0.83238402388300003</v>
      </c>
      <c r="L65" s="125">
        <f t="shared" si="3"/>
        <v>21364.845950254105</v>
      </c>
      <c r="N65" s="110" t="s">
        <v>204</v>
      </c>
      <c r="O65" s="66">
        <v>530.71579999999994</v>
      </c>
      <c r="P65" s="86">
        <v>660.06402512845295</v>
      </c>
      <c r="Q65" s="125">
        <f t="shared" si="0"/>
        <v>350306.40714726696</v>
      </c>
      <c r="R65" s="66">
        <v>532.50540201561796</v>
      </c>
      <c r="S65" s="66">
        <v>662.57179248921602</v>
      </c>
      <c r="T65" s="125">
        <f t="shared" si="1"/>
        <v>352823.05872367858</v>
      </c>
      <c r="V65" s="109" t="s">
        <v>204</v>
      </c>
      <c r="W65" s="124">
        <v>7.7822554805232591E-2</v>
      </c>
      <c r="X65" s="138">
        <v>0.140532663661564</v>
      </c>
      <c r="Z65" s="109" t="s">
        <v>204</v>
      </c>
      <c r="AA65" s="132">
        <f t="shared" si="4"/>
        <v>74.789569802489922</v>
      </c>
      <c r="AB65" s="135">
        <v>96.156721558766804</v>
      </c>
      <c r="AC65" s="70">
        <f t="shared" si="7"/>
        <v>-4.3053023961571402E-2</v>
      </c>
      <c r="AE65" s="109" t="s">
        <v>204</v>
      </c>
      <c r="AF65" s="125">
        <f t="shared" si="8"/>
        <v>21049750.184769001</v>
      </c>
      <c r="AG65" s="125">
        <f t="shared" si="9"/>
        <v>22876411.122155618</v>
      </c>
      <c r="AH65" s="133">
        <f t="shared" si="5"/>
        <v>-7.984910428618372E-2</v>
      </c>
      <c r="AI65" s="133">
        <f t="shared" si="10"/>
        <v>-1.5736187559788672E-2</v>
      </c>
      <c r="AJ65" s="134">
        <v>21016240.127955701</v>
      </c>
      <c r="AK65" s="133">
        <f t="shared" si="6"/>
        <v>-8.1313934439583319E-2</v>
      </c>
    </row>
    <row r="66" spans="1:37">
      <c r="A66" s="110" t="s">
        <v>205</v>
      </c>
      <c r="B66" s="66">
        <v>24417003.143625036</v>
      </c>
      <c r="D66" s="110" t="s">
        <v>205</v>
      </c>
      <c r="E66" s="66">
        <v>24266.122153926011</v>
      </c>
      <c r="F66" s="66">
        <v>1329.7153665939431</v>
      </c>
      <c r="G66" s="124">
        <v>0.82200481508300005</v>
      </c>
      <c r="H66" s="125">
        <f t="shared" si="2"/>
        <v>21276.584620513386</v>
      </c>
      <c r="I66" s="66">
        <v>24122.059849804002</v>
      </c>
      <c r="J66" s="66">
        <v>1403.6647277739401</v>
      </c>
      <c r="K66" s="124">
        <v>0.83238402388300003</v>
      </c>
      <c r="L66" s="125">
        <f t="shared" si="3"/>
        <v>21482.481969900349</v>
      </c>
      <c r="N66" s="110" t="s">
        <v>205</v>
      </c>
      <c r="O66" s="66">
        <v>534.18113333329904</v>
      </c>
      <c r="P66" s="86">
        <v>670.11038683145603</v>
      </c>
      <c r="Q66" s="125">
        <f t="shared" si="0"/>
        <v>357960.32589604263</v>
      </c>
      <c r="R66" s="66">
        <v>531.79970121330496</v>
      </c>
      <c r="S66" s="66">
        <v>665.0061508935371</v>
      </c>
      <c r="T66" s="125">
        <f t="shared" si="1"/>
        <v>353650.07235019305</v>
      </c>
      <c r="V66" s="109" t="s">
        <v>205</v>
      </c>
      <c r="W66" s="124">
        <v>3.3597375692228315E-2</v>
      </c>
      <c r="X66" s="138">
        <v>0.132227499335242</v>
      </c>
      <c r="Z66" s="109" t="s">
        <v>205</v>
      </c>
      <c r="AA66" s="132">
        <f t="shared" si="4"/>
        <v>74.997294249461802</v>
      </c>
      <c r="AB66" s="135">
        <v>92.217365612326802</v>
      </c>
      <c r="AC66" s="70">
        <f t="shared" si="7"/>
        <v>-4.0968076724958169E-2</v>
      </c>
      <c r="AE66" s="109" t="s">
        <v>205</v>
      </c>
      <c r="AF66" s="125">
        <f t="shared" si="8"/>
        <v>24417003.143625036</v>
      </c>
      <c r="AG66" s="125">
        <f t="shared" si="9"/>
        <v>22518171.648149729</v>
      </c>
      <c r="AH66" s="133">
        <f t="shared" si="5"/>
        <v>8.4324408088936931E-2</v>
      </c>
      <c r="AI66" s="133">
        <f t="shared" si="10"/>
        <v>-1.5659776006514248E-2</v>
      </c>
      <c r="AJ66" s="134">
        <v>21219491.310801402</v>
      </c>
      <c r="AK66" s="133">
        <f t="shared" si="6"/>
        <v>-5.7672548093176866E-2</v>
      </c>
    </row>
    <row r="67" spans="1:37">
      <c r="A67" s="110" t="s">
        <v>206</v>
      </c>
      <c r="B67" s="66">
        <v>21213437.160205435</v>
      </c>
      <c r="D67" s="110" t="s">
        <v>206</v>
      </c>
      <c r="E67" s="66">
        <v>24477.999999999993</v>
      </c>
      <c r="F67" s="66">
        <v>1419.0999999999972</v>
      </c>
      <c r="G67" s="124">
        <v>0.82910717277699997</v>
      </c>
      <c r="H67" s="125">
        <f t="shared" si="2"/>
        <v>21713.985375235399</v>
      </c>
      <c r="I67" s="66">
        <v>24225.528596333599</v>
      </c>
      <c r="J67" s="66">
        <v>1418.5870284852699</v>
      </c>
      <c r="K67" s="124">
        <v>0.83238402388300003</v>
      </c>
      <c r="L67" s="125">
        <f t="shared" si="3"/>
        <v>21583.530002194115</v>
      </c>
      <c r="N67" s="110" t="s">
        <v>206</v>
      </c>
      <c r="O67" s="66">
        <v>534.00786666670001</v>
      </c>
      <c r="P67" s="86">
        <v>664.89158336974901</v>
      </c>
      <c r="Q67" s="125">
        <f t="shared" si="0"/>
        <v>355057.33599992399</v>
      </c>
      <c r="R67" s="66">
        <v>531.13451164371702</v>
      </c>
      <c r="S67" s="66">
        <v>667.16676354433912</v>
      </c>
      <c r="T67" s="125">
        <f t="shared" si="1"/>
        <v>354355.29314004176</v>
      </c>
      <c r="V67" s="109" t="s">
        <v>206</v>
      </c>
      <c r="W67" s="124">
        <v>0.32160008121889738</v>
      </c>
      <c r="X67" s="138">
        <v>0.124485908364088</v>
      </c>
      <c r="Z67" s="109" t="s">
        <v>206</v>
      </c>
      <c r="AA67" s="132">
        <f t="shared" si="4"/>
        <v>146.75510188940873</v>
      </c>
      <c r="AB67" s="135">
        <v>88.642956853646993</v>
      </c>
      <c r="AC67" s="70">
        <f t="shared" si="7"/>
        <v>-3.8760690407339204E-2</v>
      </c>
      <c r="AE67" s="109" t="s">
        <v>206</v>
      </c>
      <c r="AF67" s="125">
        <f t="shared" si="8"/>
        <v>21213437.160205435</v>
      </c>
      <c r="AG67" s="125">
        <f t="shared" si="9"/>
        <v>22171413.750821773</v>
      </c>
      <c r="AH67" s="133">
        <f t="shared" si="5"/>
        <v>-4.3207735933430545E-2</v>
      </c>
      <c r="AI67" s="133">
        <f t="shared" si="10"/>
        <v>-1.5399025406951594E-2</v>
      </c>
      <c r="AJ67" s="134">
        <v>22062818.653749101</v>
      </c>
      <c r="AK67" s="133">
        <f t="shared" si="6"/>
        <v>-4.8979780131813682E-3</v>
      </c>
    </row>
    <row r="68" spans="1:37">
      <c r="A68" s="110" t="s">
        <v>207</v>
      </c>
      <c r="B68" s="66">
        <v>19523249.729300007</v>
      </c>
      <c r="D68" s="110" t="s">
        <v>207</v>
      </c>
      <c r="E68" s="66">
        <v>24487.616778269035</v>
      </c>
      <c r="F68" s="66">
        <v>1437.8966279577301</v>
      </c>
      <c r="G68" s="124">
        <v>0.83045573939333295</v>
      </c>
      <c r="H68" s="125">
        <f t="shared" si="2"/>
        <v>21773.778525535727</v>
      </c>
      <c r="I68" s="66">
        <v>24310.166794278899</v>
      </c>
      <c r="J68" s="66">
        <v>1433.0251301507899</v>
      </c>
      <c r="K68" s="124">
        <v>0.83238402388300003</v>
      </c>
      <c r="L68" s="125">
        <f t="shared" si="3"/>
        <v>21668.41958763955</v>
      </c>
      <c r="N68" s="110" t="s">
        <v>207</v>
      </c>
      <c r="O68" s="66">
        <v>538.68606666669905</v>
      </c>
      <c r="P68" s="86">
        <v>660.26667533772297</v>
      </c>
      <c r="Q68" s="125">
        <f t="shared" ref="Q68:Q131" si="11">O68*P68</f>
        <v>355676.4582887764</v>
      </c>
      <c r="R68" s="66">
        <v>530.48956081744495</v>
      </c>
      <c r="S68" s="66">
        <v>669.04182512219575</v>
      </c>
      <c r="T68" s="125">
        <f t="shared" ref="T68:T131" si="12">R68*S68</f>
        <v>354919.70397757541</v>
      </c>
      <c r="V68" s="109" t="s">
        <v>207</v>
      </c>
      <c r="W68" s="124">
        <v>0.17273771161480977</v>
      </c>
      <c r="X68" s="138">
        <v>0.11721357263306</v>
      </c>
      <c r="Z68" s="109" t="s">
        <v>207</v>
      </c>
      <c r="AA68" s="132">
        <f t="shared" si="4"/>
        <v>88.930101787876694</v>
      </c>
      <c r="AB68" s="135">
        <v>85.400947028329</v>
      </c>
      <c r="AC68" s="70">
        <f t="shared" si="7"/>
        <v>-3.6573800563429737E-2</v>
      </c>
      <c r="AE68" s="109" t="s">
        <v>207</v>
      </c>
      <c r="AF68" s="125">
        <f t="shared" si="8"/>
        <v>19523249.729300007</v>
      </c>
      <c r="AG68" s="125">
        <f t="shared" si="9"/>
        <v>21840371.392013047</v>
      </c>
      <c r="AH68" s="133">
        <f t="shared" si="5"/>
        <v>-0.10609351009298329</v>
      </c>
      <c r="AI68" s="133">
        <f t="shared" si="10"/>
        <v>-1.4931044205354516E-2</v>
      </c>
      <c r="AJ68" s="134">
        <v>21972408.2300505</v>
      </c>
      <c r="AK68" s="133">
        <f t="shared" si="6"/>
        <v>6.0455399620969377E-3</v>
      </c>
    </row>
    <row r="69" spans="1:37">
      <c r="A69" s="110" t="s">
        <v>208</v>
      </c>
      <c r="B69" s="66">
        <v>21456923.248370737</v>
      </c>
      <c r="D69" s="110" t="s">
        <v>208</v>
      </c>
      <c r="E69" s="66">
        <v>24407.539952594067</v>
      </c>
      <c r="F69" s="66">
        <v>1448.0102466191743</v>
      </c>
      <c r="G69" s="124">
        <v>0.82793920654166597</v>
      </c>
      <c r="H69" s="125">
        <f t="shared" si="2"/>
        <v>21655.969508603917</v>
      </c>
      <c r="I69" s="66">
        <v>24376.717699011799</v>
      </c>
      <c r="J69" s="66">
        <v>1446.92156571141</v>
      </c>
      <c r="K69" s="124">
        <v>0.83238402388300003</v>
      </c>
      <c r="L69" s="125">
        <f t="shared" si="3"/>
        <v>21737.711933074799</v>
      </c>
      <c r="N69" s="110" t="s">
        <v>208</v>
      </c>
      <c r="O69" s="66">
        <v>534.70093333329999</v>
      </c>
      <c r="P69" s="87">
        <v>670.38949552705697</v>
      </c>
      <c r="Q69" s="125">
        <f t="shared" si="11"/>
        <v>358457.88895515748</v>
      </c>
      <c r="R69" s="66">
        <v>529.84637209196501</v>
      </c>
      <c r="S69" s="66">
        <v>670.61254491240413</v>
      </c>
      <c r="T69" s="125">
        <f t="shared" si="12"/>
        <v>355321.62400119728</v>
      </c>
      <c r="V69" s="109" t="s">
        <v>208</v>
      </c>
      <c r="W69" s="124">
        <v>3.1115385870188583E-2</v>
      </c>
      <c r="X69" s="138">
        <v>0.11043937038514701</v>
      </c>
      <c r="Z69" s="109" t="s">
        <v>208</v>
      </c>
      <c r="AA69" s="132">
        <f t="shared" si="4"/>
        <v>65.321270031889497</v>
      </c>
      <c r="AB69" s="135">
        <v>82.495107972621696</v>
      </c>
      <c r="AC69" s="70">
        <f t="shared" si="7"/>
        <v>-3.402584112730489E-2</v>
      </c>
      <c r="AE69" s="109" t="s">
        <v>208</v>
      </c>
      <c r="AF69" s="125">
        <f t="shared" si="8"/>
        <v>21456923.248370737</v>
      </c>
      <c r="AG69" s="125">
        <f t="shared" si="9"/>
        <v>21529891.401775636</v>
      </c>
      <c r="AH69" s="133">
        <f t="shared" si="5"/>
        <v>-3.3891556647090673E-3</v>
      </c>
      <c r="AI69" s="133">
        <f t="shared" si="10"/>
        <v>-1.4215875026326374E-2</v>
      </c>
      <c r="AJ69" s="134">
        <v>21508198.505046599</v>
      </c>
      <c r="AK69" s="133">
        <f t="shared" si="6"/>
        <v>-1.0075711170214304E-3</v>
      </c>
    </row>
    <row r="70" spans="1:37">
      <c r="A70" s="110" t="s">
        <v>209</v>
      </c>
      <c r="B70" s="66">
        <v>24345624.534031741</v>
      </c>
      <c r="D70" s="110" t="s">
        <v>209</v>
      </c>
      <c r="E70" s="66">
        <v>24612.137297437981</v>
      </c>
      <c r="F70" s="66">
        <v>1454.3033827158638</v>
      </c>
      <c r="G70" s="124">
        <v>0.82851448144366602</v>
      </c>
      <c r="H70" s="125">
        <f t="shared" si="2"/>
        <v>21845.815552923006</v>
      </c>
      <c r="I70" s="66">
        <v>24426.035472144202</v>
      </c>
      <c r="J70" s="66">
        <v>1460.2219127941701</v>
      </c>
      <c r="K70" s="124">
        <v>0.83238402388300003</v>
      </c>
      <c r="L70" s="125">
        <f t="shared" si="3"/>
        <v>21792.063606606458</v>
      </c>
      <c r="N70" s="110" t="s">
        <v>209</v>
      </c>
      <c r="O70" s="66">
        <v>538.1662666666</v>
      </c>
      <c r="P70" s="66">
        <v>682.35156941135801</v>
      </c>
      <c r="Q70" s="125">
        <f t="shared" si="11"/>
        <v>367218.59666420589</v>
      </c>
      <c r="R70" s="66">
        <v>529.19159164091195</v>
      </c>
      <c r="S70" s="66">
        <v>671.85951731086459</v>
      </c>
      <c r="T70" s="125">
        <f t="shared" si="12"/>
        <v>355542.40732483129</v>
      </c>
      <c r="V70" s="109" t="s">
        <v>209</v>
      </c>
      <c r="W70" s="124">
        <v>2.9985369125477224E-2</v>
      </c>
      <c r="X70" s="138">
        <v>0.10422688245020401</v>
      </c>
      <c r="Z70" s="109" t="s">
        <v>209</v>
      </c>
      <c r="AA70" s="132">
        <f t="shared" si="4"/>
        <v>72.151441875143547</v>
      </c>
      <c r="AB70" s="135">
        <v>79.931417244498704</v>
      </c>
      <c r="AC70" s="70">
        <f t="shared" si="7"/>
        <v>-3.1076881904001152E-2</v>
      </c>
      <c r="AE70" s="109" t="s">
        <v>209</v>
      </c>
      <c r="AF70" s="125">
        <f t="shared" si="8"/>
        <v>24345624.534031741</v>
      </c>
      <c r="AG70" s="125">
        <f t="shared" si="9"/>
        <v>21243404.989332549</v>
      </c>
      <c r="AH70" s="133">
        <f t="shared" si="5"/>
        <v>0.14603212367588825</v>
      </c>
      <c r="AI70" s="133">
        <f t="shared" si="10"/>
        <v>-1.3306449489079109E-2</v>
      </c>
      <c r="AJ70" s="134">
        <v>21149559.077043999</v>
      </c>
      <c r="AK70" s="133">
        <f t="shared" si="6"/>
        <v>-4.4176492580014996E-3</v>
      </c>
    </row>
    <row r="71" spans="1:37">
      <c r="A71" s="110" t="s">
        <v>210</v>
      </c>
      <c r="B71" s="66">
        <v>19769395.811317179</v>
      </c>
      <c r="D71" s="110" t="s">
        <v>210</v>
      </c>
      <c r="E71" s="66">
        <v>24617.5</v>
      </c>
      <c r="F71" s="66">
        <v>1470.0999999999967</v>
      </c>
      <c r="G71" s="124">
        <v>0.83115424904566604</v>
      </c>
      <c r="H71" s="125">
        <f t="shared" si="2"/>
        <v>21931.039725881681</v>
      </c>
      <c r="I71" s="66">
        <v>24458.993539196301</v>
      </c>
      <c r="J71" s="66">
        <v>1472.8724294516801</v>
      </c>
      <c r="K71" s="124">
        <v>0.83238402388300003</v>
      </c>
      <c r="L71" s="125">
        <f t="shared" si="3"/>
        <v>21832.147891736196</v>
      </c>
      <c r="N71" s="110" t="s">
        <v>210</v>
      </c>
      <c r="O71" s="66">
        <v>532.10193333329903</v>
      </c>
      <c r="P71" s="66">
        <v>688.81803072283799</v>
      </c>
      <c r="Q71" s="125">
        <f t="shared" si="11"/>
        <v>366521.40586245788</v>
      </c>
      <c r="R71" s="66">
        <v>528.51489973869502</v>
      </c>
      <c r="S71" s="66">
        <v>672.76695201475923</v>
      </c>
      <c r="T71" s="125">
        <f t="shared" si="12"/>
        <v>355567.3581915879</v>
      </c>
      <c r="V71" s="109" t="s">
        <v>210</v>
      </c>
      <c r="W71" s="124">
        <v>0.18541948495603966</v>
      </c>
      <c r="X71" s="138">
        <v>9.8590112167764796E-2</v>
      </c>
      <c r="Z71" s="109" t="s">
        <v>210</v>
      </c>
      <c r="AA71" s="132">
        <f t="shared" si="4"/>
        <v>90.9221135167939</v>
      </c>
      <c r="AB71" s="135">
        <v>77.705118753220702</v>
      </c>
      <c r="AC71" s="70">
        <f t="shared" si="7"/>
        <v>-2.7852608749173946E-2</v>
      </c>
      <c r="AE71" s="109" t="s">
        <v>210</v>
      </c>
      <c r="AF71" s="125">
        <f t="shared" si="8"/>
        <v>19769395.811317179</v>
      </c>
      <c r="AG71" s="125">
        <f t="shared" si="9"/>
        <v>20984446.061424531</v>
      </c>
      <c r="AH71" s="133">
        <f t="shared" si="5"/>
        <v>-5.7902421943887512E-2</v>
      </c>
      <c r="AI71" s="133">
        <f t="shared" si="10"/>
        <v>-1.2190085724866351E-2</v>
      </c>
      <c r="AJ71" s="134">
        <v>20537831.926299099</v>
      </c>
      <c r="AK71" s="133">
        <f t="shared" si="6"/>
        <v>-2.1283103390869959E-2</v>
      </c>
    </row>
    <row r="72" spans="1:37">
      <c r="A72" s="110" t="s">
        <v>211</v>
      </c>
      <c r="B72" s="66">
        <v>17751050.705804933</v>
      </c>
      <c r="D72" s="110" t="s">
        <v>211</v>
      </c>
      <c r="E72" s="66">
        <v>24622.47172252581</v>
      </c>
      <c r="F72" s="66">
        <v>1496.8001359402938</v>
      </c>
      <c r="G72" s="124">
        <v>0.82823480191599996</v>
      </c>
      <c r="H72" s="125">
        <f t="shared" ref="H72:H135" si="13">E72*G72+F72</f>
        <v>21889.988125728771</v>
      </c>
      <c r="I72" s="66">
        <v>24476.581639329499</v>
      </c>
      <c r="J72" s="66">
        <v>1484.81567465526</v>
      </c>
      <c r="K72" s="124">
        <v>0.83238402388300003</v>
      </c>
      <c r="L72" s="125">
        <f t="shared" ref="L72:L135" si="14">I72*K72+J72</f>
        <v>21858.731190501105</v>
      </c>
      <c r="N72" s="110" t="s">
        <v>211</v>
      </c>
      <c r="O72" s="66">
        <v>539.20586666659995</v>
      </c>
      <c r="P72" s="66">
        <v>683.60828562722998</v>
      </c>
      <c r="Q72" s="125">
        <f t="shared" si="11"/>
        <v>368605.59811209916</v>
      </c>
      <c r="R72" s="66">
        <v>527.81158583161698</v>
      </c>
      <c r="S72" s="66">
        <v>673.32525252296762</v>
      </c>
      <c r="T72" s="125">
        <f t="shared" si="12"/>
        <v>355388.86931462149</v>
      </c>
      <c r="V72" s="109" t="s">
        <v>211</v>
      </c>
      <c r="W72" s="124">
        <v>3.8936849252489081E-2</v>
      </c>
      <c r="X72" s="138">
        <v>9.3496661931532193E-2</v>
      </c>
      <c r="Z72" s="109" t="s">
        <v>211</v>
      </c>
      <c r="AA72" s="132">
        <f t="shared" ref="AA72:AA135" si="15">EXP(LOG(B72,EXP(1))-W72*LOG(H72,EXP(1))-(1-W72)*LOG(Q72,EXP(1)))</f>
        <v>53.754030662857566</v>
      </c>
      <c r="AB72" s="135">
        <v>75.806593923442605</v>
      </c>
      <c r="AC72" s="70">
        <f t="shared" si="7"/>
        <v>-2.443242942344015E-2</v>
      </c>
      <c r="AE72" s="109" t="s">
        <v>211</v>
      </c>
      <c r="AF72" s="125">
        <f t="shared" si="8"/>
        <v>17751050.705804933</v>
      </c>
      <c r="AG72" s="125">
        <f t="shared" si="9"/>
        <v>20757687.692037053</v>
      </c>
      <c r="AH72" s="133">
        <f t="shared" ref="AH72:AH135" si="16">(AF72-AG72)/AG72</f>
        <v>-0.14484450439947169</v>
      </c>
      <c r="AI72" s="133">
        <f t="shared" si="10"/>
        <v>-1.0806021217988016E-2</v>
      </c>
      <c r="AJ72" s="134">
        <v>19928650.189377502</v>
      </c>
      <c r="AK72" s="133">
        <f t="shared" ref="AK72:AK135" si="17">(AJ72-AG72)/AG72</f>
        <v>-3.9938817606239567E-2</v>
      </c>
    </row>
    <row r="73" spans="1:37">
      <c r="A73" s="110" t="s">
        <v>212</v>
      </c>
      <c r="B73" s="66">
        <v>19412384.701990426</v>
      </c>
      <c r="D73" s="110" t="s">
        <v>212</v>
      </c>
      <c r="E73" s="66">
        <v>24443.690294219956</v>
      </c>
      <c r="F73" s="66">
        <v>1511.0242045077193</v>
      </c>
      <c r="G73" s="124">
        <v>0.82637647167666595</v>
      </c>
      <c r="H73" s="125">
        <f t="shared" si="13"/>
        <v>21710.714744602374</v>
      </c>
      <c r="I73" s="66">
        <v>24479.888578242899</v>
      </c>
      <c r="J73" s="66">
        <v>1495.9924746078</v>
      </c>
      <c r="K73" s="124">
        <v>0.83238402388300003</v>
      </c>
      <c r="L73" s="125">
        <f t="shared" si="14"/>
        <v>21872.660633573116</v>
      </c>
      <c r="N73" s="110" t="s">
        <v>212</v>
      </c>
      <c r="O73" s="66">
        <v>527.59699999999998</v>
      </c>
      <c r="P73" s="66">
        <v>694.72047071211</v>
      </c>
      <c r="Q73" s="125">
        <f t="shared" si="11"/>
        <v>366532.4361862971</v>
      </c>
      <c r="R73" s="66">
        <v>527.07918126197501</v>
      </c>
      <c r="S73" s="66">
        <v>673.52849235642998</v>
      </c>
      <c r="T73" s="125">
        <f t="shared" si="12"/>
        <v>355002.8463078395</v>
      </c>
      <c r="V73" s="109" t="s">
        <v>212</v>
      </c>
      <c r="W73" s="124">
        <v>2.2614350691583129E-2</v>
      </c>
      <c r="X73" s="138">
        <v>8.8968402493204396E-2</v>
      </c>
      <c r="Z73" s="109" t="s">
        <v>212</v>
      </c>
      <c r="AA73" s="132">
        <f t="shared" si="15"/>
        <v>56.457831839296389</v>
      </c>
      <c r="AB73" s="135">
        <v>74.234484801546301</v>
      </c>
      <c r="AC73" s="70">
        <f t="shared" ref="AC73:AC136" si="18">AB73/AB72-1</f>
        <v>-2.0738421824940234E-2</v>
      </c>
      <c r="AE73" s="109" t="s">
        <v>212</v>
      </c>
      <c r="AF73" s="125">
        <f t="shared" ref="AF73:AF136" si="19">B73</f>
        <v>19412384.701990426</v>
      </c>
      <c r="AG73" s="125">
        <f t="shared" ref="AG73:AG136" si="20">AB73*(L73^X73)*(T73^(1-X73))</f>
        <v>20566310.473487072</v>
      </c>
      <c r="AH73" s="133">
        <f t="shared" si="16"/>
        <v>-5.6107573255991743E-2</v>
      </c>
      <c r="AI73" s="133">
        <f t="shared" ref="AI73:AI136" si="21">AG73/AG72-1</f>
        <v>-9.2195827102359296E-3</v>
      </c>
      <c r="AJ73" s="134">
        <v>19507029.726574901</v>
      </c>
      <c r="AK73" s="133">
        <f t="shared" si="17"/>
        <v>-5.150562850238672E-2</v>
      </c>
    </row>
    <row r="74" spans="1:37">
      <c r="A74" s="110" t="s">
        <v>213</v>
      </c>
      <c r="B74" s="66">
        <v>21929586.63381917</v>
      </c>
      <c r="D74" s="110" t="s">
        <v>213</v>
      </c>
      <c r="E74" s="66">
        <v>24524.825222458487</v>
      </c>
      <c r="F74" s="66">
        <v>1548.7101869215921</v>
      </c>
      <c r="G74" s="124">
        <v>0.82397375287533303</v>
      </c>
      <c r="H74" s="125">
        <f t="shared" si="13"/>
        <v>21756.522464082336</v>
      </c>
      <c r="I74" s="66">
        <v>24470.094342937598</v>
      </c>
      <c r="J74" s="66">
        <v>1506.35114580053</v>
      </c>
      <c r="K74" s="124">
        <v>0.83238402388300003</v>
      </c>
      <c r="L74" s="125">
        <f t="shared" si="14"/>
        <v>21874.866739771565</v>
      </c>
      <c r="N74" s="110" t="s">
        <v>213</v>
      </c>
      <c r="O74" s="66">
        <v>528.63660000000004</v>
      </c>
      <c r="P74" s="66">
        <v>671.26691927346496</v>
      </c>
      <c r="Q74" s="125">
        <f t="shared" si="11"/>
        <v>354856.26189719903</v>
      </c>
      <c r="R74" s="66">
        <v>526.32233879758905</v>
      </c>
      <c r="S74" s="66">
        <v>673.38179571217142</v>
      </c>
      <c r="T74" s="125">
        <f t="shared" si="12"/>
        <v>354415.88162295037</v>
      </c>
      <c r="V74" s="109" t="s">
        <v>213</v>
      </c>
      <c r="W74" s="124">
        <v>2.3691087642844777E-2</v>
      </c>
      <c r="X74" s="138">
        <v>8.4993104721554205E-2</v>
      </c>
      <c r="Z74" s="109" t="s">
        <v>213</v>
      </c>
      <c r="AA74" s="132">
        <f t="shared" si="15"/>
        <v>66.024107491931403</v>
      </c>
      <c r="AB74" s="135">
        <v>72.973650581876001</v>
      </c>
      <c r="AC74" s="70">
        <f t="shared" si="18"/>
        <v>-1.6984481310012955E-2</v>
      </c>
      <c r="AE74" s="109" t="s">
        <v>213</v>
      </c>
      <c r="AF74" s="125">
        <f t="shared" si="19"/>
        <v>21929586.63381917</v>
      </c>
      <c r="AG74" s="125">
        <f t="shared" si="20"/>
        <v>20411472.130300533</v>
      </c>
      <c r="AH74" s="133">
        <f t="shared" si="16"/>
        <v>7.43755518380773E-2</v>
      </c>
      <c r="AI74" s="133">
        <f t="shared" si="21"/>
        <v>-7.5287370277788979E-3</v>
      </c>
      <c r="AJ74" s="134">
        <v>19065093.732803699</v>
      </c>
      <c r="AK74" s="133">
        <f t="shared" si="17"/>
        <v>-6.5961846793899562E-2</v>
      </c>
    </row>
    <row r="75" spans="1:37">
      <c r="A75" s="110" t="s">
        <v>214</v>
      </c>
      <c r="B75" s="66">
        <v>17946775.593064059</v>
      </c>
      <c r="D75" s="110" t="s">
        <v>214</v>
      </c>
      <c r="E75" s="66">
        <v>24449.5</v>
      </c>
      <c r="F75" s="66">
        <v>1520.4999999999957</v>
      </c>
      <c r="G75" s="124">
        <v>0.82103478075733305</v>
      </c>
      <c r="H75" s="125">
        <f t="shared" si="13"/>
        <v>21594.389872126412</v>
      </c>
      <c r="I75" s="66">
        <v>24448.356296487302</v>
      </c>
      <c r="J75" s="66">
        <v>1515.8493995558199</v>
      </c>
      <c r="K75" s="124">
        <v>0.83238402388300003</v>
      </c>
      <c r="L75" s="125">
        <f t="shared" si="14"/>
        <v>21866.270590951201</v>
      </c>
      <c r="N75" s="110" t="s">
        <v>214</v>
      </c>
      <c r="O75" s="66">
        <v>525.69106666660002</v>
      </c>
      <c r="P75" s="66">
        <v>673.87872301545201</v>
      </c>
      <c r="Q75" s="125">
        <f t="shared" si="11"/>
        <v>354252.02470591926</v>
      </c>
      <c r="R75" s="66">
        <v>525.54603484299105</v>
      </c>
      <c r="S75" s="66">
        <v>672.90710205120558</v>
      </c>
      <c r="T75" s="125">
        <f t="shared" si="12"/>
        <v>353643.65930069902</v>
      </c>
      <c r="V75" s="109" t="s">
        <v>214</v>
      </c>
      <c r="W75" s="124">
        <v>0.24287012835134281</v>
      </c>
      <c r="X75" s="138">
        <v>8.1517068202978604E-2</v>
      </c>
      <c r="Z75" s="109" t="s">
        <v>214</v>
      </c>
      <c r="AA75" s="132">
        <f t="shared" si="15"/>
        <v>99.943453433580856</v>
      </c>
      <c r="AB75" s="135">
        <v>71.997840050674498</v>
      </c>
      <c r="AC75" s="70">
        <f t="shared" si="18"/>
        <v>-1.3372094220593378E-2</v>
      </c>
      <c r="AE75" s="109" t="s">
        <v>214</v>
      </c>
      <c r="AF75" s="125">
        <f t="shared" si="19"/>
        <v>17946775.593064059</v>
      </c>
      <c r="AG75" s="125">
        <f t="shared" si="20"/>
        <v>20293092.371089417</v>
      </c>
      <c r="AH75" s="133">
        <f t="shared" si="16"/>
        <v>-0.11562145064534582</v>
      </c>
      <c r="AI75" s="133">
        <f t="shared" si="21"/>
        <v>-5.7996678757620268E-3</v>
      </c>
      <c r="AJ75" s="134">
        <v>18639290.2519623</v>
      </c>
      <c r="AK75" s="133">
        <f t="shared" si="17"/>
        <v>-8.1495815861125656E-2</v>
      </c>
    </row>
    <row r="76" spans="1:37">
      <c r="A76" s="110" t="s">
        <v>215</v>
      </c>
      <c r="B76" s="66">
        <v>16422021.390654152</v>
      </c>
      <c r="D76" s="110" t="s">
        <v>215</v>
      </c>
      <c r="E76" s="66">
        <v>24336.066841806234</v>
      </c>
      <c r="F76" s="66">
        <v>1528.8790071486735</v>
      </c>
      <c r="G76" s="124">
        <v>0.81773664789699996</v>
      </c>
      <c r="H76" s="125">
        <f t="shared" si="13"/>
        <v>21429.372729364633</v>
      </c>
      <c r="I76" s="66">
        <v>24415.866008765399</v>
      </c>
      <c r="J76" s="66">
        <v>1524.4714215967799</v>
      </c>
      <c r="K76" s="124">
        <v>0.83238402388300003</v>
      </c>
      <c r="L76" s="125">
        <f t="shared" si="14"/>
        <v>21847.848216561088</v>
      </c>
      <c r="N76" s="110" t="s">
        <v>215</v>
      </c>
      <c r="O76" s="66">
        <v>527.77026666669997</v>
      </c>
      <c r="P76" s="66">
        <v>671.38112775976799</v>
      </c>
      <c r="Q76" s="125">
        <f t="shared" si="11"/>
        <v>354334.9968327625</v>
      </c>
      <c r="R76" s="66">
        <v>524.75669221596297</v>
      </c>
      <c r="S76" s="66">
        <v>672.12493068762933</v>
      </c>
      <c r="T76" s="125">
        <f t="shared" si="12"/>
        <v>352702.05538352375</v>
      </c>
      <c r="V76" s="109" t="s">
        <v>215</v>
      </c>
      <c r="W76" s="124">
        <v>1.8029086445682907E-2</v>
      </c>
      <c r="X76" s="138">
        <v>7.8448278763200194E-2</v>
      </c>
      <c r="Z76" s="109" t="s">
        <v>215</v>
      </c>
      <c r="AA76" s="132">
        <f t="shared" si="15"/>
        <v>48.750523815169323</v>
      </c>
      <c r="AB76" s="135">
        <v>71.276458529753199</v>
      </c>
      <c r="AC76" s="70">
        <f t="shared" si="18"/>
        <v>-1.0019488368172791E-2</v>
      </c>
      <c r="AE76" s="109" t="s">
        <v>215</v>
      </c>
      <c r="AF76" s="125">
        <f t="shared" si="19"/>
        <v>16422021.390654152</v>
      </c>
      <c r="AG76" s="125">
        <f t="shared" si="20"/>
        <v>20211038.81517829</v>
      </c>
      <c r="AH76" s="133">
        <f t="shared" si="16"/>
        <v>-0.18747267071094947</v>
      </c>
      <c r="AI76" s="133">
        <f t="shared" si="21"/>
        <v>-4.0434229742148942E-3</v>
      </c>
      <c r="AJ76" s="134">
        <v>18362046.0924109</v>
      </c>
      <c r="AK76" s="133">
        <f t="shared" si="17"/>
        <v>-9.1484299232497401E-2</v>
      </c>
    </row>
    <row r="77" spans="1:37">
      <c r="A77" s="110" t="s">
        <v>216</v>
      </c>
      <c r="B77" s="66">
        <v>18312894.573538613</v>
      </c>
      <c r="D77" s="110" t="s">
        <v>216</v>
      </c>
      <c r="E77" s="66">
        <v>24187.515066411073</v>
      </c>
      <c r="F77" s="66">
        <v>1526.0279107168185</v>
      </c>
      <c r="G77" s="124">
        <v>0.81678755769199995</v>
      </c>
      <c r="H77" s="125">
        <f t="shared" si="13"/>
        <v>21282.08926844917</v>
      </c>
      <c r="I77" s="66">
        <v>24373.815764459901</v>
      </c>
      <c r="J77" s="66">
        <v>1532.2043042717801</v>
      </c>
      <c r="K77" s="124">
        <v>0.83238402388300003</v>
      </c>
      <c r="L77" s="125">
        <f t="shared" si="14"/>
        <v>21820.579147675813</v>
      </c>
      <c r="N77" s="110" t="s">
        <v>216</v>
      </c>
      <c r="O77" s="66">
        <v>525.34453333329998</v>
      </c>
      <c r="P77" s="66">
        <v>650.036550112226</v>
      </c>
      <c r="Q77" s="125">
        <f t="shared" si="11"/>
        <v>341493.14806829562</v>
      </c>
      <c r="R77" s="66">
        <v>523.96082437917801</v>
      </c>
      <c r="S77" s="66">
        <v>671.05203469728724</v>
      </c>
      <c r="T77" s="125">
        <f t="shared" si="12"/>
        <v>351604.9773013154</v>
      </c>
      <c r="V77" s="109" t="s">
        <v>216</v>
      </c>
      <c r="W77" s="124">
        <v>1.0571897764727445E-2</v>
      </c>
      <c r="X77" s="138">
        <v>7.5795567890534696E-2</v>
      </c>
      <c r="Z77" s="109" t="s">
        <v>216</v>
      </c>
      <c r="AA77" s="132">
        <f t="shared" si="15"/>
        <v>55.22274943087298</v>
      </c>
      <c r="AB77" s="135">
        <v>70.796377349288207</v>
      </c>
      <c r="AC77" s="70">
        <f t="shared" si="18"/>
        <v>-6.7354802745227538E-3</v>
      </c>
      <c r="AE77" s="109" t="s">
        <v>216</v>
      </c>
      <c r="AF77" s="125">
        <f t="shared" si="19"/>
        <v>18312894.573538613</v>
      </c>
      <c r="AG77" s="125">
        <f t="shared" si="20"/>
        <v>20163526.647115435</v>
      </c>
      <c r="AH77" s="133">
        <f t="shared" si="16"/>
        <v>-9.1781170326252007E-2</v>
      </c>
      <c r="AI77" s="133">
        <f t="shared" si="21"/>
        <v>-2.3508028705171435E-3</v>
      </c>
      <c r="AJ77" s="134">
        <v>18450356.383700199</v>
      </c>
      <c r="AK77" s="133">
        <f t="shared" si="17"/>
        <v>-8.4963820734222581E-2</v>
      </c>
    </row>
    <row r="78" spans="1:37">
      <c r="A78" s="110" t="s">
        <v>217</v>
      </c>
      <c r="B78" s="66">
        <v>21898133.597964641</v>
      </c>
      <c r="D78" s="110" t="s">
        <v>217</v>
      </c>
      <c r="E78" s="66">
        <v>24105.600876538556</v>
      </c>
      <c r="F78" s="66">
        <v>1548.9953281746566</v>
      </c>
      <c r="G78" s="124">
        <v>0.81730180194133295</v>
      </c>
      <c r="H78" s="125">
        <f t="shared" si="13"/>
        <v>21250.546361448192</v>
      </c>
      <c r="I78" s="66">
        <v>24323.347973779499</v>
      </c>
      <c r="J78" s="66">
        <v>1539.0378946701701</v>
      </c>
      <c r="K78" s="124">
        <v>0.83238402388300003</v>
      </c>
      <c r="L78" s="125">
        <f t="shared" si="14"/>
        <v>21785.404155391167</v>
      </c>
      <c r="N78" s="110" t="s">
        <v>217</v>
      </c>
      <c r="O78" s="66">
        <v>528.11680000009903</v>
      </c>
      <c r="P78" s="66">
        <v>651.72009687918899</v>
      </c>
      <c r="Q78" s="125">
        <f t="shared" si="11"/>
        <v>344184.33205959183</v>
      </c>
      <c r="R78" s="66">
        <v>523.16682827934096</v>
      </c>
      <c r="S78" s="66">
        <v>669.71265734081715</v>
      </c>
      <c r="T78" s="125">
        <f t="shared" si="12"/>
        <v>350371.44679952442</v>
      </c>
      <c r="V78" s="109" t="s">
        <v>217</v>
      </c>
      <c r="W78" s="124">
        <v>1.2773568418993686E-2</v>
      </c>
      <c r="X78" s="138">
        <v>7.3530005078098801E-2</v>
      </c>
      <c r="Z78" s="109" t="s">
        <v>217</v>
      </c>
      <c r="AA78" s="132">
        <f t="shared" si="15"/>
        <v>65.927199267377347</v>
      </c>
      <c r="AB78" s="135">
        <v>70.530389130258698</v>
      </c>
      <c r="AC78" s="70">
        <f t="shared" si="18"/>
        <v>-3.7570879893642495E-3</v>
      </c>
      <c r="AE78" s="109" t="s">
        <v>217</v>
      </c>
      <c r="AF78" s="125">
        <f t="shared" si="19"/>
        <v>21898133.597964641</v>
      </c>
      <c r="AG78" s="125">
        <f t="shared" si="20"/>
        <v>20146569.328624446</v>
      </c>
      <c r="AH78" s="133">
        <f t="shared" si="16"/>
        <v>8.6941068763084883E-2</v>
      </c>
      <c r="AI78" s="133">
        <f t="shared" si="21"/>
        <v>-8.4098971314705562E-4</v>
      </c>
      <c r="AJ78" s="134">
        <v>19082681.8236879</v>
      </c>
      <c r="AK78" s="133">
        <f t="shared" si="17"/>
        <v>-5.2807378148743374E-2</v>
      </c>
    </row>
    <row r="79" spans="1:37">
      <c r="A79" s="110" t="s">
        <v>218</v>
      </c>
      <c r="B79" s="66">
        <v>18299784.409473471</v>
      </c>
      <c r="D79" s="110" t="s">
        <v>218</v>
      </c>
      <c r="E79" s="66">
        <v>24069.599999999995</v>
      </c>
      <c r="F79" s="66">
        <v>1536.099999999996</v>
      </c>
      <c r="G79" s="124">
        <v>0.81247634773199995</v>
      </c>
      <c r="H79" s="125">
        <f t="shared" si="13"/>
        <v>21092.080699370137</v>
      </c>
      <c r="I79" s="66">
        <v>24265.488608996598</v>
      </c>
      <c r="J79" s="66">
        <v>1544.95817963531</v>
      </c>
      <c r="K79" s="124">
        <v>0.83238402388300003</v>
      </c>
      <c r="L79" s="125">
        <f t="shared" si="14"/>
        <v>21743.163229479</v>
      </c>
      <c r="N79" s="110" t="s">
        <v>218</v>
      </c>
      <c r="O79" s="66">
        <v>521.18613333339999</v>
      </c>
      <c r="P79" s="66">
        <v>659.50209635346403</v>
      </c>
      <c r="Q79" s="125">
        <f t="shared" si="11"/>
        <v>343723.34752373333</v>
      </c>
      <c r="R79" s="66">
        <v>522.38396568124995</v>
      </c>
      <c r="S79" s="66">
        <v>668.12508216160518</v>
      </c>
      <c r="T79" s="125">
        <f t="shared" si="12"/>
        <v>349017.82999069028</v>
      </c>
      <c r="V79" s="109" t="s">
        <v>218</v>
      </c>
      <c r="W79" s="124">
        <v>0.22832564367452468</v>
      </c>
      <c r="X79" s="138">
        <v>7.15818950251811E-2</v>
      </c>
      <c r="Z79" s="109" t="s">
        <v>218</v>
      </c>
      <c r="AA79" s="132">
        <f t="shared" si="15"/>
        <v>100.69040336026617</v>
      </c>
      <c r="AB79" s="135">
        <v>70.441552976194899</v>
      </c>
      <c r="AC79" s="70">
        <f t="shared" si="18"/>
        <v>-1.2595443632067438E-3</v>
      </c>
      <c r="AE79" s="109" t="s">
        <v>218</v>
      </c>
      <c r="AF79" s="125">
        <f t="shared" si="19"/>
        <v>18299784.409473471</v>
      </c>
      <c r="AG79" s="125">
        <f t="shared" si="20"/>
        <v>20154998.956255529</v>
      </c>
      <c r="AH79" s="133">
        <f t="shared" si="16"/>
        <v>-9.2047365063556735E-2</v>
      </c>
      <c r="AI79" s="133">
        <f t="shared" si="21"/>
        <v>4.1841504097206439E-4</v>
      </c>
      <c r="AJ79" s="134">
        <v>18940629.157878801</v>
      </c>
      <c r="AK79" s="133">
        <f t="shared" si="17"/>
        <v>-6.0251543600294881E-2</v>
      </c>
    </row>
    <row r="80" spans="1:37">
      <c r="A80" s="110" t="s">
        <v>219</v>
      </c>
      <c r="B80" s="66">
        <v>17282192.52934565</v>
      </c>
      <c r="D80" s="110" t="s">
        <v>219</v>
      </c>
      <c r="E80" s="66">
        <v>23883.058629220697</v>
      </c>
      <c r="F80" s="66">
        <v>1611.3819991791847</v>
      </c>
      <c r="G80" s="124">
        <v>0.81379332793933301</v>
      </c>
      <c r="H80" s="125">
        <f t="shared" si="13"/>
        <v>21047.255762422901</v>
      </c>
      <c r="I80" s="66">
        <v>24201.127550447902</v>
      </c>
      <c r="J80" s="66">
        <v>1549.95736940652</v>
      </c>
      <c r="K80" s="124">
        <v>0.83238402388300003</v>
      </c>
      <c r="L80" s="125">
        <f t="shared" si="14"/>
        <v>21694.589302354074</v>
      </c>
      <c r="N80" s="110" t="s">
        <v>219</v>
      </c>
      <c r="O80" s="66">
        <v>517.20100000009995</v>
      </c>
      <c r="P80" s="66">
        <v>659.22287518781502</v>
      </c>
      <c r="Q80" s="125">
        <f t="shared" si="11"/>
        <v>340950.73027007899</v>
      </c>
      <c r="R80" s="66">
        <v>521.624592082032</v>
      </c>
      <c r="S80" s="66">
        <v>666.30064616215213</v>
      </c>
      <c r="T80" s="125">
        <f t="shared" si="12"/>
        <v>347558.80275832693</v>
      </c>
      <c r="V80" s="109" t="s">
        <v>219</v>
      </c>
      <c r="W80" s="124">
        <v>-1.0799249290944779E-2</v>
      </c>
      <c r="X80" s="138">
        <v>6.98435696581578E-2</v>
      </c>
      <c r="Z80" s="109" t="s">
        <v>219</v>
      </c>
      <c r="AA80" s="132">
        <f t="shared" si="15"/>
        <v>49.186459610734971</v>
      </c>
      <c r="AB80" s="135">
        <v>70.490050996962793</v>
      </c>
      <c r="AC80" s="70">
        <f t="shared" si="18"/>
        <v>6.884859677112054E-4</v>
      </c>
      <c r="AE80" s="109" t="s">
        <v>219</v>
      </c>
      <c r="AF80" s="125">
        <f t="shared" si="19"/>
        <v>17282192.52934565</v>
      </c>
      <c r="AG80" s="125">
        <f t="shared" si="20"/>
        <v>20184462.325148184</v>
      </c>
      <c r="AH80" s="133">
        <f t="shared" si="16"/>
        <v>-0.14378732259746863</v>
      </c>
      <c r="AI80" s="133">
        <f t="shared" si="21"/>
        <v>1.4618392666059243E-3</v>
      </c>
      <c r="AJ80" s="134">
        <v>19299303.3555585</v>
      </c>
      <c r="AK80" s="133">
        <f t="shared" si="17"/>
        <v>-4.3853482710156155E-2</v>
      </c>
    </row>
    <row r="81" spans="1:37">
      <c r="A81" s="110" t="s">
        <v>220</v>
      </c>
      <c r="B81" s="66">
        <v>18828485.707721125</v>
      </c>
      <c r="D81" s="110" t="s">
        <v>220</v>
      </c>
      <c r="E81" s="66">
        <v>23792.23323542007</v>
      </c>
      <c r="F81" s="66">
        <v>1599.2134595518694</v>
      </c>
      <c r="G81" s="124">
        <v>0.81493493639233305</v>
      </c>
      <c r="H81" s="125">
        <f t="shared" si="13"/>
        <v>20988.335537890478</v>
      </c>
      <c r="I81" s="66">
        <v>24131.032248089301</v>
      </c>
      <c r="J81" s="66">
        <v>1554.0221378608301</v>
      </c>
      <c r="K81" s="124">
        <v>0.83238402388300003</v>
      </c>
      <c r="L81" s="125">
        <f t="shared" si="14"/>
        <v>21640.307860975838</v>
      </c>
      <c r="N81" s="110" t="s">
        <v>220</v>
      </c>
      <c r="O81" s="66">
        <v>523.26533333340001</v>
      </c>
      <c r="P81" s="66">
        <v>655.89394080259603</v>
      </c>
      <c r="Q81" s="125">
        <f t="shared" si="11"/>
        <v>343206.56156542775</v>
      </c>
      <c r="R81" s="66">
        <v>520.900314333594</v>
      </c>
      <c r="S81" s="66">
        <v>664.24445759365256</v>
      </c>
      <c r="T81" s="125">
        <f t="shared" si="12"/>
        <v>346005.14675488125</v>
      </c>
      <c r="V81" s="109" t="s">
        <v>220</v>
      </c>
      <c r="W81" s="124">
        <v>3.7141859222008744E-2</v>
      </c>
      <c r="X81" s="138">
        <v>6.8305325746311193E-2</v>
      </c>
      <c r="Z81" s="109" t="s">
        <v>220</v>
      </c>
      <c r="AA81" s="132">
        <f t="shared" si="15"/>
        <v>60.860334993638524</v>
      </c>
      <c r="AB81" s="135">
        <v>70.6549708339181</v>
      </c>
      <c r="AC81" s="70">
        <f t="shared" si="18"/>
        <v>2.3396186358612958E-3</v>
      </c>
      <c r="AE81" s="109" t="s">
        <v>220</v>
      </c>
      <c r="AF81" s="125">
        <f t="shared" si="19"/>
        <v>18828485.707721125</v>
      </c>
      <c r="AG81" s="125">
        <f t="shared" si="20"/>
        <v>20230099.691651493</v>
      </c>
      <c r="AH81" s="133">
        <f t="shared" si="16"/>
        <v>-6.9283592532605395E-2</v>
      </c>
      <c r="AI81" s="133">
        <f t="shared" si="21"/>
        <v>2.2610147235109235E-3</v>
      </c>
      <c r="AJ81" s="134">
        <v>18986493.3542796</v>
      </c>
      <c r="AK81" s="133">
        <f t="shared" si="17"/>
        <v>-6.1473070144340496E-2</v>
      </c>
    </row>
    <row r="82" spans="1:37">
      <c r="A82" s="110" t="s">
        <v>221</v>
      </c>
      <c r="B82" s="66">
        <v>21066151.947635524</v>
      </c>
      <c r="D82" s="110" t="s">
        <v>221</v>
      </c>
      <c r="E82" s="66">
        <v>23744.172847489906</v>
      </c>
      <c r="F82" s="66">
        <v>1533.9035219153884</v>
      </c>
      <c r="G82" s="124">
        <v>0.81532649426833304</v>
      </c>
      <c r="H82" s="125">
        <f t="shared" si="13"/>
        <v>20893.156728960676</v>
      </c>
      <c r="I82" s="66">
        <v>24055.771358801099</v>
      </c>
      <c r="J82" s="66">
        <v>1557.1775492688901</v>
      </c>
      <c r="K82" s="124">
        <v>0.83238402388300003</v>
      </c>
      <c r="L82" s="125">
        <f t="shared" si="14"/>
        <v>21580.817310517174</v>
      </c>
      <c r="N82" s="110" t="s">
        <v>221</v>
      </c>
      <c r="O82" s="66">
        <v>520.1465333333</v>
      </c>
      <c r="P82" s="66">
        <v>651.82589466608397</v>
      </c>
      <c r="Q82" s="125">
        <f t="shared" si="11"/>
        <v>339044.97944744036</v>
      </c>
      <c r="R82" s="66">
        <v>520.21997454279494</v>
      </c>
      <c r="S82" s="66">
        <v>661.96612368515503</v>
      </c>
      <c r="T82" s="125">
        <f t="shared" si="12"/>
        <v>344368.00001168402</v>
      </c>
      <c r="V82" s="109" t="s">
        <v>221</v>
      </c>
      <c r="W82" s="124">
        <v>1.1624690915534974E-2</v>
      </c>
      <c r="X82" s="138">
        <v>6.6907058297080504E-2</v>
      </c>
      <c r="Z82" s="109" t="s">
        <v>221</v>
      </c>
      <c r="AA82" s="132">
        <f t="shared" si="15"/>
        <v>64.179556939735548</v>
      </c>
      <c r="AB82" s="135">
        <v>70.902085383800298</v>
      </c>
      <c r="AC82" s="70">
        <f t="shared" si="18"/>
        <v>3.4974828658986823E-3</v>
      </c>
      <c r="AE82" s="109" t="s">
        <v>221</v>
      </c>
      <c r="AF82" s="125">
        <f t="shared" si="19"/>
        <v>21066151.947635524</v>
      </c>
      <c r="AG82" s="125">
        <f t="shared" si="20"/>
        <v>20285962.74822256</v>
      </c>
      <c r="AH82" s="133">
        <f t="shared" si="16"/>
        <v>3.8459559898448688E-2</v>
      </c>
      <c r="AI82" s="133">
        <f t="shared" si="21"/>
        <v>2.7613831578952031E-3</v>
      </c>
      <c r="AJ82" s="134">
        <v>18459876.073944099</v>
      </c>
      <c r="AK82" s="133">
        <f t="shared" si="17"/>
        <v>-9.0017254637740116E-2</v>
      </c>
    </row>
    <row r="83" spans="1:37">
      <c r="A83" s="110" t="s">
        <v>222</v>
      </c>
      <c r="B83" s="66">
        <v>17622522.669695444</v>
      </c>
      <c r="D83" s="110" t="s">
        <v>222</v>
      </c>
      <c r="E83" s="66">
        <v>23696.199999999997</v>
      </c>
      <c r="F83" s="66">
        <v>1552.4999999999955</v>
      </c>
      <c r="G83" s="124">
        <v>0.81090480627433303</v>
      </c>
      <c r="H83" s="125">
        <f t="shared" si="13"/>
        <v>20767.862470437845</v>
      </c>
      <c r="I83" s="66">
        <v>23975.7017900805</v>
      </c>
      <c r="J83" s="66">
        <v>1559.4769124774</v>
      </c>
      <c r="K83" s="124">
        <v>0.83238402388300003</v>
      </c>
      <c r="L83" s="125">
        <f t="shared" si="14"/>
        <v>21516.468043923454</v>
      </c>
      <c r="N83" s="110" t="s">
        <v>222</v>
      </c>
      <c r="O83" s="66">
        <v>522.399</v>
      </c>
      <c r="P83" s="66">
        <v>651.60290856145298</v>
      </c>
      <c r="Q83" s="125">
        <f t="shared" si="11"/>
        <v>340396.7078295945</v>
      </c>
      <c r="R83" s="66">
        <v>519.59389295336598</v>
      </c>
      <c r="S83" s="66">
        <v>659.47791577442786</v>
      </c>
      <c r="T83" s="125">
        <f t="shared" si="12"/>
        <v>342660.69757400698</v>
      </c>
      <c r="V83" s="109" t="s">
        <v>222</v>
      </c>
      <c r="W83" s="124">
        <v>0.2649212799703593</v>
      </c>
      <c r="X83" s="138">
        <v>6.55691851513268E-2</v>
      </c>
      <c r="Z83" s="109" t="s">
        <v>222</v>
      </c>
      <c r="AA83" s="132">
        <f t="shared" si="15"/>
        <v>108.60614666187732</v>
      </c>
      <c r="AB83" s="135">
        <v>71.191045895948804</v>
      </c>
      <c r="AC83" s="70">
        <f t="shared" si="18"/>
        <v>4.0754867869448042E-3</v>
      </c>
      <c r="AE83" s="109" t="s">
        <v>222</v>
      </c>
      <c r="AF83" s="125">
        <f t="shared" si="19"/>
        <v>17622522.669695444</v>
      </c>
      <c r="AG83" s="125">
        <f t="shared" si="20"/>
        <v>20345547.868822224</v>
      </c>
      <c r="AH83" s="133">
        <f t="shared" si="16"/>
        <v>-0.13383887308827788</v>
      </c>
      <c r="AI83" s="133">
        <f t="shared" si="21"/>
        <v>2.9372587014577789E-3</v>
      </c>
      <c r="AJ83" s="134">
        <v>18064035.7918888</v>
      </c>
      <c r="AK83" s="133">
        <f t="shared" si="17"/>
        <v>-0.11213814892788623</v>
      </c>
    </row>
    <row r="84" spans="1:37">
      <c r="A84" s="110" t="s">
        <v>223</v>
      </c>
      <c r="B84" s="66">
        <v>16468675.584057657</v>
      </c>
      <c r="D84" s="110" t="s">
        <v>223</v>
      </c>
      <c r="E84" s="66">
        <v>23729.055587893035</v>
      </c>
      <c r="F84" s="66">
        <v>1580.159390528011</v>
      </c>
      <c r="G84" s="124">
        <v>0.814903868436333</v>
      </c>
      <c r="H84" s="125">
        <f t="shared" si="13"/>
        <v>20917.058583442828</v>
      </c>
      <c r="I84" s="66">
        <v>23890.985700355199</v>
      </c>
      <c r="J84" s="66">
        <v>1560.9589900659601</v>
      </c>
      <c r="K84" s="124">
        <v>0.83238402388300003</v>
      </c>
      <c r="L84" s="125">
        <f t="shared" si="14"/>
        <v>21447.433801858835</v>
      </c>
      <c r="N84" s="110" t="s">
        <v>223</v>
      </c>
      <c r="O84" s="66">
        <v>518.24059999990004</v>
      </c>
      <c r="P84" s="66">
        <v>651.71932285608796</v>
      </c>
      <c r="Q84" s="125">
        <f t="shared" si="11"/>
        <v>337747.41290846758</v>
      </c>
      <c r="R84" s="66">
        <v>519.032343908283</v>
      </c>
      <c r="S84" s="66">
        <v>656.7900229603473</v>
      </c>
      <c r="T84" s="125">
        <f t="shared" si="12"/>
        <v>340895.26507268404</v>
      </c>
      <c r="V84" s="109" t="s">
        <v>223</v>
      </c>
      <c r="W84" s="124">
        <v>-4.9860564695818343E-3</v>
      </c>
      <c r="X84" s="138">
        <v>6.4177572670298194E-2</v>
      </c>
      <c r="Z84" s="109" t="s">
        <v>223</v>
      </c>
      <c r="AA84" s="132">
        <f t="shared" si="15"/>
        <v>48.08869939993248</v>
      </c>
      <c r="AB84" s="135">
        <v>71.477302039425297</v>
      </c>
      <c r="AC84" s="70">
        <f t="shared" si="18"/>
        <v>4.0209571284410828E-3</v>
      </c>
      <c r="AE84" s="109" t="s">
        <v>223</v>
      </c>
      <c r="AF84" s="125">
        <f t="shared" si="19"/>
        <v>16468675.584057657</v>
      </c>
      <c r="AG84" s="125">
        <f t="shared" si="20"/>
        <v>20403096.871275488</v>
      </c>
      <c r="AH84" s="133">
        <f t="shared" si="16"/>
        <v>-0.192834514879793</v>
      </c>
      <c r="AI84" s="133">
        <f t="shared" si="21"/>
        <v>2.828579639354567E-3</v>
      </c>
      <c r="AJ84" s="134">
        <v>18455614.1094588</v>
      </c>
      <c r="AK84" s="133">
        <f t="shared" si="17"/>
        <v>-9.5450351194403857E-2</v>
      </c>
    </row>
    <row r="85" spans="1:37">
      <c r="A85" s="110" t="s">
        <v>224</v>
      </c>
      <c r="B85" s="66">
        <v>18283514.628875293</v>
      </c>
      <c r="D85" s="110" t="s">
        <v>224</v>
      </c>
      <c r="E85" s="66">
        <v>23694.734536968401</v>
      </c>
      <c r="F85" s="66">
        <v>1588.0102509284438</v>
      </c>
      <c r="G85" s="124">
        <v>0.81482184404133295</v>
      </c>
      <c r="H85" s="125">
        <f t="shared" si="13"/>
        <v>20894.997540410895</v>
      </c>
      <c r="I85" s="66">
        <v>23801.610559434201</v>
      </c>
      <c r="J85" s="66">
        <v>1561.6581840438801</v>
      </c>
      <c r="K85" s="124">
        <v>0.83238402388300003</v>
      </c>
      <c r="L85" s="125">
        <f t="shared" si="14"/>
        <v>21373.738556401826</v>
      </c>
      <c r="N85" s="110" t="s">
        <v>224</v>
      </c>
      <c r="O85" s="66">
        <v>516.33466666669904</v>
      </c>
      <c r="P85" s="66">
        <v>658.56636812799104</v>
      </c>
      <c r="Q85" s="125">
        <f t="shared" si="11"/>
        <v>340040.64616526489</v>
      </c>
      <c r="R85" s="66">
        <v>518.54735494242698</v>
      </c>
      <c r="S85" s="66">
        <v>653.9071128295526</v>
      </c>
      <c r="T85" s="125">
        <f t="shared" si="12"/>
        <v>339081.80373580364</v>
      </c>
      <c r="V85" s="109" t="s">
        <v>224</v>
      </c>
      <c r="W85" s="124">
        <v>-9.2052006213616533E-3</v>
      </c>
      <c r="X85" s="138">
        <v>6.2742682274504399E-2</v>
      </c>
      <c r="Z85" s="109" t="s">
        <v>224</v>
      </c>
      <c r="AA85" s="132">
        <f t="shared" si="15"/>
        <v>52.405498443593913</v>
      </c>
      <c r="AB85" s="135">
        <v>71.739687921270203</v>
      </c>
      <c r="AC85" s="70">
        <f t="shared" si="18"/>
        <v>3.6708979544328724E-3</v>
      </c>
      <c r="AE85" s="109" t="s">
        <v>224</v>
      </c>
      <c r="AF85" s="125">
        <f t="shared" si="19"/>
        <v>18283514.628875293</v>
      </c>
      <c r="AG85" s="125">
        <f t="shared" si="20"/>
        <v>20452488.007691674</v>
      </c>
      <c r="AH85" s="133">
        <f t="shared" si="16"/>
        <v>-0.1060493656322245</v>
      </c>
      <c r="AI85" s="133">
        <f t="shared" si="21"/>
        <v>2.4207666477200629E-3</v>
      </c>
      <c r="AJ85" s="134">
        <v>18458634.250247698</v>
      </c>
      <c r="AK85" s="133">
        <f t="shared" si="17"/>
        <v>-9.7487100674213165E-2</v>
      </c>
    </row>
    <row r="86" spans="1:37">
      <c r="A86" s="110" t="s">
        <v>225</v>
      </c>
      <c r="B86" s="66">
        <v>20809632.433436174</v>
      </c>
      <c r="D86" s="110" t="s">
        <v>225</v>
      </c>
      <c r="E86" s="66">
        <v>23733.995340980644</v>
      </c>
      <c r="F86" s="66">
        <v>1537.4299569025063</v>
      </c>
      <c r="G86" s="124">
        <v>0.81214822770799999</v>
      </c>
      <c r="H86" s="125">
        <f t="shared" si="13"/>
        <v>20812.952209509865</v>
      </c>
      <c r="I86" s="66">
        <v>23707.462630806102</v>
      </c>
      <c r="J86" s="66">
        <v>1561.62089667077</v>
      </c>
      <c r="K86" s="124">
        <v>0.83238402388300003</v>
      </c>
      <c r="L86" s="125">
        <f t="shared" si="14"/>
        <v>21295.334037357006</v>
      </c>
      <c r="N86" s="110" t="s">
        <v>225</v>
      </c>
      <c r="O86" s="66">
        <v>514.77526666659901</v>
      </c>
      <c r="P86" s="66">
        <v>650.96504612905096</v>
      </c>
      <c r="Q86" s="125">
        <f t="shared" si="11"/>
        <v>335100.70521171711</v>
      </c>
      <c r="R86" s="66">
        <v>518.15045875073497</v>
      </c>
      <c r="S86" s="66">
        <v>650.83889656982694</v>
      </c>
      <c r="T86" s="125">
        <f t="shared" si="12"/>
        <v>337232.47283047799</v>
      </c>
      <c r="V86" s="109" t="s">
        <v>225</v>
      </c>
      <c r="W86" s="124">
        <v>6.823392556881136E-2</v>
      </c>
      <c r="X86" s="138">
        <v>6.12317481162429E-2</v>
      </c>
      <c r="Z86" s="109" t="s">
        <v>225</v>
      </c>
      <c r="AA86" s="132">
        <f t="shared" si="15"/>
        <v>75.064848264711827</v>
      </c>
      <c r="AB86" s="135">
        <v>71.9424197718741</v>
      </c>
      <c r="AC86" s="70">
        <f t="shared" si="18"/>
        <v>2.825937169205206E-3</v>
      </c>
      <c r="AE86" s="109" t="s">
        <v>225</v>
      </c>
      <c r="AF86" s="125">
        <f t="shared" si="19"/>
        <v>20809632.433436174</v>
      </c>
      <c r="AG86" s="125">
        <f t="shared" si="20"/>
        <v>20486042.627043743</v>
      </c>
      <c r="AH86" s="133">
        <f t="shared" si="16"/>
        <v>1.5795623014337502E-2</v>
      </c>
      <c r="AI86" s="133">
        <f t="shared" si="21"/>
        <v>1.6406130803963137E-3</v>
      </c>
      <c r="AJ86" s="134">
        <v>18329534.498413101</v>
      </c>
      <c r="AK86" s="133">
        <f t="shared" si="17"/>
        <v>-0.10526718936842507</v>
      </c>
    </row>
    <row r="87" spans="1:37">
      <c r="A87" s="110" t="s">
        <v>226</v>
      </c>
      <c r="B87" s="66">
        <v>18970736.207752753</v>
      </c>
      <c r="D87" s="110" t="s">
        <v>226</v>
      </c>
      <c r="E87" s="66">
        <v>23674.699999999997</v>
      </c>
      <c r="F87" s="66">
        <v>1564.1999999999955</v>
      </c>
      <c r="G87" s="124">
        <v>0.81474654709799998</v>
      </c>
      <c r="H87" s="125">
        <f t="shared" si="13"/>
        <v>20853.080078581013</v>
      </c>
      <c r="I87" s="66">
        <v>23608.3613804454</v>
      </c>
      <c r="J87" s="66">
        <v>1560.91000024801</v>
      </c>
      <c r="K87" s="124">
        <v>0.83238402388300003</v>
      </c>
      <c r="L87" s="125">
        <f t="shared" si="14"/>
        <v>21212.132843387168</v>
      </c>
      <c r="N87" s="110" t="s">
        <v>226</v>
      </c>
      <c r="O87" s="66">
        <v>512.52279999999996</v>
      </c>
      <c r="P87" s="66">
        <v>627.26601719348503</v>
      </c>
      <c r="Q87" s="125">
        <f t="shared" si="11"/>
        <v>321488.13547685306</v>
      </c>
      <c r="R87" s="66">
        <v>517.85180509797101</v>
      </c>
      <c r="S87" s="66">
        <v>647.60469244778392</v>
      </c>
      <c r="T87" s="125">
        <f t="shared" si="12"/>
        <v>335363.25897400128</v>
      </c>
      <c r="V87" s="109" t="s">
        <v>226</v>
      </c>
      <c r="W87" s="124">
        <v>0.41823218115901029</v>
      </c>
      <c r="X87" s="138">
        <v>5.9567036921000897E-2</v>
      </c>
      <c r="Z87" s="109" t="s">
        <v>226</v>
      </c>
      <c r="AA87" s="132">
        <f t="shared" si="15"/>
        <v>185.25795515516594</v>
      </c>
      <c r="AB87" s="135">
        <v>72.037629953204302</v>
      </c>
      <c r="AC87" s="70">
        <f t="shared" si="18"/>
        <v>1.3234220037650068E-3</v>
      </c>
      <c r="AE87" s="109" t="s">
        <v>226</v>
      </c>
      <c r="AF87" s="125">
        <f t="shared" si="19"/>
        <v>18970736.207752753</v>
      </c>
      <c r="AG87" s="125">
        <f t="shared" si="20"/>
        <v>20495481.315045595</v>
      </c>
      <c r="AH87" s="133">
        <f t="shared" si="16"/>
        <v>-7.4394208355260089E-2</v>
      </c>
      <c r="AI87" s="133">
        <f t="shared" si="21"/>
        <v>4.6073749692343569E-4</v>
      </c>
      <c r="AJ87" s="134">
        <v>19192090.656562202</v>
      </c>
      <c r="AK87" s="133">
        <f t="shared" si="17"/>
        <v>-6.3594049754107665E-2</v>
      </c>
    </row>
    <row r="88" spans="1:37">
      <c r="A88" s="110" t="s">
        <v>227</v>
      </c>
      <c r="B88" s="66">
        <v>15722783.341529123</v>
      </c>
      <c r="D88" s="110" t="s">
        <v>227</v>
      </c>
      <c r="E88" s="66">
        <v>23687.970489507727</v>
      </c>
      <c r="F88" s="66">
        <v>1571.5909939369069</v>
      </c>
      <c r="G88" s="124">
        <v>0.81197830794900006</v>
      </c>
      <c r="H88" s="125">
        <f t="shared" si="13"/>
        <v>20805.709190753238</v>
      </c>
      <c r="I88" s="66">
        <v>23504.142857270599</v>
      </c>
      <c r="J88" s="66">
        <v>1559.57324773965</v>
      </c>
      <c r="K88" s="124">
        <v>0.83238402388300003</v>
      </c>
      <c r="L88" s="125">
        <f t="shared" si="14"/>
        <v>21124.046257195423</v>
      </c>
      <c r="N88" s="110" t="s">
        <v>227</v>
      </c>
      <c r="O88" s="66">
        <v>514.60199999999998</v>
      </c>
      <c r="P88" s="66">
        <v>636.28737586858801</v>
      </c>
      <c r="Q88" s="125">
        <f t="shared" si="11"/>
        <v>327434.7561967271</v>
      </c>
      <c r="R88" s="66">
        <v>517.65943425384899</v>
      </c>
      <c r="S88" s="66">
        <v>644.22804980322508</v>
      </c>
      <c r="T88" s="125">
        <f t="shared" si="12"/>
        <v>333490.72779159795</v>
      </c>
      <c r="V88" s="109" t="s">
        <v>227</v>
      </c>
      <c r="W88" s="124">
        <v>-3.5342991899542264E-2</v>
      </c>
      <c r="X88" s="138">
        <v>5.7675191775173898E-2</v>
      </c>
      <c r="Z88" s="109" t="s">
        <v>227</v>
      </c>
      <c r="AA88" s="132">
        <f t="shared" si="15"/>
        <v>43.561330202021907</v>
      </c>
      <c r="AB88" s="135">
        <v>71.979402345035794</v>
      </c>
      <c r="AC88" s="70">
        <f t="shared" si="18"/>
        <v>-8.0829433459062017E-4</v>
      </c>
      <c r="AE88" s="109" t="s">
        <v>227</v>
      </c>
      <c r="AF88" s="125">
        <f t="shared" si="19"/>
        <v>15722783.341529123</v>
      </c>
      <c r="AG88" s="125">
        <f t="shared" si="20"/>
        <v>20472903.236612555</v>
      </c>
      <c r="AH88" s="133">
        <f t="shared" si="16"/>
        <v>-0.23201984790259703</v>
      </c>
      <c r="AI88" s="133">
        <f t="shared" si="21"/>
        <v>-1.1016125011158451E-3</v>
      </c>
      <c r="AJ88" s="134">
        <v>17766083.600395601</v>
      </c>
      <c r="AK88" s="133">
        <f t="shared" si="17"/>
        <v>-0.132214742820463</v>
      </c>
    </row>
    <row r="89" spans="1:37">
      <c r="A89" s="110" t="s">
        <v>228</v>
      </c>
      <c r="B89" s="66">
        <v>17598916.314963419</v>
      </c>
      <c r="D89" s="110" t="s">
        <v>228</v>
      </c>
      <c r="E89" s="66">
        <v>23501.333433103915</v>
      </c>
      <c r="F89" s="66">
        <v>1578.1133890508625</v>
      </c>
      <c r="G89" s="124">
        <v>0.81008891382000003</v>
      </c>
      <c r="H89" s="125">
        <f t="shared" si="13"/>
        <v>20616.283063195664</v>
      </c>
      <c r="I89" s="66">
        <v>23394.684571837399</v>
      </c>
      <c r="J89" s="66">
        <v>1557.66044835959</v>
      </c>
      <c r="K89" s="124">
        <v>0.83238402388300003</v>
      </c>
      <c r="L89" s="125">
        <f t="shared" si="14"/>
        <v>21031.022129739144</v>
      </c>
      <c r="N89" s="110" t="s">
        <v>228</v>
      </c>
      <c r="O89" s="66">
        <v>510.44360000009999</v>
      </c>
      <c r="P89" s="66">
        <v>633.80011231749904</v>
      </c>
      <c r="Q89" s="125">
        <f t="shared" si="11"/>
        <v>323519.21101181192</v>
      </c>
      <c r="R89" s="66">
        <v>517.57805585989502</v>
      </c>
      <c r="S89" s="66">
        <v>640.71823540404171</v>
      </c>
      <c r="T89" s="125">
        <f t="shared" si="12"/>
        <v>331621.69863440644</v>
      </c>
      <c r="V89" s="109" t="s">
        <v>228</v>
      </c>
      <c r="W89" s="124">
        <v>-6.4117691720830816E-2</v>
      </c>
      <c r="X89" s="138">
        <v>5.5707021480305999E-2</v>
      </c>
      <c r="Z89" s="109" t="s">
        <v>228</v>
      </c>
      <c r="AA89" s="132">
        <f t="shared" si="15"/>
        <v>45.595395524835226</v>
      </c>
      <c r="AB89" s="135">
        <v>71.792583530395206</v>
      </c>
      <c r="AC89" s="70">
        <f t="shared" si="18"/>
        <v>-2.5954482609492624E-3</v>
      </c>
      <c r="AE89" s="109" t="s">
        <v>228</v>
      </c>
      <c r="AF89" s="125">
        <f t="shared" si="19"/>
        <v>17598916.314963419</v>
      </c>
      <c r="AG89" s="125">
        <f t="shared" si="20"/>
        <v>20417267.693730168</v>
      </c>
      <c r="AH89" s="133">
        <f t="shared" si="16"/>
        <v>-0.13803763662422969</v>
      </c>
      <c r="AI89" s="133">
        <f t="shared" si="21"/>
        <v>-2.7175209221372842E-3</v>
      </c>
      <c r="AJ89" s="134">
        <v>17780521.3703513</v>
      </c>
      <c r="AK89" s="133">
        <f t="shared" si="17"/>
        <v>-0.12914295697795905</v>
      </c>
    </row>
    <row r="90" spans="1:37">
      <c r="A90" s="110" t="s">
        <v>229</v>
      </c>
      <c r="B90" s="66">
        <v>20176932.624725852</v>
      </c>
      <c r="D90" s="110" t="s">
        <v>229</v>
      </c>
      <c r="E90" s="66">
        <v>23404.689242624332</v>
      </c>
      <c r="F90" s="66">
        <v>1561.9392961795231</v>
      </c>
      <c r="G90" s="124">
        <v>0.80970600851566599</v>
      </c>
      <c r="H90" s="125">
        <f t="shared" si="13"/>
        <v>20512.856803374416</v>
      </c>
      <c r="I90" s="66">
        <v>23279.9789269715</v>
      </c>
      <c r="J90" s="66">
        <v>1555.22892241307</v>
      </c>
      <c r="K90" s="124">
        <v>0.83238402388300003</v>
      </c>
      <c r="L90" s="125">
        <f t="shared" si="14"/>
        <v>20933.11145755705</v>
      </c>
      <c r="N90" s="110" t="s">
        <v>229</v>
      </c>
      <c r="O90" s="66">
        <v>516.33466666669904</v>
      </c>
      <c r="P90" s="66">
        <v>628.50277772905497</v>
      </c>
      <c r="Q90" s="125">
        <f t="shared" si="11"/>
        <v>324517.77223782602</v>
      </c>
      <c r="R90" s="66">
        <v>517.61046866122695</v>
      </c>
      <c r="S90" s="66">
        <v>637.0875898295767</v>
      </c>
      <c r="T90" s="125">
        <f t="shared" si="12"/>
        <v>329763.20594993874</v>
      </c>
      <c r="V90" s="109" t="s">
        <v>229</v>
      </c>
      <c r="W90" s="124">
        <v>-8.8758480620138025E-2</v>
      </c>
      <c r="X90" s="138">
        <v>5.37551984731445E-2</v>
      </c>
      <c r="Z90" s="109" t="s">
        <v>229</v>
      </c>
      <c r="AA90" s="132">
        <f t="shared" si="15"/>
        <v>48.660480470042792</v>
      </c>
      <c r="AB90" s="135">
        <v>71.484258797219297</v>
      </c>
      <c r="AC90" s="70">
        <f t="shared" si="18"/>
        <v>-4.2946599497337701E-3</v>
      </c>
      <c r="AE90" s="109" t="s">
        <v>229</v>
      </c>
      <c r="AF90" s="125">
        <f t="shared" si="19"/>
        <v>20176932.624725852</v>
      </c>
      <c r="AG90" s="125">
        <f t="shared" si="20"/>
        <v>20325808.92034553</v>
      </c>
      <c r="AH90" s="133">
        <f t="shared" si="16"/>
        <v>-7.3244954827188704E-3</v>
      </c>
      <c r="AI90" s="133">
        <f t="shared" si="21"/>
        <v>-4.4794815230210228E-3</v>
      </c>
      <c r="AJ90" s="134">
        <v>17813514.6115009</v>
      </c>
      <c r="AK90" s="133">
        <f t="shared" si="17"/>
        <v>-0.12360119681780034</v>
      </c>
    </row>
    <row r="91" spans="1:37">
      <c r="A91" s="110" t="s">
        <v>230</v>
      </c>
      <c r="B91" s="66">
        <v>17922881.070271015</v>
      </c>
      <c r="D91" s="110" t="s">
        <v>230</v>
      </c>
      <c r="E91" s="66">
        <v>23354.2</v>
      </c>
      <c r="F91" s="66">
        <v>1551.0999999999958</v>
      </c>
      <c r="G91" s="124">
        <v>0.81091861174133295</v>
      </c>
      <c r="H91" s="125">
        <f t="shared" si="13"/>
        <v>20489.455442329432</v>
      </c>
      <c r="I91" s="66">
        <v>23160.084981036998</v>
      </c>
      <c r="J91" s="66">
        <v>1552.3487732932999</v>
      </c>
      <c r="K91" s="124">
        <v>0.83238402388300003</v>
      </c>
      <c r="L91" s="125">
        <f t="shared" si="14"/>
        <v>20830.43350328111</v>
      </c>
      <c r="N91" s="110" t="s">
        <v>230</v>
      </c>
      <c r="O91" s="66">
        <v>515.46833333339998</v>
      </c>
      <c r="P91" s="66">
        <v>614.59002944107397</v>
      </c>
      <c r="Q91" s="125">
        <f t="shared" si="11"/>
        <v>316801.69815931562</v>
      </c>
      <c r="R91" s="66">
        <v>517.75501236804996</v>
      </c>
      <c r="S91" s="66">
        <v>633.35223741426955</v>
      </c>
      <c r="T91" s="125">
        <f t="shared" si="12"/>
        <v>327921.29551575723</v>
      </c>
      <c r="V91" s="109" t="s">
        <v>230</v>
      </c>
      <c r="W91" s="124">
        <v>0.41944953982371314</v>
      </c>
      <c r="X91" s="138">
        <v>5.1837504744686097E-2</v>
      </c>
      <c r="Z91" s="109" t="s">
        <v>230</v>
      </c>
      <c r="AA91" s="132">
        <f t="shared" si="15"/>
        <v>178.424159264791</v>
      </c>
      <c r="AB91" s="135">
        <v>71.045140190941794</v>
      </c>
      <c r="AC91" s="70">
        <f t="shared" si="18"/>
        <v>-6.1428713630948817E-3</v>
      </c>
      <c r="AE91" s="109" t="s">
        <v>230</v>
      </c>
      <c r="AF91" s="125">
        <f t="shared" si="19"/>
        <v>17922881.070271015</v>
      </c>
      <c r="AG91" s="125">
        <f t="shared" si="20"/>
        <v>20195323.148939416</v>
      </c>
      <c r="AH91" s="133">
        <f t="shared" si="16"/>
        <v>-0.11252318479428446</v>
      </c>
      <c r="AI91" s="133">
        <f t="shared" si="21"/>
        <v>-6.4197086530466407E-3</v>
      </c>
      <c r="AJ91" s="134">
        <v>17953898.824699901</v>
      </c>
      <c r="AK91" s="133">
        <f t="shared" si="17"/>
        <v>-0.11098729679684408</v>
      </c>
    </row>
    <row r="92" spans="1:37">
      <c r="A92" s="110" t="s">
        <v>231</v>
      </c>
      <c r="B92" s="66">
        <v>15178987.811493305</v>
      </c>
      <c r="D92" s="110" t="s">
        <v>231</v>
      </c>
      <c r="E92" s="66">
        <v>23356.404998144273</v>
      </c>
      <c r="F92" s="66">
        <v>1530.5754199553699</v>
      </c>
      <c r="G92" s="124">
        <v>0.80372235366566602</v>
      </c>
      <c r="H92" s="125">
        <f t="shared" si="13"/>
        <v>20302.640218232413</v>
      </c>
      <c r="I92" s="66">
        <v>23035.1397363453</v>
      </c>
      <c r="J92" s="66">
        <v>1549.0942983770699</v>
      </c>
      <c r="K92" s="124">
        <v>0.83238402388300003</v>
      </c>
      <c r="L92" s="125">
        <f t="shared" si="14"/>
        <v>20723.176602823358</v>
      </c>
      <c r="N92" s="110" t="s">
        <v>231</v>
      </c>
      <c r="O92" s="66">
        <v>514.25546666669902</v>
      </c>
      <c r="P92" s="66">
        <v>609.81104292595796</v>
      </c>
      <c r="Q92" s="125">
        <f t="shared" si="11"/>
        <v>313598.66245839495</v>
      </c>
      <c r="R92" s="66">
        <v>518.00922931432399</v>
      </c>
      <c r="S92" s="66">
        <v>629.52927461676484</v>
      </c>
      <c r="T92" s="125">
        <f t="shared" si="12"/>
        <v>326101.97437503579</v>
      </c>
      <c r="V92" s="109" t="s">
        <v>231</v>
      </c>
      <c r="W92" s="124">
        <v>-0.22115865389719747</v>
      </c>
      <c r="X92" s="138">
        <v>4.9882651236494102E-2</v>
      </c>
      <c r="Z92" s="109" t="s">
        <v>231</v>
      </c>
      <c r="AA92" s="132">
        <f t="shared" si="15"/>
        <v>26.421070346845397</v>
      </c>
      <c r="AB92" s="135">
        <v>70.451674895541601</v>
      </c>
      <c r="AC92" s="70">
        <f t="shared" si="18"/>
        <v>-8.3533552584341697E-3</v>
      </c>
      <c r="AE92" s="109" t="s">
        <v>231</v>
      </c>
      <c r="AF92" s="125">
        <f t="shared" si="19"/>
        <v>15178987.811493305</v>
      </c>
      <c r="AG92" s="125">
        <f t="shared" si="20"/>
        <v>20023516.499140963</v>
      </c>
      <c r="AH92" s="133">
        <f t="shared" si="16"/>
        <v>-0.24194195299589333</v>
      </c>
      <c r="AI92" s="133">
        <f t="shared" si="21"/>
        <v>-8.5072493532977189E-3</v>
      </c>
      <c r="AJ92" s="134">
        <v>17288972.3380895</v>
      </c>
      <c r="AK92" s="133">
        <f t="shared" si="17"/>
        <v>-0.13656662960118815</v>
      </c>
    </row>
    <row r="93" spans="1:37">
      <c r="A93" s="110" t="s">
        <v>232</v>
      </c>
      <c r="B93" s="66">
        <v>16944178.976212896</v>
      </c>
      <c r="D93" s="110" t="s">
        <v>232</v>
      </c>
      <c r="E93" s="66">
        <v>22949.034757606871</v>
      </c>
      <c r="F93" s="66">
        <v>1520.1317244087224</v>
      </c>
      <c r="G93" s="124">
        <v>0.80388101379966603</v>
      </c>
      <c r="H93" s="125">
        <f t="shared" si="13"/>
        <v>19968.425051077505</v>
      </c>
      <c r="I93" s="66">
        <v>22905.4015170946</v>
      </c>
      <c r="J93" s="66">
        <v>1545.5390145578699</v>
      </c>
      <c r="K93" s="124">
        <v>0.83238402388300003</v>
      </c>
      <c r="L93" s="125">
        <f t="shared" si="14"/>
        <v>20611.629298012849</v>
      </c>
      <c r="N93" s="110" t="s">
        <v>232</v>
      </c>
      <c r="O93" s="66">
        <v>516.33466666660001</v>
      </c>
      <c r="P93" s="66">
        <v>622.17497860345702</v>
      </c>
      <c r="Q93" s="125">
        <f t="shared" si="11"/>
        <v>321250.51018551498</v>
      </c>
      <c r="R93" s="66">
        <v>518.36923265961298</v>
      </c>
      <c r="S93" s="66">
        <v>625.6246818101198</v>
      </c>
      <c r="T93" s="125">
        <f t="shared" si="12"/>
        <v>324304.58624282631</v>
      </c>
      <c r="V93" s="109" t="s">
        <v>232</v>
      </c>
      <c r="W93" s="124">
        <v>-4.1819316473328705E-2</v>
      </c>
      <c r="X93" s="138">
        <v>4.80491064120563E-2</v>
      </c>
      <c r="Z93" s="109" t="s">
        <v>232</v>
      </c>
      <c r="AA93" s="132">
        <f t="shared" si="15"/>
        <v>46.959309050267073</v>
      </c>
      <c r="AB93" s="135">
        <v>69.747421981918905</v>
      </c>
      <c r="AC93" s="70">
        <f t="shared" si="18"/>
        <v>-9.9962550878582856E-3</v>
      </c>
      <c r="AE93" s="109" t="s">
        <v>232</v>
      </c>
      <c r="AF93" s="125">
        <f t="shared" si="19"/>
        <v>16944178.976212896</v>
      </c>
      <c r="AG93" s="125">
        <f t="shared" si="20"/>
        <v>19814089.519214947</v>
      </c>
      <c r="AH93" s="133">
        <f t="shared" si="16"/>
        <v>-0.14484190859332299</v>
      </c>
      <c r="AI93" s="133">
        <f t="shared" si="21"/>
        <v>-1.0459050983127827E-2</v>
      </c>
      <c r="AJ93" s="134">
        <v>17124299.247069001</v>
      </c>
      <c r="AK93" s="133">
        <f t="shared" si="17"/>
        <v>-0.13575139395315086</v>
      </c>
    </row>
    <row r="94" spans="1:37">
      <c r="A94" s="110" t="s">
        <v>233</v>
      </c>
      <c r="B94" s="66">
        <v>19244557.530064918</v>
      </c>
      <c r="D94" s="110" t="s">
        <v>233</v>
      </c>
      <c r="E94" s="66">
        <v>22870.300918565317</v>
      </c>
      <c r="F94" s="66">
        <v>1541.9095593136467</v>
      </c>
      <c r="G94" s="124">
        <v>0.80184325387199995</v>
      </c>
      <c r="H94" s="125">
        <f t="shared" si="13"/>
        <v>19880.306064887853</v>
      </c>
      <c r="I94" s="66">
        <v>22771.3294382719</v>
      </c>
      <c r="J94" s="66">
        <v>1541.7448644301801</v>
      </c>
      <c r="K94" s="124">
        <v>0.83238402388300003</v>
      </c>
      <c r="L94" s="125">
        <f t="shared" si="14"/>
        <v>20496.235691424357</v>
      </c>
      <c r="N94" s="110" t="s">
        <v>233</v>
      </c>
      <c r="O94" s="66">
        <v>518.41386666669996</v>
      </c>
      <c r="P94" s="66">
        <v>624.98807993524701</v>
      </c>
      <c r="Q94" s="125">
        <f t="shared" si="11"/>
        <v>324002.48713982798</v>
      </c>
      <c r="R94" s="66">
        <v>518.828789461822</v>
      </c>
      <c r="S94" s="66">
        <v>621.64085225589281</v>
      </c>
      <c r="T94" s="125">
        <f t="shared" si="12"/>
        <v>322525.1708559402</v>
      </c>
      <c r="V94" s="109" t="s">
        <v>233</v>
      </c>
      <c r="W94" s="124">
        <v>-7.4093989697494811E-2</v>
      </c>
      <c r="X94" s="138">
        <v>4.63259379191516E-2</v>
      </c>
      <c r="Z94" s="109" t="s">
        <v>233</v>
      </c>
      <c r="AA94" s="132">
        <f t="shared" si="15"/>
        <v>48.300139873003054</v>
      </c>
      <c r="AB94" s="135">
        <v>68.948421393130999</v>
      </c>
      <c r="AC94" s="70">
        <f t="shared" si="18"/>
        <v>-1.1455628983606525E-2</v>
      </c>
      <c r="AE94" s="109" t="s">
        <v>233</v>
      </c>
      <c r="AF94" s="125">
        <f t="shared" si="19"/>
        <v>19244557.530064918</v>
      </c>
      <c r="AG94" s="125">
        <f t="shared" si="20"/>
        <v>19572257.109303948</v>
      </c>
      <c r="AH94" s="133">
        <f t="shared" si="16"/>
        <v>-1.6743065319903896E-2</v>
      </c>
      <c r="AI94" s="133">
        <f t="shared" si="21"/>
        <v>-1.2205073045444714E-2</v>
      </c>
      <c r="AJ94" s="134">
        <v>16987176.537273802</v>
      </c>
      <c r="AK94" s="133">
        <f t="shared" si="17"/>
        <v>-0.13207881735833582</v>
      </c>
    </row>
    <row r="95" spans="1:37">
      <c r="A95" s="110" t="s">
        <v>234</v>
      </c>
      <c r="B95" s="66">
        <v>16824962.724202052</v>
      </c>
      <c r="D95" s="110" t="s">
        <v>234</v>
      </c>
      <c r="E95" s="66">
        <v>22882.000000000004</v>
      </c>
      <c r="F95" s="66">
        <v>1534.4999999999968</v>
      </c>
      <c r="G95" s="124">
        <v>0.80442803653633299</v>
      </c>
      <c r="H95" s="125">
        <f t="shared" si="13"/>
        <v>19941.422332024369</v>
      </c>
      <c r="I95" s="66">
        <v>22633.409885639299</v>
      </c>
      <c r="J95" s="66">
        <v>1537.7579110321401</v>
      </c>
      <c r="K95" s="124">
        <v>0.83238402388300003</v>
      </c>
      <c r="L95" s="125">
        <f t="shared" si="14"/>
        <v>20377.446705833849</v>
      </c>
      <c r="N95" s="110" t="s">
        <v>234</v>
      </c>
      <c r="O95" s="66">
        <v>515.98813333329997</v>
      </c>
      <c r="P95" s="66">
        <v>619.60836889090297</v>
      </c>
      <c r="Q95" s="125">
        <f t="shared" si="11"/>
        <v>319710.56566170778</v>
      </c>
      <c r="R95" s="66">
        <v>519.38039517511697</v>
      </c>
      <c r="S95" s="66">
        <v>617.58643281534239</v>
      </c>
      <c r="T95" s="125">
        <f t="shared" si="12"/>
        <v>320762.28553042334</v>
      </c>
      <c r="V95" s="109" t="s">
        <v>234</v>
      </c>
      <c r="W95" s="124">
        <v>0.35464600920744827</v>
      </c>
      <c r="X95" s="138">
        <v>4.4646045641256099E-2</v>
      </c>
      <c r="Z95" s="109" t="s">
        <v>234</v>
      </c>
      <c r="AA95" s="132">
        <f t="shared" si="15"/>
        <v>140.78159038400378</v>
      </c>
      <c r="AB95" s="135">
        <v>68.056470501652896</v>
      </c>
      <c r="AC95" s="70">
        <f t="shared" si="18"/>
        <v>-1.293649475152403E-2</v>
      </c>
      <c r="AE95" s="109" t="s">
        <v>234</v>
      </c>
      <c r="AF95" s="125">
        <f t="shared" si="19"/>
        <v>16824962.724202052</v>
      </c>
      <c r="AG95" s="125">
        <f t="shared" si="20"/>
        <v>19302337.625948094</v>
      </c>
      <c r="AH95" s="133">
        <f t="shared" si="16"/>
        <v>-0.12834584855751938</v>
      </c>
      <c r="AI95" s="133">
        <f t="shared" si="21"/>
        <v>-1.3790922623203361E-2</v>
      </c>
      <c r="AJ95" s="134">
        <v>16781498.572115801</v>
      </c>
      <c r="AK95" s="133">
        <f t="shared" si="17"/>
        <v>-0.13059760442919274</v>
      </c>
    </row>
    <row r="96" spans="1:37">
      <c r="A96" s="110" t="s">
        <v>235</v>
      </c>
      <c r="B96" s="66">
        <v>14334347.075326817</v>
      </c>
      <c r="D96" s="110" t="s">
        <v>235</v>
      </c>
      <c r="E96" s="66">
        <v>22663.898853241684</v>
      </c>
      <c r="F96" s="66">
        <v>1553.6010340382797</v>
      </c>
      <c r="G96" s="124">
        <v>0.80120820719899999</v>
      </c>
      <c r="H96" s="125">
        <f t="shared" si="13"/>
        <v>19712.102802383521</v>
      </c>
      <c r="I96" s="66">
        <v>22492.191102134198</v>
      </c>
      <c r="J96" s="66">
        <v>1533.6243203361801</v>
      </c>
      <c r="K96" s="124">
        <v>0.83238402388300003</v>
      </c>
      <c r="L96" s="125">
        <f t="shared" si="14"/>
        <v>20255.764855876056</v>
      </c>
      <c r="N96" s="110" t="s">
        <v>235</v>
      </c>
      <c r="O96" s="66">
        <v>519.28020000000004</v>
      </c>
      <c r="P96" s="66">
        <v>594.80883799439505</v>
      </c>
      <c r="Q96" s="125">
        <f t="shared" si="11"/>
        <v>308872.45235549711</v>
      </c>
      <c r="R96" s="66">
        <v>520.01628592690997</v>
      </c>
      <c r="S96" s="66">
        <v>613.47772661646525</v>
      </c>
      <c r="T96" s="125">
        <f t="shared" si="12"/>
        <v>319018.40889397851</v>
      </c>
      <c r="V96" s="109" t="s">
        <v>235</v>
      </c>
      <c r="W96" s="124">
        <v>-5.4019866306489472E-2</v>
      </c>
      <c r="X96" s="138">
        <v>4.2867067007085001E-2</v>
      </c>
      <c r="Z96" s="109" t="s">
        <v>235</v>
      </c>
      <c r="AA96" s="132">
        <f t="shared" si="15"/>
        <v>39.998389243740995</v>
      </c>
      <c r="AB96" s="135">
        <v>67.060461504009695</v>
      </c>
      <c r="AC96" s="70">
        <f t="shared" si="18"/>
        <v>-1.463503749608952E-2</v>
      </c>
      <c r="AE96" s="109" t="s">
        <v>235</v>
      </c>
      <c r="AF96" s="125">
        <f t="shared" si="19"/>
        <v>14334347.075326817</v>
      </c>
      <c r="AG96" s="125">
        <f t="shared" si="20"/>
        <v>19008986.12233476</v>
      </c>
      <c r="AH96" s="133">
        <f t="shared" si="16"/>
        <v>-0.24591732651724324</v>
      </c>
      <c r="AI96" s="133">
        <f t="shared" si="21"/>
        <v>-1.5197719017150613E-2</v>
      </c>
      <c r="AJ96" s="134">
        <v>16398743.9948147</v>
      </c>
      <c r="AK96" s="133">
        <f t="shared" si="17"/>
        <v>-0.13731622037711602</v>
      </c>
    </row>
    <row r="97" spans="1:37">
      <c r="A97" s="110" t="s">
        <v>236</v>
      </c>
      <c r="B97" s="66">
        <v>15904708.089243682</v>
      </c>
      <c r="D97" s="110" t="s">
        <v>236</v>
      </c>
      <c r="E97" s="66">
        <v>22482.298155811775</v>
      </c>
      <c r="F97" s="66">
        <v>1524.1278168611282</v>
      </c>
      <c r="G97" s="124">
        <v>0.80297153775333296</v>
      </c>
      <c r="H97" s="125">
        <f t="shared" si="13"/>
        <v>19576.773339262232</v>
      </c>
      <c r="I97" s="66">
        <v>22348.3766995154</v>
      </c>
      <c r="J97" s="66">
        <v>1529.3882221203301</v>
      </c>
      <c r="K97" s="124">
        <v>0.83238402388300003</v>
      </c>
      <c r="L97" s="125">
        <f t="shared" si="14"/>
        <v>20131.81994651604</v>
      </c>
      <c r="N97" s="110" t="s">
        <v>236</v>
      </c>
      <c r="O97" s="66">
        <v>519.28019999989999</v>
      </c>
      <c r="P97" s="66">
        <v>595.245345378313</v>
      </c>
      <c r="Q97" s="125">
        <f t="shared" si="11"/>
        <v>309099.1219970599</v>
      </c>
      <c r="R97" s="66">
        <v>520.72657768096803</v>
      </c>
      <c r="S97" s="66">
        <v>609.33347388876302</v>
      </c>
      <c r="T97" s="125">
        <f t="shared" si="12"/>
        <v>317296.13452455105</v>
      </c>
      <c r="V97" s="109" t="s">
        <v>236</v>
      </c>
      <c r="W97" s="124">
        <v>-7.2515377900149502E-2</v>
      </c>
      <c r="X97" s="138">
        <v>4.1040389422582597E-2</v>
      </c>
      <c r="Z97" s="109" t="s">
        <v>236</v>
      </c>
      <c r="AA97" s="132">
        <f t="shared" si="15"/>
        <v>42.123906990247157</v>
      </c>
      <c r="AB97" s="135">
        <v>65.994739796652794</v>
      </c>
      <c r="AC97" s="70">
        <f t="shared" si="18"/>
        <v>-1.5891953074214649E-2</v>
      </c>
      <c r="AE97" s="109" t="s">
        <v>236</v>
      </c>
      <c r="AF97" s="125">
        <f t="shared" si="19"/>
        <v>15904708.089243682</v>
      </c>
      <c r="AG97" s="125">
        <f t="shared" si="20"/>
        <v>18699279.842549324</v>
      </c>
      <c r="AH97" s="133">
        <f t="shared" si="16"/>
        <v>-0.14944809515854865</v>
      </c>
      <c r="AI97" s="133">
        <f t="shared" si="21"/>
        <v>-1.6292624856069748E-2</v>
      </c>
      <c r="AJ97" s="134">
        <v>16068558.128754999</v>
      </c>
      <c r="AK97" s="133">
        <f t="shared" si="17"/>
        <v>-0.14068572351156766</v>
      </c>
    </row>
    <row r="98" spans="1:37">
      <c r="A98" s="110" t="s">
        <v>237</v>
      </c>
      <c r="B98" s="66">
        <v>17832003.966326606</v>
      </c>
      <c r="D98" s="110" t="s">
        <v>237</v>
      </c>
      <c r="E98" s="66">
        <v>22227.469639876057</v>
      </c>
      <c r="F98" s="66">
        <v>1505.7973631876675</v>
      </c>
      <c r="G98" s="124">
        <v>0.80461299438933298</v>
      </c>
      <c r="H98" s="125">
        <f t="shared" si="13"/>
        <v>19390.308267826331</v>
      </c>
      <c r="I98" s="66">
        <v>22202.7776068864</v>
      </c>
      <c r="J98" s="66">
        <v>1525.10623160872</v>
      </c>
      <c r="K98" s="124">
        <v>0.83238402388300003</v>
      </c>
      <c r="L98" s="125">
        <f t="shared" si="14"/>
        <v>20006.343597408188</v>
      </c>
      <c r="N98" s="110" t="s">
        <v>237</v>
      </c>
      <c r="O98" s="66">
        <v>519.97326666670006</v>
      </c>
      <c r="P98" s="66">
        <v>606.02758359607401</v>
      </c>
      <c r="Q98" s="125">
        <f t="shared" si="11"/>
        <v>315118.14233257726</v>
      </c>
      <c r="R98" s="66">
        <v>521.50092634734995</v>
      </c>
      <c r="S98" s="66">
        <v>605.16994592082676</v>
      </c>
      <c r="T98" s="125">
        <f t="shared" si="12"/>
        <v>315596.6873952868</v>
      </c>
      <c r="V98" s="109" t="s">
        <v>237</v>
      </c>
      <c r="W98" s="124">
        <v>-2.3854186397607169E-3</v>
      </c>
      <c r="X98" s="138">
        <v>3.9156845960372201E-2</v>
      </c>
      <c r="Z98" s="109" t="s">
        <v>237</v>
      </c>
      <c r="AA98" s="132">
        <f t="shared" si="15"/>
        <v>56.21319473574691</v>
      </c>
      <c r="AB98" s="135">
        <v>64.876736980870902</v>
      </c>
      <c r="AC98" s="70">
        <f t="shared" si="18"/>
        <v>-1.694078678432176E-2</v>
      </c>
      <c r="AE98" s="109" t="s">
        <v>237</v>
      </c>
      <c r="AF98" s="125">
        <f t="shared" si="19"/>
        <v>17832003.966326606</v>
      </c>
      <c r="AG98" s="125">
        <f t="shared" si="20"/>
        <v>18378620.705216516</v>
      </c>
      <c r="AH98" s="133">
        <f t="shared" si="16"/>
        <v>-2.9741989219830883E-2</v>
      </c>
      <c r="AI98" s="133">
        <f t="shared" si="21"/>
        <v>-1.7148207847190067E-2</v>
      </c>
      <c r="AJ98" s="134">
        <v>15733357.172357099</v>
      </c>
      <c r="AK98" s="133">
        <f t="shared" si="17"/>
        <v>-0.14393155913537056</v>
      </c>
    </row>
    <row r="99" spans="1:37">
      <c r="A99" s="110" t="s">
        <v>238</v>
      </c>
      <c r="B99" s="66">
        <v>15421745.712113284</v>
      </c>
      <c r="D99" s="110" t="s">
        <v>238</v>
      </c>
      <c r="E99" s="66">
        <v>22001.800000000003</v>
      </c>
      <c r="F99" s="66">
        <v>1525.7999999999972</v>
      </c>
      <c r="G99" s="124">
        <v>0.80464938095133298</v>
      </c>
      <c r="H99" s="125">
        <f t="shared" si="13"/>
        <v>19229.534749815037</v>
      </c>
      <c r="I99" s="66">
        <v>22056.288454260499</v>
      </c>
      <c r="J99" s="66">
        <v>1520.8316762721499</v>
      </c>
      <c r="K99" s="124">
        <v>0.83238402388300003</v>
      </c>
      <c r="L99" s="125">
        <f t="shared" si="14"/>
        <v>19880.133811753662</v>
      </c>
      <c r="N99" s="110" t="s">
        <v>238</v>
      </c>
      <c r="O99" s="66">
        <v>530.02273333330004</v>
      </c>
      <c r="P99" s="66">
        <v>599.34901479478901</v>
      </c>
      <c r="Q99" s="125">
        <f t="shared" si="11"/>
        <v>317668.60304215457</v>
      </c>
      <c r="R99" s="66">
        <v>522.32808385006695</v>
      </c>
      <c r="S99" s="66">
        <v>601.00208688146029</v>
      </c>
      <c r="T99" s="125">
        <f t="shared" si="12"/>
        <v>313920.26843068463</v>
      </c>
      <c r="V99" s="109" t="s">
        <v>238</v>
      </c>
      <c r="W99" s="124">
        <v>0.2722957083045785</v>
      </c>
      <c r="X99" s="138">
        <v>3.71362973385004E-2</v>
      </c>
      <c r="Z99" s="109" t="s">
        <v>238</v>
      </c>
      <c r="AA99" s="132">
        <f t="shared" si="15"/>
        <v>104.18781240701176</v>
      </c>
      <c r="AB99" s="135">
        <v>63.7089653874486</v>
      </c>
      <c r="AC99" s="70">
        <f t="shared" si="18"/>
        <v>-1.7999850913689164E-2</v>
      </c>
      <c r="AE99" s="109" t="s">
        <v>238</v>
      </c>
      <c r="AF99" s="125">
        <f t="shared" si="19"/>
        <v>15421745.712113284</v>
      </c>
      <c r="AG99" s="125">
        <f t="shared" si="20"/>
        <v>18051602.789904699</v>
      </c>
      <c r="AH99" s="133">
        <f t="shared" si="16"/>
        <v>-0.14568551659369297</v>
      </c>
      <c r="AI99" s="133">
        <f t="shared" si="21"/>
        <v>-1.7793387249076753E-2</v>
      </c>
      <c r="AJ99" s="134">
        <v>15378377.805300901</v>
      </c>
      <c r="AK99" s="133">
        <f t="shared" si="17"/>
        <v>-0.14808795738064826</v>
      </c>
    </row>
    <row r="100" spans="1:37">
      <c r="A100" s="110" t="s">
        <v>239</v>
      </c>
      <c r="B100" s="66">
        <v>13272653.577477325</v>
      </c>
      <c r="D100" s="110" t="s">
        <v>239</v>
      </c>
      <c r="E100" s="66">
        <v>21884.771180820328</v>
      </c>
      <c r="F100" s="66">
        <v>1446.1343138846712</v>
      </c>
      <c r="G100" s="124">
        <v>0.80663136276133296</v>
      </c>
      <c r="H100" s="125">
        <f t="shared" si="13"/>
        <v>19099.077115189717</v>
      </c>
      <c r="I100" s="66">
        <v>21909.819304172001</v>
      </c>
      <c r="J100" s="66">
        <v>1516.60581553868</v>
      </c>
      <c r="K100" s="124">
        <v>0.83238402388300003</v>
      </c>
      <c r="L100" s="125">
        <f t="shared" si="14"/>
        <v>19753.989370494804</v>
      </c>
      <c r="N100" s="110" t="s">
        <v>239</v>
      </c>
      <c r="O100" s="66">
        <v>523.26533333329996</v>
      </c>
      <c r="P100" s="66">
        <v>583.14430332691404</v>
      </c>
      <c r="Q100" s="125">
        <f t="shared" si="11"/>
        <v>305139.19826177263</v>
      </c>
      <c r="R100" s="66">
        <v>523.195847325827</v>
      </c>
      <c r="S100" s="66">
        <v>596.85032459869387</v>
      </c>
      <c r="T100" s="125">
        <f t="shared" si="12"/>
        <v>312269.61130510853</v>
      </c>
      <c r="V100" s="109" t="s">
        <v>239</v>
      </c>
      <c r="W100" s="124">
        <v>-2.113071170657177E-2</v>
      </c>
      <c r="X100" s="138">
        <v>3.4872640359638399E-2</v>
      </c>
      <c r="Z100" s="109" t="s">
        <v>239</v>
      </c>
      <c r="AA100" s="132">
        <f t="shared" si="15"/>
        <v>41.023173216359524</v>
      </c>
      <c r="AB100" s="135">
        <v>62.4885226332675</v>
      </c>
      <c r="AC100" s="70">
        <f t="shared" si="18"/>
        <v>-1.9156530745067513E-2</v>
      </c>
      <c r="AE100" s="109" t="s">
        <v>239</v>
      </c>
      <c r="AF100" s="125">
        <f t="shared" si="19"/>
        <v>13272653.577477325</v>
      </c>
      <c r="AG100" s="125">
        <f t="shared" si="20"/>
        <v>17722380.078808293</v>
      </c>
      <c r="AH100" s="133">
        <f t="shared" si="16"/>
        <v>-0.25107950972407883</v>
      </c>
      <c r="AI100" s="133">
        <f t="shared" si="21"/>
        <v>-1.8237865907426376E-2</v>
      </c>
      <c r="AJ100" s="134">
        <v>15173891.6426444</v>
      </c>
      <c r="AK100" s="133">
        <f t="shared" si="17"/>
        <v>-0.14380057446185079</v>
      </c>
    </row>
    <row r="101" spans="1:37">
      <c r="A101" s="110" t="s">
        <v>240</v>
      </c>
      <c r="B101" s="66">
        <v>14926240.502048261</v>
      </c>
      <c r="D101" s="110" t="s">
        <v>240</v>
      </c>
      <c r="E101" s="66">
        <v>21734.365103261061</v>
      </c>
      <c r="F101" s="66">
        <v>1469.4345607875134</v>
      </c>
      <c r="G101" s="124">
        <v>0.80527470801500001</v>
      </c>
      <c r="H101" s="125">
        <f t="shared" si="13"/>
        <v>18971.569073207473</v>
      </c>
      <c r="I101" s="66">
        <v>21764.246163870899</v>
      </c>
      <c r="J101" s="66">
        <v>1512.4730140387001</v>
      </c>
      <c r="K101" s="124">
        <v>0.83238402388300003</v>
      </c>
      <c r="L101" s="125">
        <f t="shared" si="14"/>
        <v>19628.683812701707</v>
      </c>
      <c r="N101" s="110" t="s">
        <v>240</v>
      </c>
      <c r="O101" s="66">
        <v>522.05246666669905</v>
      </c>
      <c r="P101" s="66">
        <v>581.07655299410305</v>
      </c>
      <c r="Q101" s="125">
        <f t="shared" si="11"/>
        <v>303352.44781275437</v>
      </c>
      <c r="R101" s="66">
        <v>524.096823067267</v>
      </c>
      <c r="S101" s="66">
        <v>592.734655678227</v>
      </c>
      <c r="T101" s="125">
        <f t="shared" si="12"/>
        <v>310650.34996282915</v>
      </c>
      <c r="V101" s="109" t="s">
        <v>240</v>
      </c>
      <c r="W101" s="124">
        <v>-2.8750365037324199E-2</v>
      </c>
      <c r="X101" s="138">
        <v>3.2406746458311701E-2</v>
      </c>
      <c r="Z101" s="109" t="s">
        <v>240</v>
      </c>
      <c r="AA101" s="132">
        <f t="shared" si="15"/>
        <v>45.435150357363518</v>
      </c>
      <c r="AB101" s="135">
        <v>61.237805614596297</v>
      </c>
      <c r="AC101" s="70">
        <f t="shared" si="18"/>
        <v>-2.0015147837810332E-2</v>
      </c>
      <c r="AE101" s="109" t="s">
        <v>240</v>
      </c>
      <c r="AF101" s="125">
        <f t="shared" si="19"/>
        <v>14926240.502048261</v>
      </c>
      <c r="AG101" s="125">
        <f t="shared" si="20"/>
        <v>17394960.298067145</v>
      </c>
      <c r="AH101" s="133">
        <f t="shared" si="16"/>
        <v>-0.14192155392807637</v>
      </c>
      <c r="AI101" s="133">
        <f t="shared" si="21"/>
        <v>-1.8474932784714571E-2</v>
      </c>
      <c r="AJ101" s="134">
        <v>15096004.7703021</v>
      </c>
      <c r="AK101" s="133">
        <f t="shared" si="17"/>
        <v>-0.13216216009532916</v>
      </c>
    </row>
    <row r="102" spans="1:37">
      <c r="A102" s="110" t="s">
        <v>241</v>
      </c>
      <c r="B102" s="66">
        <v>16977069.008642893</v>
      </c>
      <c r="D102" s="110" t="s">
        <v>241</v>
      </c>
      <c r="E102" s="66">
        <v>21492.405505090261</v>
      </c>
      <c r="F102" s="66">
        <v>1483.2282982780844</v>
      </c>
      <c r="G102" s="124">
        <v>0.81034112922000001</v>
      </c>
      <c r="H102" s="125">
        <f t="shared" si="13"/>
        <v>18899.40844492707</v>
      </c>
      <c r="I102" s="66">
        <v>21620.4293855305</v>
      </c>
      <c r="J102" s="66">
        <v>1508.43359171406</v>
      </c>
      <c r="K102" s="124">
        <v>0.83238402388300003</v>
      </c>
      <c r="L102" s="125">
        <f t="shared" si="14"/>
        <v>19504.933601720197</v>
      </c>
      <c r="N102" s="110" t="s">
        <v>241</v>
      </c>
      <c r="O102" s="66">
        <v>522.57226666659903</v>
      </c>
      <c r="P102" s="66">
        <v>574.92193911383004</v>
      </c>
      <c r="Q102" s="125">
        <f t="shared" si="11"/>
        <v>300438.26087907061</v>
      </c>
      <c r="R102" s="66">
        <v>525.023660795777</v>
      </c>
      <c r="S102" s="66">
        <v>588.67261953510092</v>
      </c>
      <c r="T102" s="125">
        <f t="shared" si="12"/>
        <v>309067.05371855834</v>
      </c>
      <c r="V102" s="109" t="s">
        <v>241</v>
      </c>
      <c r="W102" s="124">
        <v>-8.9135032000535741E-3</v>
      </c>
      <c r="X102" s="138">
        <v>2.97444849740039E-2</v>
      </c>
      <c r="Z102" s="109" t="s">
        <v>241</v>
      </c>
      <c r="AA102" s="132">
        <f t="shared" si="15"/>
        <v>55.13147610978848</v>
      </c>
      <c r="AB102" s="135">
        <v>59.965795384318199</v>
      </c>
      <c r="AC102" s="70">
        <f t="shared" si="18"/>
        <v>-2.0771649433089845E-2</v>
      </c>
      <c r="AE102" s="109" t="s">
        <v>241</v>
      </c>
      <c r="AF102" s="125">
        <f t="shared" si="19"/>
        <v>16977069.008642893</v>
      </c>
      <c r="AG102" s="125">
        <f t="shared" si="20"/>
        <v>17071263.196754061</v>
      </c>
      <c r="AH102" s="133">
        <f t="shared" si="16"/>
        <v>-5.5177046376437763E-3</v>
      </c>
      <c r="AI102" s="133">
        <f t="shared" si="21"/>
        <v>-1.8608671463829274E-2</v>
      </c>
      <c r="AJ102" s="134">
        <v>14984493.3917969</v>
      </c>
      <c r="AK102" s="133">
        <f t="shared" si="17"/>
        <v>-0.12223874595020831</v>
      </c>
    </row>
    <row r="103" spans="1:37">
      <c r="A103" s="110" t="s">
        <v>242</v>
      </c>
      <c r="B103" s="66">
        <v>14867352.776608</v>
      </c>
      <c r="D103" s="110" t="s">
        <v>242</v>
      </c>
      <c r="E103" s="66">
        <v>21300</v>
      </c>
      <c r="F103" s="66">
        <v>1506.2999999999986</v>
      </c>
      <c r="G103" s="124">
        <v>0.80088757535833299</v>
      </c>
      <c r="H103" s="125">
        <f t="shared" si="13"/>
        <v>18565.205355132493</v>
      </c>
      <c r="I103" s="66">
        <v>21479.2106456609</v>
      </c>
      <c r="J103" s="66">
        <v>1504.4609694733199</v>
      </c>
      <c r="K103" s="124">
        <v>0.83238402388300003</v>
      </c>
      <c r="L103" s="125">
        <f t="shared" si="14"/>
        <v>19383.41275653911</v>
      </c>
      <c r="N103" s="110" t="s">
        <v>242</v>
      </c>
      <c r="O103" s="66">
        <v>520.49306666660004</v>
      </c>
      <c r="P103" s="66">
        <v>576.607894530007</v>
      </c>
      <c r="Q103" s="125">
        <f t="shared" si="11"/>
        <v>300120.41128809482</v>
      </c>
      <c r="R103" s="66">
        <v>525.96773250999797</v>
      </c>
      <c r="S103" s="66">
        <v>584.68106476549735</v>
      </c>
      <c r="T103" s="125">
        <f t="shared" si="12"/>
        <v>307523.37387623993</v>
      </c>
      <c r="V103" s="109" t="s">
        <v>242</v>
      </c>
      <c r="W103" s="124">
        <v>0.2172418208087169</v>
      </c>
      <c r="X103" s="138">
        <v>2.68535020515141E-2</v>
      </c>
      <c r="Z103" s="109" t="s">
        <v>242</v>
      </c>
      <c r="AA103" s="132">
        <f t="shared" si="15"/>
        <v>90.676690418312916</v>
      </c>
      <c r="AB103" s="135">
        <v>58.671596335780599</v>
      </c>
      <c r="AC103" s="70">
        <f t="shared" si="18"/>
        <v>-2.1582287706568892E-2</v>
      </c>
      <c r="AE103" s="109" t="s">
        <v>242</v>
      </c>
      <c r="AF103" s="125">
        <f t="shared" si="19"/>
        <v>14867352.776608</v>
      </c>
      <c r="AG103" s="125">
        <f t="shared" si="20"/>
        <v>16752121.167148393</v>
      </c>
      <c r="AH103" s="133">
        <f t="shared" si="16"/>
        <v>-0.11250923818749009</v>
      </c>
      <c r="AI103" s="133">
        <f t="shared" si="21"/>
        <v>-1.8694693294070364E-2</v>
      </c>
      <c r="AJ103" s="134">
        <v>14828960.415939201</v>
      </c>
      <c r="AK103" s="133">
        <f t="shared" si="17"/>
        <v>-0.11480102919626622</v>
      </c>
    </row>
    <row r="104" spans="1:37">
      <c r="A104" s="110" t="s">
        <v>243</v>
      </c>
      <c r="B104" s="66">
        <v>12995928.560509551</v>
      </c>
      <c r="D104" s="110" t="s">
        <v>243</v>
      </c>
      <c r="E104" s="66">
        <v>21237.986636772825</v>
      </c>
      <c r="F104" s="66">
        <v>1500.8083611050351</v>
      </c>
      <c r="G104" s="124">
        <v>0.80567182409166604</v>
      </c>
      <c r="H104" s="125">
        <f t="shared" si="13"/>
        <v>18611.655794788225</v>
      </c>
      <c r="I104" s="66">
        <v>21341.3516058471</v>
      </c>
      <c r="J104" s="66">
        <v>1500.5128149166701</v>
      </c>
      <c r="K104" s="124">
        <v>0.83238402388300003</v>
      </c>
      <c r="L104" s="125">
        <f t="shared" si="14"/>
        <v>19264.712939693603</v>
      </c>
      <c r="N104" s="110" t="s">
        <v>243</v>
      </c>
      <c r="O104" s="66">
        <v>525.51779999999997</v>
      </c>
      <c r="P104" s="66">
        <v>580.25483854965705</v>
      </c>
      <c r="Q104" s="125">
        <f t="shared" si="11"/>
        <v>304934.24619397096</v>
      </c>
      <c r="R104" s="66">
        <v>526.91887808723902</v>
      </c>
      <c r="S104" s="66">
        <v>580.77076555574229</v>
      </c>
      <c r="T104" s="125">
        <f t="shared" si="12"/>
        <v>306019.08021249867</v>
      </c>
      <c r="V104" s="109" t="s">
        <v>243</v>
      </c>
      <c r="W104" s="124">
        <v>-5.2006667856928424E-2</v>
      </c>
      <c r="X104" s="138">
        <v>2.36772825930327E-2</v>
      </c>
      <c r="Z104" s="109" t="s">
        <v>243</v>
      </c>
      <c r="AA104" s="132">
        <f t="shared" si="15"/>
        <v>36.850477063098459</v>
      </c>
      <c r="AB104" s="135">
        <v>57.351291412784299</v>
      </c>
      <c r="AC104" s="70">
        <f t="shared" si="18"/>
        <v>-2.2503306633078868E-2</v>
      </c>
      <c r="AE104" s="109" t="s">
        <v>243</v>
      </c>
      <c r="AF104" s="125">
        <f t="shared" si="19"/>
        <v>12995928.560509551</v>
      </c>
      <c r="AG104" s="125">
        <f t="shared" si="20"/>
        <v>16438251.587565845</v>
      </c>
      <c r="AH104" s="133">
        <f t="shared" si="16"/>
        <v>-0.2094093163569854</v>
      </c>
      <c r="AI104" s="133">
        <f t="shared" si="21"/>
        <v>-1.8736109681325552E-2</v>
      </c>
      <c r="AJ104" s="134">
        <v>14797141.2750546</v>
      </c>
      <c r="AK104" s="133">
        <f t="shared" si="17"/>
        <v>-9.9834845802737729E-2</v>
      </c>
    </row>
    <row r="105" spans="1:37">
      <c r="A105" s="110" t="s">
        <v>244</v>
      </c>
      <c r="B105" s="66">
        <v>14841875.720930234</v>
      </c>
      <c r="D105" s="110" t="s">
        <v>244</v>
      </c>
      <c r="E105" s="66">
        <v>21045.428654858399</v>
      </c>
      <c r="F105" s="66">
        <v>1510.5375672116731</v>
      </c>
      <c r="G105" s="124">
        <v>0.80592097979933297</v>
      </c>
      <c r="H105" s="125">
        <f t="shared" si="13"/>
        <v>18471.490049032109</v>
      </c>
      <c r="I105" s="66">
        <v>21207.501921020601</v>
      </c>
      <c r="J105" s="66">
        <v>1496.54794503835</v>
      </c>
      <c r="K105" s="124">
        <v>0.83238402388300003</v>
      </c>
      <c r="L105" s="125">
        <f t="shared" si="14"/>
        <v>19149.333730563932</v>
      </c>
      <c r="N105" s="110" t="s">
        <v>244</v>
      </c>
      <c r="O105" s="66">
        <v>529.67619999999999</v>
      </c>
      <c r="P105" s="66">
        <v>561.621059983279</v>
      </c>
      <c r="Q105" s="125">
        <f t="shared" si="11"/>
        <v>297477.30889191525</v>
      </c>
      <c r="R105" s="66">
        <v>527.86351573865795</v>
      </c>
      <c r="S105" s="66">
        <v>576.94595559793504</v>
      </c>
      <c r="T105" s="125">
        <f t="shared" si="12"/>
        <v>304548.72051312565</v>
      </c>
      <c r="V105" s="109" t="s">
        <v>244</v>
      </c>
      <c r="W105" s="124">
        <v>7.4380123668226217E-3</v>
      </c>
      <c r="X105" s="138">
        <v>2.0278304199973E-2</v>
      </c>
      <c r="Z105" s="109" t="s">
        <v>244</v>
      </c>
      <c r="AA105" s="132">
        <f t="shared" si="15"/>
        <v>50.934526115739381</v>
      </c>
      <c r="AB105" s="135">
        <v>56.020966742931797</v>
      </c>
      <c r="AC105" s="70">
        <f t="shared" si="18"/>
        <v>-2.3196071737557333E-2</v>
      </c>
      <c r="AE105" s="109" t="s">
        <v>244</v>
      </c>
      <c r="AF105" s="125">
        <f t="shared" si="19"/>
        <v>14841875.720930234</v>
      </c>
      <c r="AG105" s="125">
        <f t="shared" si="20"/>
        <v>16130318.126986638</v>
      </c>
      <c r="AH105" s="133">
        <f t="shared" si="16"/>
        <v>-7.987706106681125E-2</v>
      </c>
      <c r="AI105" s="133">
        <f t="shared" si="21"/>
        <v>-1.8732738025017959E-2</v>
      </c>
      <c r="AJ105" s="134">
        <v>15052344.354996501</v>
      </c>
      <c r="AK105" s="133">
        <f t="shared" si="17"/>
        <v>-6.6829045993001587E-2</v>
      </c>
    </row>
    <row r="106" spans="1:37">
      <c r="A106" s="110" t="s">
        <v>245</v>
      </c>
      <c r="B106" s="66">
        <v>16944031.899053626</v>
      </c>
      <c r="D106" s="110" t="s">
        <v>245</v>
      </c>
      <c r="E106" s="66">
        <v>20908.520988157339</v>
      </c>
      <c r="F106" s="66">
        <v>1515.1141673539632</v>
      </c>
      <c r="G106" s="124">
        <v>0.80856081174766603</v>
      </c>
      <c r="H106" s="125">
        <f t="shared" si="13"/>
        <v>18420.924869981576</v>
      </c>
      <c r="I106" s="66">
        <v>21078.246643007002</v>
      </c>
      <c r="J106" s="66">
        <v>1492.5253615489801</v>
      </c>
      <c r="K106" s="124">
        <v>0.83238402388300003</v>
      </c>
      <c r="L106" s="125">
        <f t="shared" si="14"/>
        <v>19037.721118653484</v>
      </c>
      <c r="N106" s="110" t="s">
        <v>245</v>
      </c>
      <c r="O106" s="66">
        <v>527.59699999999998</v>
      </c>
      <c r="P106" s="66">
        <v>555.04494632797105</v>
      </c>
      <c r="Q106" s="125">
        <f t="shared" si="11"/>
        <v>292840.04854779853</v>
      </c>
      <c r="R106" s="66">
        <v>528.78718800160698</v>
      </c>
      <c r="S106" s="66">
        <v>573.21631371126</v>
      </c>
      <c r="T106" s="125">
        <f t="shared" si="12"/>
        <v>303109.44264402415</v>
      </c>
      <c r="V106" s="109" t="s">
        <v>245</v>
      </c>
      <c r="W106" s="124">
        <v>8.5490961560286127E-3</v>
      </c>
      <c r="X106" s="138">
        <v>1.6671742004717501E-2</v>
      </c>
      <c r="Z106" s="109" t="s">
        <v>245</v>
      </c>
      <c r="AA106" s="132">
        <f t="shared" si="15"/>
        <v>59.245651851196783</v>
      </c>
      <c r="AB106" s="135">
        <v>54.6838954448571</v>
      </c>
      <c r="AC106" s="70">
        <f t="shared" si="18"/>
        <v>-2.3867337102735697E-2</v>
      </c>
      <c r="AE106" s="109" t="s">
        <v>245</v>
      </c>
      <c r="AF106" s="125">
        <f t="shared" si="19"/>
        <v>16944031.899053626</v>
      </c>
      <c r="AG106" s="125">
        <f t="shared" si="20"/>
        <v>15827770.143909672</v>
      </c>
      <c r="AH106" s="133">
        <f t="shared" si="16"/>
        <v>7.0525522230525758E-2</v>
      </c>
      <c r="AI106" s="133">
        <f t="shared" si="21"/>
        <v>-1.875647961157012E-2</v>
      </c>
      <c r="AJ106" s="134">
        <v>14994119.701316399</v>
      </c>
      <c r="AK106" s="133">
        <f t="shared" si="17"/>
        <v>-5.2670113036361668E-2</v>
      </c>
    </row>
    <row r="107" spans="1:37">
      <c r="A107" s="110" t="s">
        <v>246</v>
      </c>
      <c r="B107" s="66">
        <v>14977595.17808219</v>
      </c>
      <c r="D107" s="110" t="s">
        <v>246</v>
      </c>
      <c r="E107" s="66">
        <v>20716.8</v>
      </c>
      <c r="F107" s="66">
        <v>1496.0999999999985</v>
      </c>
      <c r="G107" s="124">
        <v>0.80769681003966598</v>
      </c>
      <c r="H107" s="125">
        <f t="shared" si="13"/>
        <v>18228.99327422975</v>
      </c>
      <c r="I107" s="66">
        <v>20954.069527840798</v>
      </c>
      <c r="J107" s="66">
        <v>1488.4128096730501</v>
      </c>
      <c r="K107" s="124">
        <v>0.83238402388300003</v>
      </c>
      <c r="L107" s="125">
        <f t="shared" si="14"/>
        <v>18930.245519981327</v>
      </c>
      <c r="N107" s="110" t="s">
        <v>246</v>
      </c>
      <c r="O107" s="66">
        <v>533.83460000000002</v>
      </c>
      <c r="P107" s="66">
        <v>555.66230663791202</v>
      </c>
      <c r="Q107" s="125">
        <f t="shared" si="11"/>
        <v>296631.76519912714</v>
      </c>
      <c r="R107" s="66">
        <v>529.67657034110198</v>
      </c>
      <c r="S107" s="66">
        <v>569.58628371553777</v>
      </c>
      <c r="T107" s="125">
        <f t="shared" si="12"/>
        <v>301696.50927177991</v>
      </c>
      <c r="V107" s="109" t="s">
        <v>246</v>
      </c>
      <c r="W107" s="124">
        <v>0.18587085124655278</v>
      </c>
      <c r="X107" s="138">
        <v>1.28647459572526E-2</v>
      </c>
      <c r="Z107" s="109" t="s">
        <v>246</v>
      </c>
      <c r="AA107" s="132">
        <f t="shared" si="15"/>
        <v>84.800536270583819</v>
      </c>
      <c r="AB107" s="135">
        <v>53.3401716118019</v>
      </c>
      <c r="AC107" s="70">
        <f t="shared" si="18"/>
        <v>-2.4572569714061521E-2</v>
      </c>
      <c r="AE107" s="109" t="s">
        <v>246</v>
      </c>
      <c r="AF107" s="125">
        <f t="shared" si="19"/>
        <v>14977595.17808219</v>
      </c>
      <c r="AG107" s="125">
        <f t="shared" si="20"/>
        <v>15529445.278930932</v>
      </c>
      <c r="AH107" s="133">
        <f t="shared" si="16"/>
        <v>-3.5535725258483405E-2</v>
      </c>
      <c r="AI107" s="133">
        <f t="shared" si="21"/>
        <v>-1.8848192908179962E-2</v>
      </c>
      <c r="AJ107" s="134">
        <v>14894082.879270701</v>
      </c>
      <c r="AK107" s="133">
        <f t="shared" si="17"/>
        <v>-4.0913399561170335E-2</v>
      </c>
    </row>
    <row r="108" spans="1:37">
      <c r="A108" s="110" t="s">
        <v>247</v>
      </c>
      <c r="B108" s="66">
        <v>12976765.355648536</v>
      </c>
      <c r="D108" s="110" t="s">
        <v>247</v>
      </c>
      <c r="E108" s="66">
        <v>20481.046976410304</v>
      </c>
      <c r="F108" s="66">
        <v>1454.0969635334443</v>
      </c>
      <c r="G108" s="124">
        <v>0.81376032413466604</v>
      </c>
      <c r="H108" s="125">
        <f t="shared" si="13"/>
        <v>18120.760389674415</v>
      </c>
      <c r="I108" s="66">
        <v>20835.348253022101</v>
      </c>
      <c r="J108" s="66">
        <v>1484.19215263866</v>
      </c>
      <c r="K108" s="124">
        <v>0.83238402388300003</v>
      </c>
      <c r="L108" s="125">
        <f t="shared" si="14"/>
        <v>18827.203170492834</v>
      </c>
      <c r="N108" s="110" t="s">
        <v>247</v>
      </c>
      <c r="O108" s="66">
        <v>532.96826666669995</v>
      </c>
      <c r="P108" s="66">
        <v>577.31389654729298</v>
      </c>
      <c r="Q108" s="125">
        <f t="shared" si="11"/>
        <v>307689.9867654093</v>
      </c>
      <c r="R108" s="66">
        <v>530.51759435465999</v>
      </c>
      <c r="S108" s="66">
        <v>566.05111270782811</v>
      </c>
      <c r="T108" s="125">
        <f t="shared" si="12"/>
        <v>300300.07459553547</v>
      </c>
      <c r="V108" s="109" t="s">
        <v>247</v>
      </c>
      <c r="W108" s="124">
        <v>-1.1841287551305202E-2</v>
      </c>
      <c r="X108" s="138">
        <v>8.8593893539094595E-3</v>
      </c>
      <c r="Z108" s="109" t="s">
        <v>247</v>
      </c>
      <c r="AA108" s="132">
        <f t="shared" si="15"/>
        <v>40.783928024533964</v>
      </c>
      <c r="AB108" s="135">
        <v>51.992740434762098</v>
      </c>
      <c r="AC108" s="70">
        <f t="shared" si="18"/>
        <v>-2.5261095649374954E-2</v>
      </c>
      <c r="AE108" s="109" t="s">
        <v>247</v>
      </c>
      <c r="AF108" s="125">
        <f t="shared" si="19"/>
        <v>12976765.355648536</v>
      </c>
      <c r="AG108" s="125">
        <f t="shared" si="20"/>
        <v>15234995.997384971</v>
      </c>
      <c r="AH108" s="133">
        <f t="shared" si="16"/>
        <v>-0.14822653331343516</v>
      </c>
      <c r="AI108" s="133">
        <f t="shared" si="21"/>
        <v>-1.8960708271109072E-2</v>
      </c>
      <c r="AJ108" s="134">
        <v>14702818.1201868</v>
      </c>
      <c r="AK108" s="133">
        <f t="shared" si="17"/>
        <v>-3.4931277782384529E-2</v>
      </c>
    </row>
    <row r="109" spans="1:37">
      <c r="A109" s="110" t="s">
        <v>248</v>
      </c>
      <c r="B109" s="66">
        <v>14153984.297213621</v>
      </c>
      <c r="D109" s="110" t="s">
        <v>248</v>
      </c>
      <c r="E109" s="66">
        <v>20341.214444031233</v>
      </c>
      <c r="F109" s="66">
        <v>1554.5068323379783</v>
      </c>
      <c r="G109" s="124">
        <v>0.81454745059800004</v>
      </c>
      <c r="H109" s="125">
        <f t="shared" si="13"/>
        <v>18123.391199790833</v>
      </c>
      <c r="I109" s="66">
        <v>20722.312202596</v>
      </c>
      <c r="J109" s="66">
        <v>1479.85005816786</v>
      </c>
      <c r="K109" s="124">
        <v>0.83238402388300003</v>
      </c>
      <c r="L109" s="125">
        <f t="shared" si="14"/>
        <v>18728.771673524512</v>
      </c>
      <c r="N109" s="110" t="s">
        <v>248</v>
      </c>
      <c r="O109" s="66">
        <v>536.26033333340001</v>
      </c>
      <c r="P109" s="66">
        <v>557.69110801399404</v>
      </c>
      <c r="Q109" s="125">
        <f t="shared" si="11"/>
        <v>299067.61948065762</v>
      </c>
      <c r="R109" s="66">
        <v>531.29879040832998</v>
      </c>
      <c r="S109" s="66">
        <v>562.59512631676319</v>
      </c>
      <c r="T109" s="125">
        <f t="shared" si="12"/>
        <v>298906.11010171787</v>
      </c>
      <c r="V109" s="109" t="s">
        <v>248</v>
      </c>
      <c r="W109" s="124">
        <v>1.9577700590302505E-2</v>
      </c>
      <c r="X109" s="138">
        <v>4.7658743068249897E-3</v>
      </c>
      <c r="Z109" s="109" t="s">
        <v>248</v>
      </c>
      <c r="AA109" s="132">
        <f t="shared" si="15"/>
        <v>49.997207927632829</v>
      </c>
      <c r="AB109" s="135">
        <v>50.664209832645199</v>
      </c>
      <c r="AC109" s="70">
        <f t="shared" si="18"/>
        <v>-2.5552232696483324E-2</v>
      </c>
      <c r="AE109" s="109" t="s">
        <v>248</v>
      </c>
      <c r="AF109" s="125">
        <f t="shared" si="19"/>
        <v>14153984.297213621</v>
      </c>
      <c r="AG109" s="125">
        <f t="shared" si="20"/>
        <v>14945229.833726039</v>
      </c>
      <c r="AH109" s="133">
        <f t="shared" si="16"/>
        <v>-5.2943015618726684E-2</v>
      </c>
      <c r="AI109" s="133">
        <f t="shared" si="21"/>
        <v>-1.9019772877437502E-2</v>
      </c>
      <c r="AJ109" s="134">
        <v>14449125.023571</v>
      </c>
      <c r="AK109" s="133">
        <f t="shared" si="17"/>
        <v>-3.3194859876661681E-2</v>
      </c>
    </row>
    <row r="110" spans="1:37">
      <c r="A110" s="110" t="s">
        <v>249</v>
      </c>
      <c r="B110" s="66">
        <v>16335631.304347826</v>
      </c>
      <c r="D110" s="110" t="s">
        <v>249</v>
      </c>
      <c r="E110" s="66">
        <v>20301.052943532286</v>
      </c>
      <c r="F110" s="66">
        <v>1511.7884342791572</v>
      </c>
      <c r="G110" s="124">
        <v>0.81515272977366604</v>
      </c>
      <c r="H110" s="125">
        <f t="shared" si="13"/>
        <v>18060.247158479218</v>
      </c>
      <c r="I110" s="66">
        <v>20614.96932231</v>
      </c>
      <c r="J110" s="66">
        <v>1475.3543844895401</v>
      </c>
      <c r="K110" s="124">
        <v>0.83238402388300003</v>
      </c>
      <c r="L110" s="125">
        <f t="shared" si="14"/>
        <v>18634.925501218539</v>
      </c>
      <c r="N110" s="110" t="s">
        <v>249</v>
      </c>
      <c r="O110" s="66">
        <v>539.0326</v>
      </c>
      <c r="P110" s="66">
        <v>550.69782337727804</v>
      </c>
      <c r="Q110" s="125">
        <f t="shared" si="11"/>
        <v>296844.07954939496</v>
      </c>
      <c r="R110" s="66">
        <v>532.01022053836095</v>
      </c>
      <c r="S110" s="66">
        <v>559.21460679594315</v>
      </c>
      <c r="T110" s="125">
        <f t="shared" si="12"/>
        <v>297507.88628978253</v>
      </c>
      <c r="V110" s="109" t="s">
        <v>249</v>
      </c>
      <c r="W110" s="124">
        <v>8.4337683539210673E-3</v>
      </c>
      <c r="X110" s="138">
        <v>6.8146500507041297E-4</v>
      </c>
      <c r="Z110" s="109" t="s">
        <v>249</v>
      </c>
      <c r="AA110" s="132">
        <f t="shared" si="15"/>
        <v>56.34577368036625</v>
      </c>
      <c r="AB110" s="135">
        <v>49.370182216602501</v>
      </c>
      <c r="AC110" s="70">
        <f t="shared" si="18"/>
        <v>-2.5541257236955772E-2</v>
      </c>
      <c r="AE110" s="109" t="s">
        <v>249</v>
      </c>
      <c r="AF110" s="125">
        <f t="shared" si="19"/>
        <v>16335631.304347826</v>
      </c>
      <c r="AG110" s="125">
        <f t="shared" si="20"/>
        <v>14660314.724286616</v>
      </c>
      <c r="AH110" s="133">
        <f t="shared" si="16"/>
        <v>0.11427562174267938</v>
      </c>
      <c r="AI110" s="133">
        <f t="shared" si="21"/>
        <v>-1.906394967553271E-2</v>
      </c>
      <c r="AJ110" s="134">
        <v>14474839.316819901</v>
      </c>
      <c r="AK110" s="133">
        <f t="shared" si="17"/>
        <v>-1.2651529721899651E-2</v>
      </c>
    </row>
    <row r="111" spans="1:37">
      <c r="A111" s="110" t="s">
        <v>250</v>
      </c>
      <c r="B111" s="66">
        <v>14345263.50617284</v>
      </c>
      <c r="D111" s="110" t="s">
        <v>250</v>
      </c>
      <c r="E111" s="66">
        <v>20181.399999999994</v>
      </c>
      <c r="F111" s="66">
        <v>1478.4999999999986</v>
      </c>
      <c r="G111" s="124">
        <v>0.81871562756933303</v>
      </c>
      <c r="H111" s="125">
        <f t="shared" si="13"/>
        <v>18001.327566227734</v>
      </c>
      <c r="I111" s="66">
        <v>20513.089371812199</v>
      </c>
      <c r="J111" s="66">
        <v>1470.71965031641</v>
      </c>
      <c r="K111" s="124">
        <v>0.83238402388300003</v>
      </c>
      <c r="L111" s="125">
        <f t="shared" si="14"/>
        <v>18545.487523897049</v>
      </c>
      <c r="N111" s="110" t="s">
        <v>250</v>
      </c>
      <c r="O111" s="66">
        <v>536.7801333333</v>
      </c>
      <c r="P111" s="66">
        <v>555.16649507072805</v>
      </c>
      <c r="Q111" s="125">
        <f t="shared" si="11"/>
        <v>298002.34524624626</v>
      </c>
      <c r="R111" s="66">
        <v>532.64504774532702</v>
      </c>
      <c r="S111" s="66">
        <v>555.9064947220221</v>
      </c>
      <c r="T111" s="125">
        <f t="shared" si="12"/>
        <v>296100.84142314887</v>
      </c>
      <c r="V111" s="109" t="s">
        <v>250</v>
      </c>
      <c r="W111" s="124">
        <v>1.4516973238752895E-3</v>
      </c>
      <c r="X111" s="138">
        <v>-3.2873169708559301E-3</v>
      </c>
      <c r="Z111" s="109" t="s">
        <v>250</v>
      </c>
      <c r="AA111" s="132">
        <f t="shared" si="15"/>
        <v>48.334623949593848</v>
      </c>
      <c r="AB111" s="135">
        <v>48.1258431215945</v>
      </c>
      <c r="AC111" s="70">
        <f t="shared" si="18"/>
        <v>-2.5204263770967961E-2</v>
      </c>
      <c r="AE111" s="109" t="s">
        <v>250</v>
      </c>
      <c r="AF111" s="125">
        <f t="shared" si="19"/>
        <v>14345263.50617284</v>
      </c>
      <c r="AG111" s="125">
        <f t="shared" si="20"/>
        <v>14380477.167766651</v>
      </c>
      <c r="AH111" s="133">
        <f t="shared" si="16"/>
        <v>-2.4487130143874369E-3</v>
      </c>
      <c r="AI111" s="133">
        <f t="shared" si="21"/>
        <v>-1.9088100206769765E-2</v>
      </c>
      <c r="AJ111" s="134">
        <v>14199585.7650043</v>
      </c>
      <c r="AK111" s="133">
        <f t="shared" si="17"/>
        <v>-1.2578956918607226E-2</v>
      </c>
    </row>
    <row r="112" spans="1:37">
      <c r="A112" s="110" t="s">
        <v>251</v>
      </c>
      <c r="B112" s="66">
        <v>12511317.192268565</v>
      </c>
      <c r="D112" s="110" t="s">
        <v>251</v>
      </c>
      <c r="E112" s="66">
        <v>20202.660175045381</v>
      </c>
      <c r="F112" s="66">
        <v>1438.2359058443828</v>
      </c>
      <c r="G112" s="124">
        <v>0.82118168427566596</v>
      </c>
      <c r="H112" s="125">
        <f t="shared" si="13"/>
        <v>18028.290415237068</v>
      </c>
      <c r="I112" s="66">
        <v>20416.245913014202</v>
      </c>
      <c r="J112" s="66">
        <v>1465.9831456423201</v>
      </c>
      <c r="K112" s="124">
        <v>0.83238402388300003</v>
      </c>
      <c r="L112" s="125">
        <f t="shared" si="14"/>
        <v>18460.140071301936</v>
      </c>
      <c r="N112" s="110" t="s">
        <v>251</v>
      </c>
      <c r="O112" s="66">
        <v>537.81973333329995</v>
      </c>
      <c r="P112" s="66">
        <v>564.594800417697</v>
      </c>
      <c r="Q112" s="125">
        <f t="shared" si="11"/>
        <v>303650.2250020135</v>
      </c>
      <c r="R112" s="66">
        <v>533.20082401696504</v>
      </c>
      <c r="S112" s="66">
        <v>552.66301413773954</v>
      </c>
      <c r="T112" s="125">
        <f t="shared" si="12"/>
        <v>294680.37454194232</v>
      </c>
      <c r="V112" s="109" t="s">
        <v>251</v>
      </c>
      <c r="W112" s="124">
        <v>-9.13550505736338E-3</v>
      </c>
      <c r="X112" s="138">
        <v>-7.0291048508626698E-3</v>
      </c>
      <c r="Z112" s="109" t="s">
        <v>251</v>
      </c>
      <c r="AA112" s="132">
        <f t="shared" si="15"/>
        <v>40.153690746433718</v>
      </c>
      <c r="AB112" s="135">
        <v>46.950737827246499</v>
      </c>
      <c r="AC112" s="70">
        <f t="shared" si="18"/>
        <v>-2.4417344572623567E-2</v>
      </c>
      <c r="AE112" s="109" t="s">
        <v>251</v>
      </c>
      <c r="AF112" s="125">
        <f t="shared" si="19"/>
        <v>12511317.192268565</v>
      </c>
      <c r="AG112" s="125">
        <f t="shared" si="20"/>
        <v>14107513.183866993</v>
      </c>
      <c r="AH112" s="133">
        <f t="shared" si="16"/>
        <v>-0.11314510011755992</v>
      </c>
      <c r="AI112" s="133">
        <f t="shared" si="21"/>
        <v>-1.8981566516547699E-2</v>
      </c>
      <c r="AJ112" s="134">
        <v>14110285.5074392</v>
      </c>
      <c r="AK112" s="133">
        <f t="shared" si="17"/>
        <v>1.9651398060556866E-4</v>
      </c>
    </row>
    <row r="113" spans="1:37">
      <c r="A113" s="110" t="s">
        <v>252</v>
      </c>
      <c r="B113" s="66">
        <v>13280785.070993915</v>
      </c>
      <c r="D113" s="110" t="s">
        <v>252</v>
      </c>
      <c r="E113" s="66">
        <v>20268.802530125038</v>
      </c>
      <c r="F113" s="66">
        <v>1397.7767825403141</v>
      </c>
      <c r="G113" s="124">
        <v>0.82306827484800005</v>
      </c>
      <c r="H113" s="125">
        <f t="shared" si="13"/>
        <v>18080.385114245106</v>
      </c>
      <c r="I113" s="66">
        <v>20323.805201970099</v>
      </c>
      <c r="J113" s="66">
        <v>1461.1870231796699</v>
      </c>
      <c r="K113" s="124">
        <v>0.83238402388300003</v>
      </c>
      <c r="L113" s="125">
        <f t="shared" si="14"/>
        <v>18378.397777809791</v>
      </c>
      <c r="N113" s="110" t="s">
        <v>252</v>
      </c>
      <c r="O113" s="66">
        <v>532.27519999999902</v>
      </c>
      <c r="P113" s="66">
        <v>553.12566889208199</v>
      </c>
      <c r="Q113" s="125">
        <f t="shared" si="11"/>
        <v>294415.07603466616</v>
      </c>
      <c r="R113" s="66">
        <v>533.677685769508</v>
      </c>
      <c r="S113" s="66">
        <v>549.47341349146586</v>
      </c>
      <c r="T113" s="125">
        <f t="shared" si="12"/>
        <v>293241.69970399747</v>
      </c>
      <c r="V113" s="109" t="s">
        <v>252</v>
      </c>
      <c r="W113" s="124">
        <v>-1.9243349499535656E-2</v>
      </c>
      <c r="X113" s="138">
        <v>-1.04295699809241E-2</v>
      </c>
      <c r="Z113" s="109" t="s">
        <v>252</v>
      </c>
      <c r="AA113" s="132">
        <f t="shared" si="15"/>
        <v>42.750926282162894</v>
      </c>
      <c r="AB113" s="135">
        <v>45.864542101201401</v>
      </c>
      <c r="AC113" s="70">
        <f t="shared" si="18"/>
        <v>-2.3134795666933217E-2</v>
      </c>
      <c r="AE113" s="109" t="s">
        <v>252</v>
      </c>
      <c r="AF113" s="125">
        <f t="shared" si="19"/>
        <v>13280785.070993915</v>
      </c>
      <c r="AG113" s="125">
        <f t="shared" si="20"/>
        <v>13843589.360333269</v>
      </c>
      <c r="AH113" s="133">
        <f t="shared" si="16"/>
        <v>-4.0654506189845938E-2</v>
      </c>
      <c r="AI113" s="133">
        <f t="shared" si="21"/>
        <v>-1.8708033095126919E-2</v>
      </c>
      <c r="AJ113" s="134">
        <v>13664332.2141739</v>
      </c>
      <c r="AK113" s="133">
        <f t="shared" si="17"/>
        <v>-1.2948747719504307E-2</v>
      </c>
    </row>
    <row r="114" spans="1:37">
      <c r="A114" s="110" t="s">
        <v>253</v>
      </c>
      <c r="B114" s="66">
        <v>14561614.064516127</v>
      </c>
      <c r="D114" s="110" t="s">
        <v>253</v>
      </c>
      <c r="E114" s="66">
        <v>20513.359052320553</v>
      </c>
      <c r="F114" s="66">
        <v>1427.0475110741911</v>
      </c>
      <c r="G114" s="124">
        <v>0.82340436134533301</v>
      </c>
      <c r="H114" s="125">
        <f t="shared" si="13"/>
        <v>18317.836820597702</v>
      </c>
      <c r="I114" s="66">
        <v>20235.000003647601</v>
      </c>
      <c r="J114" s="66">
        <v>1456.3560936159899</v>
      </c>
      <c r="K114" s="124">
        <v>0.83238402388300003</v>
      </c>
      <c r="L114" s="125">
        <f t="shared" si="14"/>
        <v>18299.646819924699</v>
      </c>
      <c r="N114" s="110" t="s">
        <v>253</v>
      </c>
      <c r="O114" s="66">
        <v>540.76526666669997</v>
      </c>
      <c r="P114" s="66">
        <v>544.74322839418596</v>
      </c>
      <c r="Q114" s="125">
        <f t="shared" si="11"/>
        <v>294578.217167461</v>
      </c>
      <c r="R114" s="66">
        <v>534.07865623750797</v>
      </c>
      <c r="S114" s="66">
        <v>546.33790542091049</v>
      </c>
      <c r="T114" s="125">
        <f t="shared" si="12"/>
        <v>291787.41437881457</v>
      </c>
      <c r="V114" s="109" t="s">
        <v>253</v>
      </c>
      <c r="W114" s="124">
        <v>-3.2380779639198165E-2</v>
      </c>
      <c r="X114" s="138">
        <v>-1.33757002071439E-2</v>
      </c>
      <c r="Z114" s="109" t="s">
        <v>253</v>
      </c>
      <c r="AA114" s="132">
        <f t="shared" si="15"/>
        <v>45.180090480044058</v>
      </c>
      <c r="AB114" s="135">
        <v>44.882683556676703</v>
      </c>
      <c r="AC114" s="70">
        <f t="shared" si="18"/>
        <v>-2.1407791281513266E-2</v>
      </c>
      <c r="AE114" s="109" t="s">
        <v>253</v>
      </c>
      <c r="AF114" s="125">
        <f t="shared" si="19"/>
        <v>14561614.064516127</v>
      </c>
      <c r="AG114" s="125">
        <f t="shared" si="20"/>
        <v>13590370.836061263</v>
      </c>
      <c r="AH114" s="133">
        <f t="shared" si="16"/>
        <v>7.1465542785464395E-2</v>
      </c>
      <c r="AI114" s="133">
        <f t="shared" si="21"/>
        <v>-1.8291392331931333E-2</v>
      </c>
      <c r="AJ114" s="134">
        <v>12957099.291949701</v>
      </c>
      <c r="AK114" s="133">
        <f t="shared" si="17"/>
        <v>-4.6597076102678041E-2</v>
      </c>
    </row>
    <row r="115" spans="1:37">
      <c r="A115" s="110" t="s">
        <v>254</v>
      </c>
      <c r="B115" s="66">
        <v>13002683.076923076</v>
      </c>
      <c r="D115" s="110" t="s">
        <v>254</v>
      </c>
      <c r="E115" s="66">
        <v>20543.599999999995</v>
      </c>
      <c r="F115" s="66">
        <v>1460.2999999999986</v>
      </c>
      <c r="G115" s="124">
        <v>0.82487546144033297</v>
      </c>
      <c r="H115" s="125">
        <f t="shared" si="13"/>
        <v>18406.211529645618</v>
      </c>
      <c r="I115" s="66">
        <v>20149.028706345001</v>
      </c>
      <c r="J115" s="66">
        <v>1451.4755362383901</v>
      </c>
      <c r="K115" s="124">
        <v>0.83238402388300003</v>
      </c>
      <c r="L115" s="125">
        <f t="shared" si="14"/>
        <v>18223.205128159923</v>
      </c>
      <c r="N115" s="110" t="s">
        <v>254</v>
      </c>
      <c r="O115" s="66">
        <v>535.91380000000004</v>
      </c>
      <c r="P115" s="66">
        <v>546.46936401096002</v>
      </c>
      <c r="Q115" s="125">
        <f t="shared" si="11"/>
        <v>292860.47345069685</v>
      </c>
      <c r="R115" s="66">
        <v>534.40588210191197</v>
      </c>
      <c r="S115" s="66">
        <v>543.26103941371196</v>
      </c>
      <c r="T115" s="125">
        <f t="shared" si="12"/>
        <v>290321.8949794863</v>
      </c>
      <c r="V115" s="109" t="s">
        <v>254</v>
      </c>
      <c r="W115" s="124">
        <v>-0.17630608146887639</v>
      </c>
      <c r="X115" s="138">
        <v>-1.5759991987824601E-2</v>
      </c>
      <c r="Z115" s="109" t="s">
        <v>254</v>
      </c>
      <c r="AA115" s="132">
        <f t="shared" si="15"/>
        <v>27.258744085974662</v>
      </c>
      <c r="AB115" s="135">
        <v>44.018643797002802</v>
      </c>
      <c r="AC115" s="70">
        <f t="shared" si="18"/>
        <v>-1.9251071709712075E-2</v>
      </c>
      <c r="AE115" s="109" t="s">
        <v>254</v>
      </c>
      <c r="AF115" s="125">
        <f t="shared" si="19"/>
        <v>13002683.076923076</v>
      </c>
      <c r="AG115" s="125">
        <f t="shared" si="20"/>
        <v>13349468.577172264</v>
      </c>
      <c r="AH115" s="133">
        <f t="shared" si="16"/>
        <v>-2.5977476050409627E-2</v>
      </c>
      <c r="AI115" s="133">
        <f t="shared" si="21"/>
        <v>-1.7725951837147758E-2</v>
      </c>
      <c r="AJ115" s="134">
        <v>12704525.0460566</v>
      </c>
      <c r="AK115" s="133">
        <f t="shared" si="17"/>
        <v>-4.8312300028071874E-2</v>
      </c>
    </row>
    <row r="116" spans="1:37">
      <c r="A116" s="110" t="s">
        <v>255</v>
      </c>
      <c r="B116" s="66">
        <v>11099525.515092501</v>
      </c>
      <c r="D116" s="110" t="s">
        <v>255</v>
      </c>
      <c r="E116" s="66">
        <v>20390.069586022662</v>
      </c>
      <c r="F116" s="66">
        <v>1457.3154438531144</v>
      </c>
      <c r="G116" s="124">
        <v>0.834270038876333</v>
      </c>
      <c r="H116" s="125">
        <f t="shared" si="13"/>
        <v>18468.139590075374</v>
      </c>
      <c r="I116" s="66">
        <v>20065.263672765399</v>
      </c>
      <c r="J116" s="66">
        <v>1446.5122124699201</v>
      </c>
      <c r="K116" s="124">
        <v>0.83238402388300003</v>
      </c>
      <c r="L116" s="125">
        <f t="shared" si="14"/>
        <v>18148.517128679767</v>
      </c>
      <c r="N116" s="110" t="s">
        <v>255</v>
      </c>
      <c r="O116" s="66">
        <v>541.80486666670004</v>
      </c>
      <c r="P116" s="66">
        <v>539.62919393470497</v>
      </c>
      <c r="Q116" s="125">
        <f t="shared" si="11"/>
        <v>292373.72346925165</v>
      </c>
      <c r="R116" s="66">
        <v>534.66568917518805</v>
      </c>
      <c r="S116" s="66">
        <v>540.24666064993903</v>
      </c>
      <c r="T116" s="125">
        <f t="shared" si="12"/>
        <v>288851.35314099363</v>
      </c>
      <c r="V116" s="109" t="s">
        <v>255</v>
      </c>
      <c r="W116" s="124">
        <v>2.6152905664396653E-2</v>
      </c>
      <c r="X116" s="138">
        <v>-1.74868199559137E-2</v>
      </c>
      <c r="Z116" s="109" t="s">
        <v>255</v>
      </c>
      <c r="AA116" s="132">
        <f t="shared" si="15"/>
        <v>40.807208108803053</v>
      </c>
      <c r="AB116" s="135">
        <v>43.286090304837401</v>
      </c>
      <c r="AC116" s="70">
        <f t="shared" si="18"/>
        <v>-1.6641891457257474E-2</v>
      </c>
      <c r="AE116" s="109" t="s">
        <v>255</v>
      </c>
      <c r="AF116" s="125">
        <f t="shared" si="19"/>
        <v>11099525.515092501</v>
      </c>
      <c r="AG116" s="125">
        <f t="shared" si="20"/>
        <v>13123177.692054247</v>
      </c>
      <c r="AH116" s="133">
        <f t="shared" si="16"/>
        <v>-0.15420443313718266</v>
      </c>
      <c r="AI116" s="133">
        <f t="shared" si="21"/>
        <v>-1.6951302878451369E-2</v>
      </c>
      <c r="AJ116" s="134">
        <v>12551641.340405401</v>
      </c>
      <c r="AK116" s="133">
        <f t="shared" si="17"/>
        <v>-4.3551673615979267E-2</v>
      </c>
    </row>
    <row r="117" spans="1:37">
      <c r="A117" s="110" t="s">
        <v>256</v>
      </c>
      <c r="B117" s="66">
        <v>12254306.482758619</v>
      </c>
      <c r="D117" s="110" t="s">
        <v>256</v>
      </c>
      <c r="E117" s="66">
        <v>20310.017898832219</v>
      </c>
      <c r="F117" s="66">
        <v>1455.6691742343874</v>
      </c>
      <c r="G117" s="124">
        <v>0.83663445898466604</v>
      </c>
      <c r="H117" s="125">
        <f t="shared" si="13"/>
        <v>18447.730010992764</v>
      </c>
      <c r="I117" s="66">
        <v>19983.323872671001</v>
      </c>
      <c r="J117" s="66">
        <v>1441.43849902345</v>
      </c>
      <c r="K117" s="124">
        <v>0.83238402388300003</v>
      </c>
      <c r="L117" s="125">
        <f t="shared" si="14"/>
        <v>18075.238034714552</v>
      </c>
      <c r="N117" s="110" t="s">
        <v>256</v>
      </c>
      <c r="O117" s="66">
        <v>535.56726666659904</v>
      </c>
      <c r="P117" s="66">
        <v>539.93324064767</v>
      </c>
      <c r="Q117" s="125">
        <f t="shared" si="11"/>
        <v>289170.56987611169</v>
      </c>
      <c r="R117" s="66">
        <v>534.86534571848597</v>
      </c>
      <c r="S117" s="66">
        <v>537.29787108264054</v>
      </c>
      <c r="T117" s="125">
        <f t="shared" si="12"/>
        <v>287382.01157042303</v>
      </c>
      <c r="V117" s="109" t="s">
        <v>256</v>
      </c>
      <c r="W117" s="124">
        <v>1.6327887831967147E-2</v>
      </c>
      <c r="X117" s="138">
        <v>-1.8560900050284702E-2</v>
      </c>
      <c r="Z117" s="109" t="s">
        <v>256</v>
      </c>
      <c r="AA117" s="132">
        <f t="shared" si="15"/>
        <v>44.325120075459992</v>
      </c>
      <c r="AB117" s="135">
        <v>42.688215625518701</v>
      </c>
      <c r="AC117" s="70">
        <f t="shared" si="18"/>
        <v>-1.3812166335842146E-2</v>
      </c>
      <c r="AE117" s="109" t="s">
        <v>256</v>
      </c>
      <c r="AF117" s="125">
        <f t="shared" si="19"/>
        <v>12254306.482758619</v>
      </c>
      <c r="AG117" s="125">
        <f t="shared" si="20"/>
        <v>12914160.914902782</v>
      </c>
      <c r="AH117" s="133">
        <f t="shared" si="16"/>
        <v>-5.1095416612216699E-2</v>
      </c>
      <c r="AI117" s="133">
        <f t="shared" si="21"/>
        <v>-1.5927299169165354E-2</v>
      </c>
      <c r="AJ117" s="134">
        <v>12711631.2330599</v>
      </c>
      <c r="AK117" s="133">
        <f t="shared" si="17"/>
        <v>-1.5682759660301696E-2</v>
      </c>
    </row>
    <row r="118" spans="1:37">
      <c r="A118" s="110" t="s">
        <v>257</v>
      </c>
      <c r="B118" s="66">
        <v>14529087.185112635</v>
      </c>
      <c r="D118" s="110" t="s">
        <v>257</v>
      </c>
      <c r="E118" s="66">
        <v>20196.024292289385</v>
      </c>
      <c r="F118" s="66">
        <v>1455.4994601581666</v>
      </c>
      <c r="G118" s="124">
        <v>0.83840465549366605</v>
      </c>
      <c r="H118" s="125">
        <f t="shared" si="13"/>
        <v>18387.940249276759</v>
      </c>
      <c r="I118" s="66">
        <v>19903.031279519499</v>
      </c>
      <c r="J118" s="66">
        <v>1436.2335246315099</v>
      </c>
      <c r="K118" s="124">
        <v>0.83238402388300003</v>
      </c>
      <c r="L118" s="125">
        <f t="shared" si="14"/>
        <v>18003.198788547164</v>
      </c>
      <c r="N118" s="110" t="s">
        <v>257</v>
      </c>
      <c r="O118" s="66">
        <v>537.64646666670001</v>
      </c>
      <c r="P118" s="66">
        <v>536.60538956850905</v>
      </c>
      <c r="Q118" s="125">
        <f t="shared" si="11"/>
        <v>288503.99169581698</v>
      </c>
      <c r="R118" s="66">
        <v>535.01658197889196</v>
      </c>
      <c r="S118" s="66">
        <v>534.42164243389118</v>
      </c>
      <c r="T118" s="125">
        <f t="shared" si="12"/>
        <v>285924.44047052605</v>
      </c>
      <c r="V118" s="109" t="s">
        <v>257</v>
      </c>
      <c r="W118" s="124">
        <v>-4.5533932864515458E-2</v>
      </c>
      <c r="X118" s="138">
        <v>-1.8959673381298E-2</v>
      </c>
      <c r="Z118" s="109" t="s">
        <v>257</v>
      </c>
      <c r="AA118" s="132">
        <f t="shared" si="15"/>
        <v>44.426825287238756</v>
      </c>
      <c r="AB118" s="135">
        <v>42.226663003012398</v>
      </c>
      <c r="AC118" s="70">
        <f t="shared" si="18"/>
        <v>-1.0812178858804034E-2</v>
      </c>
      <c r="AE118" s="109" t="s">
        <v>257</v>
      </c>
      <c r="AF118" s="125">
        <f t="shared" si="19"/>
        <v>14529087.185112635</v>
      </c>
      <c r="AG118" s="125">
        <f t="shared" si="20"/>
        <v>12723504.400911158</v>
      </c>
      <c r="AH118" s="133">
        <f t="shared" si="16"/>
        <v>0.14190923564047142</v>
      </c>
      <c r="AI118" s="133">
        <f t="shared" si="21"/>
        <v>-1.4763368309249514E-2</v>
      </c>
      <c r="AJ118" s="134">
        <v>12969081.674471101</v>
      </c>
      <c r="AK118" s="133">
        <f t="shared" si="17"/>
        <v>1.9301071923420447E-2</v>
      </c>
    </row>
    <row r="119" spans="1:37">
      <c r="A119" s="110" t="s">
        <v>258</v>
      </c>
      <c r="B119" s="66">
        <v>12914649.56156156</v>
      </c>
      <c r="D119" s="110" t="s">
        <v>258</v>
      </c>
      <c r="E119" s="66">
        <v>20155.8</v>
      </c>
      <c r="F119" s="66">
        <v>1443.3999999999987</v>
      </c>
      <c r="G119" s="124">
        <v>0.82734627982966602</v>
      </c>
      <c r="H119" s="125">
        <f t="shared" si="13"/>
        <v>18119.226146990779</v>
      </c>
      <c r="I119" s="66">
        <v>19824.412050534898</v>
      </c>
      <c r="J119" s="66">
        <v>1430.8853121985801</v>
      </c>
      <c r="K119" s="124">
        <v>0.83238402388300003</v>
      </c>
      <c r="L119" s="125">
        <f t="shared" si="14"/>
        <v>17932.409185937457</v>
      </c>
      <c r="N119" s="110" t="s">
        <v>258</v>
      </c>
      <c r="O119" s="66">
        <v>524.99800000000005</v>
      </c>
      <c r="P119" s="66">
        <v>526.55023589935001</v>
      </c>
      <c r="Q119" s="125">
        <f t="shared" si="11"/>
        <v>276437.82074668701</v>
      </c>
      <c r="R119" s="66">
        <v>535.13156690408096</v>
      </c>
      <c r="S119" s="66">
        <v>531.62920109261108</v>
      </c>
      <c r="T119" s="125">
        <f t="shared" si="12"/>
        <v>284491.56739265373</v>
      </c>
      <c r="V119" s="109" t="s">
        <v>258</v>
      </c>
      <c r="W119" s="124">
        <v>-0.13205993762889512</v>
      </c>
      <c r="X119" s="138">
        <v>-1.86387755668878E-2</v>
      </c>
      <c r="Z119" s="109" t="s">
        <v>258</v>
      </c>
      <c r="AA119" s="132">
        <f t="shared" si="15"/>
        <v>32.598513773757645</v>
      </c>
      <c r="AB119" s="135">
        <v>41.904098746565602</v>
      </c>
      <c r="AC119" s="70">
        <f t="shared" si="18"/>
        <v>-7.6388763285364369E-3</v>
      </c>
      <c r="AE119" s="109" t="s">
        <v>258</v>
      </c>
      <c r="AF119" s="125">
        <f t="shared" si="19"/>
        <v>12914649.56156156</v>
      </c>
      <c r="AG119" s="125">
        <f t="shared" si="20"/>
        <v>12551639.637196898</v>
      </c>
      <c r="AH119" s="133">
        <f t="shared" si="16"/>
        <v>2.8921315051850166E-2</v>
      </c>
      <c r="AI119" s="133">
        <f t="shared" si="21"/>
        <v>-1.3507659391539306E-2</v>
      </c>
      <c r="AJ119" s="134">
        <v>12410254.3175839</v>
      </c>
      <c r="AK119" s="133">
        <f t="shared" si="17"/>
        <v>-1.1264290857586592E-2</v>
      </c>
    </row>
    <row r="120" spans="1:37">
      <c r="A120" s="110" t="s">
        <v>259</v>
      </c>
      <c r="B120" s="66">
        <v>11050050.795180723</v>
      </c>
      <c r="D120" s="110" t="s">
        <v>259</v>
      </c>
      <c r="E120" s="66">
        <v>19843.85367984659</v>
      </c>
      <c r="F120" s="66">
        <v>1472.9875602309696</v>
      </c>
      <c r="G120" s="124">
        <v>0.823054577781</v>
      </c>
      <c r="H120" s="125">
        <f t="shared" si="13"/>
        <v>17805.562172245049</v>
      </c>
      <c r="I120" s="66">
        <v>19747.6754635744</v>
      </c>
      <c r="J120" s="66">
        <v>1425.39392583888</v>
      </c>
      <c r="K120" s="124">
        <v>0.83238402388300003</v>
      </c>
      <c r="L120" s="125">
        <f t="shared" si="14"/>
        <v>17863.043490544529</v>
      </c>
      <c r="N120" s="110" t="s">
        <v>259</v>
      </c>
      <c r="O120" s="66">
        <v>524.6514666667</v>
      </c>
      <c r="P120" s="66">
        <v>514.849656773878</v>
      </c>
      <c r="Q120" s="125">
        <f t="shared" si="11"/>
        <v>270116.62753926218</v>
      </c>
      <c r="R120" s="66">
        <v>535.22411311965902</v>
      </c>
      <c r="S120" s="66">
        <v>528.93386531871408</v>
      </c>
      <c r="T120" s="125">
        <f t="shared" si="12"/>
        <v>283098.15896416194</v>
      </c>
      <c r="V120" s="109" t="s">
        <v>259</v>
      </c>
      <c r="W120" s="124">
        <v>2.0939094810338621E-2</v>
      </c>
      <c r="X120" s="138">
        <v>-1.7570451137165499E-2</v>
      </c>
      <c r="Z120" s="109" t="s">
        <v>259</v>
      </c>
      <c r="AA120" s="132">
        <f t="shared" si="15"/>
        <v>43.305388094298159</v>
      </c>
      <c r="AB120" s="135">
        <v>41.724564266852703</v>
      </c>
      <c r="AC120" s="70">
        <f t="shared" si="18"/>
        <v>-4.284413341012705E-3</v>
      </c>
      <c r="AE120" s="109" t="s">
        <v>259</v>
      </c>
      <c r="AF120" s="125">
        <f t="shared" si="19"/>
        <v>11050050.795180723</v>
      </c>
      <c r="AG120" s="125">
        <f t="shared" si="20"/>
        <v>12399754.106580378</v>
      </c>
      <c r="AH120" s="133">
        <f t="shared" si="16"/>
        <v>-0.10884919973400009</v>
      </c>
      <c r="AI120" s="133">
        <f t="shared" si="21"/>
        <v>-1.2100851761741582E-2</v>
      </c>
      <c r="AJ120" s="134">
        <v>12619437.669742299</v>
      </c>
      <c r="AK120" s="133">
        <f t="shared" si="17"/>
        <v>1.7716767709557862E-2</v>
      </c>
    </row>
    <row r="121" spans="1:37">
      <c r="A121" s="110" t="s">
        <v>260</v>
      </c>
      <c r="B121" s="66">
        <v>11446998.231237322</v>
      </c>
      <c r="D121" s="110" t="s">
        <v>260</v>
      </c>
      <c r="E121" s="66">
        <v>19633.561562805895</v>
      </c>
      <c r="F121" s="66">
        <v>1423.2741159228144</v>
      </c>
      <c r="G121" s="124">
        <v>0.82898315520066601</v>
      </c>
      <c r="H121" s="125">
        <f t="shared" si="13"/>
        <v>17699.165928084163</v>
      </c>
      <c r="I121" s="66">
        <v>19673.237913963501</v>
      </c>
      <c r="J121" s="66">
        <v>1419.7672513465</v>
      </c>
      <c r="K121" s="124">
        <v>0.83238402388300003</v>
      </c>
      <c r="L121" s="125">
        <f t="shared" si="14"/>
        <v>17795.456188979035</v>
      </c>
      <c r="N121" s="110" t="s">
        <v>260</v>
      </c>
      <c r="O121" s="66">
        <v>531.40886666669996</v>
      </c>
      <c r="P121" s="66">
        <v>521.91336981510597</v>
      </c>
      <c r="Q121" s="125">
        <f t="shared" si="11"/>
        <v>277349.39235164371</v>
      </c>
      <c r="R121" s="66">
        <v>535.30169977191997</v>
      </c>
      <c r="S121" s="66">
        <v>526.3445838366107</v>
      </c>
      <c r="T121" s="125">
        <f t="shared" si="12"/>
        <v>281753.15039348154</v>
      </c>
      <c r="V121" s="109" t="s">
        <v>260</v>
      </c>
      <c r="W121" s="124">
        <v>4.9225175085685358E-3</v>
      </c>
      <c r="X121" s="138">
        <v>-1.5797832848530799E-2</v>
      </c>
      <c r="Z121" s="109" t="s">
        <v>260</v>
      </c>
      <c r="AA121" s="132">
        <f t="shared" si="15"/>
        <v>41.835712686181928</v>
      </c>
      <c r="AB121" s="135">
        <v>41.686284983940503</v>
      </c>
      <c r="AC121" s="70">
        <f t="shared" si="18"/>
        <v>-9.1742798480487497E-4</v>
      </c>
      <c r="AE121" s="109" t="s">
        <v>260</v>
      </c>
      <c r="AF121" s="125">
        <f t="shared" si="19"/>
        <v>11446998.231237322</v>
      </c>
      <c r="AG121" s="125">
        <f t="shared" si="20"/>
        <v>12269091.826512132</v>
      </c>
      <c r="AH121" s="133">
        <f t="shared" si="16"/>
        <v>-6.7005252458731929E-2</v>
      </c>
      <c r="AI121" s="133">
        <f t="shared" si="21"/>
        <v>-1.053748961029044E-2</v>
      </c>
      <c r="AJ121" s="134">
        <v>11903353.9750327</v>
      </c>
      <c r="AK121" s="133">
        <f t="shared" si="17"/>
        <v>-2.9809692245445024E-2</v>
      </c>
    </row>
    <row r="122" spans="1:37">
      <c r="A122" s="110" t="s">
        <v>261</v>
      </c>
      <c r="B122" s="66">
        <v>12987906.378818737</v>
      </c>
      <c r="D122" s="110" t="s">
        <v>261</v>
      </c>
      <c r="E122" s="66">
        <v>19616.042012227572</v>
      </c>
      <c r="F122" s="66">
        <v>1396.3977137133434</v>
      </c>
      <c r="G122" s="124">
        <v>0.82413212767999999</v>
      </c>
      <c r="H122" s="125">
        <f t="shared" si="13"/>
        <v>17562.608153910722</v>
      </c>
      <c r="I122" s="66">
        <v>19601.5759084128</v>
      </c>
      <c r="J122" s="66">
        <v>1414.0429205370201</v>
      </c>
      <c r="K122" s="124">
        <v>0.83238402388300003</v>
      </c>
      <c r="L122" s="125">
        <f t="shared" si="14"/>
        <v>17730.081549629736</v>
      </c>
      <c r="N122" s="110" t="s">
        <v>261</v>
      </c>
      <c r="O122" s="66">
        <v>531.40886666660003</v>
      </c>
      <c r="P122" s="66">
        <v>522.57762791053301</v>
      </c>
      <c r="Q122" s="125">
        <f t="shared" si="11"/>
        <v>277702.38499325654</v>
      </c>
      <c r="R122" s="66">
        <v>535.36519810312097</v>
      </c>
      <c r="S122" s="66">
        <v>523.86804463745466</v>
      </c>
      <c r="T122" s="125">
        <f t="shared" si="12"/>
        <v>280460.71949722554</v>
      </c>
      <c r="V122" s="109" t="s">
        <v>261</v>
      </c>
      <c r="W122" s="124">
        <v>-1.9657184172610309E-2</v>
      </c>
      <c r="X122" s="138">
        <v>-1.33399849911665E-2</v>
      </c>
      <c r="Z122" s="109" t="s">
        <v>261</v>
      </c>
      <c r="AA122" s="132">
        <f t="shared" si="15"/>
        <v>44.298677488047524</v>
      </c>
      <c r="AB122" s="135">
        <v>41.7884743327877</v>
      </c>
      <c r="AC122" s="70">
        <f t="shared" si="18"/>
        <v>2.451390160734368E-3</v>
      </c>
      <c r="AE122" s="109" t="s">
        <v>261</v>
      </c>
      <c r="AF122" s="125">
        <f t="shared" si="19"/>
        <v>12987906.378818737</v>
      </c>
      <c r="AG122" s="125">
        <f t="shared" si="20"/>
        <v>12159769.803364517</v>
      </c>
      <c r="AH122" s="133">
        <f t="shared" si="16"/>
        <v>6.8104626061677664E-2</v>
      </c>
      <c r="AI122" s="133">
        <f t="shared" si="21"/>
        <v>-8.9103598451665267E-3</v>
      </c>
      <c r="AJ122" s="134">
        <v>11687950.7003826</v>
      </c>
      <c r="AK122" s="133">
        <f t="shared" si="17"/>
        <v>-3.8801647614362632E-2</v>
      </c>
    </row>
    <row r="123" spans="1:37">
      <c r="A123" s="110" t="s">
        <v>262</v>
      </c>
      <c r="B123" s="66">
        <v>12778814.238532111</v>
      </c>
      <c r="D123" s="110" t="s">
        <v>262</v>
      </c>
      <c r="E123" s="66">
        <v>19492.3</v>
      </c>
      <c r="F123" s="66">
        <v>1406.3999999999983</v>
      </c>
      <c r="G123" s="124">
        <v>0.83297462137966605</v>
      </c>
      <c r="H123" s="125">
        <f t="shared" si="13"/>
        <v>17642.991212318862</v>
      </c>
      <c r="I123" s="66">
        <v>19533.141155913501</v>
      </c>
      <c r="J123" s="66">
        <v>1408.26075701638</v>
      </c>
      <c r="K123" s="124">
        <v>0.83238402388300003</v>
      </c>
      <c r="L123" s="125">
        <f t="shared" si="14"/>
        <v>17667.335391450295</v>
      </c>
      <c r="N123" s="110" t="s">
        <v>262</v>
      </c>
      <c r="O123" s="66">
        <v>538.85933333339904</v>
      </c>
      <c r="P123" s="66">
        <v>514.01482129147405</v>
      </c>
      <c r="Q123" s="125">
        <f t="shared" si="11"/>
        <v>276981.68392460997</v>
      </c>
      <c r="R123" s="66">
        <v>535.41304633483105</v>
      </c>
      <c r="S123" s="66">
        <v>521.51492515301413</v>
      </c>
      <c r="T123" s="125">
        <f t="shared" si="12"/>
        <v>279225.89478525671</v>
      </c>
      <c r="V123" s="109" t="s">
        <v>262</v>
      </c>
      <c r="W123" s="124">
        <v>-5.5710025520842699E-2</v>
      </c>
      <c r="X123" s="138">
        <v>-1.02030216362824E-2</v>
      </c>
      <c r="Z123" s="109" t="s">
        <v>262</v>
      </c>
      <c r="AA123" s="132">
        <f t="shared" si="15"/>
        <v>39.57464842999223</v>
      </c>
      <c r="AB123" s="135">
        <v>42.030439140667099</v>
      </c>
      <c r="AC123" s="70">
        <f t="shared" si="18"/>
        <v>5.7902283283299827E-3</v>
      </c>
      <c r="AE123" s="109" t="s">
        <v>262</v>
      </c>
      <c r="AF123" s="125">
        <f t="shared" si="19"/>
        <v>12778814.238532111</v>
      </c>
      <c r="AG123" s="125">
        <f t="shared" si="20"/>
        <v>12071211.089919066</v>
      </c>
      <c r="AH123" s="133">
        <f t="shared" si="16"/>
        <v>5.8619068405156127E-2</v>
      </c>
      <c r="AI123" s="133">
        <f t="shared" si="21"/>
        <v>-7.2829268051560758E-3</v>
      </c>
      <c r="AJ123" s="134">
        <v>12010094.6802669</v>
      </c>
      <c r="AK123" s="133">
        <f t="shared" si="17"/>
        <v>-5.0629890569311416E-3</v>
      </c>
    </row>
    <row r="124" spans="1:37">
      <c r="A124" s="110" t="s">
        <v>263</v>
      </c>
      <c r="B124" s="66">
        <v>9766075.2340425532</v>
      </c>
      <c r="D124" s="110" t="s">
        <v>263</v>
      </c>
      <c r="E124" s="66">
        <v>19446.312771012454</v>
      </c>
      <c r="F124" s="66">
        <v>1392.7460722871347</v>
      </c>
      <c r="G124" s="124">
        <v>0.82606356214999999</v>
      </c>
      <c r="H124" s="125">
        <f t="shared" si="13"/>
        <v>17456.636470592719</v>
      </c>
      <c r="I124" s="66">
        <v>19468.3944067718</v>
      </c>
      <c r="J124" s="66">
        <v>1402.4495561362701</v>
      </c>
      <c r="K124" s="124">
        <v>0.83238402388300003</v>
      </c>
      <c r="L124" s="125">
        <f t="shared" si="14"/>
        <v>17607.630030986271</v>
      </c>
      <c r="N124" s="110" t="s">
        <v>263</v>
      </c>
      <c r="O124" s="66">
        <v>532.27520000009997</v>
      </c>
      <c r="P124" s="66">
        <v>499.55138867468298</v>
      </c>
      <c r="Q124" s="125">
        <f t="shared" si="11"/>
        <v>265898.81531714456</v>
      </c>
      <c r="R124" s="66">
        <v>535.441209981469</v>
      </c>
      <c r="S124" s="66">
        <v>519.29930427740999</v>
      </c>
      <c r="T124" s="125">
        <f t="shared" si="12"/>
        <v>278054.24782483146</v>
      </c>
      <c r="V124" s="109" t="s">
        <v>263</v>
      </c>
      <c r="W124" s="124">
        <v>-1.0184334679094409E-2</v>
      </c>
      <c r="X124" s="138">
        <v>-6.39700510457622E-3</v>
      </c>
      <c r="Z124" s="109" t="s">
        <v>263</v>
      </c>
      <c r="AA124" s="132">
        <f t="shared" si="15"/>
        <v>35.72383558859989</v>
      </c>
      <c r="AB124" s="135">
        <v>42.413055111823098</v>
      </c>
      <c r="AC124" s="70">
        <f t="shared" si="18"/>
        <v>9.1033065316177275E-3</v>
      </c>
      <c r="AE124" s="109" t="s">
        <v>263</v>
      </c>
      <c r="AF124" s="125">
        <f t="shared" si="19"/>
        <v>9766075.2340425532</v>
      </c>
      <c r="AG124" s="125">
        <f t="shared" si="20"/>
        <v>12003155.850336257</v>
      </c>
      <c r="AH124" s="133">
        <f t="shared" si="16"/>
        <v>-0.18637437055614289</v>
      </c>
      <c r="AI124" s="133">
        <f t="shared" si="21"/>
        <v>-5.6378137268797701E-3</v>
      </c>
      <c r="AJ124" s="134">
        <v>11354858.378945701</v>
      </c>
      <c r="AK124" s="133">
        <f t="shared" si="17"/>
        <v>-5.4010585172264931E-2</v>
      </c>
    </row>
    <row r="125" spans="1:37">
      <c r="A125" s="110" t="s">
        <v>264</v>
      </c>
      <c r="B125" s="66">
        <v>10965311.902439024</v>
      </c>
      <c r="D125" s="110" t="s">
        <v>264</v>
      </c>
      <c r="E125" s="66">
        <v>19400.194555866343</v>
      </c>
      <c r="F125" s="66">
        <v>1381.7606700647993</v>
      </c>
      <c r="G125" s="124">
        <v>0.824190953256</v>
      </c>
      <c r="H125" s="125">
        <f t="shared" si="13"/>
        <v>17371.225514416143</v>
      </c>
      <c r="I125" s="66">
        <v>19407.770885571201</v>
      </c>
      <c r="J125" s="66">
        <v>1396.63695027521</v>
      </c>
      <c r="K125" s="124">
        <v>0.83238402388300003</v>
      </c>
      <c r="L125" s="125">
        <f t="shared" si="14"/>
        <v>17551.355374606301</v>
      </c>
      <c r="N125" s="110" t="s">
        <v>264</v>
      </c>
      <c r="O125" s="66">
        <v>540.76526666659902</v>
      </c>
      <c r="P125" s="66">
        <v>503.96739641042097</v>
      </c>
      <c r="Q125" s="125">
        <f t="shared" si="11"/>
        <v>272528.06351115293</v>
      </c>
      <c r="R125" s="66">
        <v>535.44780848683104</v>
      </c>
      <c r="S125" s="66">
        <v>517.23226494570849</v>
      </c>
      <c r="T125" s="125">
        <f t="shared" si="12"/>
        <v>276950.88274385955</v>
      </c>
      <c r="V125" s="109" t="s">
        <v>264</v>
      </c>
      <c r="W125" s="124">
        <v>-3.6353585299202518E-3</v>
      </c>
      <c r="X125" s="138">
        <v>-1.9604395941738798E-3</v>
      </c>
      <c r="Z125" s="109" t="s">
        <v>264</v>
      </c>
      <c r="AA125" s="132">
        <f t="shared" si="15"/>
        <v>39.834869103526898</v>
      </c>
      <c r="AB125" s="135">
        <v>42.935663081306501</v>
      </c>
      <c r="AC125" s="70">
        <f t="shared" si="18"/>
        <v>1.2321865711053759E-2</v>
      </c>
      <c r="AE125" s="109" t="s">
        <v>264</v>
      </c>
      <c r="AF125" s="125">
        <f t="shared" si="19"/>
        <v>10965311.902439024</v>
      </c>
      <c r="AG125" s="125">
        <f t="shared" si="20"/>
        <v>11955554.272324204</v>
      </c>
      <c r="AH125" s="133">
        <f t="shared" si="16"/>
        <v>-8.2826972913960378E-2</v>
      </c>
      <c r="AI125" s="133">
        <f t="shared" si="21"/>
        <v>-3.9657552235080606E-3</v>
      </c>
      <c r="AJ125" s="134">
        <v>11376140.9070655</v>
      </c>
      <c r="AK125" s="133">
        <f t="shared" si="17"/>
        <v>-4.8463948392587969E-2</v>
      </c>
    </row>
    <row r="126" spans="1:37">
      <c r="A126" s="110" t="s">
        <v>265</v>
      </c>
      <c r="B126" s="66">
        <v>12702249.843654823</v>
      </c>
      <c r="D126" s="110" t="s">
        <v>265</v>
      </c>
      <c r="E126" s="66">
        <v>19365.466673995201</v>
      </c>
      <c r="F126" s="66">
        <v>1401.7566283736533</v>
      </c>
      <c r="G126" s="124">
        <v>0.82648437292633303</v>
      </c>
      <c r="H126" s="125">
        <f t="shared" si="13"/>
        <v>17407.012208856377</v>
      </c>
      <c r="I126" s="66">
        <v>19351.692015873101</v>
      </c>
      <c r="J126" s="66">
        <v>1390.8445071343499</v>
      </c>
      <c r="K126" s="124">
        <v>0.83238402388300003</v>
      </c>
      <c r="L126" s="125">
        <f t="shared" si="14"/>
        <v>17498.883776251325</v>
      </c>
      <c r="N126" s="110" t="s">
        <v>265</v>
      </c>
      <c r="O126" s="66">
        <v>535.22073333330002</v>
      </c>
      <c r="P126" s="66">
        <v>499.31358326603998</v>
      </c>
      <c r="Q126" s="125">
        <f t="shared" si="11"/>
        <v>267242.98219892767</v>
      </c>
      <c r="R126" s="66">
        <v>535.42898253847295</v>
      </c>
      <c r="S126" s="66">
        <v>515.31994294370202</v>
      </c>
      <c r="T126" s="125">
        <f t="shared" si="12"/>
        <v>275917.23273213033</v>
      </c>
      <c r="V126" s="109" t="s">
        <v>265</v>
      </c>
      <c r="W126" s="124">
        <v>4.265901534688421E-3</v>
      </c>
      <c r="X126" s="138">
        <v>3.0658036158147102E-3</v>
      </c>
      <c r="Z126" s="109" t="s">
        <v>265</v>
      </c>
      <c r="AA126" s="132">
        <f t="shared" si="15"/>
        <v>48.087752221973844</v>
      </c>
      <c r="AB126" s="135">
        <v>43.5934231219656</v>
      </c>
      <c r="AC126" s="70">
        <f t="shared" si="18"/>
        <v>1.5319666530210885E-2</v>
      </c>
      <c r="AE126" s="109" t="s">
        <v>265</v>
      </c>
      <c r="AF126" s="125">
        <f t="shared" si="19"/>
        <v>12702249.843654823</v>
      </c>
      <c r="AG126" s="125">
        <f t="shared" si="20"/>
        <v>11926902.680640733</v>
      </c>
      <c r="AH126" s="133">
        <f t="shared" si="16"/>
        <v>6.5008257699008642E-2</v>
      </c>
      <c r="AI126" s="133">
        <f t="shared" si="21"/>
        <v>-2.3965088552855285E-3</v>
      </c>
      <c r="AJ126" s="134">
        <v>11484551.625590101</v>
      </c>
      <c r="AK126" s="133">
        <f t="shared" si="17"/>
        <v>-3.7088510478805063E-2</v>
      </c>
    </row>
    <row r="127" spans="1:37">
      <c r="A127" s="110" t="s">
        <v>266</v>
      </c>
      <c r="B127" s="66">
        <v>12481851.939577041</v>
      </c>
      <c r="D127" s="110" t="s">
        <v>266</v>
      </c>
      <c r="E127" s="66">
        <v>19311</v>
      </c>
      <c r="F127" s="66">
        <v>1377.899999999999</v>
      </c>
      <c r="G127" s="124">
        <v>0.82709628938033297</v>
      </c>
      <c r="H127" s="125">
        <f t="shared" si="13"/>
        <v>17349.956444223608</v>
      </c>
      <c r="I127" s="66">
        <v>19300.574486032601</v>
      </c>
      <c r="J127" s="66">
        <v>1385.0844967396899</v>
      </c>
      <c r="K127" s="124">
        <v>0.83238402388300003</v>
      </c>
      <c r="L127" s="125">
        <f t="shared" si="14"/>
        <v>17450.574350677074</v>
      </c>
      <c r="N127" s="110" t="s">
        <v>266</v>
      </c>
      <c r="O127" s="66">
        <v>533.48806666669998</v>
      </c>
      <c r="P127" s="66">
        <v>506.42208261288198</v>
      </c>
      <c r="Q127" s="125">
        <f t="shared" si="11"/>
        <v>270170.13777047023</v>
      </c>
      <c r="R127" s="66">
        <v>535.38419623531195</v>
      </c>
      <c r="S127" s="66">
        <v>513.56608488568713</v>
      </c>
      <c r="T127" s="125">
        <f t="shared" si="12"/>
        <v>274955.16557023959</v>
      </c>
      <c r="V127" s="109" t="s">
        <v>266</v>
      </c>
      <c r="W127" s="124">
        <v>4.3507011068121271E-2</v>
      </c>
      <c r="X127" s="138">
        <v>8.6398064219448296E-3</v>
      </c>
      <c r="Z127" s="109" t="s">
        <v>266</v>
      </c>
      <c r="AA127" s="132">
        <f t="shared" si="15"/>
        <v>52.061513144463653</v>
      </c>
      <c r="AB127" s="135">
        <v>44.3795573104128</v>
      </c>
      <c r="AC127" s="70">
        <f t="shared" si="18"/>
        <v>1.8033320903654504E-2</v>
      </c>
      <c r="AE127" s="109" t="s">
        <v>266</v>
      </c>
      <c r="AF127" s="125">
        <f t="shared" si="19"/>
        <v>12481851.939577041</v>
      </c>
      <c r="AG127" s="125">
        <f t="shared" si="20"/>
        <v>11915138.478748811</v>
      </c>
      <c r="AH127" s="133">
        <f t="shared" si="16"/>
        <v>4.7562473725252033E-2</v>
      </c>
      <c r="AI127" s="133">
        <f t="shared" si="21"/>
        <v>-9.8635850454420471E-4</v>
      </c>
      <c r="AJ127" s="134">
        <v>11579213.430405799</v>
      </c>
      <c r="AK127" s="133">
        <f t="shared" si="17"/>
        <v>-2.8193130020448327E-2</v>
      </c>
    </row>
    <row r="128" spans="1:37">
      <c r="A128" s="110" t="s">
        <v>267</v>
      </c>
      <c r="B128" s="66">
        <v>9203220.3663414195</v>
      </c>
      <c r="D128" s="110" t="s">
        <v>267</v>
      </c>
      <c r="E128" s="66">
        <v>19223.580061946843</v>
      </c>
      <c r="F128" s="66">
        <v>1422.5553089981756</v>
      </c>
      <c r="G128" s="124">
        <v>0.82078843885066599</v>
      </c>
      <c r="H128" s="125">
        <f t="shared" si="13"/>
        <v>17201.047577164314</v>
      </c>
      <c r="I128" s="66">
        <v>19254.843593566198</v>
      </c>
      <c r="J128" s="66">
        <v>1379.3760091930201</v>
      </c>
      <c r="K128" s="124">
        <v>0.83238402388300003</v>
      </c>
      <c r="L128" s="125">
        <f t="shared" si="14"/>
        <v>17406.800198843459</v>
      </c>
      <c r="N128" s="110" t="s">
        <v>267</v>
      </c>
      <c r="O128" s="66">
        <v>536.26033333340001</v>
      </c>
      <c r="P128" s="66">
        <v>502.19185092176099</v>
      </c>
      <c r="Q128" s="125">
        <f t="shared" si="11"/>
        <v>269305.56937262067</v>
      </c>
      <c r="R128" s="66">
        <v>535.31278352051402</v>
      </c>
      <c r="S128" s="66">
        <v>511.96849019512939</v>
      </c>
      <c r="T128" s="125">
        <f t="shared" si="12"/>
        <v>274063.27756114968</v>
      </c>
      <c r="V128" s="109" t="s">
        <v>267</v>
      </c>
      <c r="W128" s="124">
        <v>3.1326403438435291E-3</v>
      </c>
      <c r="X128" s="138">
        <v>1.4720400781971E-2</v>
      </c>
      <c r="Z128" s="109" t="s">
        <v>267</v>
      </c>
      <c r="AA128" s="132">
        <f t="shared" si="15"/>
        <v>34.46966174482246</v>
      </c>
      <c r="AB128" s="135">
        <v>45.290096678948103</v>
      </c>
      <c r="AC128" s="70">
        <f t="shared" si="18"/>
        <v>2.0517089933244081E-2</v>
      </c>
      <c r="AE128" s="109" t="s">
        <v>267</v>
      </c>
      <c r="AF128" s="125">
        <f t="shared" si="19"/>
        <v>9203220.3663414195</v>
      </c>
      <c r="AG128" s="125">
        <f t="shared" si="20"/>
        <v>11918780.824426008</v>
      </c>
      <c r="AH128" s="133">
        <f t="shared" si="16"/>
        <v>-0.22783877798301291</v>
      </c>
      <c r="AI128" s="133">
        <f t="shared" si="21"/>
        <v>3.0569058712104358E-4</v>
      </c>
      <c r="AJ128" s="134">
        <v>10846617.8276003</v>
      </c>
      <c r="AK128" s="133">
        <f t="shared" si="17"/>
        <v>-8.9955760796309625E-2</v>
      </c>
    </row>
    <row r="129" spans="1:37">
      <c r="A129" s="110" t="s">
        <v>268</v>
      </c>
      <c r="B129" s="66">
        <v>10736547.878236596</v>
      </c>
      <c r="D129" s="110" t="s">
        <v>268</v>
      </c>
      <c r="E129" s="66">
        <v>19310.854357026143</v>
      </c>
      <c r="F129" s="66">
        <v>1405.4920339446269</v>
      </c>
      <c r="G129" s="124">
        <v>0.81953464964466605</v>
      </c>
      <c r="H129" s="125">
        <f t="shared" si="13"/>
        <v>17231.406293769218</v>
      </c>
      <c r="I129" s="66">
        <v>19214.931151936798</v>
      </c>
      <c r="J129" s="66">
        <v>1373.7336442856399</v>
      </c>
      <c r="K129" s="124">
        <v>0.83238402388300003</v>
      </c>
      <c r="L129" s="125">
        <f t="shared" si="14"/>
        <v>17367.9353551696</v>
      </c>
      <c r="N129" s="110" t="s">
        <v>268</v>
      </c>
      <c r="O129" s="66">
        <v>540.07219999999995</v>
      </c>
      <c r="P129" s="66">
        <v>504.47971936204499</v>
      </c>
      <c r="Q129" s="125">
        <f t="shared" si="11"/>
        <v>272455.4718912422</v>
      </c>
      <c r="R129" s="66">
        <v>535.21289325626606</v>
      </c>
      <c r="S129" s="66">
        <v>510.52197315697111</v>
      </c>
      <c r="T129" s="125">
        <f t="shared" si="12"/>
        <v>273237.94232424028</v>
      </c>
      <c r="V129" s="109" t="s">
        <v>268</v>
      </c>
      <c r="W129" s="124">
        <v>1.9432691468361796E-3</v>
      </c>
      <c r="X129" s="138">
        <v>2.12882106565517E-2</v>
      </c>
      <c r="Z129" s="109" t="s">
        <v>268</v>
      </c>
      <c r="AA129" s="132">
        <f t="shared" si="15"/>
        <v>39.61859420845802</v>
      </c>
      <c r="AB129" s="135">
        <v>46.325873482267497</v>
      </c>
      <c r="AC129" s="70">
        <f t="shared" si="18"/>
        <v>2.2869829814270437E-2</v>
      </c>
      <c r="AE129" s="109" t="s">
        <v>268</v>
      </c>
      <c r="AF129" s="125">
        <f t="shared" si="19"/>
        <v>10736547.878236596</v>
      </c>
      <c r="AG129" s="125">
        <f t="shared" si="20"/>
        <v>11936776.033609748</v>
      </c>
      <c r="AH129" s="133">
        <f t="shared" si="16"/>
        <v>-0.10054877062229646</v>
      </c>
      <c r="AI129" s="133">
        <f t="shared" si="21"/>
        <v>1.5098196240725947E-3</v>
      </c>
      <c r="AJ129" s="134">
        <v>11082039.043922501</v>
      </c>
      <c r="AK129" s="133">
        <f t="shared" si="17"/>
        <v>-7.1605346978163079E-2</v>
      </c>
    </row>
    <row r="130" spans="1:37">
      <c r="A130" s="110" t="s">
        <v>269</v>
      </c>
      <c r="B130" s="66">
        <v>12081348.158432981</v>
      </c>
      <c r="D130" s="110" t="s">
        <v>269</v>
      </c>
      <c r="E130" s="66">
        <v>19181.23910591704</v>
      </c>
      <c r="F130" s="66">
        <v>1381.6518354240418</v>
      </c>
      <c r="G130" s="124">
        <v>0.82497023877700004</v>
      </c>
      <c r="H130" s="125">
        <f t="shared" si="13"/>
        <v>17205.603240671153</v>
      </c>
      <c r="I130" s="66">
        <v>19181.249434899699</v>
      </c>
      <c r="J130" s="66">
        <v>1368.1989888712501</v>
      </c>
      <c r="K130" s="124">
        <v>0.83238402388300003</v>
      </c>
      <c r="L130" s="125">
        <f t="shared" si="14"/>
        <v>17334.364576596581</v>
      </c>
      <c r="N130" s="110" t="s">
        <v>269</v>
      </c>
      <c r="O130" s="66">
        <v>538.85933333339904</v>
      </c>
      <c r="P130" s="66">
        <v>493.00749890355098</v>
      </c>
      <c r="Q130" s="125">
        <f t="shared" si="11"/>
        <v>265661.69218753395</v>
      </c>
      <c r="R130" s="66">
        <v>535.08326652338496</v>
      </c>
      <c r="S130" s="66">
        <v>509.22077795569692</v>
      </c>
      <c r="T130" s="125">
        <f t="shared" si="12"/>
        <v>272475.5172501136</v>
      </c>
      <c r="V130" s="109" t="s">
        <v>269</v>
      </c>
      <c r="W130" s="124">
        <v>4.5861096418950975E-3</v>
      </c>
      <c r="X130" s="138">
        <v>2.8316617656071501E-2</v>
      </c>
      <c r="Z130" s="109" t="s">
        <v>269</v>
      </c>
      <c r="AA130" s="132">
        <f t="shared" si="15"/>
        <v>46.050864334082128</v>
      </c>
      <c r="AB130" s="135">
        <v>47.480957203233501</v>
      </c>
      <c r="AC130" s="70">
        <f t="shared" si="18"/>
        <v>2.4933878935021969E-2</v>
      </c>
      <c r="AE130" s="109" t="s">
        <v>269</v>
      </c>
      <c r="AF130" s="125">
        <f t="shared" si="19"/>
        <v>12081348.158432981</v>
      </c>
      <c r="AG130" s="125">
        <f t="shared" si="20"/>
        <v>11966534.468822032</v>
      </c>
      <c r="AH130" s="133">
        <f t="shared" si="16"/>
        <v>9.5945647346847001E-3</v>
      </c>
      <c r="AI130" s="133">
        <f t="shared" si="21"/>
        <v>2.4930044032405174E-3</v>
      </c>
      <c r="AJ130" s="134">
        <v>10960511.717765201</v>
      </c>
      <c r="AK130" s="133">
        <f t="shared" si="17"/>
        <v>-8.4069682302587531E-2</v>
      </c>
    </row>
    <row r="131" spans="1:37">
      <c r="A131" s="110" t="s">
        <v>270</v>
      </c>
      <c r="B131" s="66">
        <v>12181765.551135633</v>
      </c>
      <c r="D131" s="110" t="s">
        <v>270</v>
      </c>
      <c r="E131" s="66">
        <v>18974</v>
      </c>
      <c r="F131" s="66">
        <v>1352.6999999999987</v>
      </c>
      <c r="G131" s="124">
        <v>0.823962046500333</v>
      </c>
      <c r="H131" s="125">
        <f t="shared" si="13"/>
        <v>16986.555870297318</v>
      </c>
      <c r="I131" s="66">
        <v>19154.270668213801</v>
      </c>
      <c r="J131" s="66">
        <v>1362.8334787971</v>
      </c>
      <c r="K131" s="124">
        <v>0.83238402388300003</v>
      </c>
      <c r="L131" s="125">
        <f t="shared" si="14"/>
        <v>17306.542372149026</v>
      </c>
      <c r="N131" s="110" t="s">
        <v>270</v>
      </c>
      <c r="O131" s="66">
        <v>541.2850666667</v>
      </c>
      <c r="P131" s="66">
        <v>495.848226818169</v>
      </c>
      <c r="Q131" s="125">
        <f t="shared" si="11"/>
        <v>268395.24050983757</v>
      </c>
      <c r="R131" s="66">
        <v>534.92568146940505</v>
      </c>
      <c r="S131" s="66">
        <v>508.05963466585155</v>
      </c>
      <c r="T131" s="125">
        <f t="shared" si="12"/>
        <v>271774.14630072762</v>
      </c>
      <c r="V131" s="109" t="s">
        <v>270</v>
      </c>
      <c r="W131" s="124">
        <v>-1.4593180777180859E-2</v>
      </c>
      <c r="X131" s="138">
        <v>3.57669128024714E-2</v>
      </c>
      <c r="Z131" s="109" t="s">
        <v>270</v>
      </c>
      <c r="AA131" s="132">
        <f t="shared" si="15"/>
        <v>43.595636854609076</v>
      </c>
      <c r="AB131" s="135">
        <v>48.745225275162298</v>
      </c>
      <c r="AC131" s="70">
        <f t="shared" si="18"/>
        <v>2.6626844663584448E-2</v>
      </c>
      <c r="AE131" s="109" t="s">
        <v>270</v>
      </c>
      <c r="AF131" s="125">
        <f t="shared" si="19"/>
        <v>12181765.551135633</v>
      </c>
      <c r="AG131" s="125">
        <f t="shared" si="20"/>
        <v>12005025.086307731</v>
      </c>
      <c r="AH131" s="133">
        <f t="shared" si="16"/>
        <v>1.4722207038907652E-2</v>
      </c>
      <c r="AI131" s="133">
        <f t="shared" si="21"/>
        <v>3.2165216743396119E-3</v>
      </c>
      <c r="AJ131" s="134">
        <v>11243621.6816935</v>
      </c>
      <c r="AK131" s="133">
        <f t="shared" si="17"/>
        <v>-6.3423724577022778E-2</v>
      </c>
    </row>
    <row r="132" spans="1:37">
      <c r="A132" s="110" t="s">
        <v>271</v>
      </c>
      <c r="B132" s="66">
        <v>9542028.4825331494</v>
      </c>
      <c r="D132" s="110" t="s">
        <v>271</v>
      </c>
      <c r="E132" s="66">
        <v>18845.80388099316</v>
      </c>
      <c r="F132" s="66">
        <v>1341.0106469812649</v>
      </c>
      <c r="G132" s="124">
        <v>0.833697235321333</v>
      </c>
      <c r="H132" s="125">
        <f t="shared" si="13"/>
        <v>17052.705239973311</v>
      </c>
      <c r="I132" s="66">
        <v>19134.467071182102</v>
      </c>
      <c r="J132" s="66">
        <v>1357.7069579394899</v>
      </c>
      <c r="K132" s="124">
        <v>0.83238402388300003</v>
      </c>
      <c r="L132" s="125">
        <f t="shared" si="14"/>
        <v>17284.93165350681</v>
      </c>
      <c r="N132" s="110" t="s">
        <v>271</v>
      </c>
      <c r="O132" s="66">
        <v>538.16626666670004</v>
      </c>
      <c r="P132" s="66">
        <v>510.51181049348997</v>
      </c>
      <c r="Q132" s="125">
        <f t="shared" ref="Q132:Q173" si="22">O132*P132</f>
        <v>274740.23514253937</v>
      </c>
      <c r="R132" s="66">
        <v>534.74427628361695</v>
      </c>
      <c r="S132" s="66">
        <v>507.02574685837084</v>
      </c>
      <c r="T132" s="125">
        <f t="shared" ref="T132:T173" si="23">R132*S132</f>
        <v>271129.11606093991</v>
      </c>
      <c r="V132" s="109" t="s">
        <v>271</v>
      </c>
      <c r="W132" s="124">
        <v>6.1168996790770258E-3</v>
      </c>
      <c r="X132" s="138">
        <v>4.3585555550183702E-2</v>
      </c>
      <c r="Z132" s="109" t="s">
        <v>271</v>
      </c>
      <c r="AA132" s="132">
        <f t="shared" si="15"/>
        <v>35.326639772889173</v>
      </c>
      <c r="AB132" s="135">
        <v>50.107661323327001</v>
      </c>
      <c r="AC132" s="70">
        <f t="shared" si="18"/>
        <v>2.7950143639174474E-2</v>
      </c>
      <c r="AE132" s="109" t="s">
        <v>271</v>
      </c>
      <c r="AF132" s="125">
        <f t="shared" si="19"/>
        <v>9542028.4825331494</v>
      </c>
      <c r="AG132" s="125">
        <f t="shared" si="20"/>
        <v>12049621.073189029</v>
      </c>
      <c r="AH132" s="133">
        <f t="shared" si="16"/>
        <v>-0.20810551430827903</v>
      </c>
      <c r="AI132" s="133">
        <f t="shared" si="21"/>
        <v>3.7147766506679947E-3</v>
      </c>
      <c r="AJ132" s="134">
        <v>11314430.249119701</v>
      </c>
      <c r="AK132" s="133">
        <f t="shared" si="17"/>
        <v>-6.1013605291303522E-2</v>
      </c>
    </row>
    <row r="133" spans="1:37">
      <c r="A133" s="110" t="s">
        <v>272</v>
      </c>
      <c r="B133" s="66">
        <v>10957566.349423429</v>
      </c>
      <c r="D133" s="110" t="s">
        <v>272</v>
      </c>
      <c r="E133" s="66">
        <v>19123.607718190728</v>
      </c>
      <c r="F133" s="66">
        <v>1321.2634493697151</v>
      </c>
      <c r="G133" s="124">
        <v>0.82684465146533304</v>
      </c>
      <c r="H133" s="125">
        <f t="shared" si="13"/>
        <v>17133.516207876881</v>
      </c>
      <c r="I133" s="66">
        <v>19122.198193939999</v>
      </c>
      <c r="J133" s="66">
        <v>1352.88293675052</v>
      </c>
      <c r="K133" s="124">
        <v>0.83238402388300003</v>
      </c>
      <c r="L133" s="125">
        <f t="shared" si="14"/>
        <v>17269.895214910532</v>
      </c>
      <c r="N133" s="110" t="s">
        <v>272</v>
      </c>
      <c r="O133" s="66">
        <v>533.48806666669998</v>
      </c>
      <c r="P133" s="66">
        <v>506.84292749342598</v>
      </c>
      <c r="Q133" s="125">
        <f t="shared" si="22"/>
        <v>270394.65349215822</v>
      </c>
      <c r="R133" s="66">
        <v>534.54716377105694</v>
      </c>
      <c r="S133" s="66">
        <v>506.09978934695908</v>
      </c>
      <c r="T133" s="125">
        <f t="shared" si="23"/>
        <v>270534.20698054635</v>
      </c>
      <c r="V133" s="109" t="s">
        <v>272</v>
      </c>
      <c r="W133" s="124">
        <v>8.4446954516329553E-3</v>
      </c>
      <c r="X133" s="138">
        <v>5.1687530295153397E-2</v>
      </c>
      <c r="Z133" s="109" t="s">
        <v>272</v>
      </c>
      <c r="AA133" s="132">
        <f t="shared" si="15"/>
        <v>41.479549823128551</v>
      </c>
      <c r="AB133" s="135">
        <v>51.554030480237699</v>
      </c>
      <c r="AC133" s="70">
        <f t="shared" si="18"/>
        <v>2.886522976152861E-2</v>
      </c>
      <c r="AE133" s="109" t="s">
        <v>272</v>
      </c>
      <c r="AF133" s="125">
        <f t="shared" si="19"/>
        <v>10957566.349423429</v>
      </c>
      <c r="AG133" s="125">
        <f t="shared" si="20"/>
        <v>12098226.225656485</v>
      </c>
      <c r="AH133" s="133">
        <f t="shared" si="16"/>
        <v>-9.4283232513381166E-2</v>
      </c>
      <c r="AI133" s="133">
        <f t="shared" si="21"/>
        <v>4.0337494575330979E-3</v>
      </c>
      <c r="AJ133" s="134">
        <v>11286466.6470776</v>
      </c>
      <c r="AK133" s="133">
        <f t="shared" si="17"/>
        <v>-6.7097404482105161E-2</v>
      </c>
    </row>
    <row r="134" spans="1:37">
      <c r="A134" s="110" t="s">
        <v>273</v>
      </c>
      <c r="B134" s="66">
        <v>12559010.742527155</v>
      </c>
      <c r="D134" s="110" t="s">
        <v>273</v>
      </c>
      <c r="E134" s="66">
        <v>18863.818348111843</v>
      </c>
      <c r="F134" s="66">
        <v>1324.8797255202494</v>
      </c>
      <c r="G134" s="124">
        <v>0.82338187034766597</v>
      </c>
      <c r="H134" s="125">
        <f t="shared" si="13"/>
        <v>16857.005758887197</v>
      </c>
      <c r="I134" s="66">
        <v>19117.643172129101</v>
      </c>
      <c r="J134" s="66">
        <v>1348.4144904879199</v>
      </c>
      <c r="K134" s="124">
        <v>0.83238402388300003</v>
      </c>
      <c r="L134" s="125">
        <f t="shared" si="14"/>
        <v>17261.635241264103</v>
      </c>
      <c r="N134" s="110" t="s">
        <v>273</v>
      </c>
      <c r="O134" s="66">
        <v>537.81973333329995</v>
      </c>
      <c r="P134" s="66">
        <v>500.94577466426801</v>
      </c>
      <c r="Q134" s="125">
        <f t="shared" si="22"/>
        <v>269418.52294438001</v>
      </c>
      <c r="R134" s="66">
        <v>534.34459548075301</v>
      </c>
      <c r="S134" s="66">
        <v>505.26893609525933</v>
      </c>
      <c r="T134" s="125">
        <f t="shared" si="23"/>
        <v>269987.72526681179</v>
      </c>
      <c r="V134" s="109" t="s">
        <v>273</v>
      </c>
      <c r="W134" s="124">
        <v>6.0670043127302398E-2</v>
      </c>
      <c r="X134" s="138">
        <v>5.9964403523405901E-2</v>
      </c>
      <c r="Z134" s="109" t="s">
        <v>273</v>
      </c>
      <c r="AA134" s="132">
        <f t="shared" si="15"/>
        <v>55.150988055248774</v>
      </c>
      <c r="AB134" s="135">
        <v>53.060859739935601</v>
      </c>
      <c r="AC134" s="70">
        <f t="shared" si="18"/>
        <v>2.9228156279178075E-2</v>
      </c>
      <c r="AE134" s="109" t="s">
        <v>273</v>
      </c>
      <c r="AF134" s="125">
        <f t="shared" si="19"/>
        <v>12559010.742527155</v>
      </c>
      <c r="AG134" s="125">
        <f t="shared" si="20"/>
        <v>12148008.547050117</v>
      </c>
      <c r="AH134" s="133">
        <f t="shared" si="16"/>
        <v>3.3832886590851277E-2</v>
      </c>
      <c r="AI134" s="133">
        <f t="shared" si="21"/>
        <v>4.1148446445860021E-3</v>
      </c>
      <c r="AJ134" s="134">
        <v>11362731.5607308</v>
      </c>
      <c r="AK134" s="133">
        <f t="shared" si="17"/>
        <v>-6.4642445984284744E-2</v>
      </c>
    </row>
    <row r="135" spans="1:37">
      <c r="A135" s="110" t="s">
        <v>274</v>
      </c>
      <c r="B135" s="66">
        <v>12440098.653899156</v>
      </c>
      <c r="D135" s="110" t="s">
        <v>274</v>
      </c>
      <c r="E135" s="66">
        <v>18823.199999999997</v>
      </c>
      <c r="F135" s="66">
        <v>1340.0999999999988</v>
      </c>
      <c r="G135" s="124">
        <v>0.82358482970166602</v>
      </c>
      <c r="H135" s="125">
        <f t="shared" si="13"/>
        <v>16842.601966440398</v>
      </c>
      <c r="I135" s="66">
        <v>19120.9820223436</v>
      </c>
      <c r="J135" s="66">
        <v>1344.3349322298</v>
      </c>
      <c r="K135" s="124">
        <v>0.83238402388300003</v>
      </c>
      <c r="L135" s="125">
        <f t="shared" si="14"/>
        <v>17260.334888582671</v>
      </c>
      <c r="N135" s="110" t="s">
        <v>274</v>
      </c>
      <c r="O135" s="66">
        <v>526.21086666669999</v>
      </c>
      <c r="P135" s="66">
        <v>509.941824400472</v>
      </c>
      <c r="Q135" s="125">
        <f t="shared" si="22"/>
        <v>268336.9293673705</v>
      </c>
      <c r="R135" s="66">
        <v>534.146161026041</v>
      </c>
      <c r="S135" s="66">
        <v>504.52371165047828</v>
      </c>
      <c r="T135" s="125">
        <f t="shared" si="23"/>
        <v>269489.40372471226</v>
      </c>
      <c r="V135" s="109" t="s">
        <v>274</v>
      </c>
      <c r="W135" s="124">
        <v>0.18616236313291046</v>
      </c>
      <c r="X135" s="138">
        <v>6.8280714949189594E-2</v>
      </c>
      <c r="Z135" s="109" t="s">
        <v>274</v>
      </c>
      <c r="AA135" s="132">
        <f t="shared" si="15"/>
        <v>77.617747948382075</v>
      </c>
      <c r="AB135" s="135">
        <v>54.598379546051099</v>
      </c>
      <c r="AC135" s="70">
        <f t="shared" si="18"/>
        <v>2.8976533996080356E-2</v>
      </c>
      <c r="AE135" s="109" t="s">
        <v>274</v>
      </c>
      <c r="AF135" s="125">
        <f t="shared" si="19"/>
        <v>12440098.653899156</v>
      </c>
      <c r="AG135" s="125">
        <f t="shared" si="20"/>
        <v>12196323.273873955</v>
      </c>
      <c r="AH135" s="133">
        <f t="shared" si="16"/>
        <v>1.998761221321493E-2</v>
      </c>
      <c r="AI135" s="133">
        <f t="shared" si="21"/>
        <v>3.9771726070747526E-3</v>
      </c>
      <c r="AJ135" s="134">
        <v>11537588.680552</v>
      </c>
      <c r="AK135" s="133">
        <f t="shared" si="17"/>
        <v>-5.4010916120356245E-2</v>
      </c>
    </row>
    <row r="136" spans="1:37">
      <c r="A136" s="110" t="s">
        <v>275</v>
      </c>
      <c r="B136" s="66">
        <v>10163156.838898428</v>
      </c>
      <c r="D136" s="110" t="s">
        <v>275</v>
      </c>
      <c r="E136" s="66">
        <v>18700.833993783141</v>
      </c>
      <c r="F136" s="66">
        <v>1344.5366295701349</v>
      </c>
      <c r="G136" s="124">
        <v>0.82539841926366597</v>
      </c>
      <c r="H136" s="125">
        <f t="shared" ref="H136:H171" si="24">E136*G136+F136</f>
        <v>16780.175446950969</v>
      </c>
      <c r="I136" s="66">
        <v>19132.236120662699</v>
      </c>
      <c r="J136" s="66">
        <v>1340.66286582618</v>
      </c>
      <c r="K136" s="124">
        <v>0.83238402388300003</v>
      </c>
      <c r="L136" s="125">
        <f t="shared" ref="L136:L171" si="25">I136*K136+J136</f>
        <v>17266.030553823079</v>
      </c>
      <c r="N136" s="110" t="s">
        <v>275</v>
      </c>
      <c r="O136" s="66">
        <v>534.35439999999903</v>
      </c>
      <c r="P136" s="66">
        <v>501.93002681744002</v>
      </c>
      <c r="Q136" s="125">
        <f t="shared" si="22"/>
        <v>268208.51832201658</v>
      </c>
      <c r="R136" s="66">
        <v>533.96362198141799</v>
      </c>
      <c r="S136" s="66">
        <v>503.85339867397772</v>
      </c>
      <c r="T136" s="125">
        <f t="shared" si="23"/>
        <v>269039.38570360455</v>
      </c>
      <c r="V136" s="109" t="s">
        <v>275</v>
      </c>
      <c r="W136" s="124">
        <v>2.9472926578202996E-2</v>
      </c>
      <c r="X136" s="138">
        <v>7.6501445311505198E-2</v>
      </c>
      <c r="Z136" s="109" t="s">
        <v>275</v>
      </c>
      <c r="AA136" s="132">
        <f t="shared" ref="AA136:AA169" si="26">EXP(LOG(B136,EXP(1))-W136*LOG(H136,EXP(1))-(1-W136)*LOG(Q136,EXP(1)))</f>
        <v>41.117993843338077</v>
      </c>
      <c r="AB136" s="135">
        <v>56.1381266724119</v>
      </c>
      <c r="AC136" s="70">
        <f t="shared" si="18"/>
        <v>2.8201333797134076E-2</v>
      </c>
      <c r="AE136" s="109" t="s">
        <v>275</v>
      </c>
      <c r="AF136" s="125">
        <f t="shared" si="19"/>
        <v>10163156.838898428</v>
      </c>
      <c r="AG136" s="125">
        <f t="shared" si="20"/>
        <v>12241548.801894214</v>
      </c>
      <c r="AH136" s="133">
        <f t="shared" ref="AH136:AH170" si="27">(AF136-AG136)/AG136</f>
        <v>-0.16978178142574435</v>
      </c>
      <c r="AI136" s="133">
        <f t="shared" si="21"/>
        <v>3.708128015689649E-3</v>
      </c>
      <c r="AJ136" s="134">
        <v>12019939.078157701</v>
      </c>
      <c r="AK136" s="133">
        <f t="shared" ref="AK136:AK170" si="28">(AJ136-AG136)/AG136</f>
        <v>-1.8103078893270622E-2</v>
      </c>
    </row>
    <row r="137" spans="1:37">
      <c r="A137" s="110" t="s">
        <v>276</v>
      </c>
      <c r="B137" s="66">
        <v>12049215.470017795</v>
      </c>
      <c r="D137" s="110" t="s">
        <v>276</v>
      </c>
      <c r="E137" s="66">
        <v>18773.83944438356</v>
      </c>
      <c r="F137" s="66">
        <v>1339.3955311735751</v>
      </c>
      <c r="G137" s="124">
        <v>0.82550033178399995</v>
      </c>
      <c r="H137" s="125">
        <f t="shared" si="24"/>
        <v>16837.206221371747</v>
      </c>
      <c r="I137" s="66">
        <v>19151.240729401699</v>
      </c>
      <c r="J137" s="66">
        <v>1337.4142482944201</v>
      </c>
      <c r="K137" s="124">
        <v>0.83238402388300003</v>
      </c>
      <c r="L137" s="125">
        <f t="shared" si="25"/>
        <v>17278.601068985809</v>
      </c>
      <c r="N137" s="110" t="s">
        <v>276</v>
      </c>
      <c r="O137" s="66">
        <v>529.84946666669998</v>
      </c>
      <c r="P137" s="66">
        <v>489.474386749725</v>
      </c>
      <c r="Q137" s="125">
        <f t="shared" si="22"/>
        <v>259347.74276635182</v>
      </c>
      <c r="R137" s="66">
        <v>533.80378036240302</v>
      </c>
      <c r="S137" s="66">
        <v>503.24987534097818</v>
      </c>
      <c r="T137" s="125">
        <f t="shared" si="23"/>
        <v>268636.68592392222</v>
      </c>
      <c r="V137" s="109" t="s">
        <v>276</v>
      </c>
      <c r="W137" s="124">
        <v>7.8162314713975389E-2</v>
      </c>
      <c r="X137" s="138">
        <v>8.4565251379468395E-2</v>
      </c>
      <c r="Z137" s="109" t="s">
        <v>276</v>
      </c>
      <c r="AA137" s="132">
        <f t="shared" si="26"/>
        <v>57.531120903080605</v>
      </c>
      <c r="AB137" s="135">
        <v>57.666024998096702</v>
      </c>
      <c r="AC137" s="70">
        <f t="shared" ref="AC137:AC170" si="29">AB137/AB136-1</f>
        <v>2.7216767217771443E-2</v>
      </c>
      <c r="AE137" s="109" t="s">
        <v>276</v>
      </c>
      <c r="AF137" s="125">
        <f t="shared" ref="AF137:AF169" si="30">B137</f>
        <v>12049215.470017795</v>
      </c>
      <c r="AG137" s="125">
        <f t="shared" ref="AG137:AG169" si="31">AB137*(L137^X137)*(T137^(1-X137))</f>
        <v>12283230.027178159</v>
      </c>
      <c r="AH137" s="133">
        <f t="shared" si="27"/>
        <v>-1.9051548871313037E-2</v>
      </c>
      <c r="AI137" s="133">
        <f t="shared" ref="AI137:AI170" si="32">AG137/AG136-1</f>
        <v>3.4048980205425572E-3</v>
      </c>
      <c r="AJ137" s="134">
        <v>12403562.880145101</v>
      </c>
      <c r="AK137" s="133">
        <f t="shared" si="28"/>
        <v>9.7965154687073876E-3</v>
      </c>
    </row>
    <row r="138" spans="1:37">
      <c r="A138" s="110" t="s">
        <v>277</v>
      </c>
      <c r="B138" s="66">
        <v>13940979.58857193</v>
      </c>
      <c r="D138" s="110" t="s">
        <v>277</v>
      </c>
      <c r="E138" s="66">
        <v>19019.333026211792</v>
      </c>
      <c r="F138" s="66">
        <v>1320.7690233621249</v>
      </c>
      <c r="G138" s="124">
        <v>0.82841672729966598</v>
      </c>
      <c r="H138" s="125">
        <f t="shared" si="24"/>
        <v>17076.702644358949</v>
      </c>
      <c r="I138" s="66">
        <v>19177.561484546499</v>
      </c>
      <c r="J138" s="66">
        <v>1334.6074577542299</v>
      </c>
      <c r="K138" s="124">
        <v>0.83238402388300003</v>
      </c>
      <c r="L138" s="125">
        <f t="shared" si="25"/>
        <v>17297.703254524684</v>
      </c>
      <c r="N138" s="110" t="s">
        <v>277</v>
      </c>
      <c r="O138" s="66">
        <v>534.18113333329904</v>
      </c>
      <c r="P138" s="66">
        <v>499.06672769437398</v>
      </c>
      <c r="Q138" s="125">
        <f t="shared" si="22"/>
        <v>266592.03020872164</v>
      </c>
      <c r="R138" s="66">
        <v>533.67368242077896</v>
      </c>
      <c r="S138" s="66">
        <v>502.70719193495484</v>
      </c>
      <c r="T138" s="125">
        <f t="shared" si="23"/>
        <v>268281.59829933668</v>
      </c>
      <c r="V138" s="109" t="s">
        <v>277</v>
      </c>
      <c r="W138" s="124">
        <v>0.13220020225321871</v>
      </c>
      <c r="X138" s="138">
        <v>9.2381397097986304E-2</v>
      </c>
      <c r="Z138" s="109" t="s">
        <v>277</v>
      </c>
      <c r="AA138" s="132">
        <f t="shared" si="26"/>
        <v>75.200296787541873</v>
      </c>
      <c r="AB138" s="135">
        <v>59.158610819166398</v>
      </c>
      <c r="AC138" s="70">
        <f t="shared" si="29"/>
        <v>2.5883279125255454E-2</v>
      </c>
      <c r="AE138" s="109" t="s">
        <v>277</v>
      </c>
      <c r="AF138" s="125">
        <f t="shared" si="30"/>
        <v>13940979.58857193</v>
      </c>
      <c r="AG138" s="125">
        <f t="shared" si="31"/>
        <v>12320244.741782419</v>
      </c>
      <c r="AH138" s="133">
        <f t="shared" si="27"/>
        <v>0.13155053984382398</v>
      </c>
      <c r="AI138" s="133">
        <f t="shared" si="32"/>
        <v>3.0134349452350939E-3</v>
      </c>
      <c r="AJ138" s="134">
        <v>12596893.6302759</v>
      </c>
      <c r="AK138" s="133">
        <f t="shared" si="28"/>
        <v>2.2454820849074811E-2</v>
      </c>
    </row>
    <row r="139" spans="1:37">
      <c r="A139" s="110" t="s">
        <v>278</v>
      </c>
      <c r="B139" s="66">
        <v>13295119.093971545</v>
      </c>
      <c r="D139" s="110" t="s">
        <v>278</v>
      </c>
      <c r="E139" s="66">
        <v>19172.899999999994</v>
      </c>
      <c r="F139" s="66">
        <v>1329.6999999999989</v>
      </c>
      <c r="G139" s="124">
        <v>0.82655663868066598</v>
      </c>
      <c r="H139" s="125">
        <f t="shared" si="24"/>
        <v>17177.187777760533</v>
      </c>
      <c r="I139" s="66">
        <v>19210.528146279899</v>
      </c>
      <c r="J139" s="66">
        <v>1332.2621106271199</v>
      </c>
      <c r="K139" s="124">
        <v>0.83238402388300003</v>
      </c>
      <c r="L139" s="125">
        <f t="shared" si="25"/>
        <v>17322.798829945212</v>
      </c>
      <c r="N139" s="110" t="s">
        <v>278</v>
      </c>
      <c r="O139" s="66">
        <v>523.61186666670005</v>
      </c>
      <c r="P139" s="66">
        <v>507.33616274495</v>
      </c>
      <c r="Q139" s="125">
        <f t="shared" si="22"/>
        <v>265647.23520240397</v>
      </c>
      <c r="R139" s="66">
        <v>533.57790296226904</v>
      </c>
      <c r="S139" s="66">
        <v>502.21285256450506</v>
      </c>
      <c r="T139" s="125">
        <f t="shared" si="23"/>
        <v>267969.68071206781</v>
      </c>
      <c r="V139" s="109" t="s">
        <v>278</v>
      </c>
      <c r="W139" s="124">
        <v>0.22147738664598704</v>
      </c>
      <c r="X139" s="138">
        <v>9.9855144576550398E-2</v>
      </c>
      <c r="Z139" s="109" t="s">
        <v>278</v>
      </c>
      <c r="AA139" s="132">
        <f t="shared" si="26"/>
        <v>91.791354495342972</v>
      </c>
      <c r="AB139" s="135">
        <v>60.592336116622299</v>
      </c>
      <c r="AC139" s="70">
        <f t="shared" si="29"/>
        <v>2.4235276616593637E-2</v>
      </c>
      <c r="AE139" s="109" t="s">
        <v>278</v>
      </c>
      <c r="AF139" s="125">
        <f t="shared" si="30"/>
        <v>13295119.093971545</v>
      </c>
      <c r="AG139" s="125">
        <f t="shared" si="31"/>
        <v>12351761.487020269</v>
      </c>
      <c r="AH139" s="133">
        <f t="shared" si="27"/>
        <v>7.6374338019932958E-2</v>
      </c>
      <c r="AI139" s="133">
        <f t="shared" si="32"/>
        <v>2.558126554983442E-3</v>
      </c>
      <c r="AJ139" s="134">
        <v>12384587.9526878</v>
      </c>
      <c r="AK139" s="133">
        <f t="shared" si="28"/>
        <v>2.6576343545838604E-3</v>
      </c>
    </row>
    <row r="140" spans="1:37">
      <c r="A140" s="110" t="s">
        <v>279</v>
      </c>
      <c r="B140" s="66">
        <v>9980986.1311677527</v>
      </c>
      <c r="D140" s="110" t="s">
        <v>279</v>
      </c>
      <c r="E140" s="66">
        <v>19442.438535269055</v>
      </c>
      <c r="F140" s="66">
        <v>1340.8313486621128</v>
      </c>
      <c r="G140" s="124">
        <v>0.83026397800066598</v>
      </c>
      <c r="H140" s="125">
        <f t="shared" si="24"/>
        <v>17483.18770898804</v>
      </c>
      <c r="I140" s="66">
        <v>19249.371581998199</v>
      </c>
      <c r="J140" s="66">
        <v>1330.3891743131101</v>
      </c>
      <c r="K140" s="124">
        <v>0.83238402388300003</v>
      </c>
      <c r="L140" s="125">
        <f t="shared" si="25"/>
        <v>17353.258548955841</v>
      </c>
      <c r="N140" s="110" t="s">
        <v>279</v>
      </c>
      <c r="O140" s="66">
        <v>530.36926666670001</v>
      </c>
      <c r="P140" s="66">
        <v>505.69864386710998</v>
      </c>
      <c r="Q140" s="125">
        <f t="shared" si="22"/>
        <v>268207.01890214381</v>
      </c>
      <c r="R140" s="66">
        <v>533.52133394941598</v>
      </c>
      <c r="S140" s="66">
        <v>501.75296930818007</v>
      </c>
      <c r="T140" s="125">
        <f t="shared" si="23"/>
        <v>267695.91349838063</v>
      </c>
      <c r="V140" s="109" t="s">
        <v>279</v>
      </c>
      <c r="W140" s="124">
        <v>2.3248711085988139E-2</v>
      </c>
      <c r="X140" s="138">
        <v>0.106916642677873</v>
      </c>
      <c r="Z140" s="109" t="s">
        <v>279</v>
      </c>
      <c r="AA140" s="132">
        <f t="shared" si="26"/>
        <v>39.652701977017195</v>
      </c>
      <c r="AB140" s="135">
        <v>61.953678925195902</v>
      </c>
      <c r="AC140" s="70">
        <f t="shared" si="29"/>
        <v>2.2467244140470521E-2</v>
      </c>
      <c r="AE140" s="109" t="s">
        <v>279</v>
      </c>
      <c r="AF140" s="125">
        <f t="shared" si="30"/>
        <v>9980986.1311677527</v>
      </c>
      <c r="AG140" s="125">
        <f t="shared" si="31"/>
        <v>12378385.309686095</v>
      </c>
      <c r="AH140" s="133">
        <f t="shared" si="27"/>
        <v>-0.19367624440017839</v>
      </c>
      <c r="AI140" s="133">
        <f t="shared" si="32"/>
        <v>2.1554676791486482E-3</v>
      </c>
      <c r="AJ140" s="134">
        <v>11753475.3016904</v>
      </c>
      <c r="AK140" s="133">
        <f t="shared" si="28"/>
        <v>-5.0483968010488607E-2</v>
      </c>
    </row>
    <row r="141" spans="1:37">
      <c r="A141" s="110" t="s">
        <v>280</v>
      </c>
      <c r="B141" s="66">
        <v>11505434.834747406</v>
      </c>
      <c r="D141" s="110" t="s">
        <v>280</v>
      </c>
      <c r="E141" s="66">
        <v>19446.184971619376</v>
      </c>
      <c r="F141" s="66">
        <v>1337.4505185843516</v>
      </c>
      <c r="G141" s="124">
        <v>0.828007658526</v>
      </c>
      <c r="H141" s="125">
        <f t="shared" si="24"/>
        <v>17439.040604198399</v>
      </c>
      <c r="I141" s="66">
        <v>19293.299141506199</v>
      </c>
      <c r="J141" s="66">
        <v>1328.9980148930399</v>
      </c>
      <c r="K141" s="124">
        <v>0.83238402388300003</v>
      </c>
      <c r="L141" s="125">
        <f t="shared" si="25"/>
        <v>17388.4319882784</v>
      </c>
      <c r="N141" s="110" t="s">
        <v>280</v>
      </c>
      <c r="O141" s="66">
        <v>527.07719999999904</v>
      </c>
      <c r="P141" s="66">
        <v>503.96058526295599</v>
      </c>
      <c r="Q141" s="125">
        <f t="shared" si="22"/>
        <v>265626.13419075962</v>
      </c>
      <c r="R141" s="66">
        <v>533.50263857207904</v>
      </c>
      <c r="S141" s="66">
        <v>501.31475101137198</v>
      </c>
      <c r="T141" s="125">
        <f t="shared" si="23"/>
        <v>267452.74241967179</v>
      </c>
      <c r="V141" s="109" t="s">
        <v>280</v>
      </c>
      <c r="W141" s="124">
        <v>5.1380153673435736E-2</v>
      </c>
      <c r="X141" s="138">
        <v>0.113572054165963</v>
      </c>
      <c r="Z141" s="109" t="s">
        <v>280</v>
      </c>
      <c r="AA141" s="132">
        <f t="shared" si="26"/>
        <v>49.819804633287177</v>
      </c>
      <c r="AB141" s="135">
        <v>63.248616666105598</v>
      </c>
      <c r="AC141" s="70">
        <f t="shared" si="29"/>
        <v>2.090170855669804E-2</v>
      </c>
      <c r="AE141" s="109" t="s">
        <v>280</v>
      </c>
      <c r="AF141" s="125">
        <f t="shared" si="30"/>
        <v>11505434.834747406</v>
      </c>
      <c r="AG141" s="125">
        <f t="shared" si="31"/>
        <v>12401938.587040488</v>
      </c>
      <c r="AH141" s="133">
        <f t="shared" si="27"/>
        <v>-7.2287388459566421E-2</v>
      </c>
      <c r="AI141" s="133">
        <f t="shared" si="32"/>
        <v>1.9027746160045211E-3</v>
      </c>
      <c r="AJ141" s="134">
        <v>11836413.9247141</v>
      </c>
      <c r="AK141" s="133">
        <f t="shared" si="28"/>
        <v>-4.5599698656574379E-2</v>
      </c>
    </row>
    <row r="142" spans="1:37">
      <c r="A142" s="110" t="s">
        <v>281</v>
      </c>
      <c r="B142" s="66">
        <v>13146914.473995779</v>
      </c>
      <c r="D142" s="110" t="s">
        <v>281</v>
      </c>
      <c r="E142" s="66">
        <v>19413.88686383656</v>
      </c>
      <c r="F142" s="66">
        <v>1295.4312809227631</v>
      </c>
      <c r="G142" s="124">
        <v>0.82543611129433303</v>
      </c>
      <c r="H142" s="125">
        <f t="shared" si="24"/>
        <v>17320.354558916148</v>
      </c>
      <c r="I142" s="66">
        <v>19341.638841454798</v>
      </c>
      <c r="J142" s="66">
        <v>1328.1045248067801</v>
      </c>
      <c r="K142" s="124">
        <v>0.83238402388300003</v>
      </c>
      <c r="L142" s="125">
        <f t="shared" si="25"/>
        <v>17427.775692148651</v>
      </c>
      <c r="N142" s="110" t="s">
        <v>281</v>
      </c>
      <c r="O142" s="66">
        <v>521.01286666670001</v>
      </c>
      <c r="P142" s="66">
        <v>510.32704533514499</v>
      </c>
      <c r="Q142" s="125">
        <f t="shared" si="22"/>
        <v>265886.95682761085</v>
      </c>
      <c r="R142" s="66">
        <v>533.518509978064</v>
      </c>
      <c r="S142" s="66">
        <v>500.88990788969659</v>
      </c>
      <c r="T142" s="125">
        <f t="shared" si="23"/>
        <v>267234.03732036066</v>
      </c>
      <c r="V142" s="109" t="s">
        <v>281</v>
      </c>
      <c r="W142" s="124">
        <v>8.7317146856952133E-2</v>
      </c>
      <c r="X142" s="138">
        <v>0.11977524934758101</v>
      </c>
      <c r="Z142" s="109" t="s">
        <v>281</v>
      </c>
      <c r="AA142" s="132">
        <f t="shared" si="26"/>
        <v>62.762059628257106</v>
      </c>
      <c r="AB142" s="135">
        <v>64.469188649976701</v>
      </c>
      <c r="AC142" s="70">
        <f t="shared" si="29"/>
        <v>1.9298002837194073E-2</v>
      </c>
      <c r="AE142" s="109" t="s">
        <v>281</v>
      </c>
      <c r="AF142" s="125">
        <f t="shared" si="30"/>
        <v>13146914.473995779</v>
      </c>
      <c r="AG142" s="125">
        <f t="shared" si="31"/>
        <v>12423171.361266136</v>
      </c>
      <c r="AH142" s="133">
        <f t="shared" si="27"/>
        <v>5.8257516674541029E-2</v>
      </c>
      <c r="AI142" s="133">
        <f t="shared" si="32"/>
        <v>1.7120528437253313E-3</v>
      </c>
      <c r="AJ142" s="134">
        <v>11889935.448514201</v>
      </c>
      <c r="AK142" s="133">
        <f t="shared" si="28"/>
        <v>-4.2922688357539443E-2</v>
      </c>
    </row>
    <row r="143" spans="1:37">
      <c r="A143" s="110" t="s">
        <v>282</v>
      </c>
      <c r="B143" s="66">
        <v>12525398.48196934</v>
      </c>
      <c r="D143" s="110" t="s">
        <v>282</v>
      </c>
      <c r="E143" s="66">
        <v>19495.599999999991</v>
      </c>
      <c r="F143" s="66">
        <v>1306.0999999999995</v>
      </c>
      <c r="G143" s="124">
        <v>0.83645588446999997</v>
      </c>
      <c r="H143" s="125">
        <f t="shared" si="24"/>
        <v>17613.309341273325</v>
      </c>
      <c r="I143" s="66">
        <v>19393.814252138302</v>
      </c>
      <c r="J143" s="66">
        <v>1327.7298793089501</v>
      </c>
      <c r="K143" s="124">
        <v>0.83238402388300003</v>
      </c>
      <c r="L143" s="125">
        <f t="shared" si="25"/>
        <v>17470.831024943305</v>
      </c>
      <c r="N143" s="110" t="s">
        <v>282</v>
      </c>
      <c r="O143" s="66">
        <v>532.96826666669904</v>
      </c>
      <c r="P143" s="66">
        <v>498.79249609467399</v>
      </c>
      <c r="Q143" s="125">
        <f t="shared" si="22"/>
        <v>265840.57206993463</v>
      </c>
      <c r="R143" s="66">
        <v>533.56162541607102</v>
      </c>
      <c r="S143" s="66">
        <v>500.47286559144163</v>
      </c>
      <c r="T143" s="125">
        <f t="shared" si="23"/>
        <v>267033.11564160843</v>
      </c>
      <c r="V143" s="109" t="s">
        <v>282</v>
      </c>
      <c r="W143" s="124">
        <v>0.22612726284218954</v>
      </c>
      <c r="X143" s="138">
        <v>0.12544122859168</v>
      </c>
      <c r="Z143" s="109" t="s">
        <v>282</v>
      </c>
      <c r="AA143" s="132">
        <f t="shared" si="26"/>
        <v>87.041156202581831</v>
      </c>
      <c r="AB143" s="135">
        <v>65.599041179914295</v>
      </c>
      <c r="AC143" s="70">
        <f t="shared" si="29"/>
        <v>1.7525465320680889E-2</v>
      </c>
      <c r="AE143" s="109" t="s">
        <v>282</v>
      </c>
      <c r="AF143" s="125">
        <f t="shared" si="30"/>
        <v>12525398.48196934</v>
      </c>
      <c r="AG143" s="125">
        <f t="shared" si="31"/>
        <v>12442528.494093692</v>
      </c>
      <c r="AH143" s="133">
        <f t="shared" si="27"/>
        <v>6.6602208638690411E-3</v>
      </c>
      <c r="AI143" s="133">
        <f t="shared" si="32"/>
        <v>1.5581474540315998E-3</v>
      </c>
      <c r="AJ143" s="134">
        <v>11713396.1820201</v>
      </c>
      <c r="AK143" s="133">
        <f t="shared" si="28"/>
        <v>-5.8600011438165629E-2</v>
      </c>
    </row>
    <row r="144" spans="1:37">
      <c r="A144" s="110" t="s">
        <v>283</v>
      </c>
      <c r="B144" s="66">
        <v>10126655.971636435</v>
      </c>
      <c r="D144" s="110" t="s">
        <v>283</v>
      </c>
      <c r="E144" s="66">
        <v>19620.192748307323</v>
      </c>
      <c r="F144" s="66">
        <v>1300.1031576018545</v>
      </c>
      <c r="G144" s="124">
        <v>0.84364898072866601</v>
      </c>
      <c r="H144" s="125">
        <f t="shared" si="24"/>
        <v>17852.65877141129</v>
      </c>
      <c r="I144" s="66">
        <v>19449.294098865299</v>
      </c>
      <c r="J144" s="66">
        <v>1327.8748328767699</v>
      </c>
      <c r="K144" s="124">
        <v>0.83238402388300003</v>
      </c>
      <c r="L144" s="125">
        <f t="shared" si="25"/>
        <v>17517.156516574156</v>
      </c>
      <c r="N144" s="110" t="s">
        <v>283</v>
      </c>
      <c r="O144" s="66">
        <v>534.18113333329904</v>
      </c>
      <c r="P144" s="66">
        <v>507.41479114042301</v>
      </c>
      <c r="Q144" s="125">
        <f t="shared" si="22"/>
        <v>271051.40820147039</v>
      </c>
      <c r="R144" s="66">
        <v>533.61684610772897</v>
      </c>
      <c r="S144" s="66">
        <v>500.0638541808143</v>
      </c>
      <c r="T144" s="125">
        <f t="shared" si="23"/>
        <v>266842.49672044138</v>
      </c>
      <c r="V144" s="109" t="s">
        <v>283</v>
      </c>
      <c r="W144" s="124">
        <v>9.2722031547422978E-2</v>
      </c>
      <c r="X144" s="138">
        <v>0.13046470595315901</v>
      </c>
      <c r="Z144" s="109" t="s">
        <v>283</v>
      </c>
      <c r="AA144" s="132">
        <f t="shared" si="26"/>
        <v>48.078559326111183</v>
      </c>
      <c r="AB144" s="135">
        <v>66.620753603385097</v>
      </c>
      <c r="AC144" s="70">
        <f t="shared" si="29"/>
        <v>1.5575112152456771E-2</v>
      </c>
      <c r="AE144" s="109" t="s">
        <v>283</v>
      </c>
      <c r="AF144" s="125">
        <f t="shared" si="30"/>
        <v>10126655.971636435</v>
      </c>
      <c r="AG144" s="125">
        <f t="shared" si="31"/>
        <v>12460974.47137179</v>
      </c>
      <c r="AH144" s="133">
        <f t="shared" si="27"/>
        <v>-0.18733033320133088</v>
      </c>
      <c r="AI144" s="133">
        <f t="shared" si="32"/>
        <v>1.4824942765334637E-3</v>
      </c>
      <c r="AJ144" s="134">
        <v>11853853.072103299</v>
      </c>
      <c r="AK144" s="133">
        <f t="shared" si="28"/>
        <v>-4.8721823535014037E-2</v>
      </c>
    </row>
    <row r="145" spans="1:37">
      <c r="A145" s="110" t="s">
        <v>284</v>
      </c>
      <c r="B145" s="66">
        <v>11552870.34107749</v>
      </c>
      <c r="D145" s="110" t="s">
        <v>284</v>
      </c>
      <c r="E145" s="66">
        <v>19579.634742511931</v>
      </c>
      <c r="F145" s="66">
        <v>1301.5021421212004</v>
      </c>
      <c r="G145" s="124">
        <v>0.84615761710600002</v>
      </c>
      <c r="H145" s="125">
        <f t="shared" si="24"/>
        <v>17868.959219650947</v>
      </c>
      <c r="I145" s="66">
        <v>19507.6107230366</v>
      </c>
      <c r="J145" s="66">
        <v>1328.52662131289</v>
      </c>
      <c r="K145" s="124">
        <v>0.83238402388300003</v>
      </c>
      <c r="L145" s="125">
        <f t="shared" si="25"/>
        <v>17566.350131297255</v>
      </c>
      <c r="N145" s="110" t="s">
        <v>284</v>
      </c>
      <c r="O145" s="66">
        <v>537.47320000000002</v>
      </c>
      <c r="P145" s="66">
        <v>499.89898812042799</v>
      </c>
      <c r="Q145" s="125">
        <f t="shared" si="22"/>
        <v>268682.30882184842</v>
      </c>
      <c r="R145" s="66">
        <v>533.66866242544904</v>
      </c>
      <c r="S145" s="66">
        <v>499.6598763298685</v>
      </c>
      <c r="T145" s="125">
        <f t="shared" si="23"/>
        <v>266652.81786862621</v>
      </c>
      <c r="V145" s="109" t="s">
        <v>284</v>
      </c>
      <c r="W145" s="124">
        <v>9.3626207944683126E-2</v>
      </c>
      <c r="X145" s="138">
        <v>0.134803324258322</v>
      </c>
      <c r="Z145" s="109" t="s">
        <v>284</v>
      </c>
      <c r="AA145" s="132">
        <f t="shared" si="26"/>
        <v>55.419418513343217</v>
      </c>
      <c r="AB145" s="135">
        <v>67.530306589744498</v>
      </c>
      <c r="AC145" s="70">
        <f t="shared" si="29"/>
        <v>1.3652697352753762E-2</v>
      </c>
      <c r="AE145" s="109" t="s">
        <v>284</v>
      </c>
      <c r="AF145" s="125">
        <f t="shared" si="30"/>
        <v>11552870.34107749</v>
      </c>
      <c r="AG145" s="125">
        <f t="shared" si="31"/>
        <v>12479767.609320249</v>
      </c>
      <c r="AH145" s="133">
        <f t="shared" si="27"/>
        <v>-7.4271997464962894E-2</v>
      </c>
      <c r="AI145" s="133">
        <f t="shared" si="32"/>
        <v>1.5081595738466458E-3</v>
      </c>
      <c r="AJ145" s="134">
        <v>11855730.418058001</v>
      </c>
      <c r="AK145" s="133">
        <f t="shared" si="28"/>
        <v>-5.000391119432384E-2</v>
      </c>
    </row>
    <row r="146" spans="1:37">
      <c r="A146" s="110" t="s">
        <v>285</v>
      </c>
      <c r="B146" s="66">
        <v>13223432.194464637</v>
      </c>
      <c r="D146" s="110" t="s">
        <v>285</v>
      </c>
      <c r="E146" s="66">
        <v>19687.345488204577</v>
      </c>
      <c r="F146" s="66">
        <v>1310.2594799801509</v>
      </c>
      <c r="G146" s="124">
        <v>0.84596948611300005</v>
      </c>
      <c r="H146" s="125">
        <f t="shared" si="24"/>
        <v>17965.153025565669</v>
      </c>
      <c r="I146" s="66">
        <v>19568.403277709</v>
      </c>
      <c r="J146" s="66">
        <v>1329.65512312291</v>
      </c>
      <c r="K146" s="124">
        <v>0.83238402388300003</v>
      </c>
      <c r="L146" s="125">
        <f t="shared" si="25"/>
        <v>17618.081384387613</v>
      </c>
      <c r="N146" s="110" t="s">
        <v>285</v>
      </c>
      <c r="O146" s="66">
        <v>531.40886666669996</v>
      </c>
      <c r="P146" s="66">
        <v>503.727284884217</v>
      </c>
      <c r="Q146" s="125">
        <f t="shared" si="22"/>
        <v>267685.14556941565</v>
      </c>
      <c r="R146" s="66">
        <v>533.70191742115799</v>
      </c>
      <c r="S146" s="66">
        <v>499.26309951736937</v>
      </c>
      <c r="T146" s="125">
        <f t="shared" si="23"/>
        <v>266457.67351005046</v>
      </c>
      <c r="V146" s="109" t="s">
        <v>285</v>
      </c>
      <c r="W146" s="124">
        <v>0.15491765425867632</v>
      </c>
      <c r="X146" s="138">
        <v>0.13839113716196699</v>
      </c>
      <c r="Z146" s="109" t="s">
        <v>285</v>
      </c>
      <c r="AA146" s="132">
        <f t="shared" si="26"/>
        <v>75.070322687471716</v>
      </c>
      <c r="AB146" s="135">
        <v>68.312091936924901</v>
      </c>
      <c r="AC146" s="70">
        <f t="shared" si="29"/>
        <v>1.1576807313046222E-2</v>
      </c>
      <c r="AE146" s="109" t="s">
        <v>285</v>
      </c>
      <c r="AF146" s="125">
        <f t="shared" si="30"/>
        <v>13223432.194464637</v>
      </c>
      <c r="AG146" s="125">
        <f t="shared" si="31"/>
        <v>12498848.286595965</v>
      </c>
      <c r="AH146" s="133">
        <f t="shared" si="27"/>
        <v>5.7972054004826315E-2</v>
      </c>
      <c r="AI146" s="133">
        <f t="shared" si="32"/>
        <v>1.5289288929920541E-3</v>
      </c>
      <c r="AJ146" s="134">
        <v>12026484.2020353</v>
      </c>
      <c r="AK146" s="133">
        <f t="shared" si="28"/>
        <v>-3.7792608865189432E-2</v>
      </c>
    </row>
    <row r="147" spans="1:37">
      <c r="A147" s="110" t="s">
        <v>286</v>
      </c>
      <c r="B147" s="66">
        <v>13095298.423816683</v>
      </c>
      <c r="D147" s="110" t="s">
        <v>286</v>
      </c>
      <c r="E147" s="66">
        <v>19686.999999999989</v>
      </c>
      <c r="F147" s="66">
        <v>1320.9999999999993</v>
      </c>
      <c r="G147" s="124">
        <v>0.84772527810833298</v>
      </c>
      <c r="H147" s="125">
        <f t="shared" si="24"/>
        <v>18010.167550118742</v>
      </c>
      <c r="I147" s="66">
        <v>19631.355930951599</v>
      </c>
      <c r="J147" s="66">
        <v>1331.2133265129401</v>
      </c>
      <c r="K147" s="124">
        <v>0.83238402388300003</v>
      </c>
      <c r="L147" s="125">
        <f t="shared" si="25"/>
        <v>17672.040370597831</v>
      </c>
      <c r="N147" s="110" t="s">
        <v>286</v>
      </c>
      <c r="O147" s="66">
        <v>545.09693333329903</v>
      </c>
      <c r="P147" s="66">
        <v>491.08073580556498</v>
      </c>
      <c r="Q147" s="125">
        <f t="shared" si="22"/>
        <v>267686.60310667352</v>
      </c>
      <c r="R147" s="66">
        <v>533.70383198276704</v>
      </c>
      <c r="S147" s="66">
        <v>498.87621289670562</v>
      </c>
      <c r="T147" s="125">
        <f t="shared" si="23"/>
        <v>266252.1465080225</v>
      </c>
      <c r="V147" s="109" t="s">
        <v>286</v>
      </c>
      <c r="W147" s="124">
        <v>0.26551802164950988</v>
      </c>
      <c r="X147" s="138">
        <v>0.141136462621201</v>
      </c>
      <c r="Z147" s="109" t="s">
        <v>286</v>
      </c>
      <c r="AA147" s="132">
        <f t="shared" si="26"/>
        <v>100.1624168294066</v>
      </c>
      <c r="AB147" s="135">
        <v>68.9429321378108</v>
      </c>
      <c r="AC147" s="70">
        <f t="shared" si="29"/>
        <v>9.2346784148900074E-3</v>
      </c>
      <c r="AE147" s="109" t="s">
        <v>286</v>
      </c>
      <c r="AF147" s="125">
        <f t="shared" si="30"/>
        <v>13095298.423816683</v>
      </c>
      <c r="AG147" s="125">
        <f t="shared" si="31"/>
        <v>12517661.643187979</v>
      </c>
      <c r="AH147" s="133">
        <f t="shared" si="27"/>
        <v>4.6145741680360029E-2</v>
      </c>
      <c r="AI147" s="133">
        <f t="shared" si="32"/>
        <v>1.5052072127470506E-3</v>
      </c>
      <c r="AJ147" s="134">
        <v>12257151.069495</v>
      </c>
      <c r="AK147" s="133">
        <f t="shared" si="28"/>
        <v>-2.0811440756169284E-2</v>
      </c>
    </row>
    <row r="148" spans="1:37">
      <c r="A148" s="110" t="s">
        <v>287</v>
      </c>
      <c r="B148" s="66">
        <v>10508170.81371334</v>
      </c>
      <c r="D148" s="110" t="s">
        <v>287</v>
      </c>
      <c r="E148" s="66">
        <v>19837.203860158348</v>
      </c>
      <c r="F148" s="66">
        <v>1350.5450933889042</v>
      </c>
      <c r="G148" s="124">
        <v>0.84211194691833302</v>
      </c>
      <c r="H148" s="125">
        <f t="shared" si="24"/>
        <v>18055.691457482721</v>
      </c>
      <c r="I148" s="66">
        <v>19696.227189714798</v>
      </c>
      <c r="J148" s="66">
        <v>1333.1420974121099</v>
      </c>
      <c r="K148" s="124">
        <v>0.83238402388300003</v>
      </c>
      <c r="L148" s="125">
        <f t="shared" si="25"/>
        <v>17727.966940900667</v>
      </c>
      <c r="N148" s="110" t="s">
        <v>287</v>
      </c>
      <c r="O148" s="66">
        <v>535.74053333330005</v>
      </c>
      <c r="P148" s="66">
        <v>497.18814421178001</v>
      </c>
      <c r="Q148" s="125">
        <f t="shared" si="22"/>
        <v>266363.84154701274</v>
      </c>
      <c r="R148" s="66">
        <v>533.66019384146705</v>
      </c>
      <c r="S148" s="66">
        <v>498.50351448470809</v>
      </c>
      <c r="T148" s="125">
        <f t="shared" si="23"/>
        <v>266031.48217056191</v>
      </c>
      <c r="V148" s="109" t="s">
        <v>287</v>
      </c>
      <c r="W148" s="124">
        <v>0.11005757307109942</v>
      </c>
      <c r="X148" s="138">
        <v>0.14295794766631201</v>
      </c>
      <c r="Z148" s="109" t="s">
        <v>287</v>
      </c>
      <c r="AA148" s="132">
        <f t="shared" si="26"/>
        <v>53.051036674778636</v>
      </c>
      <c r="AB148" s="135">
        <v>69.403873579505799</v>
      </c>
      <c r="AC148" s="70">
        <f t="shared" si="29"/>
        <v>6.6858404103500302E-3</v>
      </c>
      <c r="AE148" s="109" t="s">
        <v>287</v>
      </c>
      <c r="AF148" s="125">
        <f t="shared" si="30"/>
        <v>10508170.81371334</v>
      </c>
      <c r="AG148" s="125">
        <f t="shared" si="31"/>
        <v>12536000.846042486</v>
      </c>
      <c r="AH148" s="133">
        <f t="shared" si="27"/>
        <v>-0.161760521336381</v>
      </c>
      <c r="AI148" s="133">
        <f t="shared" si="32"/>
        <v>1.4650661902566586E-3</v>
      </c>
      <c r="AJ148" s="134">
        <v>12229166.7387172</v>
      </c>
      <c r="AK148" s="133">
        <f t="shared" si="28"/>
        <v>-2.4476235371518079E-2</v>
      </c>
    </row>
    <row r="149" spans="1:37">
      <c r="A149" s="110" t="s">
        <v>288</v>
      </c>
      <c r="B149" s="66">
        <v>12066238.382075476</v>
      </c>
      <c r="D149" s="110" t="s">
        <v>288</v>
      </c>
      <c r="E149" s="66">
        <v>19811.500999172014</v>
      </c>
      <c r="F149" s="66">
        <v>1353.4650111484466</v>
      </c>
      <c r="G149" s="124">
        <v>0.84296931463699998</v>
      </c>
      <c r="H149" s="125">
        <f t="shared" si="24"/>
        <v>18053.952430350721</v>
      </c>
      <c r="I149" s="66">
        <v>19762.810338492302</v>
      </c>
      <c r="J149" s="66">
        <v>1335.3759184205001</v>
      </c>
      <c r="K149" s="124">
        <v>0.83238402388300003</v>
      </c>
      <c r="L149" s="125">
        <f t="shared" si="25"/>
        <v>17785.623511211277</v>
      </c>
      <c r="N149" s="110" t="s">
        <v>288</v>
      </c>
      <c r="O149" s="66">
        <v>537.81973333329995</v>
      </c>
      <c r="P149" s="66">
        <v>493.79053607580403</v>
      </c>
      <c r="Q149" s="125">
        <f t="shared" si="22"/>
        <v>265570.29443479615</v>
      </c>
      <c r="R149" s="66">
        <v>533.56391141678898</v>
      </c>
      <c r="S149" s="66">
        <v>498.14089184283705</v>
      </c>
      <c r="T149" s="125">
        <f t="shared" si="23"/>
        <v>265790.0026883118</v>
      </c>
      <c r="V149" s="109" t="s">
        <v>288</v>
      </c>
      <c r="W149" s="124">
        <v>0.14518460183662751</v>
      </c>
      <c r="X149" s="138">
        <v>0.143851977801982</v>
      </c>
      <c r="Z149" s="109" t="s">
        <v>288</v>
      </c>
      <c r="AA149" s="132">
        <f t="shared" si="26"/>
        <v>67.129125958968913</v>
      </c>
      <c r="AB149" s="135">
        <v>69.695474827045899</v>
      </c>
      <c r="AC149" s="70">
        <f t="shared" si="29"/>
        <v>4.2015125741656778E-3</v>
      </c>
      <c r="AE149" s="109" t="s">
        <v>288</v>
      </c>
      <c r="AF149" s="125">
        <f t="shared" si="30"/>
        <v>12066238.382075476</v>
      </c>
      <c r="AG149" s="125">
        <f t="shared" si="31"/>
        <v>12554327.554446191</v>
      </c>
      <c r="AH149" s="133">
        <f t="shared" si="27"/>
        <v>-3.8878161355432803E-2</v>
      </c>
      <c r="AI149" s="133">
        <f t="shared" si="32"/>
        <v>1.4619262258179777E-3</v>
      </c>
      <c r="AJ149" s="134">
        <v>12343360.896083901</v>
      </c>
      <c r="AK149" s="133">
        <f t="shared" si="28"/>
        <v>-1.6804297756877848E-2</v>
      </c>
    </row>
    <row r="150" spans="1:37">
      <c r="A150" s="110" t="s">
        <v>289</v>
      </c>
      <c r="B150" s="66">
        <v>13553447.675102288</v>
      </c>
      <c r="D150" s="110" t="s">
        <v>289</v>
      </c>
      <c r="E150" s="66">
        <v>19695.415971099959</v>
      </c>
      <c r="F150" s="66">
        <v>1350.3187419879564</v>
      </c>
      <c r="G150" s="124">
        <v>0.85012334684900004</v>
      </c>
      <c r="H150" s="125">
        <f t="shared" si="24"/>
        <v>18093.851684922702</v>
      </c>
      <c r="I150" s="66">
        <v>19830.986772196698</v>
      </c>
      <c r="J150" s="66">
        <v>1337.86014901065</v>
      </c>
      <c r="K150" s="124">
        <v>0.83238402388300003</v>
      </c>
      <c r="L150" s="125">
        <f t="shared" si="25"/>
        <v>17844.856716022285</v>
      </c>
      <c r="N150" s="110" t="s">
        <v>289</v>
      </c>
      <c r="O150" s="66">
        <v>540.4187333333</v>
      </c>
      <c r="P150" s="66">
        <v>497.34697863354597</v>
      </c>
      <c r="Q150" s="125">
        <f t="shared" si="22"/>
        <v>268775.62422028475</v>
      </c>
      <c r="R150" s="66">
        <v>533.40919334044997</v>
      </c>
      <c r="S150" s="66">
        <v>497.78353062603941</v>
      </c>
      <c r="T150" s="125">
        <f t="shared" si="23"/>
        <v>265522.31152939686</v>
      </c>
      <c r="V150" s="109" t="s">
        <v>289</v>
      </c>
      <c r="W150" s="124">
        <v>0.18391339493058789</v>
      </c>
      <c r="X150" s="138">
        <v>0.14379437579877399</v>
      </c>
      <c r="Z150" s="109" t="s">
        <v>289</v>
      </c>
      <c r="AA150" s="132">
        <f t="shared" si="26"/>
        <v>82.828623560464663</v>
      </c>
      <c r="AB150" s="135">
        <v>69.808073922401206</v>
      </c>
      <c r="AC150" s="70">
        <f t="shared" si="29"/>
        <v>1.615586889030185E-3</v>
      </c>
      <c r="AE150" s="109" t="s">
        <v>289</v>
      </c>
      <c r="AF150" s="125">
        <f t="shared" si="30"/>
        <v>13553447.675102288</v>
      </c>
      <c r="AG150" s="125">
        <f t="shared" si="31"/>
        <v>12571732.242558625</v>
      </c>
      <c r="AH150" s="133">
        <f t="shared" si="27"/>
        <v>7.8089114022035722E-2</v>
      </c>
      <c r="AI150" s="133">
        <f t="shared" si="32"/>
        <v>1.3863496899337857E-3</v>
      </c>
      <c r="AJ150" s="134">
        <v>12409782.148402199</v>
      </c>
      <c r="AK150" s="133">
        <f t="shared" si="28"/>
        <v>-1.2882082678167589E-2</v>
      </c>
    </row>
    <row r="151" spans="1:37">
      <c r="A151" s="110" t="s">
        <v>290</v>
      </c>
      <c r="B151" s="66">
        <v>13302736.346813083</v>
      </c>
      <c r="D151" s="110" t="s">
        <v>290</v>
      </c>
      <c r="E151" s="66">
        <v>19724.499999999989</v>
      </c>
      <c r="F151" s="66">
        <v>1344.4999999999991</v>
      </c>
      <c r="G151" s="124">
        <v>0.84381926997500001</v>
      </c>
      <c r="H151" s="125">
        <f t="shared" si="24"/>
        <v>17988.413190621879</v>
      </c>
      <c r="I151" s="66">
        <v>19900.668317403699</v>
      </c>
      <c r="J151" s="66">
        <v>1340.55145433809</v>
      </c>
      <c r="K151" s="124">
        <v>0.83238402388300003</v>
      </c>
      <c r="L151" s="125">
        <f t="shared" si="25"/>
        <v>17905.549826339513</v>
      </c>
      <c r="N151" s="110" t="s">
        <v>290</v>
      </c>
      <c r="O151" s="66">
        <v>540.59199999999998</v>
      </c>
      <c r="P151" s="66">
        <v>502.79185691230902</v>
      </c>
      <c r="Q151" s="125">
        <f t="shared" si="22"/>
        <v>271805.25551193894</v>
      </c>
      <c r="R151" s="66">
        <v>533.19290813286398</v>
      </c>
      <c r="S151" s="66">
        <v>497.42372737714675</v>
      </c>
      <c r="T151" s="125">
        <f t="shared" si="23"/>
        <v>265222.80377450975</v>
      </c>
      <c r="V151" s="109" t="s">
        <v>290</v>
      </c>
      <c r="W151" s="124">
        <v>0.29342297764164471</v>
      </c>
      <c r="X151" s="138">
        <v>0.14276179731726801</v>
      </c>
      <c r="Z151" s="109" t="s">
        <v>290</v>
      </c>
      <c r="AA151" s="132">
        <f t="shared" si="26"/>
        <v>108.56918561552547</v>
      </c>
      <c r="AB151" s="135">
        <v>69.730404939499707</v>
      </c>
      <c r="AC151" s="70">
        <f t="shared" si="29"/>
        <v>-1.1126074469242075E-3</v>
      </c>
      <c r="AE151" s="109" t="s">
        <v>290</v>
      </c>
      <c r="AF151" s="125">
        <f t="shared" si="30"/>
        <v>13302736.346813083</v>
      </c>
      <c r="AG151" s="125">
        <f t="shared" si="31"/>
        <v>12586725.967223033</v>
      </c>
      <c r="AH151" s="133">
        <f t="shared" si="27"/>
        <v>5.6886149857763239E-2</v>
      </c>
      <c r="AI151" s="133">
        <f t="shared" si="32"/>
        <v>1.1926538344215754E-3</v>
      </c>
      <c r="AJ151" s="134">
        <v>12470845.0827804</v>
      </c>
      <c r="AK151" s="133">
        <f t="shared" si="28"/>
        <v>-9.2065946890714286E-3</v>
      </c>
    </row>
    <row r="152" spans="1:37">
      <c r="A152" s="110" t="s">
        <v>291</v>
      </c>
      <c r="B152" s="66">
        <v>11188513.154043986</v>
      </c>
      <c r="D152" s="110" t="s">
        <v>291</v>
      </c>
      <c r="E152" s="66">
        <v>20025.828112452433</v>
      </c>
      <c r="F152" s="66">
        <v>1358.1376453834805</v>
      </c>
      <c r="G152" s="124">
        <v>0.84231848267099996</v>
      </c>
      <c r="H152" s="125">
        <f t="shared" si="24"/>
        <v>18226.262795294671</v>
      </c>
      <c r="I152" s="66">
        <v>19971.6820689382</v>
      </c>
      <c r="J152" s="66">
        <v>1343.4142861789301</v>
      </c>
      <c r="K152" s="124">
        <v>0.83238402388300003</v>
      </c>
      <c r="L152" s="125">
        <f t="shared" si="25"/>
        <v>17967.523370433668</v>
      </c>
      <c r="N152" s="110" t="s">
        <v>291</v>
      </c>
      <c r="O152" s="66">
        <v>538.68606666660003</v>
      </c>
      <c r="P152" s="66">
        <v>495.43051279602503</v>
      </c>
      <c r="Q152" s="125">
        <f t="shared" si="22"/>
        <v>266881.51424470736</v>
      </c>
      <c r="R152" s="66">
        <v>532.91630527694099</v>
      </c>
      <c r="S152" s="66">
        <v>497.0518240925241</v>
      </c>
      <c r="T152" s="125">
        <f t="shared" si="23"/>
        <v>264887.02162655193</v>
      </c>
      <c r="V152" s="109" t="s">
        <v>291</v>
      </c>
      <c r="W152" s="124">
        <v>0.14948082417730757</v>
      </c>
      <c r="X152" s="138">
        <v>0.14075597240500401</v>
      </c>
      <c r="Z152" s="109" t="s">
        <v>291</v>
      </c>
      <c r="AA152" s="132">
        <f t="shared" si="26"/>
        <v>62.616941567704231</v>
      </c>
      <c r="AB152" s="135">
        <v>69.459339795792999</v>
      </c>
      <c r="AC152" s="70">
        <f t="shared" si="29"/>
        <v>-3.8873306980203859E-3</v>
      </c>
      <c r="AE152" s="109" t="s">
        <v>291</v>
      </c>
      <c r="AF152" s="125">
        <f t="shared" si="30"/>
        <v>11188513.154043986</v>
      </c>
      <c r="AG152" s="125">
        <f t="shared" si="31"/>
        <v>12598179.097924927</v>
      </c>
      <c r="AH152" s="133">
        <f t="shared" si="27"/>
        <v>-0.11189442005258766</v>
      </c>
      <c r="AI152" s="133">
        <f t="shared" si="32"/>
        <v>9.0993724116339436E-4</v>
      </c>
      <c r="AJ152" s="134">
        <v>12922744.7571072</v>
      </c>
      <c r="AK152" s="133">
        <f t="shared" si="28"/>
        <v>2.5762902452762616E-2</v>
      </c>
    </row>
    <row r="153" spans="1:37">
      <c r="A153" s="110" t="s">
        <v>292</v>
      </c>
      <c r="B153" s="66">
        <v>12510485.409095274</v>
      </c>
      <c r="D153" s="110" t="s">
        <v>292</v>
      </c>
      <c r="E153" s="66">
        <v>20023.28426108</v>
      </c>
      <c r="F153" s="66">
        <v>1328.0715349828486</v>
      </c>
      <c r="G153" s="124">
        <v>0.84100894520333302</v>
      </c>
      <c r="H153" s="125">
        <f t="shared" si="24"/>
        <v>18167.832710900238</v>
      </c>
      <c r="I153" s="66">
        <v>20043.745016426699</v>
      </c>
      <c r="J153" s="66">
        <v>1346.4155641503201</v>
      </c>
      <c r="K153" s="124">
        <v>0.83238402388300003</v>
      </c>
      <c r="L153" s="125">
        <f t="shared" si="25"/>
        <v>18030.508694608405</v>
      </c>
      <c r="N153" s="110" t="s">
        <v>292</v>
      </c>
      <c r="O153" s="66">
        <v>529.67619999999999</v>
      </c>
      <c r="P153" s="66">
        <v>502.00391471477502</v>
      </c>
      <c r="Q153" s="125">
        <f t="shared" si="22"/>
        <v>265899.52593124611</v>
      </c>
      <c r="R153" s="66">
        <v>532.58525868800496</v>
      </c>
      <c r="S153" s="66">
        <v>496.65717316391795</v>
      </c>
      <c r="T153" s="125">
        <f t="shared" si="23"/>
        <v>264512.28904875851</v>
      </c>
      <c r="V153" s="109" t="s">
        <v>292</v>
      </c>
      <c r="W153" s="124">
        <v>0.15836119677914173</v>
      </c>
      <c r="X153" s="138">
        <v>0.13787279434722399</v>
      </c>
      <c r="Z153" s="109" t="s">
        <v>292</v>
      </c>
      <c r="AA153" s="132">
        <f t="shared" si="26"/>
        <v>71.96362358797461</v>
      </c>
      <c r="AB153" s="135">
        <v>69.016024646655197</v>
      </c>
      <c r="AC153" s="70">
        <f t="shared" si="29"/>
        <v>-6.382369173693947E-3</v>
      </c>
      <c r="AE153" s="109" t="s">
        <v>292</v>
      </c>
      <c r="AF153" s="125">
        <f t="shared" si="30"/>
        <v>12510485.409095274</v>
      </c>
      <c r="AG153" s="125">
        <f t="shared" si="31"/>
        <v>12605954.77785177</v>
      </c>
      <c r="AH153" s="133">
        <f t="shared" si="27"/>
        <v>-7.5733548500611647E-3</v>
      </c>
      <c r="AI153" s="133">
        <f t="shared" si="32"/>
        <v>6.1720665077102943E-4</v>
      </c>
      <c r="AJ153" s="134">
        <v>12769039.1041806</v>
      </c>
      <c r="AK153" s="133">
        <f t="shared" si="28"/>
        <v>1.2937086416918167E-2</v>
      </c>
    </row>
    <row r="154" spans="1:37">
      <c r="A154" s="110" t="s">
        <v>293</v>
      </c>
      <c r="B154" s="66">
        <v>13806699.427566279</v>
      </c>
      <c r="D154" s="110" t="s">
        <v>293</v>
      </c>
      <c r="E154" s="66">
        <v>19896.07901566787</v>
      </c>
      <c r="F154" s="66">
        <v>1330.1730138532155</v>
      </c>
      <c r="G154" s="124">
        <v>0.838295214290666</v>
      </c>
      <c r="H154" s="125">
        <f t="shared" si="24"/>
        <v>18008.960835836537</v>
      </c>
      <c r="I154" s="66">
        <v>20116.607990773002</v>
      </c>
      <c r="J154" s="66">
        <v>1349.5314099689399</v>
      </c>
      <c r="K154" s="124">
        <v>0.83238402388300003</v>
      </c>
      <c r="L154" s="125">
        <f t="shared" si="25"/>
        <v>18094.274516205482</v>
      </c>
      <c r="N154" s="110" t="s">
        <v>293</v>
      </c>
      <c r="O154" s="66">
        <v>528.11680000000001</v>
      </c>
      <c r="P154" s="66">
        <v>497.56574679615397</v>
      </c>
      <c r="Q154" s="125">
        <f t="shared" si="22"/>
        <v>262772.82998759509</v>
      </c>
      <c r="R154" s="66">
        <v>532.20924838225301</v>
      </c>
      <c r="S154" s="66">
        <v>496.22747238373989</v>
      </c>
      <c r="T154" s="125">
        <f t="shared" si="23"/>
        <v>264096.85010397545</v>
      </c>
      <c r="V154" s="109" t="s">
        <v>293</v>
      </c>
      <c r="W154" s="124">
        <v>0.1177545513772853</v>
      </c>
      <c r="X154" s="138">
        <v>0.13421360946152899</v>
      </c>
      <c r="Z154" s="109" t="s">
        <v>293</v>
      </c>
      <c r="AA154" s="132">
        <f t="shared" si="26"/>
        <v>72.042125944604948</v>
      </c>
      <c r="AB154" s="135">
        <v>68.417329148567902</v>
      </c>
      <c r="AC154" s="70">
        <f t="shared" si="29"/>
        <v>-8.6747317185025263E-3</v>
      </c>
      <c r="AE154" s="109" t="s">
        <v>293</v>
      </c>
      <c r="AF154" s="125">
        <f t="shared" si="30"/>
        <v>13806699.427566279</v>
      </c>
      <c r="AG154" s="125">
        <f t="shared" si="31"/>
        <v>12608833.057741925</v>
      </c>
      <c r="AH154" s="133">
        <f t="shared" si="27"/>
        <v>9.5002159544721229E-2</v>
      </c>
      <c r="AI154" s="133">
        <f t="shared" si="32"/>
        <v>2.2832700425134966E-4</v>
      </c>
      <c r="AJ154" s="134">
        <v>12724640.009942399</v>
      </c>
      <c r="AK154" s="133">
        <f t="shared" si="28"/>
        <v>9.1845892217097616E-3</v>
      </c>
    </row>
    <row r="155" spans="1:37">
      <c r="A155" s="110" t="s">
        <v>294</v>
      </c>
      <c r="B155" s="66">
        <v>13508625.065239321</v>
      </c>
      <c r="D155" s="110" t="s">
        <v>294</v>
      </c>
      <c r="E155" s="66">
        <v>20271.799999999992</v>
      </c>
      <c r="F155" s="66">
        <v>1359.7999999999986</v>
      </c>
      <c r="G155" s="124">
        <v>0.83108034407333298</v>
      </c>
      <c r="H155" s="125">
        <f t="shared" si="24"/>
        <v>18207.294518985786</v>
      </c>
      <c r="I155" s="66">
        <v>20190.0090349087</v>
      </c>
      <c r="J155" s="66">
        <v>1352.72648033321</v>
      </c>
      <c r="K155" s="124">
        <v>0.83238402388300003</v>
      </c>
      <c r="L155" s="125">
        <f t="shared" si="25"/>
        <v>18158.567443044642</v>
      </c>
      <c r="N155" s="110" t="s">
        <v>294</v>
      </c>
      <c r="O155" s="66">
        <v>522.05246666669905</v>
      </c>
      <c r="P155" s="66">
        <v>509.27793401417199</v>
      </c>
      <c r="Q155" s="125">
        <f t="shared" si="22"/>
        <v>265869.80167101888</v>
      </c>
      <c r="R155" s="66">
        <v>531.79593621419895</v>
      </c>
      <c r="S155" s="66">
        <v>495.75222024749604</v>
      </c>
      <c r="T155" s="125">
        <f t="shared" si="23"/>
        <v>263639.01609678491</v>
      </c>
      <c r="V155" s="109" t="s">
        <v>294</v>
      </c>
      <c r="W155" s="124">
        <v>0.21432929992840333</v>
      </c>
      <c r="X155" s="138">
        <v>0.12989256931703699</v>
      </c>
      <c r="Z155" s="109" t="s">
        <v>294</v>
      </c>
      <c r="AA155" s="132">
        <f t="shared" si="26"/>
        <v>90.263512605809211</v>
      </c>
      <c r="AB155" s="135">
        <v>67.681965207351197</v>
      </c>
      <c r="AC155" s="70">
        <f t="shared" si="29"/>
        <v>-1.0748211752315884E-2</v>
      </c>
      <c r="AE155" s="109" t="s">
        <v>294</v>
      </c>
      <c r="AF155" s="125">
        <f t="shared" si="30"/>
        <v>13508625.065239321</v>
      </c>
      <c r="AG155" s="125">
        <f t="shared" si="31"/>
        <v>12605405.368573017</v>
      </c>
      <c r="AH155" s="133">
        <f t="shared" si="27"/>
        <v>7.1653363795673955E-2</v>
      </c>
      <c r="AI155" s="133">
        <f t="shared" si="32"/>
        <v>-2.7184824743187175E-4</v>
      </c>
      <c r="AJ155" s="134">
        <v>12671033.833524</v>
      </c>
      <c r="AK155" s="133">
        <f t="shared" si="28"/>
        <v>5.2063748076363438E-3</v>
      </c>
    </row>
    <row r="156" spans="1:37">
      <c r="A156" s="110" t="s">
        <v>295</v>
      </c>
      <c r="B156" s="66">
        <v>10869845.289989512</v>
      </c>
      <c r="D156" s="110" t="s">
        <v>295</v>
      </c>
      <c r="E156" s="66">
        <v>20490.49772520678</v>
      </c>
      <c r="F156" s="66">
        <v>1382.1478091740407</v>
      </c>
      <c r="G156" s="124">
        <v>0.84922827669666601</v>
      </c>
      <c r="H156" s="125">
        <f t="shared" si="24"/>
        <v>18783.257881008347</v>
      </c>
      <c r="I156" s="66">
        <v>20263.548361156099</v>
      </c>
      <c r="J156" s="66">
        <v>1355.9533329440001</v>
      </c>
      <c r="K156" s="124">
        <v>0.83238402388300003</v>
      </c>
      <c r="L156" s="125">
        <f t="shared" si="25"/>
        <v>18223.007255950884</v>
      </c>
      <c r="N156" s="110" t="s">
        <v>295</v>
      </c>
      <c r="O156" s="66">
        <v>538.68606666660003</v>
      </c>
      <c r="P156" s="66">
        <v>503.50299437903101</v>
      </c>
      <c r="Q156" s="125">
        <f t="shared" si="22"/>
        <v>271230.04759689543</v>
      </c>
      <c r="R156" s="66">
        <v>531.35042625811798</v>
      </c>
      <c r="S156" s="66">
        <v>495.21915893635929</v>
      </c>
      <c r="T156" s="125">
        <f t="shared" si="23"/>
        <v>263134.91119202116</v>
      </c>
      <c r="V156" s="109" t="s">
        <v>295</v>
      </c>
      <c r="W156" s="124">
        <v>6.6127844700314742E-2</v>
      </c>
      <c r="X156" s="138">
        <v>0.12501353857156799</v>
      </c>
      <c r="Z156" s="109" t="s">
        <v>295</v>
      </c>
      <c r="AA156" s="132">
        <f t="shared" si="26"/>
        <v>47.81511681951239</v>
      </c>
      <c r="AB156" s="135">
        <v>66.830910226822596</v>
      </c>
      <c r="AC156" s="70">
        <f t="shared" si="29"/>
        <v>-1.2574324311081964E-2</v>
      </c>
      <c r="AE156" s="109" t="s">
        <v>295</v>
      </c>
      <c r="AF156" s="125">
        <f t="shared" si="30"/>
        <v>10869845.289989512</v>
      </c>
      <c r="AG156" s="125">
        <f t="shared" si="31"/>
        <v>12594918.049195884</v>
      </c>
      <c r="AH156" s="133">
        <f t="shared" si="27"/>
        <v>-0.13696577877428173</v>
      </c>
      <c r="AI156" s="133">
        <f t="shared" si="32"/>
        <v>-8.3197002162893607E-4</v>
      </c>
      <c r="AJ156" s="134">
        <v>12479257.2916786</v>
      </c>
      <c r="AK156" s="133">
        <f t="shared" si="28"/>
        <v>-9.1831290259699692E-3</v>
      </c>
    </row>
    <row r="157" spans="1:37">
      <c r="A157" s="110" t="s">
        <v>296</v>
      </c>
      <c r="B157" s="66">
        <v>12123711.80490947</v>
      </c>
      <c r="D157" s="110" t="s">
        <v>296</v>
      </c>
      <c r="E157" s="66">
        <v>20691.360548227254</v>
      </c>
      <c r="F157" s="66">
        <v>1381.6256648288788</v>
      </c>
      <c r="G157" s="124">
        <v>0.84490888836566602</v>
      </c>
      <c r="H157" s="125">
        <f t="shared" si="24"/>
        <v>18863.940104404766</v>
      </c>
      <c r="I157" s="66">
        <v>20336.877301190601</v>
      </c>
      <c r="J157" s="66">
        <v>1359.16894645196</v>
      </c>
      <c r="K157" s="124">
        <v>0.83238402388300003</v>
      </c>
      <c r="L157" s="125">
        <f t="shared" si="25"/>
        <v>18287.260707631838</v>
      </c>
      <c r="N157" s="110" t="s">
        <v>296</v>
      </c>
      <c r="O157" s="66">
        <v>532.27520000000004</v>
      </c>
      <c r="P157" s="66">
        <v>511.49961817662501</v>
      </c>
      <c r="Q157" s="125">
        <f t="shared" si="22"/>
        <v>272258.56156488671</v>
      </c>
      <c r="R157" s="66">
        <v>530.87173291982106</v>
      </c>
      <c r="S157" s="66">
        <v>494.61928650032922</v>
      </c>
      <c r="T157" s="125">
        <f t="shared" si="23"/>
        <v>262579.39775999525</v>
      </c>
      <c r="V157" s="109" t="s">
        <v>296</v>
      </c>
      <c r="W157" s="124">
        <v>7.4294499170671324E-2</v>
      </c>
      <c r="X157" s="138">
        <v>0.11973315483956901</v>
      </c>
      <c r="Z157" s="109" t="s">
        <v>296</v>
      </c>
      <c r="AA157" s="132">
        <f t="shared" si="26"/>
        <v>54.29843618719719</v>
      </c>
      <c r="AB157" s="135">
        <v>65.899255077923698</v>
      </c>
      <c r="AC157" s="70">
        <f t="shared" si="29"/>
        <v>-1.3940482715810387E-2</v>
      </c>
      <c r="AE157" s="109" t="s">
        <v>296</v>
      </c>
      <c r="AF157" s="125">
        <f t="shared" si="30"/>
        <v>12123711.80490947</v>
      </c>
      <c r="AG157" s="125">
        <f t="shared" si="31"/>
        <v>12577562.498653054</v>
      </c>
      <c r="AH157" s="133">
        <f t="shared" si="27"/>
        <v>-3.6084153331950294E-2</v>
      </c>
      <c r="AI157" s="133">
        <f t="shared" si="32"/>
        <v>-1.3779804263146511E-3</v>
      </c>
      <c r="AJ157" s="134">
        <v>12360777.709098199</v>
      </c>
      <c r="AK157" s="133">
        <f t="shared" si="28"/>
        <v>-1.7235834811241892E-2</v>
      </c>
    </row>
    <row r="158" spans="1:37">
      <c r="A158" s="110" t="s">
        <v>297</v>
      </c>
      <c r="B158" s="66">
        <v>13307918.442590171</v>
      </c>
      <c r="D158" s="110" t="s">
        <v>297</v>
      </c>
      <c r="E158" s="66">
        <v>20257.302624092648</v>
      </c>
      <c r="F158" s="66">
        <v>1380.2340132304905</v>
      </c>
      <c r="G158" s="124">
        <v>0.84938239877499999</v>
      </c>
      <c r="H158" s="125">
        <f t="shared" si="24"/>
        <v>18586.430308793406</v>
      </c>
      <c r="I158" s="66">
        <v>20409.7890300402</v>
      </c>
      <c r="J158" s="66">
        <v>1362.3466710553901</v>
      </c>
      <c r="K158" s="124">
        <v>0.83238402388300003</v>
      </c>
      <c r="L158" s="125">
        <f t="shared" si="25"/>
        <v>18351.128990483365</v>
      </c>
      <c r="N158" s="110" t="s">
        <v>297</v>
      </c>
      <c r="O158" s="66">
        <v>539.37913333329902</v>
      </c>
      <c r="P158" s="66">
        <v>494.58236595643098</v>
      </c>
      <c r="Q158" s="125">
        <f t="shared" si="22"/>
        <v>266767.4079115123</v>
      </c>
      <c r="R158" s="66">
        <v>530.36345538037199</v>
      </c>
      <c r="S158" s="66">
        <v>493.94622855491758</v>
      </c>
      <c r="T158" s="125">
        <f t="shared" si="23"/>
        <v>261971.02854848906</v>
      </c>
      <c r="V158" s="109" t="s">
        <v>297</v>
      </c>
      <c r="W158" s="124">
        <v>6.6978713279439717E-2</v>
      </c>
      <c r="X158" s="138">
        <v>0.114171252176822</v>
      </c>
      <c r="Z158" s="109" t="s">
        <v>297</v>
      </c>
      <c r="AA158" s="132">
        <f t="shared" si="26"/>
        <v>59.630369255073042</v>
      </c>
      <c r="AB158" s="135">
        <v>64.910205760716494</v>
      </c>
      <c r="AC158" s="70">
        <f t="shared" si="29"/>
        <v>-1.5008505271230876E-2</v>
      </c>
      <c r="AE158" s="109" t="s">
        <v>297</v>
      </c>
      <c r="AF158" s="125">
        <f t="shared" si="30"/>
        <v>13307918.442590171</v>
      </c>
      <c r="AG158" s="125">
        <f t="shared" si="31"/>
        <v>12552932.990246752</v>
      </c>
      <c r="AH158" s="133">
        <f t="shared" si="27"/>
        <v>6.0144147421962654E-2</v>
      </c>
      <c r="AI158" s="133">
        <f t="shared" si="32"/>
        <v>-1.9582099797905705E-3</v>
      </c>
      <c r="AJ158" s="134">
        <v>12313781.1601233</v>
      </c>
      <c r="AK158" s="133">
        <f t="shared" si="28"/>
        <v>-1.9051470306522482E-2</v>
      </c>
    </row>
    <row r="159" spans="1:37">
      <c r="A159" s="110" t="s">
        <v>298</v>
      </c>
      <c r="B159" s="66">
        <v>13236272.430800471</v>
      </c>
      <c r="D159" s="110" t="s">
        <v>298</v>
      </c>
      <c r="E159" s="66">
        <v>20490.8</v>
      </c>
      <c r="F159" s="66">
        <v>1378.6999999999987</v>
      </c>
      <c r="G159" s="124">
        <v>0.85697574285199996</v>
      </c>
      <c r="H159" s="125">
        <f t="shared" si="24"/>
        <v>18938.818551631757</v>
      </c>
      <c r="I159" s="66">
        <v>20482.298274762201</v>
      </c>
      <c r="J159" s="66">
        <v>1365.4738924015601</v>
      </c>
      <c r="K159" s="124">
        <v>0.83238402388300003</v>
      </c>
      <c r="L159" s="125">
        <f t="shared" si="25"/>
        <v>18414.611748719952</v>
      </c>
      <c r="N159" s="110" t="s">
        <v>298</v>
      </c>
      <c r="O159" s="66">
        <v>523.61186666670005</v>
      </c>
      <c r="P159" s="66">
        <v>497.53748482761398</v>
      </c>
      <c r="Q159" s="125">
        <f t="shared" si="22"/>
        <v>260516.53116724192</v>
      </c>
      <c r="R159" s="66">
        <v>529.83006998776204</v>
      </c>
      <c r="S159" s="66">
        <v>493.2014857249963</v>
      </c>
      <c r="T159" s="125">
        <f t="shared" si="23"/>
        <v>261312.977699743</v>
      </c>
      <c r="V159" s="109" t="s">
        <v>298</v>
      </c>
      <c r="W159" s="124">
        <v>0.12603714047068382</v>
      </c>
      <c r="X159" s="138">
        <v>0.10841926547931199</v>
      </c>
      <c r="Z159" s="109" t="s">
        <v>298</v>
      </c>
      <c r="AA159" s="132">
        <f t="shared" si="26"/>
        <v>70.700335891717302</v>
      </c>
      <c r="AB159" s="135">
        <v>63.879717763456298</v>
      </c>
      <c r="AC159" s="70">
        <f t="shared" si="29"/>
        <v>-1.5875592831410268E-2</v>
      </c>
      <c r="AE159" s="109" t="s">
        <v>298</v>
      </c>
      <c r="AF159" s="125">
        <f t="shared" si="30"/>
        <v>13236272.430800471</v>
      </c>
      <c r="AG159" s="125">
        <f t="shared" si="31"/>
        <v>12520600.132028472</v>
      </c>
      <c r="AH159" s="133">
        <f t="shared" si="27"/>
        <v>5.7159584303093078E-2</v>
      </c>
      <c r="AI159" s="133">
        <f t="shared" si="32"/>
        <v>-2.5757214065750267E-3</v>
      </c>
      <c r="AJ159" s="134">
        <v>12437776.604977099</v>
      </c>
      <c r="AK159" s="133">
        <f t="shared" si="28"/>
        <v>-6.6149806062015138E-3</v>
      </c>
    </row>
    <row r="160" spans="1:37">
      <c r="A160" s="110" t="s">
        <v>299</v>
      </c>
      <c r="B160" s="66">
        <v>10942149.385762697</v>
      </c>
      <c r="D160" s="110" t="s">
        <v>299</v>
      </c>
      <c r="E160" s="66">
        <v>20853.62205558459</v>
      </c>
      <c r="F160" s="66">
        <v>1386.8694618820759</v>
      </c>
      <c r="G160" s="124">
        <v>0.86168509709266605</v>
      </c>
      <c r="H160" s="125">
        <f t="shared" si="24"/>
        <v>19356.124807582248</v>
      </c>
      <c r="I160" s="66">
        <v>20554.324458410301</v>
      </c>
      <c r="J160" s="66">
        <v>1368.54917572662</v>
      </c>
      <c r="K160" s="124">
        <v>0.83238402388300003</v>
      </c>
      <c r="L160" s="125">
        <f t="shared" si="25"/>
        <v>18477.640476614954</v>
      </c>
      <c r="N160" s="110" t="s">
        <v>299</v>
      </c>
      <c r="O160" s="66">
        <v>523.78513333339902</v>
      </c>
      <c r="P160" s="66">
        <v>503.270547914296</v>
      </c>
      <c r="Q160" s="125">
        <f t="shared" si="22"/>
        <v>263605.6310420623</v>
      </c>
      <c r="R160" s="66">
        <v>529.28168788870096</v>
      </c>
      <c r="S160" s="66">
        <v>492.38359152245465</v>
      </c>
      <c r="T160" s="125">
        <f t="shared" si="23"/>
        <v>260609.61840970546</v>
      </c>
      <c r="V160" s="109" t="s">
        <v>299</v>
      </c>
      <c r="W160" s="124">
        <v>3.7295029446985484E-2</v>
      </c>
      <c r="X160" s="138">
        <v>0.102539134306216</v>
      </c>
      <c r="Z160" s="109" t="s">
        <v>299</v>
      </c>
      <c r="AA160" s="132">
        <f t="shared" si="26"/>
        <v>45.755741939539774</v>
      </c>
      <c r="AB160" s="135">
        <v>62.820446676582499</v>
      </c>
      <c r="AC160" s="70">
        <f t="shared" si="29"/>
        <v>-1.6582275626142118E-2</v>
      </c>
      <c r="AE160" s="109" t="s">
        <v>299</v>
      </c>
      <c r="AF160" s="125">
        <f t="shared" si="30"/>
        <v>10942149.385762697</v>
      </c>
      <c r="AG160" s="125">
        <f t="shared" si="31"/>
        <v>12480693.81871965</v>
      </c>
      <c r="AH160" s="133">
        <f t="shared" si="27"/>
        <v>-0.12327395057551267</v>
      </c>
      <c r="AI160" s="133">
        <f t="shared" si="32"/>
        <v>-3.1872524390216261E-3</v>
      </c>
      <c r="AJ160" s="134">
        <v>12489643.327773299</v>
      </c>
      <c r="AK160" s="133">
        <f t="shared" si="28"/>
        <v>7.1706823223450242E-4</v>
      </c>
    </row>
    <row r="161" spans="1:37">
      <c r="A161" s="110" t="s">
        <v>300</v>
      </c>
      <c r="B161" s="66">
        <v>12089554.644276023</v>
      </c>
      <c r="D161" s="110" t="s">
        <v>300</v>
      </c>
      <c r="E161" s="66">
        <v>20910.937240608007</v>
      </c>
      <c r="F161" s="66">
        <v>1395.4963467932498</v>
      </c>
      <c r="G161" s="124">
        <v>0.85748366144033294</v>
      </c>
      <c r="H161" s="125">
        <f t="shared" si="24"/>
        <v>19326.283376018819</v>
      </c>
      <c r="I161" s="66">
        <v>20625.792317616299</v>
      </c>
      <c r="J161" s="66">
        <v>1371.5793525839699</v>
      </c>
      <c r="K161" s="124">
        <v>0.83238402388300003</v>
      </c>
      <c r="L161" s="125">
        <f t="shared" si="25"/>
        <v>18540.159357696491</v>
      </c>
      <c r="N161" s="110" t="s">
        <v>300</v>
      </c>
      <c r="O161" s="66">
        <v>530.02273333330004</v>
      </c>
      <c r="P161" s="66">
        <v>500.119030811877</v>
      </c>
      <c r="Q161" s="125">
        <f t="shared" si="22"/>
        <v>265074.45570291195</v>
      </c>
      <c r="R161" s="66">
        <v>528.72453385282404</v>
      </c>
      <c r="S161" s="66">
        <v>491.48808276132553</v>
      </c>
      <c r="T161" s="125">
        <f t="shared" si="23"/>
        <v>259861.80745220004</v>
      </c>
      <c r="V161" s="109" t="s">
        <v>300</v>
      </c>
      <c r="W161" s="124">
        <v>6.4170171173308921E-2</v>
      </c>
      <c r="X161" s="138">
        <v>9.6603809388580694E-2</v>
      </c>
      <c r="Z161" s="109" t="s">
        <v>300</v>
      </c>
      <c r="AA161" s="132">
        <f t="shared" si="26"/>
        <v>53.953297948571254</v>
      </c>
      <c r="AB161" s="135">
        <v>61.7493109768645</v>
      </c>
      <c r="AC161" s="70">
        <f t="shared" si="29"/>
        <v>-1.705074949932317E-2</v>
      </c>
      <c r="AE161" s="109" t="s">
        <v>300</v>
      </c>
      <c r="AF161" s="125">
        <f t="shared" si="30"/>
        <v>12089554.644276023</v>
      </c>
      <c r="AG161" s="125">
        <f t="shared" si="31"/>
        <v>12433856.251722008</v>
      </c>
      <c r="AH161" s="133">
        <f t="shared" si="27"/>
        <v>-2.769065368584276E-2</v>
      </c>
      <c r="AI161" s="133">
        <f t="shared" si="32"/>
        <v>-3.7528015411603111E-3</v>
      </c>
      <c r="AJ161" s="134">
        <v>12326591.272521</v>
      </c>
      <c r="AK161" s="133">
        <f t="shared" si="28"/>
        <v>-8.6268472973661837E-3</v>
      </c>
    </row>
    <row r="162" spans="1:37">
      <c r="A162" s="110" t="s">
        <v>301</v>
      </c>
      <c r="B162" s="66">
        <v>13073626.699488532</v>
      </c>
      <c r="D162" s="110" t="s">
        <v>301</v>
      </c>
      <c r="E162" s="66">
        <v>20694.152888953944</v>
      </c>
      <c r="F162" s="66">
        <v>1401.2135901882145</v>
      </c>
      <c r="G162" s="124">
        <v>0.852839588363</v>
      </c>
      <c r="H162" s="125">
        <f t="shared" si="24"/>
        <v>19050.006421524682</v>
      </c>
      <c r="I162" s="66">
        <v>20696.813650010401</v>
      </c>
      <c r="J162" s="66">
        <v>1374.5827047058301</v>
      </c>
      <c r="K162" s="124">
        <v>0.83238402388300003</v>
      </c>
      <c r="L162" s="125">
        <f t="shared" si="25"/>
        <v>18602.279732258088</v>
      </c>
      <c r="N162" s="110" t="s">
        <v>301</v>
      </c>
      <c r="O162" s="66">
        <v>526.21086666669999</v>
      </c>
      <c r="P162" s="66">
        <v>501.08118819025799</v>
      </c>
      <c r="Q162" s="125">
        <f t="shared" si="22"/>
        <v>263674.36630797543</v>
      </c>
      <c r="R162" s="66">
        <v>528.161397303169</v>
      </c>
      <c r="S162" s="66">
        <v>490.51414893099411</v>
      </c>
      <c r="T162" s="125">
        <f t="shared" si="23"/>
        <v>259070.63829636859</v>
      </c>
      <c r="V162" s="109" t="s">
        <v>301</v>
      </c>
      <c r="W162" s="124">
        <v>4.1671067932049222E-2</v>
      </c>
      <c r="X162" s="138">
        <v>9.0645463891912803E-2</v>
      </c>
      <c r="Z162" s="109" t="s">
        <v>301</v>
      </c>
      <c r="AA162" s="132">
        <f t="shared" si="26"/>
        <v>55.319985522139973</v>
      </c>
      <c r="AB162" s="135">
        <v>60.6725637006111</v>
      </c>
      <c r="AC162" s="70">
        <f t="shared" si="29"/>
        <v>-1.7437397425484225E-2</v>
      </c>
      <c r="AE162" s="109" t="s">
        <v>301</v>
      </c>
      <c r="AF162" s="125">
        <f t="shared" si="30"/>
        <v>13073626.699488532</v>
      </c>
      <c r="AG162" s="125">
        <f t="shared" si="31"/>
        <v>12380139.662593655</v>
      </c>
      <c r="AH162" s="133">
        <f t="shared" si="27"/>
        <v>5.6016091562378231E-2</v>
      </c>
      <c r="AI162" s="133">
        <f t="shared" si="32"/>
        <v>-4.3201874013071295E-3</v>
      </c>
      <c r="AJ162" s="134">
        <v>12126135.797005201</v>
      </c>
      <c r="AK162" s="133">
        <f t="shared" si="28"/>
        <v>-2.0517043628830951E-2</v>
      </c>
    </row>
    <row r="163" spans="1:37">
      <c r="A163" s="110" t="s">
        <v>302</v>
      </c>
      <c r="B163" s="66">
        <v>12784373.989695037</v>
      </c>
      <c r="D163" s="110" t="s">
        <v>302</v>
      </c>
      <c r="E163" s="66">
        <v>20662.5</v>
      </c>
      <c r="F163" s="66">
        <v>1407.1999999999994</v>
      </c>
      <c r="G163" s="124">
        <v>0.85213357716733296</v>
      </c>
      <c r="H163" s="125">
        <f t="shared" si="24"/>
        <v>19014.410038220019</v>
      </c>
      <c r="I163" s="66">
        <v>20767.678468799601</v>
      </c>
      <c r="J163" s="66">
        <v>1377.5924619458301</v>
      </c>
      <c r="K163" s="124">
        <v>0.83238402388300003</v>
      </c>
      <c r="L163" s="125">
        <f t="shared" si="25"/>
        <v>18664.276232513585</v>
      </c>
      <c r="N163" s="110" t="s">
        <v>302</v>
      </c>
      <c r="O163" s="66">
        <v>523.7851333333</v>
      </c>
      <c r="P163" s="66">
        <v>494.932841008021</v>
      </c>
      <c r="Q163" s="125">
        <f t="shared" si="22"/>
        <v>259238.46411841526</v>
      </c>
      <c r="R163" s="66">
        <v>527.59587903744796</v>
      </c>
      <c r="S163" s="66">
        <v>489.46316649420828</v>
      </c>
      <c r="T163" s="125">
        <f t="shared" si="23"/>
        <v>258238.74958296455</v>
      </c>
      <c r="V163" s="109" t="s">
        <v>302</v>
      </c>
      <c r="W163" s="124">
        <v>0.15392980386964117</v>
      </c>
      <c r="X163" s="138">
        <v>8.4675999957837006E-2</v>
      </c>
      <c r="Z163" s="109" t="s">
        <v>302</v>
      </c>
      <c r="AA163" s="132">
        <f t="shared" si="26"/>
        <v>73.727810265115423</v>
      </c>
      <c r="AB163" s="135">
        <v>59.591585375988302</v>
      </c>
      <c r="AC163" s="70">
        <f t="shared" si="29"/>
        <v>-1.7816592190778135E-2</v>
      </c>
      <c r="AE163" s="109" t="s">
        <v>302</v>
      </c>
      <c r="AF163" s="125">
        <f t="shared" si="30"/>
        <v>12784373.989695037</v>
      </c>
      <c r="AG163" s="125">
        <f t="shared" si="31"/>
        <v>12319417.265309202</v>
      </c>
      <c r="AH163" s="133">
        <f t="shared" si="27"/>
        <v>3.7741779044624758E-2</v>
      </c>
      <c r="AI163" s="133">
        <f t="shared" si="32"/>
        <v>-4.9048232846617967E-3</v>
      </c>
      <c r="AJ163" s="134">
        <v>12025235.0645927</v>
      </c>
      <c r="AK163" s="133">
        <f t="shared" si="28"/>
        <v>-2.3879554883241266E-2</v>
      </c>
    </row>
    <row r="164" spans="1:37">
      <c r="A164" s="110" t="s">
        <v>303</v>
      </c>
      <c r="B164" s="66">
        <v>10597868.199738275</v>
      </c>
      <c r="D164" s="110" t="s">
        <v>303</v>
      </c>
      <c r="E164" s="66">
        <v>20818.87167443685</v>
      </c>
      <c r="F164" s="66">
        <v>1373.5981130822115</v>
      </c>
      <c r="G164" s="124">
        <v>0.83488349955733299</v>
      </c>
      <c r="H164" s="125">
        <f t="shared" si="24"/>
        <v>18754.93055347108</v>
      </c>
      <c r="I164" s="66">
        <v>20838.6751242153</v>
      </c>
      <c r="J164" s="66">
        <v>1380.6584984610099</v>
      </c>
      <c r="K164" s="124">
        <v>0.83238402388300003</v>
      </c>
      <c r="L164" s="125">
        <f t="shared" si="25"/>
        <v>18726.438750745918</v>
      </c>
      <c r="N164" s="110" t="s">
        <v>303</v>
      </c>
      <c r="O164" s="66">
        <v>511.13666666670002</v>
      </c>
      <c r="P164" s="66">
        <v>486.242005348173</v>
      </c>
      <c r="Q164" s="125">
        <f t="shared" si="22"/>
        <v>248536.11780699686</v>
      </c>
      <c r="R164" s="139">
        <v>527.59587903744796</v>
      </c>
      <c r="S164" s="66">
        <v>487.61782714255679</v>
      </c>
      <c r="T164" s="125">
        <f t="shared" si="23"/>
        <v>257265.15614560759</v>
      </c>
      <c r="V164" s="109" t="s">
        <v>303</v>
      </c>
      <c r="W164" s="124">
        <v>3.4032438895095773E-2</v>
      </c>
      <c r="X164" s="138">
        <v>7.8676710730502503E-2</v>
      </c>
      <c r="Z164" s="109" t="s">
        <v>303</v>
      </c>
      <c r="AA164" s="132">
        <f t="shared" si="26"/>
        <v>46.561045853798674</v>
      </c>
      <c r="AB164" s="135">
        <v>58.504411169800598</v>
      </c>
      <c r="AC164" s="70">
        <f t="shared" si="29"/>
        <v>-1.8243753699927034E-2</v>
      </c>
      <c r="AE164" s="109" t="s">
        <v>303</v>
      </c>
      <c r="AF164" s="125">
        <f t="shared" si="30"/>
        <v>10597868.199738275</v>
      </c>
      <c r="AG164" s="125">
        <f t="shared" si="31"/>
        <v>12247327.328913923</v>
      </c>
      <c r="AH164" s="133">
        <f t="shared" si="27"/>
        <v>-0.13467910874575439</v>
      </c>
      <c r="AI164" s="133">
        <f t="shared" si="32"/>
        <v>-5.8517326625732169E-3</v>
      </c>
      <c r="AJ164" s="134">
        <v>12055933.2165839</v>
      </c>
      <c r="AK164" s="133">
        <f t="shared" si="28"/>
        <v>-1.5627418716749181E-2</v>
      </c>
    </row>
    <row r="165" spans="1:37">
      <c r="A165" s="110" t="s">
        <v>304</v>
      </c>
      <c r="B165" s="66">
        <v>11702851.808757262</v>
      </c>
      <c r="D165" s="110" t="s">
        <v>304</v>
      </c>
      <c r="E165" s="66">
        <v>20699.204239511997</v>
      </c>
      <c r="F165" s="66">
        <v>1301.1765805552659</v>
      </c>
      <c r="G165" s="124">
        <v>0.845672166422333</v>
      </c>
      <c r="H165" s="125">
        <f t="shared" si="24"/>
        <v>18805.917473001718</v>
      </c>
      <c r="I165" s="66">
        <v>20910.026229945699</v>
      </c>
      <c r="J165" s="66">
        <v>1383.8491931197</v>
      </c>
      <c r="K165" s="124">
        <v>0.83238402388300003</v>
      </c>
      <c r="L165" s="125">
        <f t="shared" si="25"/>
        <v>18789.020965900978</v>
      </c>
      <c r="N165" s="110" t="s">
        <v>304</v>
      </c>
      <c r="O165" s="66">
        <v>519.97326666660001</v>
      </c>
      <c r="P165" s="66">
        <v>491.49859600920399</v>
      </c>
      <c r="Q165" s="125">
        <f t="shared" si="22"/>
        <v>255566.13052895333</v>
      </c>
      <c r="R165" s="139">
        <v>527.59587903744796</v>
      </c>
      <c r="S165" s="66">
        <v>485.7374244470567</v>
      </c>
      <c r="T165" s="125">
        <f t="shared" si="23"/>
        <v>256273.06343253085</v>
      </c>
      <c r="V165" s="109" t="s">
        <v>304</v>
      </c>
      <c r="W165" s="124">
        <v>6.2160485828417378E-2</v>
      </c>
      <c r="X165" s="138">
        <v>7.2672172981503094E-2</v>
      </c>
      <c r="Z165" s="109" t="s">
        <v>304</v>
      </c>
      <c r="AA165" s="132">
        <f t="shared" si="26"/>
        <v>53.855395054982132</v>
      </c>
      <c r="AB165" s="135">
        <v>57.417911389408303</v>
      </c>
      <c r="AC165" s="70">
        <f t="shared" si="29"/>
        <v>-1.8571245461113772E-2</v>
      </c>
      <c r="AE165" s="109" t="s">
        <v>304</v>
      </c>
      <c r="AF165" s="125">
        <f t="shared" si="30"/>
        <v>11702851.808757262</v>
      </c>
      <c r="AG165" s="125">
        <f t="shared" si="31"/>
        <v>12169761.181323502</v>
      </c>
      <c r="AH165" s="133">
        <f t="shared" si="27"/>
        <v>-3.8366354574220329E-2</v>
      </c>
      <c r="AI165" s="133">
        <f t="shared" si="32"/>
        <v>-6.3333122000667208E-3</v>
      </c>
      <c r="AJ165" s="134">
        <v>11936347.0630263</v>
      </c>
      <c r="AK165" s="133">
        <f t="shared" si="28"/>
        <v>-1.9179843779959693E-2</v>
      </c>
    </row>
    <row r="166" spans="1:37">
      <c r="A166" s="110" t="s">
        <v>305</v>
      </c>
      <c r="B166" s="66">
        <v>13078449.915648609</v>
      </c>
      <c r="D166" s="110" t="s">
        <v>305</v>
      </c>
      <c r="E166" s="66">
        <v>20790.778083190675</v>
      </c>
      <c r="F166" s="66">
        <v>1267.3231753822097</v>
      </c>
      <c r="G166" s="124">
        <v>0.84065181809</v>
      </c>
      <c r="H166" s="125">
        <f t="shared" si="24"/>
        <v>18745.128570522178</v>
      </c>
      <c r="I166" s="66">
        <v>20981.942022523199</v>
      </c>
      <c r="J166" s="66">
        <v>1387.22851204936</v>
      </c>
      <c r="K166" s="124">
        <v>0.83238402388300003</v>
      </c>
      <c r="L166" s="125">
        <f t="shared" si="25"/>
        <v>18852.261841637035</v>
      </c>
      <c r="N166" s="110" t="s">
        <v>305</v>
      </c>
      <c r="O166" s="66">
        <v>524.30493333339905</v>
      </c>
      <c r="P166" s="66">
        <v>504.46719106643798</v>
      </c>
      <c r="Q166" s="125">
        <f t="shared" si="22"/>
        <v>264494.63698097586</v>
      </c>
      <c r="R166" s="139">
        <v>527.59587903744796</v>
      </c>
      <c r="S166" s="66">
        <v>483.81520228423079</v>
      </c>
      <c r="T166" s="125">
        <f t="shared" si="23"/>
        <v>255258.90694082945</v>
      </c>
      <c r="V166" s="109" t="s">
        <v>305</v>
      </c>
      <c r="W166" s="124">
        <v>5.8962204119599959E-2</v>
      </c>
      <c r="X166" s="138">
        <v>6.6659060812535906E-2</v>
      </c>
      <c r="Z166" s="109" t="s">
        <v>305</v>
      </c>
      <c r="AA166" s="132">
        <f t="shared" si="26"/>
        <v>57.798708459984617</v>
      </c>
      <c r="AB166" s="135">
        <v>56.331491738849103</v>
      </c>
      <c r="AC166" s="70">
        <f t="shared" si="29"/>
        <v>-1.8921267323555258E-2</v>
      </c>
      <c r="AE166" s="109" t="s">
        <v>305</v>
      </c>
      <c r="AF166" s="125">
        <f t="shared" si="30"/>
        <v>13078449.915648609</v>
      </c>
      <c r="AG166" s="125">
        <f t="shared" si="31"/>
        <v>12086473.423486356</v>
      </c>
      <c r="AH166" s="133">
        <f t="shared" si="27"/>
        <v>8.2073277903764008E-2</v>
      </c>
      <c r="AI166" s="133">
        <f t="shared" si="32"/>
        <v>-6.8438284528512527E-3</v>
      </c>
      <c r="AJ166" s="134">
        <v>12140479.7396664</v>
      </c>
      <c r="AK166" s="133">
        <f t="shared" si="28"/>
        <v>4.4683270535390467E-3</v>
      </c>
    </row>
    <row r="167" spans="1:37" ht="18" customHeight="1">
      <c r="A167" s="110" t="s">
        <v>306</v>
      </c>
      <c r="B167" s="66">
        <v>12782685.426489227</v>
      </c>
      <c r="D167" s="110" t="s">
        <v>306</v>
      </c>
      <c r="E167" s="66">
        <v>20979.599999999999</v>
      </c>
      <c r="F167" s="66">
        <v>1428.7999999999993</v>
      </c>
      <c r="G167" s="124">
        <v>0.84062524168499997</v>
      </c>
      <c r="H167" s="125">
        <f t="shared" si="24"/>
        <v>19064.781320454622</v>
      </c>
      <c r="I167" s="66">
        <v>21054.5009747359</v>
      </c>
      <c r="J167" s="66">
        <v>1390.8087509946199</v>
      </c>
      <c r="K167" s="124">
        <v>0.83238402388300003</v>
      </c>
      <c r="L167" s="125">
        <f t="shared" si="25"/>
        <v>18916.238993193834</v>
      </c>
      <c r="N167" s="110" t="s">
        <v>306</v>
      </c>
      <c r="O167" s="66">
        <v>520.83960000000002</v>
      </c>
      <c r="P167" s="66">
        <v>491.62677774813199</v>
      </c>
      <c r="Q167" s="125">
        <f t="shared" si="22"/>
        <v>256058.69427162598</v>
      </c>
      <c r="R167" s="139">
        <v>527.59587903744796</v>
      </c>
      <c r="S167" s="66">
        <v>481.84649393284809</v>
      </c>
      <c r="T167" s="125">
        <f t="shared" si="23"/>
        <v>254220.22452761332</v>
      </c>
      <c r="V167" s="109" t="s">
        <v>306</v>
      </c>
      <c r="W167" s="124">
        <v>0.11684857606261134</v>
      </c>
      <c r="X167" s="124">
        <v>6.0627478520826797E-2</v>
      </c>
      <c r="Z167" s="109" t="s">
        <v>306</v>
      </c>
      <c r="AA167" s="132">
        <f t="shared" si="26"/>
        <v>67.623921683859948</v>
      </c>
      <c r="AB167" s="135">
        <v>55.242331349451597</v>
      </c>
      <c r="AC167" s="70">
        <f t="shared" si="29"/>
        <v>-1.9334840171583156E-2</v>
      </c>
      <c r="AE167" s="109" t="s">
        <v>306</v>
      </c>
      <c r="AF167" s="125">
        <f t="shared" si="30"/>
        <v>12782685.426489227</v>
      </c>
      <c r="AG167" s="125">
        <f t="shared" si="31"/>
        <v>11996969.281662341</v>
      </c>
      <c r="AH167" s="133">
        <f t="shared" si="27"/>
        <v>6.5492886276525816E-2</v>
      </c>
      <c r="AI167" s="133">
        <f t="shared" si="32"/>
        <v>-7.40531490766283E-3</v>
      </c>
      <c r="AJ167" s="134">
        <v>12036559.9896826</v>
      </c>
      <c r="AK167" s="133">
        <f t="shared" si="28"/>
        <v>3.3000591308318221E-3</v>
      </c>
    </row>
    <row r="168" spans="1:37" ht="18" customHeight="1">
      <c r="A168" s="110" t="s">
        <v>307</v>
      </c>
      <c r="B168" s="66">
        <v>10495470.465395259</v>
      </c>
      <c r="D168" s="110" t="s">
        <v>307</v>
      </c>
      <c r="E168" s="66">
        <v>20981.827468988085</v>
      </c>
      <c r="F168" s="66">
        <v>1403.233097600086</v>
      </c>
      <c r="G168" s="124">
        <v>0.84624637638966604</v>
      </c>
      <c r="H168" s="125">
        <f t="shared" si="24"/>
        <v>19159.028563264412</v>
      </c>
      <c r="I168" s="66">
        <v>21127.662081909999</v>
      </c>
      <c r="J168" s="66">
        <v>1394.5272648646701</v>
      </c>
      <c r="K168" s="124">
        <v>0.83238402388300003</v>
      </c>
      <c r="L168" s="125">
        <f t="shared" si="25"/>
        <v>18980.8556438452</v>
      </c>
      <c r="N168" s="110" t="s">
        <v>307</v>
      </c>
      <c r="O168" s="66">
        <v>524.82473333329904</v>
      </c>
      <c r="P168" s="66">
        <v>487.20773925545501</v>
      </c>
      <c r="Q168" s="125">
        <f t="shared" si="22"/>
        <v>255698.67183266368</v>
      </c>
      <c r="R168" s="139">
        <v>527.59587903744796</v>
      </c>
      <c r="S168" s="66">
        <v>479.83609725749056</v>
      </c>
      <c r="T168" s="125">
        <f t="shared" si="23"/>
        <v>253159.5475264641</v>
      </c>
      <c r="V168" s="109" t="s">
        <v>307</v>
      </c>
      <c r="W168" s="124">
        <v>3.8990257559066599E-2</v>
      </c>
      <c r="X168" s="124">
        <v>5.4562719868169102E-2</v>
      </c>
      <c r="Z168" s="109" t="s">
        <v>307</v>
      </c>
      <c r="AA168" s="132">
        <f t="shared" si="26"/>
        <v>45.409980923907781</v>
      </c>
      <c r="AB168" s="135">
        <v>54.148526362995398</v>
      </c>
      <c r="AC168" s="70">
        <f t="shared" si="29"/>
        <v>-1.9800123559902127E-2</v>
      </c>
      <c r="AE168" s="109" t="s">
        <v>307</v>
      </c>
      <c r="AF168" s="125">
        <f t="shared" si="30"/>
        <v>10495470.465395259</v>
      </c>
      <c r="AG168" s="125">
        <f t="shared" si="31"/>
        <v>11901278.230585307</v>
      </c>
      <c r="AH168" s="133">
        <f t="shared" si="27"/>
        <v>-0.11812241827749541</v>
      </c>
      <c r="AI168" s="133">
        <f t="shared" si="32"/>
        <v>-7.9762687417479494E-3</v>
      </c>
      <c r="AJ168" s="134">
        <v>11913926.1102996</v>
      </c>
      <c r="AK168" s="133">
        <f t="shared" si="28"/>
        <v>1.0627328820688683E-3</v>
      </c>
    </row>
    <row r="169" spans="1:37" ht="18" customHeight="1">
      <c r="A169" s="110" t="s">
        <v>308</v>
      </c>
      <c r="B169" s="66">
        <v>11463293.037603125</v>
      </c>
      <c r="D169" s="110" t="s">
        <v>308</v>
      </c>
      <c r="E169" s="66">
        <v>21149.800814364862</v>
      </c>
      <c r="F169" s="66">
        <v>1392.274875725828</v>
      </c>
      <c r="G169" s="124">
        <v>0.85233447655333305</v>
      </c>
      <c r="H169" s="125">
        <f t="shared" si="24"/>
        <v>19418.979282044758</v>
      </c>
      <c r="I169" s="66">
        <v>21201.337526262301</v>
      </c>
      <c r="J169" s="66">
        <v>1398.34515309933</v>
      </c>
      <c r="K169" s="124">
        <v>0.83238402388300003</v>
      </c>
      <c r="L169" s="125">
        <f t="shared" si="25"/>
        <v>19045.999794911193</v>
      </c>
      <c r="N169" s="110" t="s">
        <v>308</v>
      </c>
      <c r="O169" s="66">
        <v>517.37426666670001</v>
      </c>
      <c r="P169" s="66">
        <v>484.59742088511399</v>
      </c>
      <c r="Q169" s="125">
        <f t="shared" si="22"/>
        <v>250718.23525901002</v>
      </c>
      <c r="R169" s="139">
        <v>527.59587903744796</v>
      </c>
      <c r="S169" s="66">
        <v>477.79098807471286</v>
      </c>
      <c r="T169" s="125">
        <f t="shared" si="23"/>
        <v>252080.55634944895</v>
      </c>
      <c r="V169" s="109" t="s">
        <v>308</v>
      </c>
      <c r="W169" s="124">
        <v>3.4638969706168976E-2</v>
      </c>
      <c r="X169" s="124">
        <v>4.8485216802319403E-2</v>
      </c>
      <c r="Z169" s="109" t="s">
        <v>308</v>
      </c>
      <c r="AA169" s="132">
        <f t="shared" si="26"/>
        <v>49.95810604302774</v>
      </c>
      <c r="AB169" s="135">
        <v>53.055911415218802</v>
      </c>
      <c r="AC169" s="70">
        <f t="shared" si="29"/>
        <v>-2.0178110489139311E-2</v>
      </c>
      <c r="AE169" s="109" t="s">
        <v>308</v>
      </c>
      <c r="AF169" s="125">
        <f t="shared" si="30"/>
        <v>11463293.037603125</v>
      </c>
      <c r="AG169" s="125">
        <f t="shared" si="31"/>
        <v>11800095.866306722</v>
      </c>
      <c r="AH169" s="133">
        <f t="shared" si="27"/>
        <v>-2.8542380716184142E-2</v>
      </c>
      <c r="AI169" s="133">
        <f t="shared" si="32"/>
        <v>-8.5018064713884289E-3</v>
      </c>
      <c r="AJ169" s="134">
        <v>11692049.998397199</v>
      </c>
      <c r="AK169" s="133">
        <f t="shared" si="28"/>
        <v>-9.1563550952183659E-3</v>
      </c>
    </row>
    <row r="170" spans="1:37" ht="18" customHeight="1">
      <c r="A170" s="110" t="s">
        <v>309</v>
      </c>
      <c r="B170" s="66">
        <v>12306128.276927924</v>
      </c>
      <c r="D170" s="110" t="s">
        <v>309</v>
      </c>
      <c r="E170" s="66">
        <v>21414.511479532965</v>
      </c>
      <c r="F170" s="66">
        <v>1415.9757182822602</v>
      </c>
      <c r="G170" s="124">
        <v>0.847563436919333</v>
      </c>
      <c r="H170" s="125">
        <f t="shared" si="24"/>
        <v>19566.132667823731</v>
      </c>
      <c r="I170" s="66">
        <v>21275.348343376801</v>
      </c>
      <c r="J170" s="66">
        <v>1402.2289562838901</v>
      </c>
      <c r="K170" s="124">
        <v>0.83238402388300003</v>
      </c>
      <c r="L170" s="125">
        <f t="shared" si="25"/>
        <v>19111.489019856388</v>
      </c>
      <c r="N170" s="110" t="s">
        <v>309</v>
      </c>
      <c r="O170" s="66">
        <v>523.78513333340004</v>
      </c>
      <c r="P170" s="66">
        <v>476.55893920055303</v>
      </c>
      <c r="Q170" s="125">
        <f t="shared" si="22"/>
        <v>249614.48751038534</v>
      </c>
      <c r="R170" s="139">
        <v>527.59587903744796</v>
      </c>
      <c r="S170" s="66">
        <v>475.71942536637079</v>
      </c>
      <c r="T170" s="125">
        <f t="shared" si="23"/>
        <v>250987.60840136002</v>
      </c>
      <c r="V170" s="109" t="s">
        <v>309</v>
      </c>
      <c r="W170" s="124">
        <v>3.9133261476585579E-2</v>
      </c>
      <c r="X170" s="124">
        <v>4.2405668482091298E-2</v>
      </c>
      <c r="Z170" s="109" t="s">
        <v>309</v>
      </c>
      <c r="AA170" s="132">
        <f>EXP(LOG(B170,EXP(1))-W170*LOG(H170,EXP(1))-(1-W170)*LOG(Q170,EXP(1)))</f>
        <v>54.465793180775783</v>
      </c>
      <c r="AB170" s="135">
        <v>51.964859550960803</v>
      </c>
      <c r="AC170" s="70">
        <f t="shared" si="29"/>
        <v>-2.0564190401317628E-2</v>
      </c>
      <c r="AE170" s="109" t="s">
        <v>309</v>
      </c>
      <c r="AF170" s="125">
        <f>B170</f>
        <v>12306128.276927924</v>
      </c>
      <c r="AG170" s="125">
        <f>AB170*(L170^X170)*(T170^(1-X170))</f>
        <v>11693306.407102278</v>
      </c>
      <c r="AH170" s="133">
        <f t="shared" si="27"/>
        <v>5.2407920265685561E-2</v>
      </c>
      <c r="AI170" s="133">
        <f t="shared" si="32"/>
        <v>-9.0498806462551151E-3</v>
      </c>
      <c r="AJ170" s="134">
        <v>11433157.864966299</v>
      </c>
      <c r="AK170" s="133">
        <f t="shared" si="28"/>
        <v>-2.2247646053127384E-2</v>
      </c>
    </row>
    <row r="171" spans="1:37" ht="18" customHeight="1" outlineLevel="1">
      <c r="A171" s="110" t="s">
        <v>310</v>
      </c>
      <c r="B171" s="66">
        <v>11573138.04398017</v>
      </c>
      <c r="D171" s="110" t="s">
        <v>310</v>
      </c>
      <c r="E171" s="66">
        <v>21548.199999999997</v>
      </c>
      <c r="F171" s="66">
        <v>1451.9999999999986</v>
      </c>
      <c r="G171" s="124">
        <v>0.83701298618666597</v>
      </c>
      <c r="H171" s="125">
        <f t="shared" si="24"/>
        <v>19488.123228947512</v>
      </c>
      <c r="I171" s="66">
        <v>21349.483358392299</v>
      </c>
      <c r="J171" s="66">
        <v>1406.14142108027</v>
      </c>
      <c r="K171" s="124">
        <v>0.83238402388300003</v>
      </c>
      <c r="L171" s="125">
        <f t="shared" si="25"/>
        <v>19177.110286761996</v>
      </c>
      <c r="N171" s="110" t="s">
        <v>310</v>
      </c>
      <c r="O171" s="66">
        <v>511.8297333333</v>
      </c>
      <c r="P171" s="66">
        <v>487.524862359476</v>
      </c>
      <c r="Q171" s="125">
        <f t="shared" si="22"/>
        <v>249529.7202948044</v>
      </c>
      <c r="R171" s="139">
        <v>527.59587903744796</v>
      </c>
      <c r="S171" s="66">
        <v>473.62980536090402</v>
      </c>
      <c r="T171" s="125">
        <f t="shared" si="23"/>
        <v>249885.13349772154</v>
      </c>
      <c r="V171" s="109" t="s">
        <v>310</v>
      </c>
      <c r="Z171" s="109" t="s">
        <v>310</v>
      </c>
      <c r="AE171" s="109" t="s">
        <v>310</v>
      </c>
    </row>
    <row r="172" spans="1:37" outlineLevel="1">
      <c r="A172" s="110" t="s">
        <v>311</v>
      </c>
      <c r="B172" s="66">
        <v>9726726.6784443222</v>
      </c>
      <c r="D172" s="110" t="s">
        <v>311</v>
      </c>
      <c r="N172" s="110" t="s">
        <v>311</v>
      </c>
      <c r="O172" s="66">
        <v>512.52279999999996</v>
      </c>
      <c r="P172" s="66">
        <v>470.528730978162</v>
      </c>
      <c r="Q172" s="125">
        <f t="shared" si="22"/>
        <v>241156.7026813743</v>
      </c>
      <c r="R172" s="139">
        <v>527.59587903744796</v>
      </c>
      <c r="S172" s="66">
        <v>471.52771952334899</v>
      </c>
      <c r="T172" s="125">
        <f t="shared" si="23"/>
        <v>248776.08167244453</v>
      </c>
      <c r="V172" s="109" t="s">
        <v>311</v>
      </c>
      <c r="Z172" s="109" t="s">
        <v>311</v>
      </c>
      <c r="AE172" s="109" t="s">
        <v>311</v>
      </c>
    </row>
    <row r="173" spans="1:37" outlineLevel="1" collapsed="1">
      <c r="A173" s="110" t="s">
        <v>339</v>
      </c>
      <c r="B173" s="66">
        <v>11077763.963753762</v>
      </c>
      <c r="D173" s="110" t="s">
        <v>339</v>
      </c>
      <c r="N173" s="110" t="s">
        <v>339</v>
      </c>
      <c r="O173" s="66">
        <v>508.1911333333</v>
      </c>
      <c r="P173" s="66">
        <v>473.739665334439</v>
      </c>
      <c r="Q173" s="125">
        <f t="shared" si="22"/>
        <v>240750.29743124681</v>
      </c>
      <c r="R173" s="139">
        <v>527.59587903744796</v>
      </c>
      <c r="S173" s="66">
        <v>469.42343324879806</v>
      </c>
      <c r="T173" s="125">
        <f t="shared" si="23"/>
        <v>247665.86890567638</v>
      </c>
      <c r="V173" s="109" t="s">
        <v>339</v>
      </c>
      <c r="Z173" s="109" t="s">
        <v>339</v>
      </c>
      <c r="AE173" s="109" t="s">
        <v>339</v>
      </c>
    </row>
  </sheetData>
  <mergeCells count="11">
    <mergeCell ref="V1:V2"/>
    <mergeCell ref="A1:A2"/>
    <mergeCell ref="D1:D2"/>
    <mergeCell ref="E1:L1"/>
    <mergeCell ref="N1:N2"/>
    <mergeCell ref="O1:T1"/>
    <mergeCell ref="W1:X1"/>
    <mergeCell ref="Z1:Z2"/>
    <mergeCell ref="AA1:AC1"/>
    <mergeCell ref="AE1:AE2"/>
    <mergeCell ref="AF1:AI1"/>
  </mergeCells>
  <phoneticPr fontId="4"/>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716DC-6AA9-4AAD-877D-CA9BC47D6C2D}">
  <dimension ref="A1:AR173"/>
  <sheetViews>
    <sheetView topLeftCell="T1" zoomScaleNormal="100" workbookViewId="0">
      <selection sqref="A1:A2"/>
    </sheetView>
  </sheetViews>
  <sheetFormatPr defaultColWidth="6.76171875" defaultRowHeight="18.45" outlineLevelRow="1"/>
  <cols>
    <col min="1" max="1" width="6.87890625" style="110" bestFit="1" customWidth="1"/>
    <col min="2" max="2" width="9.52734375" style="122" bestFit="1" customWidth="1"/>
    <col min="3" max="3" width="8.17578125" style="35" customWidth="1"/>
    <col min="4" max="4" width="6.87890625" style="110" bestFit="1" customWidth="1"/>
    <col min="5" max="6" width="14.5859375" style="122" bestFit="1" customWidth="1"/>
    <col min="7" max="7" width="14.5859375" style="121" customWidth="1"/>
    <col min="8" max="8" width="14.5859375" style="122" customWidth="1"/>
    <col min="9" max="10" width="14.5859375" style="122" bestFit="1" customWidth="1"/>
    <col min="11" max="12" width="12.76171875" style="122" bestFit="1" customWidth="1"/>
    <col min="13" max="13" width="8.17578125" style="35" customWidth="1"/>
    <col min="14" max="14" width="6.87890625" style="110" bestFit="1" customWidth="1"/>
    <col min="15" max="15" width="14.5859375" style="128" bestFit="1" customWidth="1"/>
    <col min="16" max="16" width="14.5859375" style="128" customWidth="1"/>
    <col min="17" max="17" width="14.5859375" style="122" customWidth="1"/>
    <col min="18" max="18" width="14.5859375" style="35" bestFit="1" customWidth="1"/>
    <col min="19" max="19" width="11.05859375" style="122" bestFit="1" customWidth="1"/>
    <col min="20" max="20" width="12.76171875" style="122" bestFit="1" customWidth="1"/>
    <col min="21" max="21" width="8.17578125" style="35" customWidth="1"/>
    <col min="22" max="22" width="6.87890625" style="110" bestFit="1" customWidth="1"/>
    <col min="23" max="23" width="13.76171875" style="121" bestFit="1" customWidth="1"/>
    <col min="24" max="24" width="13.17578125" style="121" bestFit="1" customWidth="1"/>
    <col min="25" max="25" width="8.17578125" style="35" customWidth="1"/>
    <col min="26" max="26" width="6.87890625" style="110" bestFit="1" customWidth="1"/>
    <col min="27" max="27" width="13.3515625" style="127" bestFit="1" customWidth="1"/>
    <col min="28" max="28" width="6" style="127" bestFit="1" customWidth="1"/>
    <col min="29" max="29" width="8.9375" style="121" bestFit="1" customWidth="1"/>
    <col min="30" max="30" width="8.17578125" style="35" customWidth="1"/>
    <col min="31" max="31" width="6.87890625" style="110" bestFit="1" customWidth="1"/>
    <col min="32" max="32" width="12.703125" style="128" bestFit="1" customWidth="1"/>
    <col min="33" max="33" width="13.703125" style="128" bestFit="1" customWidth="1"/>
    <col min="34" max="34" width="10.76171875" style="35" bestFit="1" customWidth="1"/>
    <col min="35" max="35" width="13.64453125" style="35" bestFit="1" customWidth="1"/>
    <col min="36" max="36" width="11.3515625" style="128" customWidth="1"/>
    <col min="37" max="37" width="15.64453125" style="136" bestFit="1" customWidth="1"/>
    <col min="38" max="38" width="6.76171875" style="35"/>
    <col min="39" max="39" width="15.64453125" style="35" bestFit="1" customWidth="1"/>
    <col min="40" max="41" width="14.52734375" style="35" bestFit="1" customWidth="1"/>
    <col min="42" max="44" width="17.17578125" style="35" customWidth="1"/>
    <col min="45" max="16384" width="6.76171875" style="35"/>
  </cols>
  <sheetData>
    <row r="1" spans="1:44" s="118" customFormat="1">
      <c r="A1" s="287"/>
      <c r="B1" s="56" t="s">
        <v>427</v>
      </c>
      <c r="D1" s="287" t="s">
        <v>358</v>
      </c>
      <c r="E1" s="285" t="s">
        <v>428</v>
      </c>
      <c r="F1" s="285"/>
      <c r="G1" s="285"/>
      <c r="H1" s="285"/>
      <c r="I1" s="285"/>
      <c r="J1" s="285"/>
      <c r="K1" s="285"/>
      <c r="L1" s="285"/>
      <c r="N1" s="287" t="s">
        <v>358</v>
      </c>
      <c r="O1" s="285" t="s">
        <v>429</v>
      </c>
      <c r="P1" s="285"/>
      <c r="Q1" s="285"/>
      <c r="R1" s="285"/>
      <c r="S1" s="285"/>
      <c r="T1" s="285"/>
      <c r="V1" s="287" t="s">
        <v>358</v>
      </c>
      <c r="W1" s="285" t="s">
        <v>430</v>
      </c>
      <c r="X1" s="285"/>
      <c r="Z1" s="287" t="s">
        <v>358</v>
      </c>
      <c r="AA1" s="285" t="s">
        <v>431</v>
      </c>
      <c r="AB1" s="285"/>
      <c r="AC1" s="285"/>
      <c r="AE1" s="287" t="s">
        <v>358</v>
      </c>
      <c r="AF1" s="285" t="s">
        <v>432</v>
      </c>
      <c r="AG1" s="285"/>
      <c r="AH1" s="285"/>
      <c r="AI1" s="285"/>
      <c r="AJ1" s="119"/>
      <c r="AK1" s="120"/>
    </row>
    <row r="2" spans="1:44" ht="55.3">
      <c r="A2" s="287"/>
      <c r="B2" s="57" t="s">
        <v>433</v>
      </c>
      <c r="D2" s="287"/>
      <c r="E2" s="57" t="s">
        <v>434</v>
      </c>
      <c r="F2" s="57" t="s">
        <v>435</v>
      </c>
      <c r="G2" s="121" t="s">
        <v>436</v>
      </c>
      <c r="H2" s="57" t="s">
        <v>437</v>
      </c>
      <c r="I2" s="57" t="s">
        <v>438</v>
      </c>
      <c r="J2" s="57" t="s">
        <v>439</v>
      </c>
      <c r="K2" s="122" t="s">
        <v>440</v>
      </c>
      <c r="L2" s="57" t="s">
        <v>441</v>
      </c>
      <c r="N2" s="287"/>
      <c r="O2" s="57" t="s">
        <v>442</v>
      </c>
      <c r="P2" s="58" t="s">
        <v>443</v>
      </c>
      <c r="Q2" s="59" t="s">
        <v>444</v>
      </c>
      <c r="R2" s="60" t="s">
        <v>445</v>
      </c>
      <c r="S2" s="59" t="s">
        <v>446</v>
      </c>
      <c r="T2" s="59" t="s">
        <v>447</v>
      </c>
      <c r="V2" s="287"/>
      <c r="W2" s="123" t="s">
        <v>448</v>
      </c>
      <c r="X2" s="61" t="s">
        <v>449</v>
      </c>
      <c r="Z2" s="287"/>
      <c r="AA2" s="62" t="s">
        <v>450</v>
      </c>
      <c r="AB2" s="63" t="s">
        <v>451</v>
      </c>
      <c r="AC2" s="64" t="s">
        <v>452</v>
      </c>
      <c r="AE2" s="287"/>
      <c r="AF2" s="58" t="s">
        <v>453</v>
      </c>
      <c r="AG2" s="58" t="s">
        <v>454</v>
      </c>
      <c r="AH2" s="36" t="s">
        <v>455</v>
      </c>
      <c r="AI2" s="36" t="s">
        <v>456</v>
      </c>
      <c r="AJ2" s="58" t="s">
        <v>459</v>
      </c>
      <c r="AK2" s="65" t="s">
        <v>458</v>
      </c>
      <c r="AM2" s="36"/>
      <c r="AN2" s="36"/>
      <c r="AO2" s="36"/>
      <c r="AP2" s="36"/>
      <c r="AQ2" s="36"/>
      <c r="AR2" s="36"/>
    </row>
    <row r="3" spans="1:44">
      <c r="A3" s="110" t="s">
        <v>142</v>
      </c>
      <c r="B3" s="66">
        <v>13757475.203692105</v>
      </c>
      <c r="D3" s="110" t="s">
        <v>142</v>
      </c>
      <c r="E3" s="57"/>
      <c r="F3" s="57"/>
      <c r="G3" s="124">
        <v>0.81865859673100005</v>
      </c>
      <c r="I3" s="57"/>
      <c r="J3" s="57"/>
      <c r="K3" s="124">
        <v>0.83229976130000005</v>
      </c>
      <c r="N3" s="110" t="s">
        <v>142</v>
      </c>
      <c r="O3" s="67">
        <v>586.3344000001</v>
      </c>
      <c r="P3" s="68">
        <v>539.71880714788097</v>
      </c>
      <c r="Q3" s="125">
        <f>O3*P3</f>
        <v>316455.70295782248</v>
      </c>
      <c r="R3" s="67">
        <v>584.08323368649701</v>
      </c>
      <c r="S3" s="68">
        <v>529.63414111734789</v>
      </c>
      <c r="T3" s="125">
        <f>R3*S3</f>
        <v>309350.42181459104</v>
      </c>
      <c r="V3" s="110" t="s">
        <v>142</v>
      </c>
      <c r="W3" s="124">
        <v>0.38182090155404702</v>
      </c>
      <c r="X3" s="126">
        <v>0.31171910231232702</v>
      </c>
      <c r="Z3" s="110" t="s">
        <v>142</v>
      </c>
      <c r="AC3" s="127"/>
      <c r="AE3" s="110" t="s">
        <v>142</v>
      </c>
      <c r="AH3" s="129"/>
      <c r="AI3" s="129"/>
      <c r="AJ3" s="128">
        <v>15227439.325480999</v>
      </c>
      <c r="AK3" s="65"/>
      <c r="AM3" s="36"/>
      <c r="AN3" s="36"/>
      <c r="AO3" s="36"/>
      <c r="AP3" s="36"/>
      <c r="AQ3" s="36"/>
      <c r="AR3" s="36"/>
    </row>
    <row r="4" spans="1:44">
      <c r="A4" s="110" t="s">
        <v>143</v>
      </c>
      <c r="B4" s="66">
        <v>12686705.856268832</v>
      </c>
      <c r="D4" s="110" t="s">
        <v>143</v>
      </c>
      <c r="E4" s="57"/>
      <c r="F4" s="57"/>
      <c r="G4" s="124">
        <v>0.81655390298233299</v>
      </c>
      <c r="I4" s="57"/>
      <c r="J4" s="57"/>
      <c r="K4" s="124">
        <v>0.83229976130000005</v>
      </c>
      <c r="N4" s="110" t="s">
        <v>143</v>
      </c>
      <c r="O4" s="67">
        <v>588.24033333339901</v>
      </c>
      <c r="P4" s="68">
        <v>551.94046258856702</v>
      </c>
      <c r="Q4" s="125">
        <f t="shared" ref="Q4:Q67" si="0">O4*P4</f>
        <v>324673.6416932891</v>
      </c>
      <c r="R4" s="67">
        <v>584.21995841354703</v>
      </c>
      <c r="S4" s="68">
        <v>531.2497321827874</v>
      </c>
      <c r="T4" s="125">
        <f t="shared" ref="T4:T67" si="1">R4*S4</f>
        <v>310366.69644303602</v>
      </c>
      <c r="V4" s="110" t="s">
        <v>143</v>
      </c>
      <c r="W4" s="124">
        <v>0.39462944541349576</v>
      </c>
      <c r="X4" s="126">
        <v>0.309867470271944</v>
      </c>
      <c r="Z4" s="110" t="s">
        <v>143</v>
      </c>
      <c r="AC4" s="127"/>
      <c r="AD4" s="130"/>
      <c r="AE4" s="110" t="s">
        <v>143</v>
      </c>
      <c r="AH4" s="129"/>
      <c r="AI4" s="129"/>
      <c r="AJ4" s="128">
        <v>14367765.240564</v>
      </c>
      <c r="AK4" s="65"/>
      <c r="AL4" s="131"/>
      <c r="AM4" s="36"/>
      <c r="AN4" s="36"/>
      <c r="AO4" s="36"/>
      <c r="AP4" s="36"/>
      <c r="AQ4" s="36"/>
      <c r="AR4" s="36"/>
    </row>
    <row r="5" spans="1:44">
      <c r="A5" s="110" t="s">
        <v>144</v>
      </c>
      <c r="B5" s="66">
        <v>14911331.293773508</v>
      </c>
      <c r="D5" s="110" t="s">
        <v>144</v>
      </c>
      <c r="E5" s="57"/>
      <c r="F5" s="57"/>
      <c r="G5" s="124">
        <v>0.80836301835400004</v>
      </c>
      <c r="I5" s="57"/>
      <c r="J5" s="57"/>
      <c r="K5" s="124">
        <v>0.83229976130000005</v>
      </c>
      <c r="N5" s="110" t="s">
        <v>144</v>
      </c>
      <c r="O5" s="67">
        <v>584.42846666669902</v>
      </c>
      <c r="P5" s="68">
        <v>547.87113511176904</v>
      </c>
      <c r="Q5" s="125">
        <f t="shared" si="0"/>
        <v>320191.48742431507</v>
      </c>
      <c r="R5" s="67">
        <v>584.32268792053799</v>
      </c>
      <c r="S5" s="68">
        <v>532.61006066761558</v>
      </c>
      <c r="T5" s="125">
        <f t="shared" si="1"/>
        <v>311216.14226282196</v>
      </c>
      <c r="V5" s="110" t="s">
        <v>144</v>
      </c>
      <c r="W5" s="124">
        <v>0.22526693591988101</v>
      </c>
      <c r="X5" s="126">
        <v>0.307830668534121</v>
      </c>
      <c r="Z5" s="110" t="s">
        <v>144</v>
      </c>
      <c r="AC5" s="127"/>
      <c r="AD5" s="130"/>
      <c r="AE5" s="110" t="s">
        <v>144</v>
      </c>
      <c r="AH5" s="129"/>
      <c r="AI5" s="129"/>
      <c r="AJ5" s="128">
        <v>14039393.167883599</v>
      </c>
      <c r="AK5" s="65"/>
      <c r="AL5" s="131"/>
      <c r="AM5" s="36"/>
      <c r="AN5" s="36"/>
      <c r="AO5" s="36"/>
      <c r="AP5" s="36"/>
      <c r="AQ5" s="36"/>
      <c r="AR5" s="36"/>
    </row>
    <row r="6" spans="1:44">
      <c r="A6" s="110" t="s">
        <v>145</v>
      </c>
      <c r="B6" s="66">
        <v>15472586.580429759</v>
      </c>
      <c r="D6" s="110" t="s">
        <v>145</v>
      </c>
      <c r="E6" s="57"/>
      <c r="F6" s="57"/>
      <c r="G6" s="124">
        <v>0.80753820157066603</v>
      </c>
      <c r="I6" s="57"/>
      <c r="J6" s="57"/>
      <c r="K6" s="124">
        <v>0.83229976130000005</v>
      </c>
      <c r="N6" s="110" t="s">
        <v>145</v>
      </c>
      <c r="O6" s="67">
        <v>584.08193333329905</v>
      </c>
      <c r="P6" s="68">
        <v>552.58195277891798</v>
      </c>
      <c r="Q6" s="125">
        <f t="shared" si="0"/>
        <v>322753.13530420017</v>
      </c>
      <c r="R6" s="67">
        <v>584.38894879835095</v>
      </c>
      <c r="S6" s="68">
        <v>533.71460628163175</v>
      </c>
      <c r="T6" s="125">
        <f t="shared" si="1"/>
        <v>311896.91772324854</v>
      </c>
      <c r="V6" s="110" t="s">
        <v>145</v>
      </c>
      <c r="W6" s="124">
        <v>0.23240647356426691</v>
      </c>
      <c r="X6" s="126">
        <v>0.305674064032395</v>
      </c>
      <c r="Z6" s="110" t="s">
        <v>145</v>
      </c>
      <c r="AC6" s="127"/>
      <c r="AD6" s="130"/>
      <c r="AE6" s="110" t="s">
        <v>145</v>
      </c>
      <c r="AH6" s="129"/>
      <c r="AI6" s="129"/>
      <c r="AJ6" s="128">
        <v>13446330.9415351</v>
      </c>
      <c r="AK6" s="65"/>
      <c r="AL6" s="131"/>
      <c r="AM6" s="36"/>
      <c r="AN6" s="36"/>
      <c r="AO6" s="36"/>
      <c r="AP6" s="36"/>
      <c r="AQ6" s="36"/>
      <c r="AR6" s="36"/>
    </row>
    <row r="7" spans="1:44">
      <c r="A7" s="110" t="s">
        <v>146</v>
      </c>
      <c r="B7" s="66">
        <v>11997364.957383852</v>
      </c>
      <c r="D7" s="110" t="s">
        <v>146</v>
      </c>
      <c r="E7" s="67">
        <v>10513</v>
      </c>
      <c r="F7" s="67">
        <v>534.6</v>
      </c>
      <c r="G7" s="124">
        <v>0.80883633293233304</v>
      </c>
      <c r="H7" s="125">
        <f>E7*G7+F7</f>
        <v>9037.8963681176174</v>
      </c>
      <c r="I7" s="67">
        <v>10770.8895104689</v>
      </c>
      <c r="J7" s="67">
        <v>514.20374652404405</v>
      </c>
      <c r="K7" s="124">
        <v>0.83229976130000005</v>
      </c>
      <c r="L7" s="125">
        <f>I7*K7+J7</f>
        <v>9478.8125150759843</v>
      </c>
      <c r="N7" s="110" t="s">
        <v>146</v>
      </c>
      <c r="O7" s="67">
        <v>586.68093333340005</v>
      </c>
      <c r="P7" s="68">
        <v>537.40891989928605</v>
      </c>
      <c r="Q7" s="125">
        <f t="shared" si="0"/>
        <v>315287.56670820754</v>
      </c>
      <c r="R7" s="67">
        <v>584.41633374958099</v>
      </c>
      <c r="S7" s="68">
        <v>534.57209265214863</v>
      </c>
      <c r="T7" s="125">
        <f t="shared" si="1"/>
        <v>312412.66251261003</v>
      </c>
      <c r="V7" s="110" t="s">
        <v>146</v>
      </c>
      <c r="W7" s="124">
        <v>0.42788699726345725</v>
      </c>
      <c r="X7" s="126">
        <v>0.303411421367417</v>
      </c>
      <c r="Z7" s="110" t="s">
        <v>146</v>
      </c>
      <c r="AA7" s="132">
        <f>EXP(LOG(B7,EXP(1))-W7*LOG(H7,EXP(1))-(1-W7)*LOG(Q7,EXP(1)))</f>
        <v>173.96200464689642</v>
      </c>
      <c r="AB7" s="69">
        <v>146.350818688109</v>
      </c>
      <c r="AC7" s="127"/>
      <c r="AD7" s="130"/>
      <c r="AE7" s="110" t="s">
        <v>146</v>
      </c>
      <c r="AF7" s="125">
        <f>B7</f>
        <v>11997364.957383852</v>
      </c>
      <c r="AG7" s="125">
        <f>AB7*(L7^X7)*(T7^(1-X7))</f>
        <v>15832624.966143802</v>
      </c>
      <c r="AH7" s="133">
        <f>(AF7-AG7)/AG7</f>
        <v>-0.24223778539321178</v>
      </c>
      <c r="AI7" s="129"/>
      <c r="AJ7" s="134">
        <v>13263804.256490201</v>
      </c>
      <c r="AK7" s="133">
        <f>(AJ7-AG7)/AG7</f>
        <v>-0.16224856681357139</v>
      </c>
      <c r="AL7" s="131"/>
      <c r="AM7" s="36"/>
      <c r="AN7" s="36"/>
      <c r="AO7" s="36"/>
      <c r="AP7" s="36"/>
      <c r="AQ7" s="36"/>
      <c r="AR7" s="36"/>
    </row>
    <row r="8" spans="1:44">
      <c r="A8" s="110" t="s">
        <v>147</v>
      </c>
      <c r="B8" s="66">
        <v>12669963.240008887</v>
      </c>
      <c r="D8" s="110" t="s">
        <v>147</v>
      </c>
      <c r="E8" s="67">
        <v>10700.563582268316</v>
      </c>
      <c r="F8" s="67">
        <v>509.56193456990252</v>
      </c>
      <c r="G8" s="124">
        <v>0.814234213439333</v>
      </c>
      <c r="H8" s="125">
        <f t="shared" ref="H8:H71" si="2">E8*G8+F8</f>
        <v>9222.3269063357166</v>
      </c>
      <c r="I8" s="67">
        <v>10866.131102814899</v>
      </c>
      <c r="J8" s="67">
        <v>522.21290713818598</v>
      </c>
      <c r="K8" s="124">
        <v>0.83229976130000005</v>
      </c>
      <c r="L8" s="125">
        <f t="shared" ref="L8:L71" si="3">I8*K8+J8</f>
        <v>9566.0912302655324</v>
      </c>
      <c r="N8" s="110" t="s">
        <v>147</v>
      </c>
      <c r="O8" s="67">
        <v>588.58686666669996</v>
      </c>
      <c r="P8" s="68">
        <v>545.086654676747</v>
      </c>
      <c r="Q8" s="125">
        <f t="shared" si="0"/>
        <v>320830.84613801999</v>
      </c>
      <c r="R8" s="67">
        <v>584.40224359215995</v>
      </c>
      <c r="S8" s="68">
        <v>535.19888428884474</v>
      </c>
      <c r="T8" s="125">
        <f t="shared" si="1"/>
        <v>312771.42874642165</v>
      </c>
      <c r="V8" s="110" t="s">
        <v>147</v>
      </c>
      <c r="W8" s="124">
        <v>0.20404934368436489</v>
      </c>
      <c r="X8" s="126">
        <v>0.30101071289579701</v>
      </c>
      <c r="Z8" s="110" t="s">
        <v>147</v>
      </c>
      <c r="AA8" s="132">
        <f t="shared" ref="AA8:AA71" si="4">EXP(LOG(B8,EXP(1))-W8*LOG(H8,EXP(1))-(1-W8)*LOG(Q8,EXP(1)))</f>
        <v>81.475711461516681</v>
      </c>
      <c r="AB8" s="69">
        <v>145.14739440141699</v>
      </c>
      <c r="AC8" s="70">
        <f>AB8/AB7-1</f>
        <v>-8.2228736229802424E-3</v>
      </c>
      <c r="AD8" s="130"/>
      <c r="AE8" s="110" t="s">
        <v>147</v>
      </c>
      <c r="AF8" s="125">
        <f>B8</f>
        <v>12669963.240008887</v>
      </c>
      <c r="AG8" s="125">
        <f>AB8*(L8^X8)*(T8^(1-X8))</f>
        <v>15891241.737003418</v>
      </c>
      <c r="AH8" s="133">
        <f t="shared" ref="AH8:AH71" si="5">(AF8-AG8)/AG8</f>
        <v>-0.20270779025994234</v>
      </c>
      <c r="AI8" s="133">
        <f>AG8/AG7-1</f>
        <v>3.7022774798847191E-3</v>
      </c>
      <c r="AJ8" s="134">
        <v>14333898.9077274</v>
      </c>
      <c r="AK8" s="133">
        <f t="shared" ref="AK8:AK71" si="6">(AJ8-AG8)/AG8</f>
        <v>-9.8000071677827427E-2</v>
      </c>
      <c r="AL8" s="131"/>
      <c r="AM8" s="36"/>
      <c r="AN8" s="36"/>
      <c r="AO8" s="36"/>
      <c r="AP8" s="36"/>
      <c r="AQ8" s="36"/>
      <c r="AR8" s="36"/>
    </row>
    <row r="9" spans="1:44">
      <c r="A9" s="110" t="s">
        <v>148</v>
      </c>
      <c r="B9" s="66">
        <v>16189218.774116091</v>
      </c>
      <c r="D9" s="110" t="s">
        <v>148</v>
      </c>
      <c r="E9" s="67">
        <v>10831.855767696979</v>
      </c>
      <c r="F9" s="67">
        <v>547.29306206553679</v>
      </c>
      <c r="G9" s="124">
        <v>0.81847752788799999</v>
      </c>
      <c r="H9" s="125">
        <f t="shared" si="2"/>
        <v>9412.9235932495358</v>
      </c>
      <c r="I9" s="67">
        <v>10961.2115142168</v>
      </c>
      <c r="J9" s="67">
        <v>530.23481541075</v>
      </c>
      <c r="K9" s="124">
        <v>0.83229976130000005</v>
      </c>
      <c r="L9" s="125">
        <f t="shared" si="3"/>
        <v>9653.2485422522041</v>
      </c>
      <c r="N9" s="110" t="s">
        <v>148</v>
      </c>
      <c r="O9" s="67">
        <v>590.83933333330003</v>
      </c>
      <c r="P9" s="68">
        <v>542.78472000941304</v>
      </c>
      <c r="Q9" s="125">
        <f t="shared" si="0"/>
        <v>320698.56211386353</v>
      </c>
      <c r="R9" s="67">
        <v>584.34549451875796</v>
      </c>
      <c r="S9" s="68">
        <v>535.60234613647378</v>
      </c>
      <c r="T9" s="125">
        <f t="shared" si="1"/>
        <v>312976.81781852472</v>
      </c>
      <c r="V9" s="110" t="s">
        <v>148</v>
      </c>
      <c r="W9" s="124">
        <v>0.30196081982163747</v>
      </c>
      <c r="X9" s="126">
        <v>0.29851770820907902</v>
      </c>
      <c r="Z9" s="110" t="s">
        <v>148</v>
      </c>
      <c r="AA9" s="132">
        <f t="shared" si="4"/>
        <v>146.50259903061365</v>
      </c>
      <c r="AB9" s="69">
        <v>143.96122710595</v>
      </c>
      <c r="AC9" s="70">
        <f t="shared" ref="AC9:AC72" si="7">AB9/AB8-1</f>
        <v>-8.172157001913094E-3</v>
      </c>
      <c r="AD9" s="130"/>
      <c r="AE9" s="110" t="s">
        <v>148</v>
      </c>
      <c r="AF9" s="125">
        <f t="shared" ref="AF9:AF72" si="8">B9</f>
        <v>16189218.774116091</v>
      </c>
      <c r="AG9" s="125">
        <f t="shared" ref="AG9:AG72" si="9">AB9*(L9^X9)*(T9^(1-X9))</f>
        <v>15949446.254237793</v>
      </c>
      <c r="AH9" s="133">
        <f t="shared" si="5"/>
        <v>1.5033281786481466E-2</v>
      </c>
      <c r="AI9" s="133">
        <f t="shared" ref="AI9:AI72" si="10">AG9/AG8-1</f>
        <v>3.6626789899523171E-3</v>
      </c>
      <c r="AJ9" s="134">
        <v>15280916.8442844</v>
      </c>
      <c r="AK9" s="133">
        <f t="shared" si="6"/>
        <v>-4.1915524796089003E-2</v>
      </c>
      <c r="AL9" s="131"/>
      <c r="AM9" s="36"/>
      <c r="AN9" s="36"/>
      <c r="AO9" s="36"/>
      <c r="AP9" s="36"/>
      <c r="AQ9" s="36"/>
      <c r="AR9" s="36"/>
    </row>
    <row r="10" spans="1:44">
      <c r="A10" s="110" t="s">
        <v>149</v>
      </c>
      <c r="B10" s="66">
        <v>17646050.082921438</v>
      </c>
      <c r="D10" s="110" t="s">
        <v>149</v>
      </c>
      <c r="E10" s="67">
        <v>11028.185842001278</v>
      </c>
      <c r="F10" s="67">
        <v>546.54764173521039</v>
      </c>
      <c r="G10" s="124">
        <v>0.81816337542033302</v>
      </c>
      <c r="H10" s="125">
        <f t="shared" si="2"/>
        <v>9569.4053949897043</v>
      </c>
      <c r="I10" s="67">
        <v>11055.8660840304</v>
      </c>
      <c r="J10" s="67">
        <v>538.27431214230205</v>
      </c>
      <c r="K10" s="124">
        <v>0.83229976130000005</v>
      </c>
      <c r="L10" s="125">
        <f t="shared" si="3"/>
        <v>9740.0690148455706</v>
      </c>
      <c r="N10" s="110" t="s">
        <v>149</v>
      </c>
      <c r="O10" s="67">
        <v>588.24033333340003</v>
      </c>
      <c r="P10" s="68">
        <v>548.61958652035105</v>
      </c>
      <c r="Q10" s="125">
        <f t="shared" si="0"/>
        <v>322720.16844796343</v>
      </c>
      <c r="R10" s="67">
        <v>584.24751811146598</v>
      </c>
      <c r="S10" s="68">
        <v>535.7980070663474</v>
      </c>
      <c r="T10" s="125">
        <f t="shared" si="1"/>
        <v>313038.65583758318</v>
      </c>
      <c r="V10" s="110" t="s">
        <v>149</v>
      </c>
      <c r="W10" s="124">
        <v>0.35939172626688953</v>
      </c>
      <c r="X10" s="126">
        <v>0.29591757604304902</v>
      </c>
      <c r="Z10" s="110" t="s">
        <v>149</v>
      </c>
      <c r="AA10" s="132">
        <f t="shared" si="4"/>
        <v>193.62026447962504</v>
      </c>
      <c r="AB10" s="69">
        <v>142.76977899109301</v>
      </c>
      <c r="AC10" s="70">
        <f t="shared" si="7"/>
        <v>-8.2761736532027674E-3</v>
      </c>
      <c r="AD10" s="130"/>
      <c r="AE10" s="110" t="s">
        <v>149</v>
      </c>
      <c r="AF10" s="125">
        <f t="shared" si="8"/>
        <v>17646050.082921438</v>
      </c>
      <c r="AG10" s="125">
        <f t="shared" si="9"/>
        <v>16005742.884659683</v>
      </c>
      <c r="AH10" s="133">
        <f t="shared" si="5"/>
        <v>0.10248241584799336</v>
      </c>
      <c r="AI10" s="133">
        <f t="shared" si="10"/>
        <v>3.5296918478866512E-3</v>
      </c>
      <c r="AJ10" s="134">
        <v>15334851.7114706</v>
      </c>
      <c r="AK10" s="133">
        <f t="shared" si="6"/>
        <v>-4.1915653526590289E-2</v>
      </c>
      <c r="AL10" s="131"/>
      <c r="AM10" s="36"/>
      <c r="AN10" s="36"/>
      <c r="AO10" s="36"/>
      <c r="AP10" s="36"/>
      <c r="AQ10" s="36"/>
      <c r="AR10" s="36"/>
    </row>
    <row r="11" spans="1:44">
      <c r="A11" s="110" t="s">
        <v>150</v>
      </c>
      <c r="B11" s="66">
        <v>13921725.357505264</v>
      </c>
      <c r="D11" s="110" t="s">
        <v>150</v>
      </c>
      <c r="E11" s="67">
        <v>11231.200000000003</v>
      </c>
      <c r="F11" s="67">
        <v>549.00000000000011</v>
      </c>
      <c r="G11" s="124">
        <v>0.81080005199399996</v>
      </c>
      <c r="H11" s="125">
        <f t="shared" si="2"/>
        <v>9655.2575439550146</v>
      </c>
      <c r="I11" s="67">
        <v>11149.7493042695</v>
      </c>
      <c r="J11" s="67">
        <v>546.34689953756902</v>
      </c>
      <c r="K11" s="124">
        <v>0.83229976130000005</v>
      </c>
      <c r="L11" s="125">
        <f t="shared" si="3"/>
        <v>9826.280584035916</v>
      </c>
      <c r="N11" s="110" t="s">
        <v>150</v>
      </c>
      <c r="O11" s="67">
        <v>588.24033333329999</v>
      </c>
      <c r="P11" s="68">
        <v>541.899001995459</v>
      </c>
      <c r="Q11" s="125">
        <f t="shared" si="0"/>
        <v>318766.84956679138</v>
      </c>
      <c r="R11" s="67">
        <v>584.11380460163798</v>
      </c>
      <c r="S11" s="68">
        <v>535.80588600237934</v>
      </c>
      <c r="T11" s="125">
        <f t="shared" si="1"/>
        <v>312971.61460080132</v>
      </c>
      <c r="V11" s="110" t="s">
        <v>150</v>
      </c>
      <c r="W11" s="124">
        <v>0.47814103854551182</v>
      </c>
      <c r="X11" s="126">
        <v>0.29319763707825303</v>
      </c>
      <c r="Z11" s="110" t="s">
        <v>150</v>
      </c>
      <c r="AA11" s="132">
        <f t="shared" si="4"/>
        <v>232.47547711677146</v>
      </c>
      <c r="AB11" s="69">
        <v>141.55210060368699</v>
      </c>
      <c r="AC11" s="70">
        <f t="shared" si="7"/>
        <v>-8.5289645750727949E-3</v>
      </c>
      <c r="AD11" s="130"/>
      <c r="AE11" s="110" t="s">
        <v>150</v>
      </c>
      <c r="AF11" s="125">
        <f t="shared" si="8"/>
        <v>13921725.357505264</v>
      </c>
      <c r="AG11" s="125">
        <f t="shared" si="9"/>
        <v>16058732.774297398</v>
      </c>
      <c r="AH11" s="133">
        <f t="shared" si="5"/>
        <v>-0.13307447398417976</v>
      </c>
      <c r="AI11" s="133">
        <f t="shared" si="10"/>
        <v>3.3106797990927195E-3</v>
      </c>
      <c r="AJ11" s="134">
        <v>15351197.408415601</v>
      </c>
      <c r="AK11" s="133">
        <f t="shared" si="6"/>
        <v>-4.4059227824890003E-2</v>
      </c>
      <c r="AL11" s="131"/>
      <c r="AM11" s="36"/>
      <c r="AN11" s="36"/>
      <c r="AO11" s="36"/>
      <c r="AP11" s="36"/>
      <c r="AQ11" s="36"/>
      <c r="AR11" s="36"/>
    </row>
    <row r="12" spans="1:44">
      <c r="A12" s="110" t="s">
        <v>151</v>
      </c>
      <c r="B12" s="66">
        <v>13819757.120736891</v>
      </c>
      <c r="D12" s="110" t="s">
        <v>151</v>
      </c>
      <c r="E12" s="67">
        <v>11344.967744265556</v>
      </c>
      <c r="F12" s="67">
        <v>565.79203157580059</v>
      </c>
      <c r="G12" s="124">
        <v>0.81413823411700004</v>
      </c>
      <c r="H12" s="125">
        <f t="shared" si="2"/>
        <v>9802.1640370064852</v>
      </c>
      <c r="I12" s="67">
        <v>11242.498366797099</v>
      </c>
      <c r="J12" s="67">
        <v>554.47325063227299</v>
      </c>
      <c r="K12" s="124">
        <v>0.83229976130000005</v>
      </c>
      <c r="L12" s="125">
        <f t="shared" si="3"/>
        <v>9911.601957733139</v>
      </c>
      <c r="N12" s="110" t="s">
        <v>151</v>
      </c>
      <c r="O12" s="67">
        <v>585.4680666667</v>
      </c>
      <c r="P12" s="68">
        <v>544.99786918570101</v>
      </c>
      <c r="Q12" s="125">
        <f t="shared" si="0"/>
        <v>319078.84880962345</v>
      </c>
      <c r="R12" s="67">
        <v>583.95233973013706</v>
      </c>
      <c r="S12" s="68">
        <v>535.65053087356671</v>
      </c>
      <c r="T12" s="125">
        <f t="shared" si="1"/>
        <v>312794.38078130927</v>
      </c>
      <c r="V12" s="110" t="s">
        <v>151</v>
      </c>
      <c r="W12" s="124">
        <v>0.31083734503979643</v>
      </c>
      <c r="X12" s="126">
        <v>0.29038488333912499</v>
      </c>
      <c r="Z12" s="110" t="s">
        <v>151</v>
      </c>
      <c r="AA12" s="132">
        <f t="shared" si="4"/>
        <v>127.86966213416298</v>
      </c>
      <c r="AB12" s="69">
        <v>140.319024044001</v>
      </c>
      <c r="AC12" s="70">
        <f t="shared" si="7"/>
        <v>-8.7111145255154288E-3</v>
      </c>
      <c r="AD12" s="130"/>
      <c r="AE12" s="110" t="s">
        <v>151</v>
      </c>
      <c r="AF12" s="125">
        <f t="shared" si="8"/>
        <v>13819757.120736891</v>
      </c>
      <c r="AG12" s="125">
        <f t="shared" si="9"/>
        <v>16108501.337382236</v>
      </c>
      <c r="AH12" s="133">
        <f t="shared" si="5"/>
        <v>-0.14208300131148544</v>
      </c>
      <c r="AI12" s="133">
        <f t="shared" si="10"/>
        <v>3.0991588056372699E-3</v>
      </c>
      <c r="AJ12" s="134">
        <v>15609796.7241279</v>
      </c>
      <c r="AK12" s="133">
        <f t="shared" si="6"/>
        <v>-3.0959094381860119E-2</v>
      </c>
      <c r="AL12" s="131"/>
      <c r="AM12" s="36"/>
      <c r="AN12" s="36"/>
      <c r="AO12" s="36"/>
      <c r="AP12" s="36"/>
      <c r="AQ12" s="36"/>
      <c r="AR12" s="36"/>
    </row>
    <row r="13" spans="1:44">
      <c r="A13" s="110" t="s">
        <v>152</v>
      </c>
      <c r="B13" s="66">
        <v>16891240.032251518</v>
      </c>
      <c r="D13" s="110" t="s">
        <v>152</v>
      </c>
      <c r="E13" s="67">
        <v>11478.064334242683</v>
      </c>
      <c r="F13" s="67">
        <v>587.92761931143616</v>
      </c>
      <c r="G13" s="124">
        <v>0.81606439123800001</v>
      </c>
      <c r="H13" s="125">
        <f t="shared" si="2"/>
        <v>9954.7672028257912</v>
      </c>
      <c r="I13" s="67">
        <v>11333.8013701606</v>
      </c>
      <c r="J13" s="67">
        <v>562.67569664992504</v>
      </c>
      <c r="K13" s="124">
        <v>0.83229976130000005</v>
      </c>
      <c r="L13" s="125">
        <f t="shared" si="3"/>
        <v>9995.7958716562061</v>
      </c>
      <c r="N13" s="110" t="s">
        <v>152</v>
      </c>
      <c r="O13" s="67">
        <v>584.60173333329999</v>
      </c>
      <c r="P13" s="68">
        <v>532.42291807951597</v>
      </c>
      <c r="Q13" s="125">
        <f t="shared" si="0"/>
        <v>311255.36077565863</v>
      </c>
      <c r="R13" s="67">
        <v>583.77368831828596</v>
      </c>
      <c r="S13" s="68">
        <v>535.35029310619257</v>
      </c>
      <c r="T13" s="125">
        <f t="shared" si="1"/>
        <v>312523.41514887748</v>
      </c>
      <c r="V13" s="110" t="s">
        <v>152</v>
      </c>
      <c r="W13" s="124">
        <v>0.22424416620309384</v>
      </c>
      <c r="X13" s="126">
        <v>0.28762189647601599</v>
      </c>
      <c r="Z13" s="110" t="s">
        <v>152</v>
      </c>
      <c r="AA13" s="132">
        <f t="shared" si="4"/>
        <v>117.43808119637103</v>
      </c>
      <c r="AB13" s="69">
        <v>139.138208522627</v>
      </c>
      <c r="AC13" s="70">
        <f t="shared" si="7"/>
        <v>-8.4152204550946852E-3</v>
      </c>
      <c r="AD13" s="130"/>
      <c r="AE13" s="110" t="s">
        <v>152</v>
      </c>
      <c r="AF13" s="125">
        <f t="shared" si="8"/>
        <v>16891240.032251518</v>
      </c>
      <c r="AG13" s="125">
        <f t="shared" si="9"/>
        <v>16155317.050341923</v>
      </c>
      <c r="AH13" s="133">
        <f t="shared" si="5"/>
        <v>4.5552989125275001E-2</v>
      </c>
      <c r="AI13" s="133">
        <f t="shared" si="10"/>
        <v>2.9062736488740804E-3</v>
      </c>
      <c r="AJ13" s="134">
        <v>16010511.598254699</v>
      </c>
      <c r="AK13" s="133">
        <f t="shared" si="6"/>
        <v>-8.9633308734203242E-3</v>
      </c>
      <c r="AM13" s="36"/>
      <c r="AN13" s="36"/>
      <c r="AO13" s="36"/>
      <c r="AP13" s="36"/>
      <c r="AQ13" s="36"/>
      <c r="AR13" s="36"/>
    </row>
    <row r="14" spans="1:44">
      <c r="A14" s="110" t="s">
        <v>153</v>
      </c>
      <c r="B14" s="66">
        <v>18525034.704575919</v>
      </c>
      <c r="D14" s="110" t="s">
        <v>153</v>
      </c>
      <c r="E14" s="67">
        <v>11658.432893846089</v>
      </c>
      <c r="F14" s="67">
        <v>582.38973003998626</v>
      </c>
      <c r="G14" s="124">
        <v>0.81388336127299998</v>
      </c>
      <c r="H14" s="125">
        <f t="shared" si="2"/>
        <v>10070.99428085915</v>
      </c>
      <c r="I14" s="67">
        <v>11423.410456268701</v>
      </c>
      <c r="J14" s="67">
        <v>570.98364305212306</v>
      </c>
      <c r="K14" s="124">
        <v>0.83229976130000005</v>
      </c>
      <c r="L14" s="125">
        <f t="shared" si="3"/>
        <v>10078.685439036488</v>
      </c>
      <c r="N14" s="110" t="s">
        <v>153</v>
      </c>
      <c r="O14" s="67">
        <v>579.05720000010001</v>
      </c>
      <c r="P14" s="68">
        <v>544.918757825223</v>
      </c>
      <c r="Q14" s="125">
        <f t="shared" si="0"/>
        <v>315539.1301338062</v>
      </c>
      <c r="R14" s="67">
        <v>583.58936251674504</v>
      </c>
      <c r="S14" s="68">
        <v>534.9316130766797</v>
      </c>
      <c r="T14" s="125">
        <f t="shared" si="1"/>
        <v>312180.39906547364</v>
      </c>
      <c r="V14" s="110" t="s">
        <v>153</v>
      </c>
      <c r="W14" s="124">
        <v>0.22480397368469174</v>
      </c>
      <c r="X14" s="126">
        <v>0.28506404092784199</v>
      </c>
      <c r="Z14" s="110" t="s">
        <v>153</v>
      </c>
      <c r="AA14" s="132">
        <f t="shared" si="4"/>
        <v>127.35272774411925</v>
      </c>
      <c r="AB14" s="69">
        <v>138.06953239896001</v>
      </c>
      <c r="AC14" s="70">
        <f t="shared" si="7"/>
        <v>-7.6806804903859494E-3</v>
      </c>
      <c r="AD14" s="130"/>
      <c r="AE14" s="110" t="s">
        <v>153</v>
      </c>
      <c r="AF14" s="125">
        <f t="shared" si="8"/>
        <v>18525034.704575919</v>
      </c>
      <c r="AG14" s="125">
        <f t="shared" si="9"/>
        <v>16198414.364544934</v>
      </c>
      <c r="AH14" s="133">
        <f t="shared" si="5"/>
        <v>0.14363259808463033</v>
      </c>
      <c r="AI14" s="133">
        <f t="shared" si="10"/>
        <v>2.6676860669905267E-3</v>
      </c>
      <c r="AJ14" s="134">
        <v>16104205.3950381</v>
      </c>
      <c r="AK14" s="133">
        <f t="shared" si="6"/>
        <v>-5.8159377446867985E-3</v>
      </c>
      <c r="AM14" s="36"/>
      <c r="AN14" s="36"/>
      <c r="AO14" s="36"/>
      <c r="AP14" s="36"/>
      <c r="AQ14" s="36"/>
      <c r="AR14" s="36"/>
    </row>
    <row r="15" spans="1:44">
      <c r="A15" s="110" t="s">
        <v>154</v>
      </c>
      <c r="B15" s="66">
        <v>14540262.412716646</v>
      </c>
      <c r="D15" s="110" t="s">
        <v>154</v>
      </c>
      <c r="E15" s="67">
        <v>11813.900000000007</v>
      </c>
      <c r="F15" s="67">
        <v>571.20000000000016</v>
      </c>
      <c r="G15" s="124">
        <v>0.81565589830999996</v>
      </c>
      <c r="H15" s="125">
        <f t="shared" si="2"/>
        <v>10207.277217044515</v>
      </c>
      <c r="I15" s="67">
        <v>11511.167931382301</v>
      </c>
      <c r="J15" s="67">
        <v>579.44227775213199</v>
      </c>
      <c r="K15" s="124">
        <v>0.83229976130000005</v>
      </c>
      <c r="L15" s="125">
        <f t="shared" si="3"/>
        <v>10160.184599325836</v>
      </c>
      <c r="N15" s="110" t="s">
        <v>154</v>
      </c>
      <c r="O15" s="67">
        <v>577.67106666660004</v>
      </c>
      <c r="P15" s="68">
        <v>554.15823427233795</v>
      </c>
      <c r="Q15" s="125">
        <f t="shared" si="0"/>
        <v>320121.17829418113</v>
      </c>
      <c r="R15" s="67">
        <v>583.41139200430598</v>
      </c>
      <c r="S15" s="68">
        <v>534.4196458359221</v>
      </c>
      <c r="T15" s="125">
        <f t="shared" si="1"/>
        <v>311786.50949158351</v>
      </c>
      <c r="V15" s="110" t="s">
        <v>154</v>
      </c>
      <c r="W15" s="124">
        <v>0.46505143184922981</v>
      </c>
      <c r="X15" s="126">
        <v>0.28282707005209501</v>
      </c>
      <c r="Z15" s="110" t="s">
        <v>154</v>
      </c>
      <c r="AA15" s="132">
        <f t="shared" si="4"/>
        <v>225.50848722376506</v>
      </c>
      <c r="AB15" s="69">
        <v>137.159311452819</v>
      </c>
      <c r="AC15" s="70">
        <f t="shared" si="7"/>
        <v>-6.592482282846257E-3</v>
      </c>
      <c r="AD15" s="130"/>
      <c r="AE15" s="110" t="s">
        <v>154</v>
      </c>
      <c r="AF15" s="125">
        <f t="shared" si="8"/>
        <v>14540262.412716646</v>
      </c>
      <c r="AG15" s="125">
        <f t="shared" si="9"/>
        <v>16237953.235461701</v>
      </c>
      <c r="AH15" s="133">
        <f t="shared" si="5"/>
        <v>-0.10455078901431408</v>
      </c>
      <c r="AI15" s="133">
        <f t="shared" si="10"/>
        <v>2.4409099574158599E-3</v>
      </c>
      <c r="AJ15" s="134">
        <v>15960471.726030599</v>
      </c>
      <c r="AK15" s="133">
        <f t="shared" si="6"/>
        <v>-1.7088453538905122E-2</v>
      </c>
      <c r="AM15" s="36"/>
      <c r="AN15" s="36"/>
      <c r="AO15" s="36"/>
      <c r="AP15" s="36"/>
      <c r="AQ15" s="36"/>
      <c r="AR15" s="36"/>
    </row>
    <row r="16" spans="1:44">
      <c r="A16" s="110" t="s">
        <v>155</v>
      </c>
      <c r="B16" s="66">
        <v>13667098.331477074</v>
      </c>
      <c r="D16" s="110" t="s">
        <v>155</v>
      </c>
      <c r="E16" s="67">
        <v>11862.332824351557</v>
      </c>
      <c r="F16" s="67">
        <v>570.94118527969897</v>
      </c>
      <c r="G16" s="124">
        <v>0.81042088424299996</v>
      </c>
      <c r="H16" s="125">
        <f t="shared" si="2"/>
        <v>10184.42344197545</v>
      </c>
      <c r="I16" s="67">
        <v>11597.062990786</v>
      </c>
      <c r="J16" s="67">
        <v>588.10391746758103</v>
      </c>
      <c r="K16" s="124">
        <v>0.83229976130000005</v>
      </c>
      <c r="L16" s="125">
        <f t="shared" si="3"/>
        <v>10240.336676479834</v>
      </c>
      <c r="N16" s="110" t="s">
        <v>155</v>
      </c>
      <c r="O16" s="67">
        <v>576.80473333340001</v>
      </c>
      <c r="P16" s="68">
        <v>536.12074489962595</v>
      </c>
      <c r="Q16" s="125">
        <f t="shared" si="0"/>
        <v>309236.98329633253</v>
      </c>
      <c r="R16" s="67">
        <v>583.24897385818997</v>
      </c>
      <c r="S16" s="68">
        <v>533.84269254087803</v>
      </c>
      <c r="T16" s="125">
        <f t="shared" si="1"/>
        <v>311363.20262616035</v>
      </c>
      <c r="V16" s="110" t="s">
        <v>155</v>
      </c>
      <c r="W16" s="124">
        <v>0.28487131708619096</v>
      </c>
      <c r="X16" s="126">
        <v>0.280989074664243</v>
      </c>
      <c r="Z16" s="110" t="s">
        <v>155</v>
      </c>
      <c r="AA16" s="132">
        <f t="shared" si="4"/>
        <v>116.85984520481733</v>
      </c>
      <c r="AB16" s="69">
        <v>136.44716346111301</v>
      </c>
      <c r="AC16" s="70">
        <f t="shared" si="7"/>
        <v>-5.192122825368406E-3</v>
      </c>
      <c r="AD16" s="130"/>
      <c r="AE16" s="110" t="s">
        <v>155</v>
      </c>
      <c r="AF16" s="125">
        <f t="shared" si="8"/>
        <v>13667098.331477074</v>
      </c>
      <c r="AG16" s="125">
        <f t="shared" si="9"/>
        <v>16275644.381194331</v>
      </c>
      <c r="AH16" s="133">
        <f t="shared" si="5"/>
        <v>-0.1602729814329992</v>
      </c>
      <c r="AI16" s="133">
        <f t="shared" si="10"/>
        <v>2.3211759010561828E-3</v>
      </c>
      <c r="AJ16" s="134">
        <v>15420920.697022101</v>
      </c>
      <c r="AK16" s="133">
        <f t="shared" si="6"/>
        <v>-5.2515505018026758E-2</v>
      </c>
      <c r="AM16" s="36"/>
      <c r="AN16" s="36"/>
      <c r="AO16" s="36"/>
      <c r="AP16" s="36"/>
      <c r="AQ16" s="36"/>
      <c r="AR16" s="36"/>
    </row>
    <row r="17" spans="1:44">
      <c r="A17" s="110" t="s">
        <v>156</v>
      </c>
      <c r="B17" s="66">
        <v>15721680.07046886</v>
      </c>
      <c r="D17" s="110" t="s">
        <v>156</v>
      </c>
      <c r="E17" s="67">
        <v>11898.53806399331</v>
      </c>
      <c r="F17" s="67">
        <v>560.59792834579412</v>
      </c>
      <c r="G17" s="124">
        <v>0.80997501473933298</v>
      </c>
      <c r="H17" s="125">
        <f t="shared" si="2"/>
        <v>10198.11647210529</v>
      </c>
      <c r="I17" s="67">
        <v>11681.274037307299</v>
      </c>
      <c r="J17" s="67">
        <v>597.01572749250704</v>
      </c>
      <c r="K17" s="124">
        <v>0.83229976130000005</v>
      </c>
      <c r="L17" s="125">
        <f t="shared" si="3"/>
        <v>10319.337320423261</v>
      </c>
      <c r="N17" s="110" t="s">
        <v>156</v>
      </c>
      <c r="O17" s="67">
        <v>581.8294666667</v>
      </c>
      <c r="P17" s="68">
        <v>541.28907182332705</v>
      </c>
      <c r="Q17" s="125">
        <f t="shared" si="0"/>
        <v>314937.93197147944</v>
      </c>
      <c r="R17" s="67">
        <v>583.10771745227999</v>
      </c>
      <c r="S17" s="68">
        <v>533.23279762591335</v>
      </c>
      <c r="T17" s="125">
        <f t="shared" si="1"/>
        <v>310932.1594943399</v>
      </c>
      <c r="V17" s="110" t="s">
        <v>156</v>
      </c>
      <c r="W17" s="124">
        <v>0.14145148120615558</v>
      </c>
      <c r="X17" s="126">
        <v>0.27974203580587598</v>
      </c>
      <c r="Z17" s="110" t="s">
        <v>156</v>
      </c>
      <c r="AA17" s="132">
        <f t="shared" si="4"/>
        <v>81.095165091697538</v>
      </c>
      <c r="AB17" s="135">
        <v>136.02792443560801</v>
      </c>
      <c r="AC17" s="70">
        <f t="shared" si="7"/>
        <v>-3.0725374926865445E-3</v>
      </c>
      <c r="AD17" s="130"/>
      <c r="AE17" s="110" t="s">
        <v>156</v>
      </c>
      <c r="AF17" s="125">
        <f t="shared" si="8"/>
        <v>15721680.07046886</v>
      </c>
      <c r="AG17" s="125">
        <f t="shared" si="9"/>
        <v>16313658.757530656</v>
      </c>
      <c r="AH17" s="133">
        <f t="shared" si="5"/>
        <v>-3.62873035326014E-2</v>
      </c>
      <c r="AI17" s="133">
        <f t="shared" si="10"/>
        <v>2.3356602937483206E-3</v>
      </c>
      <c r="AJ17" s="134">
        <v>14975560.6752326</v>
      </c>
      <c r="AK17" s="133">
        <f t="shared" si="6"/>
        <v>-8.2023174702018767E-2</v>
      </c>
      <c r="AM17" s="128"/>
      <c r="AN17" s="128"/>
      <c r="AO17" s="136"/>
      <c r="AP17" s="128"/>
      <c r="AQ17" s="128"/>
      <c r="AR17" s="136"/>
    </row>
    <row r="18" spans="1:44">
      <c r="A18" s="110" t="s">
        <v>157</v>
      </c>
      <c r="B18" s="66">
        <v>17395858.841360677</v>
      </c>
      <c r="D18" s="110" t="s">
        <v>157</v>
      </c>
      <c r="E18" s="67">
        <v>12026.868054917586</v>
      </c>
      <c r="F18" s="67">
        <v>545.40803858048025</v>
      </c>
      <c r="G18" s="124">
        <v>0.81029471072833303</v>
      </c>
      <c r="H18" s="125">
        <f t="shared" si="2"/>
        <v>10290.715610107756</v>
      </c>
      <c r="I18" s="67">
        <v>11764.145267419601</v>
      </c>
      <c r="J18" s="67">
        <v>606.21414641332797</v>
      </c>
      <c r="K18" s="124">
        <v>0.83229976130000005</v>
      </c>
      <c r="L18" s="125">
        <f t="shared" si="3"/>
        <v>10397.509444385187</v>
      </c>
      <c r="N18" s="110" t="s">
        <v>157</v>
      </c>
      <c r="O18" s="67">
        <v>578.01760000000002</v>
      </c>
      <c r="P18" s="68">
        <v>530.05700272182003</v>
      </c>
      <c r="Q18" s="125">
        <f t="shared" si="0"/>
        <v>306382.27657645987</v>
      </c>
      <c r="R18" s="67">
        <v>582.98920451013305</v>
      </c>
      <c r="S18" s="68">
        <v>532.62669439912611</v>
      </c>
      <c r="T18" s="125">
        <f t="shared" si="1"/>
        <v>310515.61286860827</v>
      </c>
      <c r="V18" s="110" t="s">
        <v>157</v>
      </c>
      <c r="W18" s="124">
        <v>-1.5459468825642642E-3</v>
      </c>
      <c r="X18" s="126">
        <v>0.279280360920099</v>
      </c>
      <c r="Z18" s="110" t="s">
        <v>157</v>
      </c>
      <c r="AA18" s="132">
        <f t="shared" si="4"/>
        <v>56.48118393182925</v>
      </c>
      <c r="AB18" s="135">
        <v>135.98418831415799</v>
      </c>
      <c r="AC18" s="70">
        <f t="shared" si="7"/>
        <v>-3.2152311101918407E-4</v>
      </c>
      <c r="AD18" s="137"/>
      <c r="AE18" s="110" t="s">
        <v>157</v>
      </c>
      <c r="AF18" s="125">
        <f t="shared" si="8"/>
        <v>17395858.841360677</v>
      </c>
      <c r="AG18" s="125">
        <f t="shared" si="9"/>
        <v>16352730.535866538</v>
      </c>
      <c r="AH18" s="133">
        <f t="shared" si="5"/>
        <v>6.3789243221872918E-2</v>
      </c>
      <c r="AI18" s="133">
        <f t="shared" si="10"/>
        <v>2.395034671045071E-3</v>
      </c>
      <c r="AJ18" s="134">
        <v>15118972.181040401</v>
      </c>
      <c r="AK18" s="133">
        <f t="shared" si="6"/>
        <v>-7.5446626611997802E-2</v>
      </c>
      <c r="AM18" s="128"/>
      <c r="AN18" s="128"/>
      <c r="AO18" s="136"/>
      <c r="AP18" s="128"/>
      <c r="AQ18" s="128"/>
      <c r="AR18" s="136"/>
    </row>
    <row r="19" spans="1:44">
      <c r="A19" s="110" t="s">
        <v>158</v>
      </c>
      <c r="B19" s="66">
        <v>14015586.291239787</v>
      </c>
      <c r="D19" s="110" t="s">
        <v>158</v>
      </c>
      <c r="E19" s="67">
        <v>12114.800000000007</v>
      </c>
      <c r="F19" s="67">
        <v>615.60000000000014</v>
      </c>
      <c r="G19" s="124">
        <v>0.81372799658866601</v>
      </c>
      <c r="H19" s="125">
        <f t="shared" si="2"/>
        <v>10473.751933072377</v>
      </c>
      <c r="I19" s="67">
        <v>11846.156667613001</v>
      </c>
      <c r="J19" s="67">
        <v>615.712851691997</v>
      </c>
      <c r="K19" s="124">
        <v>0.83229976130000005</v>
      </c>
      <c r="L19" s="125">
        <f t="shared" si="3"/>
        <v>10475.266218468701</v>
      </c>
      <c r="N19" s="110" t="s">
        <v>158</v>
      </c>
      <c r="O19" s="67">
        <v>585.46806666659904</v>
      </c>
      <c r="P19" s="68">
        <v>531.56623698480405</v>
      </c>
      <c r="Q19" s="125">
        <f t="shared" si="0"/>
        <v>311215.05707273242</v>
      </c>
      <c r="R19" s="67">
        <v>582.89421784856302</v>
      </c>
      <c r="S19" s="68">
        <v>532.06798258023889</v>
      </c>
      <c r="T19" s="125">
        <f t="shared" si="1"/>
        <v>310139.35054837121</v>
      </c>
      <c r="V19" s="110" t="s">
        <v>158</v>
      </c>
      <c r="W19" s="124">
        <v>0.38248708513442997</v>
      </c>
      <c r="X19" s="126">
        <v>0.279712025853389</v>
      </c>
      <c r="Z19" s="110" t="s">
        <v>158</v>
      </c>
      <c r="AA19" s="132">
        <f t="shared" si="4"/>
        <v>164.79278833184316</v>
      </c>
      <c r="AB19" s="135">
        <v>136.36421606002901</v>
      </c>
      <c r="AC19" s="70">
        <f t="shared" si="7"/>
        <v>2.7946465731225612E-3</v>
      </c>
      <c r="AD19" s="130"/>
      <c r="AE19" s="110" t="s">
        <v>158</v>
      </c>
      <c r="AF19" s="125">
        <f t="shared" si="8"/>
        <v>14015586.291239787</v>
      </c>
      <c r="AG19" s="125">
        <f t="shared" si="9"/>
        <v>16394240.842174714</v>
      </c>
      <c r="AH19" s="133">
        <f t="shared" si="5"/>
        <v>-0.14509086293375426</v>
      </c>
      <c r="AI19" s="133">
        <f t="shared" si="10"/>
        <v>2.538432723338202E-3</v>
      </c>
      <c r="AJ19" s="134">
        <v>15301691.032522099</v>
      </c>
      <c r="AK19" s="133">
        <f t="shared" si="6"/>
        <v>-6.6642293484062753E-2</v>
      </c>
      <c r="AM19" s="128"/>
      <c r="AN19" s="128"/>
      <c r="AO19" s="136"/>
      <c r="AP19" s="128"/>
      <c r="AQ19" s="128"/>
      <c r="AR19" s="136"/>
    </row>
    <row r="20" spans="1:44">
      <c r="A20" s="110" t="s">
        <v>159</v>
      </c>
      <c r="B20" s="66">
        <v>13715637.63065858</v>
      </c>
      <c r="D20" s="110" t="s">
        <v>159</v>
      </c>
      <c r="E20" s="67">
        <v>12285.753633860826</v>
      </c>
      <c r="F20" s="67">
        <v>646.74893205280227</v>
      </c>
      <c r="G20" s="124">
        <v>0.81425128815033299</v>
      </c>
      <c r="H20" s="125">
        <f t="shared" si="2"/>
        <v>10650.439654321613</v>
      </c>
      <c r="I20" s="67">
        <v>11927.9524261198</v>
      </c>
      <c r="J20" s="67">
        <v>625.48751697306898</v>
      </c>
      <c r="K20" s="124">
        <v>0.83229976130000005</v>
      </c>
      <c r="L20" s="125">
        <f t="shared" si="3"/>
        <v>10553.119474030336</v>
      </c>
      <c r="N20" s="110" t="s">
        <v>159</v>
      </c>
      <c r="O20" s="67">
        <v>582.34926666659999</v>
      </c>
      <c r="P20" s="68">
        <v>527.52942071534301</v>
      </c>
      <c r="Q20" s="125">
        <f t="shared" si="0"/>
        <v>307206.37129863631</v>
      </c>
      <c r="R20" s="67">
        <v>582.82043303156695</v>
      </c>
      <c r="S20" s="68">
        <v>531.59634114137759</v>
      </c>
      <c r="T20" s="125">
        <f t="shared" si="1"/>
        <v>309825.2097420143</v>
      </c>
      <c r="V20" s="110" t="s">
        <v>159</v>
      </c>
      <c r="W20" s="124">
        <v>0.19963210841688561</v>
      </c>
      <c r="X20" s="126">
        <v>0.280969490009851</v>
      </c>
      <c r="Z20" s="110" t="s">
        <v>159</v>
      </c>
      <c r="AA20" s="132">
        <f t="shared" si="4"/>
        <v>87.349651316741671</v>
      </c>
      <c r="AB20" s="135">
        <v>137.16657925874901</v>
      </c>
      <c r="AC20" s="70">
        <f t="shared" si="7"/>
        <v>5.8839717772205535E-3</v>
      </c>
      <c r="AD20" s="130"/>
      <c r="AE20" s="110" t="s">
        <v>159</v>
      </c>
      <c r="AF20" s="125">
        <f t="shared" si="8"/>
        <v>13715637.63065858</v>
      </c>
      <c r="AG20" s="125">
        <f t="shared" si="9"/>
        <v>16442810.583460834</v>
      </c>
      <c r="AH20" s="133">
        <f t="shared" si="5"/>
        <v>-0.16585807754456577</v>
      </c>
      <c r="AI20" s="133">
        <f t="shared" si="10"/>
        <v>2.9626099649073812E-3</v>
      </c>
      <c r="AJ20" s="134">
        <v>15505231.222483501</v>
      </c>
      <c r="AK20" s="133">
        <f t="shared" si="6"/>
        <v>-5.7020626505325474E-2</v>
      </c>
      <c r="AM20" s="128"/>
      <c r="AN20" s="128"/>
      <c r="AO20" s="136"/>
      <c r="AP20" s="128"/>
      <c r="AQ20" s="128"/>
      <c r="AR20" s="136"/>
    </row>
    <row r="21" spans="1:44">
      <c r="A21" s="110" t="s">
        <v>160</v>
      </c>
      <c r="B21" s="66">
        <v>15935238.35087508</v>
      </c>
      <c r="D21" s="110" t="s">
        <v>160</v>
      </c>
      <c r="E21" s="67">
        <v>12330.887227626501</v>
      </c>
      <c r="F21" s="67">
        <v>647.6523904940849</v>
      </c>
      <c r="G21" s="124">
        <v>0.81436494169033302</v>
      </c>
      <c r="H21" s="125">
        <f t="shared" si="2"/>
        <v>10689.494648610213</v>
      </c>
      <c r="I21" s="67">
        <v>12010.344633254899</v>
      </c>
      <c r="J21" s="67">
        <v>635.51374536879302</v>
      </c>
      <c r="K21" s="124">
        <v>0.83229976130000005</v>
      </c>
      <c r="L21" s="125">
        <f t="shared" si="3"/>
        <v>10631.720716757582</v>
      </c>
      <c r="N21" s="110" t="s">
        <v>160</v>
      </c>
      <c r="O21" s="67">
        <v>580.27006666670002</v>
      </c>
      <c r="P21" s="68">
        <v>521.73844816505198</v>
      </c>
      <c r="Q21" s="125">
        <f t="shared" si="0"/>
        <v>302749.20409931534</v>
      </c>
      <c r="R21" s="67">
        <v>582.76713427865104</v>
      </c>
      <c r="S21" s="68">
        <v>531.24284805408877</v>
      </c>
      <c r="T21" s="125">
        <f t="shared" si="1"/>
        <v>309590.87216651015</v>
      </c>
      <c r="V21" s="110" t="s">
        <v>160</v>
      </c>
      <c r="W21" s="124">
        <v>0.27794713404549054</v>
      </c>
      <c r="X21" s="126">
        <v>0.28304944720563802</v>
      </c>
      <c r="Z21" s="110" t="s">
        <v>160</v>
      </c>
      <c r="AA21" s="132">
        <f t="shared" si="4"/>
        <v>133.31830028454812</v>
      </c>
      <c r="AB21" s="135">
        <v>138.40761735351199</v>
      </c>
      <c r="AC21" s="70">
        <f t="shared" si="7"/>
        <v>9.0476710979421338E-3</v>
      </c>
      <c r="AD21" s="130"/>
      <c r="AE21" s="110" t="s">
        <v>160</v>
      </c>
      <c r="AF21" s="125">
        <f t="shared" si="8"/>
        <v>15935238.35087508</v>
      </c>
      <c r="AG21" s="125">
        <f t="shared" si="9"/>
        <v>16501047.022112714</v>
      </c>
      <c r="AH21" s="133">
        <f t="shared" si="5"/>
        <v>-3.4289258765180533E-2</v>
      </c>
      <c r="AI21" s="133">
        <f t="shared" si="10"/>
        <v>3.5417569494144985E-3</v>
      </c>
      <c r="AJ21" s="134">
        <v>15232659.8925971</v>
      </c>
      <c r="AK21" s="133">
        <f t="shared" si="6"/>
        <v>-7.6867069575395727E-2</v>
      </c>
      <c r="AM21" s="128"/>
      <c r="AN21" s="128"/>
      <c r="AO21" s="136"/>
      <c r="AP21" s="128"/>
      <c r="AQ21" s="128"/>
      <c r="AR21" s="136"/>
    </row>
    <row r="22" spans="1:44">
      <c r="A22" s="110" t="s">
        <v>161</v>
      </c>
      <c r="B22" s="66">
        <v>17194900.743376013</v>
      </c>
      <c r="D22" s="110" t="s">
        <v>161</v>
      </c>
      <c r="E22" s="67">
        <v>12395.131075293932</v>
      </c>
      <c r="F22" s="67">
        <v>654.59615706846648</v>
      </c>
      <c r="G22" s="124">
        <v>0.81529265049033295</v>
      </c>
      <c r="H22" s="125">
        <f t="shared" si="2"/>
        <v>10760.255424619947</v>
      </c>
      <c r="I22" s="67">
        <v>12094.3690050884</v>
      </c>
      <c r="J22" s="67">
        <v>645.78042837584496</v>
      </c>
      <c r="K22" s="124">
        <v>0.83229976130000005</v>
      </c>
      <c r="L22" s="125">
        <f t="shared" si="3"/>
        <v>10711.92086438504</v>
      </c>
      <c r="N22" s="110" t="s">
        <v>161</v>
      </c>
      <c r="O22" s="67">
        <v>584.94826666669996</v>
      </c>
      <c r="P22" s="68">
        <v>526.58089156819801</v>
      </c>
      <c r="Q22" s="125">
        <f t="shared" si="0"/>
        <v>308022.57978262292</v>
      </c>
      <c r="R22" s="67">
        <v>582.73331133034503</v>
      </c>
      <c r="S22" s="68">
        <v>531.03925636202348</v>
      </c>
      <c r="T22" s="125">
        <f t="shared" si="1"/>
        <v>309454.26430624595</v>
      </c>
      <c r="V22" s="110" t="s">
        <v>161</v>
      </c>
      <c r="W22" s="124">
        <v>0.16844820219223455</v>
      </c>
      <c r="X22" s="126">
        <v>0.285897755393407</v>
      </c>
      <c r="Z22" s="110" t="s">
        <v>161</v>
      </c>
      <c r="AA22" s="132">
        <f t="shared" si="4"/>
        <v>98.221309035618788</v>
      </c>
      <c r="AB22" s="135">
        <v>140.07253420755299</v>
      </c>
      <c r="AC22" s="70">
        <f t="shared" si="7"/>
        <v>1.2029083990287681E-2</v>
      </c>
      <c r="AD22" s="130"/>
      <c r="AE22" s="110" t="s">
        <v>161</v>
      </c>
      <c r="AF22" s="125">
        <f t="shared" si="8"/>
        <v>17194900.743376013</v>
      </c>
      <c r="AG22" s="125">
        <f t="shared" si="9"/>
        <v>16570296.601699159</v>
      </c>
      <c r="AH22" s="133">
        <f t="shared" si="5"/>
        <v>3.7694204074343839E-2</v>
      </c>
      <c r="AI22" s="133">
        <f t="shared" si="10"/>
        <v>4.1966779134465781E-3</v>
      </c>
      <c r="AJ22" s="134">
        <v>14925783.897533</v>
      </c>
      <c r="AK22" s="133">
        <f t="shared" si="6"/>
        <v>-9.9244614848808838E-2</v>
      </c>
      <c r="AM22" s="128"/>
      <c r="AN22" s="128"/>
      <c r="AO22" s="136"/>
      <c r="AP22" s="128"/>
      <c r="AQ22" s="128"/>
      <c r="AR22" s="136"/>
    </row>
    <row r="23" spans="1:44">
      <c r="A23" s="110" t="s">
        <v>162</v>
      </c>
      <c r="B23" s="66">
        <v>13437896.238743778</v>
      </c>
      <c r="D23" s="110" t="s">
        <v>162</v>
      </c>
      <c r="E23" s="67">
        <v>12493.500000000009</v>
      </c>
      <c r="F23" s="67">
        <v>668.4000000000002</v>
      </c>
      <c r="G23" s="124">
        <v>0.80915472084533302</v>
      </c>
      <c r="H23" s="125">
        <f t="shared" si="2"/>
        <v>10777.574504881175</v>
      </c>
      <c r="I23" s="67">
        <v>12181.261596811501</v>
      </c>
      <c r="J23" s="67">
        <v>656.28404414410295</v>
      </c>
      <c r="K23" s="124">
        <v>0.83229976130000005</v>
      </c>
      <c r="L23" s="125">
        <f t="shared" si="3"/>
        <v>10794.745163503172</v>
      </c>
      <c r="N23" s="110" t="s">
        <v>162</v>
      </c>
      <c r="O23" s="67">
        <v>572.2998</v>
      </c>
      <c r="P23" s="68">
        <v>521.71816292892697</v>
      </c>
      <c r="Q23" s="125">
        <f t="shared" si="0"/>
        <v>298579.20030059235</v>
      </c>
      <c r="R23" s="67">
        <v>582.71639325992101</v>
      </c>
      <c r="S23" s="68">
        <v>531.01335937225963</v>
      </c>
      <c r="T23" s="125">
        <f t="shared" si="1"/>
        <v>309430.18954623741</v>
      </c>
      <c r="V23" s="110" t="s">
        <v>162</v>
      </c>
      <c r="W23" s="124">
        <v>0.49784033737038957</v>
      </c>
      <c r="X23" s="126">
        <v>0.28945708358009198</v>
      </c>
      <c r="Z23" s="110" t="s">
        <v>162</v>
      </c>
      <c r="AA23" s="132">
        <f t="shared" si="4"/>
        <v>235.1936514253081</v>
      </c>
      <c r="AB23" s="135">
        <v>142.14335286093601</v>
      </c>
      <c r="AC23" s="70">
        <f t="shared" si="7"/>
        <v>1.478390224820636E-2</v>
      </c>
      <c r="AD23" s="130"/>
      <c r="AE23" s="110" t="s">
        <v>162</v>
      </c>
      <c r="AF23" s="125">
        <f t="shared" si="8"/>
        <v>13437896.238743778</v>
      </c>
      <c r="AG23" s="125">
        <f t="shared" si="9"/>
        <v>16651327.943811255</v>
      </c>
      <c r="AH23" s="133">
        <f t="shared" si="5"/>
        <v>-0.19298350953815682</v>
      </c>
      <c r="AI23" s="133">
        <f t="shared" si="10"/>
        <v>4.8901564081711424E-3</v>
      </c>
      <c r="AJ23" s="134">
        <v>14581796.163537599</v>
      </c>
      <c r="AK23" s="133">
        <f t="shared" si="6"/>
        <v>-0.12428629039420436</v>
      </c>
      <c r="AM23" s="128"/>
      <c r="AN23" s="128"/>
      <c r="AO23" s="136"/>
      <c r="AP23" s="128"/>
      <c r="AQ23" s="128"/>
      <c r="AR23" s="136"/>
    </row>
    <row r="24" spans="1:44">
      <c r="A24" s="110" t="s">
        <v>163</v>
      </c>
      <c r="B24" s="66">
        <v>13443368.717448527</v>
      </c>
      <c r="D24" s="110" t="s">
        <v>163</v>
      </c>
      <c r="E24" s="67">
        <v>12475.785718649242</v>
      </c>
      <c r="F24" s="67">
        <v>668.98686940170069</v>
      </c>
      <c r="G24" s="124">
        <v>0.81346639937366605</v>
      </c>
      <c r="H24" s="125">
        <f t="shared" si="2"/>
        <v>10817.619357308704</v>
      </c>
      <c r="I24" s="67">
        <v>12272.4464399095</v>
      </c>
      <c r="J24" s="67">
        <v>667.026580653878</v>
      </c>
      <c r="K24" s="124">
        <v>0.83229976130000005</v>
      </c>
      <c r="L24" s="125">
        <f t="shared" si="3"/>
        <v>10881.380823157589</v>
      </c>
      <c r="N24" s="110" t="s">
        <v>163</v>
      </c>
      <c r="O24" s="67">
        <v>578.71066666659999</v>
      </c>
      <c r="P24" s="68">
        <v>523.76896242566602</v>
      </c>
      <c r="Q24" s="125">
        <f t="shared" si="0"/>
        <v>303110.68542463053</v>
      </c>
      <c r="R24" s="67">
        <v>582.71519348773495</v>
      </c>
      <c r="S24" s="68">
        <v>531.18823195235495</v>
      </c>
      <c r="T24" s="125">
        <f t="shared" si="1"/>
        <v>309531.45336052438</v>
      </c>
      <c r="V24" s="110" t="s">
        <v>163</v>
      </c>
      <c r="W24" s="124">
        <v>0.20967918646710337</v>
      </c>
      <c r="X24" s="126">
        <v>0.293596694801874</v>
      </c>
      <c r="Z24" s="110" t="s">
        <v>163</v>
      </c>
      <c r="AA24" s="132">
        <f t="shared" si="4"/>
        <v>89.209499257064877</v>
      </c>
      <c r="AB24" s="135">
        <v>144.57593933799299</v>
      </c>
      <c r="AC24" s="70">
        <f t="shared" si="7"/>
        <v>1.7113614024828028E-2</v>
      </c>
      <c r="AD24" s="130"/>
      <c r="AE24" s="110" t="s">
        <v>163</v>
      </c>
      <c r="AF24" s="125">
        <f t="shared" si="8"/>
        <v>13443368.717448527</v>
      </c>
      <c r="AG24" s="125">
        <f t="shared" si="9"/>
        <v>16745769.741624717</v>
      </c>
      <c r="AH24" s="133">
        <f t="shared" si="5"/>
        <v>-0.19720807553966657</v>
      </c>
      <c r="AI24" s="133">
        <f t="shared" si="10"/>
        <v>5.6717276923587967E-3</v>
      </c>
      <c r="AJ24" s="134">
        <v>15282497.772414001</v>
      </c>
      <c r="AK24" s="133">
        <f t="shared" si="6"/>
        <v>-8.7381589009520547E-2</v>
      </c>
      <c r="AM24" s="128"/>
      <c r="AN24" s="128"/>
      <c r="AO24" s="136"/>
      <c r="AP24" s="128"/>
      <c r="AQ24" s="128"/>
      <c r="AR24" s="136"/>
    </row>
    <row r="25" spans="1:44">
      <c r="A25" s="110" t="s">
        <v>164</v>
      </c>
      <c r="B25" s="66">
        <v>15931785.714438207</v>
      </c>
      <c r="D25" s="110" t="s">
        <v>164</v>
      </c>
      <c r="E25" s="67">
        <v>12380.595146726015</v>
      </c>
      <c r="F25" s="67">
        <v>687.58634774597397</v>
      </c>
      <c r="G25" s="124">
        <v>0.81568290921833297</v>
      </c>
      <c r="H25" s="125">
        <f t="shared" si="2"/>
        <v>10786.226214881823</v>
      </c>
      <c r="I25" s="67">
        <v>12369.5427148696</v>
      </c>
      <c r="J25" s="67">
        <v>678.01759835789096</v>
      </c>
      <c r="K25" s="124">
        <v>0.83229976130000005</v>
      </c>
      <c r="L25" s="125">
        <f t="shared" si="3"/>
        <v>10973.185047334013</v>
      </c>
      <c r="N25" s="110" t="s">
        <v>164</v>
      </c>
      <c r="O25" s="67">
        <v>580.96313333329999</v>
      </c>
      <c r="P25" s="68">
        <v>537.11928398821203</v>
      </c>
      <c r="Q25" s="125">
        <f t="shared" si="0"/>
        <v>312046.50219953025</v>
      </c>
      <c r="R25" s="67">
        <v>582.72201506335603</v>
      </c>
      <c r="S25" s="68">
        <v>531.57274245608653</v>
      </c>
      <c r="T25" s="125">
        <f t="shared" si="1"/>
        <v>309759.13963676512</v>
      </c>
      <c r="V25" s="110" t="s">
        <v>164</v>
      </c>
      <c r="W25" s="124">
        <v>0.25877362417841554</v>
      </c>
      <c r="X25" s="126">
        <v>0.29831609162855499</v>
      </c>
      <c r="Z25" s="110" t="s">
        <v>164</v>
      </c>
      <c r="AA25" s="132">
        <f t="shared" si="4"/>
        <v>121.95621018626079</v>
      </c>
      <c r="AB25" s="135">
        <v>147.38431609965801</v>
      </c>
      <c r="AC25" s="70">
        <f t="shared" si="7"/>
        <v>1.9424924883936212E-2</v>
      </c>
      <c r="AD25" s="130"/>
      <c r="AE25" s="110" t="s">
        <v>164</v>
      </c>
      <c r="AF25" s="125">
        <f t="shared" si="8"/>
        <v>15931785.714438207</v>
      </c>
      <c r="AG25" s="125">
        <f t="shared" si="9"/>
        <v>16854303.241064198</v>
      </c>
      <c r="AH25" s="133">
        <f t="shared" si="5"/>
        <v>-5.4734836168032666E-2</v>
      </c>
      <c r="AI25" s="133">
        <f t="shared" si="10"/>
        <v>6.4812487639609451E-3</v>
      </c>
      <c r="AJ25" s="134">
        <v>15288361.905050401</v>
      </c>
      <c r="AK25" s="133">
        <f t="shared" si="6"/>
        <v>-9.291047595479969E-2</v>
      </c>
      <c r="AM25" s="128"/>
      <c r="AN25" s="128"/>
      <c r="AO25" s="136"/>
      <c r="AP25" s="128"/>
      <c r="AQ25" s="128"/>
      <c r="AR25" s="136"/>
    </row>
    <row r="26" spans="1:44">
      <c r="A26" s="110" t="s">
        <v>165</v>
      </c>
      <c r="B26" s="66">
        <v>17471663.35416346</v>
      </c>
      <c r="D26" s="110" t="s">
        <v>165</v>
      </c>
      <c r="E26" s="67">
        <v>12468.364924215342</v>
      </c>
      <c r="F26" s="67">
        <v>702.09498518783653</v>
      </c>
      <c r="G26" s="124">
        <v>0.81426055395899999</v>
      </c>
      <c r="H26" s="125">
        <f t="shared" si="2"/>
        <v>10854.592715342385</v>
      </c>
      <c r="I26" s="67">
        <v>12474.2966892281</v>
      </c>
      <c r="J26" s="67">
        <v>689.26788288933199</v>
      </c>
      <c r="K26" s="124">
        <v>0.83229976130000005</v>
      </c>
      <c r="L26" s="125">
        <f t="shared" si="3"/>
        <v>11071.622039719259</v>
      </c>
      <c r="N26" s="110" t="s">
        <v>165</v>
      </c>
      <c r="O26" s="67">
        <v>581.48293333330002</v>
      </c>
      <c r="P26" s="68">
        <v>537.39034297021499</v>
      </c>
      <c r="Q26" s="125">
        <f t="shared" si="0"/>
        <v>312483.31297530874</v>
      </c>
      <c r="R26" s="67">
        <v>582.72665820709199</v>
      </c>
      <c r="S26" s="68">
        <v>532.17343298060996</v>
      </c>
      <c r="T26" s="125">
        <f t="shared" si="1"/>
        <v>310111.64618738665</v>
      </c>
      <c r="V26" s="110" t="s">
        <v>165</v>
      </c>
      <c r="W26" s="124">
        <v>0.15645585358450098</v>
      </c>
      <c r="X26" s="126">
        <v>0.30356232818722501</v>
      </c>
      <c r="Z26" s="110" t="s">
        <v>165</v>
      </c>
      <c r="AA26" s="132">
        <f t="shared" si="4"/>
        <v>94.582303051788145</v>
      </c>
      <c r="AB26" s="135">
        <v>150.547901581817</v>
      </c>
      <c r="AC26" s="70">
        <f t="shared" si="7"/>
        <v>2.146487201541758E-2</v>
      </c>
      <c r="AD26" s="130"/>
      <c r="AE26" s="110" t="s">
        <v>165</v>
      </c>
      <c r="AF26" s="125">
        <f t="shared" si="8"/>
        <v>17471663.35416346</v>
      </c>
      <c r="AG26" s="125">
        <f t="shared" si="9"/>
        <v>16976374.744987704</v>
      </c>
      <c r="AH26" s="133">
        <f t="shared" si="5"/>
        <v>2.9175169411360405E-2</v>
      </c>
      <c r="AI26" s="133">
        <f t="shared" si="10"/>
        <v>7.2427499480423041E-3</v>
      </c>
      <c r="AJ26" s="134">
        <v>15114366.206972901</v>
      </c>
      <c r="AK26" s="133">
        <f t="shared" si="6"/>
        <v>-0.10968234184183308</v>
      </c>
      <c r="AM26" s="128"/>
      <c r="AN26" s="128"/>
      <c r="AO26" s="136"/>
      <c r="AP26" s="128"/>
      <c r="AQ26" s="128"/>
      <c r="AR26" s="136"/>
    </row>
    <row r="27" spans="1:44">
      <c r="A27" s="110" t="s">
        <v>166</v>
      </c>
      <c r="B27" s="66">
        <v>14116281.048487008</v>
      </c>
      <c r="D27" s="110" t="s">
        <v>166</v>
      </c>
      <c r="E27" s="67">
        <v>12485.600000000008</v>
      </c>
      <c r="F27" s="67">
        <v>708.60000000000014</v>
      </c>
      <c r="G27" s="124">
        <v>0.81205297283766598</v>
      </c>
      <c r="H27" s="125">
        <f t="shared" si="2"/>
        <v>10847.56859766197</v>
      </c>
      <c r="I27" s="67">
        <v>12588.4615382916</v>
      </c>
      <c r="J27" s="67">
        <v>700.79420034975601</v>
      </c>
      <c r="K27" s="124">
        <v>0.83229976130000005</v>
      </c>
      <c r="L27" s="125">
        <f t="shared" si="3"/>
        <v>11178.167733804086</v>
      </c>
      <c r="N27" s="110" t="s">
        <v>166</v>
      </c>
      <c r="O27" s="67">
        <v>579.23046666669904</v>
      </c>
      <c r="P27" s="68">
        <v>528.31817724791097</v>
      </c>
      <c r="Q27" s="125">
        <f t="shared" si="0"/>
        <v>306017.9843558073</v>
      </c>
      <c r="R27" s="67">
        <v>582.71782383816605</v>
      </c>
      <c r="S27" s="68">
        <v>533.00134557283184</v>
      </c>
      <c r="T27" s="125">
        <f t="shared" si="1"/>
        <v>310589.38419501489</v>
      </c>
      <c r="V27" s="110" t="s">
        <v>166</v>
      </c>
      <c r="W27" s="124">
        <v>0.44867031926207224</v>
      </c>
      <c r="X27" s="126">
        <v>0.30925774456281901</v>
      </c>
      <c r="Z27" s="110" t="s">
        <v>166</v>
      </c>
      <c r="AA27" s="132">
        <f t="shared" si="4"/>
        <v>206.41027055757866</v>
      </c>
      <c r="AB27" s="135">
        <v>154.030221654157</v>
      </c>
      <c r="AC27" s="70">
        <f t="shared" si="7"/>
        <v>2.3130977155782606E-2</v>
      </c>
      <c r="AD27" s="130"/>
      <c r="AE27" s="110" t="s">
        <v>166</v>
      </c>
      <c r="AF27" s="125">
        <f t="shared" si="8"/>
        <v>14116281.048487008</v>
      </c>
      <c r="AG27" s="125">
        <f t="shared" si="9"/>
        <v>17111231.729758181</v>
      </c>
      <c r="AH27" s="133">
        <f t="shared" si="5"/>
        <v>-0.17502835146944143</v>
      </c>
      <c r="AI27" s="133">
        <f t="shared" si="10"/>
        <v>7.9438034796146528E-3</v>
      </c>
      <c r="AJ27" s="134">
        <v>15209298.065006999</v>
      </c>
      <c r="AK27" s="133">
        <f t="shared" si="6"/>
        <v>-0.11115118390007683</v>
      </c>
      <c r="AM27" s="128"/>
      <c r="AN27" s="128"/>
      <c r="AO27" s="136"/>
      <c r="AP27" s="128"/>
      <c r="AQ27" s="128"/>
      <c r="AR27" s="136"/>
    </row>
    <row r="28" spans="1:44">
      <c r="A28" s="110" t="s">
        <v>167</v>
      </c>
      <c r="B28" s="66">
        <v>13451154.480354596</v>
      </c>
      <c r="D28" s="110" t="s">
        <v>167</v>
      </c>
      <c r="E28" s="67">
        <v>12591.982178849645</v>
      </c>
      <c r="F28" s="67">
        <v>725.10417648802536</v>
      </c>
      <c r="G28" s="124">
        <v>0.81307964744000005</v>
      </c>
      <c r="H28" s="125">
        <f t="shared" si="2"/>
        <v>10963.388607037858</v>
      </c>
      <c r="I28" s="67">
        <v>12713.786730013</v>
      </c>
      <c r="J28" s="67">
        <v>712.62133377965404</v>
      </c>
      <c r="K28" s="124">
        <v>0.83229976130000005</v>
      </c>
      <c r="L28" s="125">
        <f t="shared" si="3"/>
        <v>11294.302994388583</v>
      </c>
      <c r="N28" s="110" t="s">
        <v>167</v>
      </c>
      <c r="O28" s="67">
        <v>583.90866666670001</v>
      </c>
      <c r="P28" s="68">
        <v>529.37999060213201</v>
      </c>
      <c r="Q28" s="125">
        <f t="shared" si="0"/>
        <v>309109.56447252107</v>
      </c>
      <c r="R28" s="67">
        <v>582.68343554775697</v>
      </c>
      <c r="S28" s="68">
        <v>534.06874805615598</v>
      </c>
      <c r="T28" s="125">
        <f t="shared" si="1"/>
        <v>311193.01293605042</v>
      </c>
      <c r="V28" s="110" t="s">
        <v>167</v>
      </c>
      <c r="W28" s="124">
        <v>0.24296197207769621</v>
      </c>
      <c r="X28" s="126">
        <v>0.31523273929364698</v>
      </c>
      <c r="Z28" s="110" t="s">
        <v>167</v>
      </c>
      <c r="AA28" s="132">
        <f t="shared" si="4"/>
        <v>97.945098108102016</v>
      </c>
      <c r="AB28" s="135">
        <v>157.75982368728501</v>
      </c>
      <c r="AC28" s="70">
        <f t="shared" si="7"/>
        <v>2.4213443265062917E-2</v>
      </c>
      <c r="AD28" s="130"/>
      <c r="AE28" s="110" t="s">
        <v>167</v>
      </c>
      <c r="AF28" s="125">
        <f t="shared" si="8"/>
        <v>13451154.480354596</v>
      </c>
      <c r="AG28" s="125">
        <f t="shared" si="9"/>
        <v>17259864.76030837</v>
      </c>
      <c r="AH28" s="133">
        <f t="shared" si="5"/>
        <v>-0.22066860504680608</v>
      </c>
      <c r="AI28" s="133">
        <f t="shared" si="10"/>
        <v>8.6862847103930108E-3</v>
      </c>
      <c r="AJ28" s="134">
        <v>15401133.570516501</v>
      </c>
      <c r="AK28" s="133">
        <f t="shared" si="6"/>
        <v>-0.10769094750187723</v>
      </c>
      <c r="AM28" s="128"/>
      <c r="AN28" s="128"/>
      <c r="AO28" s="136"/>
      <c r="AP28" s="128"/>
      <c r="AQ28" s="128"/>
      <c r="AR28" s="136"/>
    </row>
    <row r="29" spans="1:44">
      <c r="A29" s="110" t="s">
        <v>168</v>
      </c>
      <c r="B29" s="66">
        <v>16475415.198593184</v>
      </c>
      <c r="D29" s="110" t="s">
        <v>168</v>
      </c>
      <c r="E29" s="67">
        <v>12665.923880274475</v>
      </c>
      <c r="F29" s="67">
        <v>754.76407382657146</v>
      </c>
      <c r="G29" s="124">
        <v>0.81496502444233299</v>
      </c>
      <c r="H29" s="125">
        <f t="shared" si="2"/>
        <v>11077.049038499188</v>
      </c>
      <c r="I29" s="67">
        <v>12851.957443884299</v>
      </c>
      <c r="J29" s="67">
        <v>724.77894484430101</v>
      </c>
      <c r="K29" s="124">
        <v>0.83229976130000005</v>
      </c>
      <c r="L29" s="125">
        <f t="shared" si="3"/>
        <v>11421.460057626962</v>
      </c>
      <c r="N29" s="110" t="s">
        <v>168</v>
      </c>
      <c r="O29" s="67">
        <v>578.88393333329998</v>
      </c>
      <c r="P29" s="68">
        <v>544.03579055964406</v>
      </c>
      <c r="Q29" s="125">
        <f t="shared" si="0"/>
        <v>314933.57831325813</v>
      </c>
      <c r="R29" s="67">
        <v>582.60923732881099</v>
      </c>
      <c r="S29" s="68">
        <v>535.3762434852307</v>
      </c>
      <c r="T29" s="125">
        <f t="shared" si="1"/>
        <v>311915.14490089408</v>
      </c>
      <c r="V29" s="110" t="s">
        <v>168</v>
      </c>
      <c r="W29" s="124">
        <v>0.28151007183743071</v>
      </c>
      <c r="X29" s="126">
        <v>0.32140484377720302</v>
      </c>
      <c r="Z29" s="110" t="s">
        <v>168</v>
      </c>
      <c r="AA29" s="132">
        <f t="shared" si="4"/>
        <v>134.23794779750571</v>
      </c>
      <c r="AB29" s="135">
        <v>161.69799258237401</v>
      </c>
      <c r="AC29" s="70">
        <f t="shared" si="7"/>
        <v>2.4963066026844283E-2</v>
      </c>
      <c r="AD29" s="130"/>
      <c r="AE29" s="110" t="s">
        <v>168</v>
      </c>
      <c r="AF29" s="125">
        <f t="shared" si="8"/>
        <v>16475415.198593184</v>
      </c>
      <c r="AG29" s="125">
        <f t="shared" si="9"/>
        <v>17422181.941631943</v>
      </c>
      <c r="AH29" s="133">
        <f t="shared" si="5"/>
        <v>-5.4342604514786431E-2</v>
      </c>
      <c r="AI29" s="133">
        <f t="shared" si="10"/>
        <v>9.4043136245682835E-3</v>
      </c>
      <c r="AJ29" s="134">
        <v>15896679.3640124</v>
      </c>
      <c r="AK29" s="133">
        <f t="shared" si="6"/>
        <v>-8.7560937127755006E-2</v>
      </c>
      <c r="AM29" s="128"/>
      <c r="AN29" s="128"/>
      <c r="AO29" s="136"/>
      <c r="AP29" s="128"/>
      <c r="AQ29" s="128"/>
      <c r="AR29" s="136"/>
    </row>
    <row r="30" spans="1:44">
      <c r="A30" s="110" t="s">
        <v>169</v>
      </c>
      <c r="B30" s="66">
        <v>18778436.280380484</v>
      </c>
      <c r="D30" s="110" t="s">
        <v>169</v>
      </c>
      <c r="E30" s="67">
        <v>12801.791131717773</v>
      </c>
      <c r="F30" s="67">
        <v>747.79459973620635</v>
      </c>
      <c r="G30" s="124">
        <v>0.81660615340866605</v>
      </c>
      <c r="H30" s="125">
        <f t="shared" si="2"/>
        <v>11201.816012549431</v>
      </c>
      <c r="I30" s="67">
        <v>13004.5827315527</v>
      </c>
      <c r="J30" s="67">
        <v>737.30449698566099</v>
      </c>
      <c r="K30" s="124">
        <v>0.83229976130000005</v>
      </c>
      <c r="L30" s="125">
        <f t="shared" si="3"/>
        <v>11561.015600263076</v>
      </c>
      <c r="N30" s="110" t="s">
        <v>169</v>
      </c>
      <c r="O30" s="67">
        <v>580.44333333329996</v>
      </c>
      <c r="P30" s="68">
        <v>535.08656481069204</v>
      </c>
      <c r="Q30" s="125">
        <f t="shared" si="0"/>
        <v>310587.42930058291</v>
      </c>
      <c r="R30" s="67">
        <v>582.48173894372599</v>
      </c>
      <c r="S30" s="68">
        <v>536.92443310902001</v>
      </c>
      <c r="T30" s="125">
        <f t="shared" si="1"/>
        <v>312748.67747871624</v>
      </c>
      <c r="V30" s="110" t="s">
        <v>169</v>
      </c>
      <c r="W30" s="124">
        <v>0.28912436559324961</v>
      </c>
      <c r="X30" s="126">
        <v>0.327646420181472</v>
      </c>
      <c r="Z30" s="110" t="s">
        <v>169</v>
      </c>
      <c r="AA30" s="132">
        <f t="shared" si="4"/>
        <v>157.99806896651046</v>
      </c>
      <c r="AB30" s="135">
        <v>165.76862903710699</v>
      </c>
      <c r="AC30" s="70">
        <f t="shared" si="7"/>
        <v>2.5174316574519517E-2</v>
      </c>
      <c r="AD30" s="130"/>
      <c r="AE30" s="110" t="s">
        <v>169</v>
      </c>
      <c r="AF30" s="125">
        <f t="shared" si="8"/>
        <v>18778436.280380484</v>
      </c>
      <c r="AG30" s="125">
        <f t="shared" si="9"/>
        <v>17597168.402074408</v>
      </c>
      <c r="AH30" s="133">
        <f t="shared" si="5"/>
        <v>6.7128293104635209E-2</v>
      </c>
      <c r="AI30" s="133">
        <f t="shared" si="10"/>
        <v>1.0043888935881151E-2</v>
      </c>
      <c r="AJ30" s="134">
        <v>16180118.9284028</v>
      </c>
      <c r="AK30" s="133">
        <f t="shared" si="6"/>
        <v>-8.0527130348116774E-2</v>
      </c>
      <c r="AM30" s="128"/>
      <c r="AN30" s="128"/>
      <c r="AO30" s="136"/>
      <c r="AP30" s="128"/>
      <c r="AQ30" s="128"/>
      <c r="AR30" s="136"/>
    </row>
    <row r="31" spans="1:44">
      <c r="A31" s="110" t="s">
        <v>170</v>
      </c>
      <c r="B31" s="66">
        <v>15078435.925518027</v>
      </c>
      <c r="D31" s="110" t="s">
        <v>170</v>
      </c>
      <c r="E31" s="67">
        <v>12915.200000000008</v>
      </c>
      <c r="F31" s="67">
        <v>759.69999999999982</v>
      </c>
      <c r="G31" s="124">
        <v>0.81424027467600002</v>
      </c>
      <c r="H31" s="125">
        <f t="shared" si="2"/>
        <v>11275.775995495482</v>
      </c>
      <c r="I31" s="67">
        <v>13173.1553736883</v>
      </c>
      <c r="J31" s="67">
        <v>750.254194351313</v>
      </c>
      <c r="K31" s="124">
        <v>0.83229976130000005</v>
      </c>
      <c r="L31" s="125">
        <f t="shared" si="3"/>
        <v>11714.268267439898</v>
      </c>
      <c r="N31" s="110" t="s">
        <v>170</v>
      </c>
      <c r="O31" s="67">
        <v>579.05719999999997</v>
      </c>
      <c r="P31" s="68">
        <v>529.50305369523903</v>
      </c>
      <c r="Q31" s="125">
        <f t="shared" si="0"/>
        <v>306612.55566421477</v>
      </c>
      <c r="R31" s="67">
        <v>582.28512183989903</v>
      </c>
      <c r="S31" s="68">
        <v>538.72155470247901</v>
      </c>
      <c r="T31" s="125">
        <f t="shared" si="1"/>
        <v>313689.5461177128</v>
      </c>
      <c r="V31" s="110" t="s">
        <v>170</v>
      </c>
      <c r="W31" s="124">
        <v>0.41815282407699439</v>
      </c>
      <c r="X31" s="126">
        <v>0.33380489644197803</v>
      </c>
      <c r="Z31" s="110" t="s">
        <v>170</v>
      </c>
      <c r="AA31" s="132">
        <f t="shared" si="4"/>
        <v>195.69645491206734</v>
      </c>
      <c r="AB31" s="135">
        <v>169.87847122117799</v>
      </c>
      <c r="AC31" s="70">
        <f t="shared" si="7"/>
        <v>2.479264145419835E-2</v>
      </c>
      <c r="AD31" s="130"/>
      <c r="AE31" s="110" t="s">
        <v>170</v>
      </c>
      <c r="AF31" s="125">
        <f t="shared" si="8"/>
        <v>15078435.925518027</v>
      </c>
      <c r="AG31" s="125">
        <f t="shared" si="9"/>
        <v>17784301.226519838</v>
      </c>
      <c r="AH31" s="133">
        <f t="shared" si="5"/>
        <v>-0.1521490929858319</v>
      </c>
      <c r="AI31" s="133">
        <f t="shared" si="10"/>
        <v>1.0634257749296161E-2</v>
      </c>
      <c r="AJ31" s="134">
        <v>16118211.5307023</v>
      </c>
      <c r="AK31" s="133">
        <f t="shared" si="6"/>
        <v>-9.368316891377633E-2</v>
      </c>
      <c r="AM31" s="128"/>
      <c r="AN31" s="128"/>
      <c r="AO31" s="136"/>
      <c r="AP31" s="128"/>
      <c r="AQ31" s="128"/>
      <c r="AR31" s="136"/>
    </row>
    <row r="32" spans="1:44">
      <c r="A32" s="110" t="s">
        <v>171</v>
      </c>
      <c r="B32" s="66">
        <v>14388340.312121509</v>
      </c>
      <c r="D32" s="110" t="s">
        <v>171</v>
      </c>
      <c r="E32" s="67">
        <v>13022.772940544715</v>
      </c>
      <c r="F32" s="67">
        <v>763.36238261892845</v>
      </c>
      <c r="G32" s="124">
        <v>0.81819490317766597</v>
      </c>
      <c r="H32" s="125">
        <f t="shared" si="2"/>
        <v>11418.528827812641</v>
      </c>
      <c r="I32" s="67">
        <v>13359.041406210999</v>
      </c>
      <c r="J32" s="67">
        <v>763.69079740305597</v>
      </c>
      <c r="K32" s="124">
        <v>0.83229976130000005</v>
      </c>
      <c r="L32" s="125">
        <f t="shared" si="3"/>
        <v>11882.417770989288</v>
      </c>
      <c r="N32" s="110" t="s">
        <v>171</v>
      </c>
      <c r="O32" s="67">
        <v>584.0819333334</v>
      </c>
      <c r="P32" s="68">
        <v>532.32853355018597</v>
      </c>
      <c r="Q32" s="125">
        <f t="shared" si="0"/>
        <v>310923.47904452629</v>
      </c>
      <c r="R32" s="67">
        <v>582.00229346122296</v>
      </c>
      <c r="S32" s="68">
        <v>540.77234197451446</v>
      </c>
      <c r="T32" s="125">
        <f t="shared" si="1"/>
        <v>314730.74326956418</v>
      </c>
      <c r="V32" s="110" t="s">
        <v>171</v>
      </c>
      <c r="W32" s="124">
        <v>0.38426582804479215</v>
      </c>
      <c r="X32" s="126">
        <v>0.33970362421012601</v>
      </c>
      <c r="Z32" s="110" t="s">
        <v>171</v>
      </c>
      <c r="AA32" s="132">
        <f t="shared" si="4"/>
        <v>164.73857686049917</v>
      </c>
      <c r="AB32" s="135">
        <v>173.92940070423799</v>
      </c>
      <c r="AC32" s="70">
        <f t="shared" si="7"/>
        <v>2.3846043903855252E-2</v>
      </c>
      <c r="AD32" s="130"/>
      <c r="AE32" s="110" t="s">
        <v>171</v>
      </c>
      <c r="AF32" s="125">
        <f t="shared" si="8"/>
        <v>14388340.312121509</v>
      </c>
      <c r="AG32" s="125">
        <f t="shared" si="9"/>
        <v>17984660.415003348</v>
      </c>
      <c r="AH32" s="133">
        <f t="shared" si="5"/>
        <v>-0.19996597210596651</v>
      </c>
      <c r="AI32" s="133">
        <f t="shared" si="10"/>
        <v>1.1266070335377298E-2</v>
      </c>
      <c r="AJ32" s="134">
        <v>16563337.217668099</v>
      </c>
      <c r="AK32" s="133">
        <f t="shared" si="6"/>
        <v>-7.9029748938130515E-2</v>
      </c>
      <c r="AM32" s="128"/>
      <c r="AN32" s="128"/>
      <c r="AO32" s="136"/>
      <c r="AP32" s="128"/>
      <c r="AQ32" s="128"/>
      <c r="AR32" s="136"/>
    </row>
    <row r="33" spans="1:44">
      <c r="A33" s="110" t="s">
        <v>172</v>
      </c>
      <c r="B33" s="66">
        <v>18099309.473737307</v>
      </c>
      <c r="D33" s="110" t="s">
        <v>172</v>
      </c>
      <c r="E33" s="67">
        <v>13199.023999460362</v>
      </c>
      <c r="F33" s="67">
        <v>722.91195637730777</v>
      </c>
      <c r="G33" s="124">
        <v>0.82445451216566601</v>
      </c>
      <c r="H33" s="125">
        <f t="shared" si="2"/>
        <v>11604.906848915318</v>
      </c>
      <c r="I33" s="67">
        <v>13563.4456429327</v>
      </c>
      <c r="J33" s="67">
        <v>777.68297023122</v>
      </c>
      <c r="K33" s="124">
        <v>0.83229976130000005</v>
      </c>
      <c r="L33" s="125">
        <f t="shared" si="3"/>
        <v>12066.535541249632</v>
      </c>
      <c r="N33" s="110" t="s">
        <v>172</v>
      </c>
      <c r="O33" s="67">
        <v>583.73540000009905</v>
      </c>
      <c r="P33" s="68">
        <v>532.70581590270103</v>
      </c>
      <c r="Q33" s="125">
        <f t="shared" si="0"/>
        <v>310959.24252834229</v>
      </c>
      <c r="R33" s="67">
        <v>581.61414380044096</v>
      </c>
      <c r="S33" s="68">
        <v>543.06786479133007</v>
      </c>
      <c r="T33" s="125">
        <f t="shared" si="1"/>
        <v>315855.95120614307</v>
      </c>
      <c r="V33" s="110" t="s">
        <v>172</v>
      </c>
      <c r="W33" s="124">
        <v>0.30556669725037466</v>
      </c>
      <c r="X33" s="126">
        <v>0.34521867259209299</v>
      </c>
      <c r="Z33" s="110" t="s">
        <v>172</v>
      </c>
      <c r="AA33" s="132">
        <f t="shared" si="4"/>
        <v>158.9742069882395</v>
      </c>
      <c r="AB33" s="135">
        <v>177.83943529574199</v>
      </c>
      <c r="AC33" s="70">
        <f t="shared" si="7"/>
        <v>2.2480584511142654E-2</v>
      </c>
      <c r="AD33" s="130"/>
      <c r="AE33" s="110" t="s">
        <v>172</v>
      </c>
      <c r="AF33" s="125">
        <f t="shared" si="8"/>
        <v>18099309.473737307</v>
      </c>
      <c r="AG33" s="125">
        <f t="shared" si="9"/>
        <v>18198238.234088507</v>
      </c>
      <c r="AH33" s="133">
        <f t="shared" si="5"/>
        <v>-5.4361723963965184E-3</v>
      </c>
      <c r="AI33" s="133">
        <f t="shared" si="10"/>
        <v>1.1875554731463511E-2</v>
      </c>
      <c r="AJ33" s="134">
        <v>17569451.478325501</v>
      </c>
      <c r="AK33" s="133">
        <f t="shared" si="6"/>
        <v>-3.4552067495477505E-2</v>
      </c>
      <c r="AM33" s="128"/>
      <c r="AN33" s="128"/>
      <c r="AO33" s="136"/>
      <c r="AP33" s="128"/>
      <c r="AQ33" s="128"/>
      <c r="AR33" s="136"/>
    </row>
    <row r="34" spans="1:44">
      <c r="A34" s="110" t="s">
        <v>173</v>
      </c>
      <c r="B34" s="66">
        <v>21818723.504179973</v>
      </c>
      <c r="D34" s="110" t="s">
        <v>173</v>
      </c>
      <c r="E34" s="67">
        <v>13396.864198474334</v>
      </c>
      <c r="F34" s="67">
        <v>732.63818138090824</v>
      </c>
      <c r="G34" s="124">
        <v>0.82909675932633298</v>
      </c>
      <c r="H34" s="125">
        <f t="shared" si="2"/>
        <v>11839.934873470949</v>
      </c>
      <c r="I34" s="67">
        <v>13787.362729873699</v>
      </c>
      <c r="J34" s="67">
        <v>792.29917166689302</v>
      </c>
      <c r="K34" s="124">
        <v>0.83229976130000005</v>
      </c>
      <c r="L34" s="125">
        <f t="shared" si="3"/>
        <v>12267.517880697291</v>
      </c>
      <c r="N34" s="110" t="s">
        <v>173</v>
      </c>
      <c r="O34" s="67">
        <v>584.77500000010002</v>
      </c>
      <c r="P34" s="68">
        <v>537.34216224100703</v>
      </c>
      <c r="Q34" s="125">
        <f t="shared" si="0"/>
        <v>314224.26292453863</v>
      </c>
      <c r="R34" s="67">
        <v>581.10286262521402</v>
      </c>
      <c r="S34" s="68">
        <v>545.59773674871235</v>
      </c>
      <c r="T34" s="125">
        <f t="shared" si="1"/>
        <v>317048.4066665147</v>
      </c>
      <c r="V34" s="110" t="s">
        <v>173</v>
      </c>
      <c r="W34" s="124">
        <v>0.32381526053509557</v>
      </c>
      <c r="X34" s="126">
        <v>0.35025396207145298</v>
      </c>
      <c r="Z34" s="110" t="s">
        <v>173</v>
      </c>
      <c r="AA34" s="132">
        <f t="shared" si="4"/>
        <v>200.75532065834363</v>
      </c>
      <c r="AB34" s="135">
        <v>181.52084854024699</v>
      </c>
      <c r="AC34" s="70">
        <f t="shared" si="7"/>
        <v>2.070076998604331E-2</v>
      </c>
      <c r="AD34" s="130"/>
      <c r="AE34" s="110" t="s">
        <v>173</v>
      </c>
      <c r="AF34" s="125">
        <f t="shared" si="8"/>
        <v>21818723.504179973</v>
      </c>
      <c r="AG34" s="125">
        <f t="shared" si="9"/>
        <v>18423167.198265515</v>
      </c>
      <c r="AH34" s="133">
        <f t="shared" si="5"/>
        <v>0.18430904248831542</v>
      </c>
      <c r="AI34" s="133">
        <f t="shared" si="10"/>
        <v>1.2359930740750258E-2</v>
      </c>
      <c r="AJ34" s="134">
        <v>18775820.143079702</v>
      </c>
      <c r="AK34" s="133">
        <f t="shared" si="6"/>
        <v>1.9141819700110398E-2</v>
      </c>
      <c r="AM34" s="128"/>
      <c r="AN34" s="128"/>
      <c r="AO34" s="136"/>
      <c r="AP34" s="128"/>
      <c r="AQ34" s="128"/>
      <c r="AR34" s="136"/>
    </row>
    <row r="35" spans="1:44">
      <c r="A35" s="110" t="s">
        <v>174</v>
      </c>
      <c r="B35" s="66">
        <v>18144718.573420342</v>
      </c>
      <c r="D35" s="110" t="s">
        <v>174</v>
      </c>
      <c r="E35" s="67">
        <v>13608.900000000009</v>
      </c>
      <c r="F35" s="67">
        <v>810.49999999999989</v>
      </c>
      <c r="G35" s="124">
        <v>0.83891248232666604</v>
      </c>
      <c r="H35" s="125">
        <f t="shared" si="2"/>
        <v>12227.176080735373</v>
      </c>
      <c r="I35" s="67">
        <v>14031.559549527499</v>
      </c>
      <c r="J35" s="67">
        <v>807.57362865750702</v>
      </c>
      <c r="K35" s="124">
        <v>0.83229976130000005</v>
      </c>
      <c r="L35" s="125">
        <f t="shared" si="3"/>
        <v>12486.03729239598</v>
      </c>
      <c r="N35" s="110" t="s">
        <v>174</v>
      </c>
      <c r="O35" s="67">
        <v>598.98286666670003</v>
      </c>
      <c r="P35" s="68">
        <v>558.99382869820704</v>
      </c>
      <c r="Q35" s="125">
        <f t="shared" si="0"/>
        <v>334827.72596264631</v>
      </c>
      <c r="R35" s="67">
        <v>580.45196548832905</v>
      </c>
      <c r="S35" s="68">
        <v>548.3470527682897</v>
      </c>
      <c r="T35" s="125">
        <f t="shared" si="1"/>
        <v>318289.12454908626</v>
      </c>
      <c r="V35" s="110" t="s">
        <v>174</v>
      </c>
      <c r="W35" s="124">
        <v>0.50437038251082833</v>
      </c>
      <c r="X35" s="126">
        <v>0.35468863064719203</v>
      </c>
      <c r="Z35" s="110" t="s">
        <v>174</v>
      </c>
      <c r="AA35" s="132">
        <f t="shared" si="4"/>
        <v>287.71257959284191</v>
      </c>
      <c r="AB35" s="135">
        <v>184.87412321461301</v>
      </c>
      <c r="AC35" s="70">
        <f t="shared" si="7"/>
        <v>1.8473220576767702E-2</v>
      </c>
      <c r="AD35" s="130"/>
      <c r="AE35" s="110" t="s">
        <v>174</v>
      </c>
      <c r="AF35" s="125">
        <f t="shared" si="8"/>
        <v>18144718.573420342</v>
      </c>
      <c r="AG35" s="125">
        <f t="shared" si="9"/>
        <v>18657989.311322704</v>
      </c>
      <c r="AH35" s="133">
        <f t="shared" si="5"/>
        <v>-2.750943466297736E-2</v>
      </c>
      <c r="AI35" s="133">
        <f t="shared" si="10"/>
        <v>1.2746023011683816E-2</v>
      </c>
      <c r="AJ35" s="134">
        <v>19247529.509794801</v>
      </c>
      <c r="AK35" s="133">
        <f t="shared" si="6"/>
        <v>3.1597198853272564E-2</v>
      </c>
      <c r="AM35" s="128"/>
      <c r="AN35" s="128"/>
      <c r="AO35" s="136"/>
      <c r="AP35" s="128"/>
      <c r="AQ35" s="128"/>
      <c r="AR35" s="136"/>
    </row>
    <row r="36" spans="1:44">
      <c r="A36" s="110" t="s">
        <v>175</v>
      </c>
      <c r="B36" s="66">
        <v>16120439.424752075</v>
      </c>
      <c r="D36" s="110" t="s">
        <v>175</v>
      </c>
      <c r="E36" s="67">
        <v>13798.312346476778</v>
      </c>
      <c r="F36" s="67">
        <v>791.8338836821855</v>
      </c>
      <c r="G36" s="124">
        <v>0.83166298954033302</v>
      </c>
      <c r="H36" s="125">
        <f t="shared" si="2"/>
        <v>12267.37958036435</v>
      </c>
      <c r="I36" s="67">
        <v>14296.5589228053</v>
      </c>
      <c r="J36" s="67">
        <v>823.50328003156301</v>
      </c>
      <c r="K36" s="124">
        <v>0.83229976130000005</v>
      </c>
      <c r="L36" s="125">
        <f t="shared" si="3"/>
        <v>12722.525858893801</v>
      </c>
      <c r="N36" s="110" t="s">
        <v>175</v>
      </c>
      <c r="O36" s="67">
        <v>581.30966666669997</v>
      </c>
      <c r="P36" s="68">
        <v>561.28799225387695</v>
      </c>
      <c r="Q36" s="125">
        <f t="shared" si="0"/>
        <v>326282.13568112248</v>
      </c>
      <c r="R36" s="67">
        <v>579.64726302843405</v>
      </c>
      <c r="S36" s="68">
        <v>551.29316578601868</v>
      </c>
      <c r="T36" s="125">
        <f t="shared" si="1"/>
        <v>319555.57467414648</v>
      </c>
      <c r="V36" s="110" t="s">
        <v>175</v>
      </c>
      <c r="W36" s="124">
        <v>0.39380633149890831</v>
      </c>
      <c r="X36" s="126">
        <v>0.358385292129834</v>
      </c>
      <c r="Z36" s="110" t="s">
        <v>175</v>
      </c>
      <c r="AA36" s="132">
        <f t="shared" si="4"/>
        <v>179.84368013111597</v>
      </c>
      <c r="AB36" s="135">
        <v>187.811763640777</v>
      </c>
      <c r="AC36" s="70">
        <f t="shared" si="7"/>
        <v>1.5889949199400899E-2</v>
      </c>
      <c r="AD36" s="130"/>
      <c r="AE36" s="110" t="s">
        <v>175</v>
      </c>
      <c r="AF36" s="125">
        <f t="shared" si="8"/>
        <v>16120439.424752075</v>
      </c>
      <c r="AG36" s="125">
        <f t="shared" si="9"/>
        <v>18903378.774103153</v>
      </c>
      <c r="AH36" s="133">
        <f t="shared" si="5"/>
        <v>-0.14721914968786373</v>
      </c>
      <c r="AI36" s="133">
        <f t="shared" si="10"/>
        <v>1.3151977883894217E-2</v>
      </c>
      <c r="AJ36" s="134">
        <v>18568241.081157099</v>
      </c>
      <c r="AK36" s="133">
        <f t="shared" si="6"/>
        <v>-1.7728983635728592E-2</v>
      </c>
      <c r="AM36" s="128"/>
      <c r="AN36" s="128"/>
      <c r="AO36" s="136"/>
      <c r="AP36" s="128"/>
      <c r="AQ36" s="128"/>
      <c r="AR36" s="136"/>
    </row>
    <row r="37" spans="1:44">
      <c r="A37" s="110" t="s">
        <v>176</v>
      </c>
      <c r="B37" s="66">
        <v>19411802.228525773</v>
      </c>
      <c r="D37" s="110" t="s">
        <v>176</v>
      </c>
      <c r="E37" s="67">
        <v>13930.294005381627</v>
      </c>
      <c r="F37" s="67">
        <v>840.18966347224762</v>
      </c>
      <c r="G37" s="124">
        <v>0.83152000249199998</v>
      </c>
      <c r="H37" s="125">
        <f t="shared" si="2"/>
        <v>12423.507769541469</v>
      </c>
      <c r="I37" s="67">
        <v>14582.619508399899</v>
      </c>
      <c r="J37" s="67">
        <v>840.08689359965297</v>
      </c>
      <c r="K37" s="124">
        <v>0.83229976130000005</v>
      </c>
      <c r="L37" s="125">
        <f t="shared" si="3"/>
        <v>12977.197629569613</v>
      </c>
      <c r="N37" s="110" t="s">
        <v>176</v>
      </c>
      <c r="O37" s="67">
        <v>587.72053333329904</v>
      </c>
      <c r="P37" s="68">
        <v>560.49369067712803</v>
      </c>
      <c r="Q37" s="125">
        <f t="shared" si="0"/>
        <v>329413.65081471083</v>
      </c>
      <c r="R37" s="67">
        <v>578.68614769740998</v>
      </c>
      <c r="S37" s="68">
        <v>554.41146265220368</v>
      </c>
      <c r="T37" s="125">
        <f t="shared" si="1"/>
        <v>320830.23356149025</v>
      </c>
      <c r="V37" s="110" t="s">
        <v>176</v>
      </c>
      <c r="W37" s="124">
        <v>0.31632624647290764</v>
      </c>
      <c r="X37" s="126">
        <v>0.36130011142481799</v>
      </c>
      <c r="Z37" s="110" t="s">
        <v>176</v>
      </c>
      <c r="AA37" s="132">
        <f t="shared" si="4"/>
        <v>166.19342623816868</v>
      </c>
      <c r="AB37" s="135">
        <v>190.31054817591101</v>
      </c>
      <c r="AC37" s="70">
        <f t="shared" si="7"/>
        <v>1.3304728557436807E-2</v>
      </c>
      <c r="AD37" s="130"/>
      <c r="AE37" s="110" t="s">
        <v>176</v>
      </c>
      <c r="AF37" s="125">
        <f t="shared" si="8"/>
        <v>19411802.228525773</v>
      </c>
      <c r="AG37" s="125">
        <f t="shared" si="9"/>
        <v>19160771.728727326</v>
      </c>
      <c r="AH37" s="133">
        <f t="shared" si="5"/>
        <v>1.3101272921177928E-2</v>
      </c>
      <c r="AI37" s="133">
        <f t="shared" si="10"/>
        <v>1.3616240657293943E-2</v>
      </c>
      <c r="AJ37" s="134">
        <v>18933529.975784302</v>
      </c>
      <c r="AK37" s="133">
        <f t="shared" si="6"/>
        <v>-1.1859739062718724E-2</v>
      </c>
      <c r="AM37" s="128"/>
      <c r="AN37" s="128"/>
      <c r="AO37" s="136"/>
      <c r="AP37" s="128"/>
      <c r="AQ37" s="128"/>
      <c r="AR37" s="136"/>
    </row>
    <row r="38" spans="1:44">
      <c r="A38" s="110" t="s">
        <v>177</v>
      </c>
      <c r="B38" s="66">
        <v>22168515.548732605</v>
      </c>
      <c r="D38" s="110" t="s">
        <v>177</v>
      </c>
      <c r="E38" s="67">
        <v>14377.049210769901</v>
      </c>
      <c r="F38" s="67">
        <v>879.70651131973091</v>
      </c>
      <c r="G38" s="124">
        <v>0.83397430285533303</v>
      </c>
      <c r="H38" s="125">
        <f t="shared" si="2"/>
        <v>12869.796103988376</v>
      </c>
      <c r="I38" s="67">
        <v>14889.688560893899</v>
      </c>
      <c r="J38" s="67">
        <v>857.30344379964799</v>
      </c>
      <c r="K38" s="124">
        <v>0.83229976130000005</v>
      </c>
      <c r="L38" s="125">
        <f t="shared" si="3"/>
        <v>13249.987678862983</v>
      </c>
      <c r="N38" s="110" t="s">
        <v>177</v>
      </c>
      <c r="O38" s="67">
        <v>583.04233333330001</v>
      </c>
      <c r="P38" s="68">
        <v>560.42680729425103</v>
      </c>
      <c r="Q38" s="125">
        <f t="shared" si="0"/>
        <v>326752.55338737182</v>
      </c>
      <c r="R38" s="67">
        <v>577.56705094941503</v>
      </c>
      <c r="S38" s="68">
        <v>557.68474816333946</v>
      </c>
      <c r="T38" s="125">
        <f t="shared" si="1"/>
        <v>322100.33535616717</v>
      </c>
      <c r="V38" s="110" t="s">
        <v>177</v>
      </c>
      <c r="W38" s="124">
        <v>0.29712892669670121</v>
      </c>
      <c r="X38" s="126">
        <v>0.36341139158718999</v>
      </c>
      <c r="Z38" s="110" t="s">
        <v>177</v>
      </c>
      <c r="AA38" s="132">
        <f t="shared" si="4"/>
        <v>177.36951333578648</v>
      </c>
      <c r="AB38" s="135">
        <v>192.34227512499399</v>
      </c>
      <c r="AC38" s="70">
        <f t="shared" si="7"/>
        <v>1.0675850437911416E-2</v>
      </c>
      <c r="AD38" s="130"/>
      <c r="AE38" s="110" t="s">
        <v>177</v>
      </c>
      <c r="AF38" s="125">
        <f t="shared" si="8"/>
        <v>22168515.548732605</v>
      </c>
      <c r="AG38" s="125">
        <f t="shared" si="9"/>
        <v>19429393.734479383</v>
      </c>
      <c r="AH38" s="133">
        <f t="shared" si="5"/>
        <v>0.14097824418434526</v>
      </c>
      <c r="AI38" s="133">
        <f t="shared" si="10"/>
        <v>1.4019372995781598E-2</v>
      </c>
      <c r="AJ38" s="134">
        <v>19116435.427848801</v>
      </c>
      <c r="AK38" s="133">
        <f t="shared" si="6"/>
        <v>-1.6107466393828138E-2</v>
      </c>
      <c r="AM38" s="128"/>
      <c r="AN38" s="128"/>
      <c r="AO38" s="136"/>
      <c r="AP38" s="128"/>
      <c r="AQ38" s="128"/>
      <c r="AR38" s="136"/>
    </row>
    <row r="39" spans="1:44">
      <c r="A39" s="110" t="s">
        <v>178</v>
      </c>
      <c r="B39" s="66">
        <v>18613931.042365246</v>
      </c>
      <c r="D39" s="110" t="s">
        <v>178</v>
      </c>
      <c r="E39" s="67">
        <v>14669.900000000009</v>
      </c>
      <c r="F39" s="67">
        <v>877.09999999999991</v>
      </c>
      <c r="G39" s="124">
        <v>0.83352441906066599</v>
      </c>
      <c r="H39" s="125">
        <f t="shared" si="2"/>
        <v>13104.819875178071</v>
      </c>
      <c r="I39" s="67">
        <v>15217.305631430499</v>
      </c>
      <c r="J39" s="67">
        <v>875.131969300592</v>
      </c>
      <c r="K39" s="124">
        <v>0.83229976130000005</v>
      </c>
      <c r="L39" s="125">
        <f t="shared" si="3"/>
        <v>13540.491813969344</v>
      </c>
      <c r="N39" s="110" t="s">
        <v>178</v>
      </c>
      <c r="O39" s="67">
        <v>581.65620000000001</v>
      </c>
      <c r="P39" s="68">
        <v>575.86597517591599</v>
      </c>
      <c r="Q39" s="125">
        <f t="shared" si="0"/>
        <v>334956.01483011764</v>
      </c>
      <c r="R39" s="67">
        <v>576.29405072962595</v>
      </c>
      <c r="S39" s="68">
        <v>561.10003166825868</v>
      </c>
      <c r="T39" s="125">
        <f t="shared" si="1"/>
        <v>323358.61011462222</v>
      </c>
      <c r="V39" s="110" t="s">
        <v>178</v>
      </c>
      <c r="W39" s="124">
        <v>0.52778587256070164</v>
      </c>
      <c r="X39" s="126">
        <v>0.36466932700639998</v>
      </c>
      <c r="Z39" s="110" t="s">
        <v>178</v>
      </c>
      <c r="AA39" s="132">
        <f t="shared" si="4"/>
        <v>307.42478221379952</v>
      </c>
      <c r="AB39" s="135">
        <v>193.86366959179401</v>
      </c>
      <c r="AC39" s="70">
        <f t="shared" si="7"/>
        <v>7.9098287977061865E-3</v>
      </c>
      <c r="AD39" s="130"/>
      <c r="AE39" s="110" t="s">
        <v>178</v>
      </c>
      <c r="AF39" s="125">
        <f t="shared" si="8"/>
        <v>18613931.042365246</v>
      </c>
      <c r="AG39" s="125">
        <f t="shared" si="9"/>
        <v>19708260.586130515</v>
      </c>
      <c r="AH39" s="133">
        <f t="shared" si="5"/>
        <v>-5.5526439737426263E-2</v>
      </c>
      <c r="AI39" s="133">
        <f t="shared" si="10"/>
        <v>1.4352833416322985E-2</v>
      </c>
      <c r="AJ39" s="134">
        <v>19652895.0151916</v>
      </c>
      <c r="AK39" s="133">
        <f t="shared" si="6"/>
        <v>-2.8092570979033008E-3</v>
      </c>
      <c r="AM39" s="128"/>
      <c r="AN39" s="128"/>
      <c r="AO39" s="136"/>
      <c r="AP39" s="128"/>
      <c r="AQ39" s="128"/>
      <c r="AR39" s="136"/>
    </row>
    <row r="40" spans="1:44">
      <c r="A40" s="110" t="s">
        <v>179</v>
      </c>
      <c r="B40" s="66">
        <v>16823006.784949534</v>
      </c>
      <c r="D40" s="110" t="s">
        <v>179</v>
      </c>
      <c r="E40" s="67">
        <v>15012.508764003183</v>
      </c>
      <c r="F40" s="67">
        <v>888.6165511698099</v>
      </c>
      <c r="G40" s="124">
        <v>0.83048052438033304</v>
      </c>
      <c r="H40" s="125">
        <f t="shared" si="2"/>
        <v>13356.212701763518</v>
      </c>
      <c r="I40" s="67">
        <v>15564.689871559</v>
      </c>
      <c r="J40" s="67">
        <v>893.56551068872704</v>
      </c>
      <c r="K40" s="124">
        <v>0.83229976130000005</v>
      </c>
      <c r="L40" s="125">
        <f t="shared" si="3"/>
        <v>13848.05317549581</v>
      </c>
      <c r="N40" s="110" t="s">
        <v>179</v>
      </c>
      <c r="O40" s="67">
        <v>572.99286666670002</v>
      </c>
      <c r="P40" s="68">
        <v>570.74205507152396</v>
      </c>
      <c r="Q40" s="125">
        <f t="shared" si="0"/>
        <v>327031.12626267609</v>
      </c>
      <c r="R40" s="67">
        <v>574.87464703471301</v>
      </c>
      <c r="S40" s="68">
        <v>564.64153120729816</v>
      </c>
      <c r="T40" s="125">
        <f t="shared" si="1"/>
        <v>324598.10095393541</v>
      </c>
      <c r="V40" s="110" t="s">
        <v>179</v>
      </c>
      <c r="W40" s="124">
        <v>0.26647653549640482</v>
      </c>
      <c r="X40" s="126">
        <v>0.364982685531342</v>
      </c>
      <c r="Z40" s="110" t="s">
        <v>179</v>
      </c>
      <c r="AA40" s="132">
        <f t="shared" si="4"/>
        <v>120.62166695410276</v>
      </c>
      <c r="AB40" s="135">
        <v>194.82209870396099</v>
      </c>
      <c r="AC40" s="70">
        <f t="shared" si="7"/>
        <v>4.9438304463393923E-3</v>
      </c>
      <c r="AD40" s="130"/>
      <c r="AE40" s="110" t="s">
        <v>179</v>
      </c>
      <c r="AF40" s="125">
        <f t="shared" si="8"/>
        <v>16823006.784949534</v>
      </c>
      <c r="AG40" s="125">
        <f t="shared" si="9"/>
        <v>19997399.145777199</v>
      </c>
      <c r="AH40" s="133">
        <f t="shared" si="5"/>
        <v>-0.15874026105529798</v>
      </c>
      <c r="AI40" s="133">
        <f t="shared" si="10"/>
        <v>1.4670932443940021E-2</v>
      </c>
      <c r="AJ40" s="134">
        <v>19301443.9245851</v>
      </c>
      <c r="AK40" s="133">
        <f t="shared" si="6"/>
        <v>-3.4802286843339941E-2</v>
      </c>
      <c r="AM40" s="128"/>
      <c r="AN40" s="128"/>
      <c r="AO40" s="136"/>
      <c r="AP40" s="128"/>
      <c r="AQ40" s="128"/>
      <c r="AR40" s="136"/>
    </row>
    <row r="41" spans="1:44">
      <c r="A41" s="110" t="s">
        <v>180</v>
      </c>
      <c r="B41" s="66">
        <v>20193746.258131742</v>
      </c>
      <c r="D41" s="110" t="s">
        <v>180</v>
      </c>
      <c r="E41" s="67">
        <v>15221.270961339396</v>
      </c>
      <c r="F41" s="67">
        <v>830.41551952318878</v>
      </c>
      <c r="G41" s="124">
        <v>0.83360604544833306</v>
      </c>
      <c r="H41" s="125">
        <f t="shared" si="2"/>
        <v>13518.95901230287</v>
      </c>
      <c r="I41" s="67">
        <v>15930.718304309299</v>
      </c>
      <c r="J41" s="67">
        <v>912.59833856948501</v>
      </c>
      <c r="K41" s="124">
        <v>0.83229976130000005</v>
      </c>
      <c r="L41" s="125">
        <f t="shared" si="3"/>
        <v>14171.731380583657</v>
      </c>
      <c r="N41" s="110" t="s">
        <v>180</v>
      </c>
      <c r="O41" s="67">
        <v>577.49779999990005</v>
      </c>
      <c r="P41" s="68">
        <v>579.29432461918896</v>
      </c>
      <c r="Q41" s="125">
        <f t="shared" si="0"/>
        <v>334541.19802000956</v>
      </c>
      <c r="R41" s="67">
        <v>573.31969120463702</v>
      </c>
      <c r="S41" s="68">
        <v>568.2921684214881</v>
      </c>
      <c r="T41" s="125">
        <f t="shared" si="1"/>
        <v>325813.09051342111</v>
      </c>
      <c r="V41" s="110" t="s">
        <v>180</v>
      </c>
      <c r="W41" s="124">
        <v>0.32123056843687925</v>
      </c>
      <c r="X41" s="126">
        <v>0.36436218285187899</v>
      </c>
      <c r="Z41" s="110" t="s">
        <v>180</v>
      </c>
      <c r="AA41" s="132">
        <f t="shared" si="4"/>
        <v>169.2014677696119</v>
      </c>
      <c r="AB41" s="135">
        <v>195.235905284533</v>
      </c>
      <c r="AC41" s="70">
        <f t="shared" si="7"/>
        <v>2.1240228050352083E-3</v>
      </c>
      <c r="AD41" s="130"/>
      <c r="AE41" s="110" t="s">
        <v>180</v>
      </c>
      <c r="AF41" s="125">
        <f t="shared" si="8"/>
        <v>20193746.258131742</v>
      </c>
      <c r="AG41" s="125">
        <f t="shared" si="9"/>
        <v>20297029.675760761</v>
      </c>
      <c r="AH41" s="133">
        <f t="shared" si="5"/>
        <v>-5.0885976558610524E-3</v>
      </c>
      <c r="AI41" s="133">
        <f t="shared" si="10"/>
        <v>1.4983474990888146E-2</v>
      </c>
      <c r="AJ41" s="134">
        <v>19744561.969887301</v>
      </c>
      <c r="AK41" s="133">
        <f t="shared" si="6"/>
        <v>-2.7219140667327831E-2</v>
      </c>
      <c r="AM41" s="128"/>
      <c r="AN41" s="128"/>
      <c r="AO41" s="136"/>
      <c r="AP41" s="128"/>
      <c r="AQ41" s="128"/>
      <c r="AR41" s="136"/>
    </row>
    <row r="42" spans="1:44">
      <c r="A42" s="110" t="s">
        <v>181</v>
      </c>
      <c r="B42" s="66">
        <v>23189206.318292029</v>
      </c>
      <c r="D42" s="110" t="s">
        <v>181</v>
      </c>
      <c r="E42" s="67">
        <v>15657.810210173468</v>
      </c>
      <c r="F42" s="67">
        <v>920.55184974694168</v>
      </c>
      <c r="G42" s="124">
        <v>0.83362778565233298</v>
      </c>
      <c r="H42" s="125">
        <f t="shared" si="2"/>
        <v>13973.337503418341</v>
      </c>
      <c r="I42" s="67">
        <v>16313.9228395188</v>
      </c>
      <c r="J42" s="67">
        <v>932.22163044859406</v>
      </c>
      <c r="K42" s="124">
        <v>0.83229976130000005</v>
      </c>
      <c r="L42" s="125">
        <f t="shared" si="3"/>
        <v>14510.295715646711</v>
      </c>
      <c r="N42" s="110" t="s">
        <v>181</v>
      </c>
      <c r="O42" s="67">
        <v>575.24533333340003</v>
      </c>
      <c r="P42" s="68">
        <v>587.39614304791201</v>
      </c>
      <c r="Q42" s="125">
        <f t="shared" si="0"/>
        <v>337896.89010634966</v>
      </c>
      <c r="R42" s="67">
        <v>571.63885846663004</v>
      </c>
      <c r="S42" s="68">
        <v>572.03906374559858</v>
      </c>
      <c r="T42" s="125">
        <f t="shared" si="1"/>
        <v>326999.75739785377</v>
      </c>
      <c r="V42" s="110" t="s">
        <v>181</v>
      </c>
      <c r="W42" s="124">
        <v>0.37010038653491473</v>
      </c>
      <c r="X42" s="126">
        <v>0.36275696831410698</v>
      </c>
      <c r="Z42" s="110" t="s">
        <v>181</v>
      </c>
      <c r="AA42" s="132">
        <f t="shared" si="4"/>
        <v>223.11546297191796</v>
      </c>
      <c r="AB42" s="135">
        <v>195.07705688670401</v>
      </c>
      <c r="AC42" s="70">
        <f t="shared" si="7"/>
        <v>-8.1362287125152921E-4</v>
      </c>
      <c r="AD42" s="130"/>
      <c r="AE42" s="110" t="s">
        <v>181</v>
      </c>
      <c r="AF42" s="125">
        <f t="shared" si="8"/>
        <v>23189206.318292029</v>
      </c>
      <c r="AG42" s="125">
        <f t="shared" si="9"/>
        <v>20605833.302888069</v>
      </c>
      <c r="AH42" s="133">
        <f t="shared" si="5"/>
        <v>0.12537095575949747</v>
      </c>
      <c r="AI42" s="133">
        <f t="shared" si="10"/>
        <v>1.5214227503253408E-2</v>
      </c>
      <c r="AJ42" s="134">
        <v>20083438.8465898</v>
      </c>
      <c r="AK42" s="133">
        <f t="shared" si="6"/>
        <v>-2.5351775325924416E-2</v>
      </c>
      <c r="AM42" s="128"/>
      <c r="AN42" s="128"/>
      <c r="AO42" s="136"/>
      <c r="AP42" s="128"/>
      <c r="AQ42" s="128"/>
      <c r="AR42" s="136"/>
    </row>
    <row r="43" spans="1:44">
      <c r="A43" s="110" t="s">
        <v>182</v>
      </c>
      <c r="B43" s="66">
        <v>19605306.487999972</v>
      </c>
      <c r="D43" s="110" t="s">
        <v>182</v>
      </c>
      <c r="E43" s="67">
        <v>16013.300000000008</v>
      </c>
      <c r="F43" s="67">
        <v>967.6999999999997</v>
      </c>
      <c r="G43" s="124">
        <v>0.83371717302966597</v>
      </c>
      <c r="H43" s="125">
        <f t="shared" si="2"/>
        <v>14318.263206875956</v>
      </c>
      <c r="I43" s="67">
        <v>16712.3919824357</v>
      </c>
      <c r="J43" s="67">
        <v>952.37519956988103</v>
      </c>
      <c r="K43" s="124">
        <v>0.83229976130000005</v>
      </c>
      <c r="L43" s="125">
        <f t="shared" si="3"/>
        <v>14862.095057303148</v>
      </c>
      <c r="N43" s="110" t="s">
        <v>182</v>
      </c>
      <c r="O43" s="67">
        <v>570.39386666659902</v>
      </c>
      <c r="P43" s="68">
        <v>582.58056379838604</v>
      </c>
      <c r="Q43" s="125">
        <f t="shared" si="0"/>
        <v>332300.3804297687</v>
      </c>
      <c r="R43" s="67">
        <v>569.84443536592096</v>
      </c>
      <c r="S43" s="68">
        <v>575.87465879212232</v>
      </c>
      <c r="T43" s="125">
        <f t="shared" si="1"/>
        <v>328158.96978093934</v>
      </c>
      <c r="V43" s="110" t="s">
        <v>182</v>
      </c>
      <c r="W43" s="124">
        <v>0.47558837140135246</v>
      </c>
      <c r="X43" s="126">
        <v>0.36008923400510701</v>
      </c>
      <c r="Z43" s="110" t="s">
        <v>182</v>
      </c>
      <c r="AA43" s="132">
        <f t="shared" si="4"/>
        <v>263.22403204104785</v>
      </c>
      <c r="AB43" s="135">
        <v>194.30124954022199</v>
      </c>
      <c r="AC43" s="70">
        <f t="shared" si="7"/>
        <v>-3.9769276759828998E-3</v>
      </c>
      <c r="AE43" s="110" t="s">
        <v>182</v>
      </c>
      <c r="AF43" s="125">
        <f t="shared" si="8"/>
        <v>19605306.487999972</v>
      </c>
      <c r="AG43" s="125">
        <f t="shared" si="9"/>
        <v>20921769.549620543</v>
      </c>
      <c r="AH43" s="133">
        <f t="shared" si="5"/>
        <v>-6.2923122181338026E-2</v>
      </c>
      <c r="AI43" s="133">
        <f t="shared" si="10"/>
        <v>1.5332369338744156E-2</v>
      </c>
      <c r="AJ43" s="134">
        <v>20663341.6002452</v>
      </c>
      <c r="AK43" s="133">
        <f t="shared" si="6"/>
        <v>-1.2352107634223975E-2</v>
      </c>
    </row>
    <row r="44" spans="1:44">
      <c r="A44" s="110" t="s">
        <v>183</v>
      </c>
      <c r="B44" s="66">
        <v>18596446.823727868</v>
      </c>
      <c r="D44" s="110" t="s">
        <v>183</v>
      </c>
      <c r="E44" s="67">
        <v>16467.902556066503</v>
      </c>
      <c r="F44" s="67">
        <v>949.75209281501543</v>
      </c>
      <c r="G44" s="124">
        <v>0.83857322702899995</v>
      </c>
      <c r="H44" s="125">
        <f t="shared" si="2"/>
        <v>14759.29428165482</v>
      </c>
      <c r="I44" s="67">
        <v>17123.804167914801</v>
      </c>
      <c r="J44" s="67">
        <v>972.991565564231</v>
      </c>
      <c r="K44" s="124">
        <v>0.83229976130000005</v>
      </c>
      <c r="L44" s="125">
        <f t="shared" si="3"/>
        <v>15225.129687067665</v>
      </c>
      <c r="N44" s="110" t="s">
        <v>183</v>
      </c>
      <c r="O44" s="66">
        <v>569.70079999999905</v>
      </c>
      <c r="P44" s="86">
        <v>597.080232256773</v>
      </c>
      <c r="Q44" s="125">
        <f t="shared" si="0"/>
        <v>340157.08598086884</v>
      </c>
      <c r="R44" s="66">
        <v>567.95096249453104</v>
      </c>
      <c r="S44" s="66">
        <v>579.79569334555583</v>
      </c>
      <c r="T44" s="125">
        <f t="shared" si="1"/>
        <v>329295.52208579239</v>
      </c>
      <c r="V44" s="110" t="s">
        <v>183</v>
      </c>
      <c r="W44" s="124">
        <v>0.39090054546581143</v>
      </c>
      <c r="X44" s="138">
        <v>0.35628576164835202</v>
      </c>
      <c r="Z44" s="110" t="s">
        <v>183</v>
      </c>
      <c r="AA44" s="132">
        <f t="shared" si="4"/>
        <v>186.37900067268296</v>
      </c>
      <c r="AB44" s="71">
        <v>192.88170327863901</v>
      </c>
      <c r="AC44" s="70">
        <f t="shared" si="7"/>
        <v>-7.3059039246637925E-3</v>
      </c>
      <c r="AE44" s="110" t="s">
        <v>183</v>
      </c>
      <c r="AF44" s="125">
        <f t="shared" si="8"/>
        <v>18596446.823727868</v>
      </c>
      <c r="AG44" s="125">
        <f t="shared" si="9"/>
        <v>21243522.016427938</v>
      </c>
      <c r="AH44" s="133">
        <f t="shared" si="5"/>
        <v>-0.12460623010878545</v>
      </c>
      <c r="AI44" s="133">
        <f t="shared" si="10"/>
        <v>1.5378836194724688E-2</v>
      </c>
      <c r="AJ44" s="134">
        <v>21179376.681524999</v>
      </c>
      <c r="AK44" s="133">
        <f t="shared" si="6"/>
        <v>-3.0195244862567467E-3</v>
      </c>
    </row>
    <row r="45" spans="1:44">
      <c r="A45" s="110" t="s">
        <v>184</v>
      </c>
      <c r="B45" s="66">
        <v>21833771.575519942</v>
      </c>
      <c r="D45" s="110" t="s">
        <v>184</v>
      </c>
      <c r="E45" s="66">
        <v>17261.021832409679</v>
      </c>
      <c r="F45" s="66">
        <v>938.15506869553303</v>
      </c>
      <c r="G45" s="124">
        <v>0.83554840315333301</v>
      </c>
      <c r="H45" s="125">
        <f t="shared" si="2"/>
        <v>15360.574297560257</v>
      </c>
      <c r="I45" s="66">
        <v>17545.400898321801</v>
      </c>
      <c r="J45" s="66">
        <v>994.01282606280199</v>
      </c>
      <c r="K45" s="124">
        <v>0.83229976130000005</v>
      </c>
      <c r="L45" s="125">
        <f t="shared" si="3"/>
        <v>15597.045805648844</v>
      </c>
      <c r="N45" s="110" t="s">
        <v>184</v>
      </c>
      <c r="O45" s="66">
        <v>564.67606666669997</v>
      </c>
      <c r="P45" s="86">
        <v>580.59609244126602</v>
      </c>
      <c r="Q45" s="125">
        <f t="shared" si="0"/>
        <v>327848.71780178981</v>
      </c>
      <c r="R45" s="66">
        <v>565.97332383904302</v>
      </c>
      <c r="S45" s="66">
        <v>583.79139228997133</v>
      </c>
      <c r="T45" s="125">
        <f t="shared" si="1"/>
        <v>330410.35472297773</v>
      </c>
      <c r="V45" s="110" t="s">
        <v>184</v>
      </c>
      <c r="W45" s="124">
        <v>0.40029974745530317</v>
      </c>
      <c r="X45" s="138">
        <v>0.35134551992818602</v>
      </c>
      <c r="Z45" s="110" t="s">
        <v>184</v>
      </c>
      <c r="AA45" s="132">
        <f t="shared" si="4"/>
        <v>226.756701798351</v>
      </c>
      <c r="AB45" s="135">
        <v>190.83471487456799</v>
      </c>
      <c r="AC45" s="70">
        <f t="shared" si="7"/>
        <v>-1.0612662420934282E-2</v>
      </c>
      <c r="AE45" s="110" t="s">
        <v>184</v>
      </c>
      <c r="AF45" s="125">
        <f t="shared" si="8"/>
        <v>21833771.575519942</v>
      </c>
      <c r="AG45" s="125">
        <f t="shared" si="9"/>
        <v>21568646.835465834</v>
      </c>
      <c r="AH45" s="133">
        <f t="shared" si="5"/>
        <v>1.2292135991496572E-2</v>
      </c>
      <c r="AI45" s="133">
        <f t="shared" si="10"/>
        <v>1.5304657051993242E-2</v>
      </c>
      <c r="AJ45" s="134">
        <v>21407163.959038399</v>
      </c>
      <c r="AK45" s="133">
        <f t="shared" si="6"/>
        <v>-7.4869266328708344E-3</v>
      </c>
    </row>
    <row r="46" spans="1:44">
      <c r="A46" s="110" t="s">
        <v>185</v>
      </c>
      <c r="B46" s="66">
        <v>24728448.422676276</v>
      </c>
      <c r="D46" s="110" t="s">
        <v>185</v>
      </c>
      <c r="E46" s="66">
        <v>17959.243998119262</v>
      </c>
      <c r="F46" s="66">
        <v>1018.3899417454325</v>
      </c>
      <c r="G46" s="124">
        <v>0.83675219590233296</v>
      </c>
      <c r="H46" s="125">
        <f t="shared" si="2"/>
        <v>16045.826793917518</v>
      </c>
      <c r="I46" s="66">
        <v>17974.013737515201</v>
      </c>
      <c r="J46" s="66">
        <v>1015.36655402628</v>
      </c>
      <c r="K46" s="124">
        <v>0.83229976130000005</v>
      </c>
      <c r="L46" s="125">
        <f t="shared" si="3"/>
        <v>15975.133897363103</v>
      </c>
      <c r="N46" s="110" t="s">
        <v>185</v>
      </c>
      <c r="O46" s="66">
        <v>565.36913333339999</v>
      </c>
      <c r="P46" s="86">
        <v>593.86850888302297</v>
      </c>
      <c r="Q46" s="125">
        <f t="shared" si="0"/>
        <v>335754.92418119323</v>
      </c>
      <c r="R46" s="66">
        <v>563.92749703447998</v>
      </c>
      <c r="S46" s="66">
        <v>587.86127227472525</v>
      </c>
      <c r="T46" s="125">
        <f t="shared" si="1"/>
        <v>331511.13587739074</v>
      </c>
      <c r="V46" s="110" t="s">
        <v>185</v>
      </c>
      <c r="W46" s="124">
        <v>0.29660788856019316</v>
      </c>
      <c r="X46" s="138">
        <v>0.34528911176883897</v>
      </c>
      <c r="Z46" s="110" t="s">
        <v>185</v>
      </c>
      <c r="AA46" s="132">
        <f t="shared" si="4"/>
        <v>181.50673189100382</v>
      </c>
      <c r="AB46" s="135">
        <v>188.172516911494</v>
      </c>
      <c r="AC46" s="70">
        <f t="shared" si="7"/>
        <v>-1.3950281345948001E-2</v>
      </c>
      <c r="AE46" s="110" t="s">
        <v>185</v>
      </c>
      <c r="AF46" s="125">
        <f t="shared" si="8"/>
        <v>24728448.422676276</v>
      </c>
      <c r="AG46" s="125">
        <f t="shared" si="9"/>
        <v>21892232.03879327</v>
      </c>
      <c r="AH46" s="133">
        <f t="shared" si="5"/>
        <v>0.129553550266469</v>
      </c>
      <c r="AI46" s="133">
        <f t="shared" si="10"/>
        <v>1.5002573216385429E-2</v>
      </c>
      <c r="AJ46" s="134">
        <v>21491795.164156798</v>
      </c>
      <c r="AK46" s="133">
        <f t="shared" si="6"/>
        <v>-1.8291276738109336E-2</v>
      </c>
    </row>
    <row r="47" spans="1:44">
      <c r="A47" s="110" t="s">
        <v>186</v>
      </c>
      <c r="B47" s="66">
        <v>20404811.659735646</v>
      </c>
      <c r="D47" s="110" t="s">
        <v>186</v>
      </c>
      <c r="E47" s="66">
        <v>18297.600000000006</v>
      </c>
      <c r="F47" s="66">
        <v>1057.6999999999991</v>
      </c>
      <c r="G47" s="124">
        <v>0.83958828131866603</v>
      </c>
      <c r="H47" s="125">
        <f t="shared" si="2"/>
        <v>16420.150536256428</v>
      </c>
      <c r="I47" s="66">
        <v>18406.2965124371</v>
      </c>
      <c r="J47" s="66">
        <v>1036.94541131699</v>
      </c>
      <c r="K47" s="124">
        <v>0.83229976130000005</v>
      </c>
      <c r="L47" s="125">
        <f t="shared" si="3"/>
        <v>16356.501605035412</v>
      </c>
      <c r="N47" s="110" t="s">
        <v>186</v>
      </c>
      <c r="O47" s="66">
        <v>563.8097333334</v>
      </c>
      <c r="P47" s="86">
        <v>603.58836725763899</v>
      </c>
      <c r="Q47" s="125">
        <f t="shared" si="0"/>
        <v>340308.99638667173</v>
      </c>
      <c r="R47" s="66">
        <v>561.82864893013402</v>
      </c>
      <c r="S47" s="66">
        <v>592.00067872964371</v>
      </c>
      <c r="T47" s="125">
        <f t="shared" si="1"/>
        <v>332602.94149639807</v>
      </c>
      <c r="V47" s="110" t="s">
        <v>186</v>
      </c>
      <c r="W47" s="124">
        <v>0.48430692048308988</v>
      </c>
      <c r="X47" s="138">
        <v>0.33816773648674597</v>
      </c>
      <c r="Z47" s="110" t="s">
        <v>186</v>
      </c>
      <c r="AA47" s="132">
        <f t="shared" si="4"/>
        <v>260.28397297252786</v>
      </c>
      <c r="AB47" s="135">
        <v>184.92979321473101</v>
      </c>
      <c r="AC47" s="70">
        <f t="shared" si="7"/>
        <v>-1.7232716817452087E-2</v>
      </c>
      <c r="AE47" s="110" t="s">
        <v>186</v>
      </c>
      <c r="AF47" s="125">
        <f t="shared" si="8"/>
        <v>20404811.659735646</v>
      </c>
      <c r="AG47" s="125">
        <f t="shared" si="9"/>
        <v>22209044.593149833</v>
      </c>
      <c r="AH47" s="133">
        <f t="shared" si="5"/>
        <v>-8.1238655983008182E-2</v>
      </c>
      <c r="AI47" s="133">
        <f t="shared" si="10"/>
        <v>1.4471459730335701E-2</v>
      </c>
      <c r="AJ47" s="134">
        <v>21493899.989916399</v>
      </c>
      <c r="AK47" s="133">
        <f t="shared" si="6"/>
        <v>-3.2200601886945367E-2</v>
      </c>
    </row>
    <row r="48" spans="1:44">
      <c r="A48" s="110" t="s">
        <v>187</v>
      </c>
      <c r="B48" s="66">
        <v>19822283.680058699</v>
      </c>
      <c r="D48" s="110" t="s">
        <v>187</v>
      </c>
      <c r="E48" s="66">
        <v>19167.254060475268</v>
      </c>
      <c r="F48" s="66">
        <v>1070.0761350969801</v>
      </c>
      <c r="G48" s="124">
        <v>0.84186873625966596</v>
      </c>
      <c r="H48" s="125">
        <f t="shared" si="2"/>
        <v>17206.388088557243</v>
      </c>
      <c r="I48" s="66">
        <v>18838.893818942699</v>
      </c>
      <c r="J48" s="66">
        <v>1058.64394941461</v>
      </c>
      <c r="K48" s="124">
        <v>0.83229976130000005</v>
      </c>
      <c r="L48" s="125">
        <f t="shared" si="3"/>
        <v>16738.250778076665</v>
      </c>
      <c r="N48" s="110" t="s">
        <v>187</v>
      </c>
      <c r="O48" s="66">
        <v>561.38400000000001</v>
      </c>
      <c r="P48" s="86">
        <v>614.35135920370396</v>
      </c>
      <c r="Q48" s="125">
        <f t="shared" si="0"/>
        <v>344887.02343521215</v>
      </c>
      <c r="R48" s="66">
        <v>559.69284739798297</v>
      </c>
      <c r="S48" s="66">
        <v>596.20363213667838</v>
      </c>
      <c r="T48" s="125">
        <f t="shared" si="1"/>
        <v>333690.90849959711</v>
      </c>
      <c r="V48" s="110" t="s">
        <v>187</v>
      </c>
      <c r="W48" s="124">
        <v>0.31975167982164043</v>
      </c>
      <c r="X48" s="138">
        <v>0.330002167633835</v>
      </c>
      <c r="Z48" s="110" t="s">
        <v>187</v>
      </c>
      <c r="AA48" s="132">
        <f t="shared" si="4"/>
        <v>149.89578059915922</v>
      </c>
      <c r="AB48" s="135">
        <v>181.13706149395199</v>
      </c>
      <c r="AC48" s="70">
        <f t="shared" si="7"/>
        <v>-2.050903564454376E-2</v>
      </c>
      <c r="AE48" s="110" t="s">
        <v>187</v>
      </c>
      <c r="AF48" s="125">
        <f t="shared" si="8"/>
        <v>19822283.680058699</v>
      </c>
      <c r="AG48" s="125">
        <f t="shared" si="9"/>
        <v>22514875.768737677</v>
      </c>
      <c r="AH48" s="133">
        <f t="shared" si="5"/>
        <v>-0.11959169201447216</v>
      </c>
      <c r="AI48" s="133">
        <f t="shared" si="10"/>
        <v>1.3770568756576562E-2</v>
      </c>
      <c r="AJ48" s="134">
        <v>22434821.481087599</v>
      </c>
      <c r="AK48" s="133">
        <f t="shared" si="6"/>
        <v>-3.5556175602458975E-3</v>
      </c>
    </row>
    <row r="49" spans="1:37">
      <c r="A49" s="110" t="s">
        <v>188</v>
      </c>
      <c r="B49" s="66">
        <v>22686501.467721179</v>
      </c>
      <c r="D49" s="110" t="s">
        <v>188</v>
      </c>
      <c r="E49" s="66">
        <v>19674.073590562959</v>
      </c>
      <c r="F49" s="66">
        <v>1102.662009704922</v>
      </c>
      <c r="G49" s="124">
        <v>0.83910890776066605</v>
      </c>
      <c r="H49" s="125">
        <f t="shared" si="2"/>
        <v>17611.352411485172</v>
      </c>
      <c r="I49" s="66">
        <v>19268.3823175666</v>
      </c>
      <c r="J49" s="66">
        <v>1080.3696914167101</v>
      </c>
      <c r="K49" s="124">
        <v>0.83229976130000005</v>
      </c>
      <c r="L49" s="125">
        <f t="shared" si="3"/>
        <v>17117.439694964534</v>
      </c>
      <c r="N49" s="110" t="s">
        <v>188</v>
      </c>
      <c r="O49" s="66">
        <v>556.01273333330005</v>
      </c>
      <c r="P49" s="86">
        <v>596.93394435589903</v>
      </c>
      <c r="Q49" s="125">
        <f t="shared" si="0"/>
        <v>331902.87402075145</v>
      </c>
      <c r="R49" s="66">
        <v>557.53739848775604</v>
      </c>
      <c r="S49" s="66">
        <v>600.45955483254318</v>
      </c>
      <c r="T49" s="125">
        <f t="shared" si="1"/>
        <v>334778.6580984522</v>
      </c>
      <c r="V49" s="110" t="s">
        <v>188</v>
      </c>
      <c r="W49" s="124">
        <v>0.3050909382190844</v>
      </c>
      <c r="X49" s="138">
        <v>0.32090451575203499</v>
      </c>
      <c r="Z49" s="110" t="s">
        <v>188</v>
      </c>
      <c r="AA49" s="132">
        <f t="shared" si="4"/>
        <v>167.42259295446664</v>
      </c>
      <c r="AB49" s="135">
        <v>176.87193582118201</v>
      </c>
      <c r="AC49" s="70">
        <f t="shared" si="7"/>
        <v>-2.3546399823386688E-2</v>
      </c>
      <c r="AE49" s="110" t="s">
        <v>188</v>
      </c>
      <c r="AF49" s="125">
        <f t="shared" si="8"/>
        <v>22686501.467721179</v>
      </c>
      <c r="AG49" s="125">
        <f t="shared" si="9"/>
        <v>22804817.891688123</v>
      </c>
      <c r="AH49" s="133">
        <f t="shared" si="5"/>
        <v>-5.1882205123886596E-3</v>
      </c>
      <c r="AI49" s="133">
        <f t="shared" si="10"/>
        <v>1.2877802477286426E-2</v>
      </c>
      <c r="AJ49" s="134">
        <v>22317101.543080099</v>
      </c>
      <c r="AK49" s="133">
        <f t="shared" si="6"/>
        <v>-2.1386548707577568E-2</v>
      </c>
    </row>
    <row r="50" spans="1:37">
      <c r="A50" s="110" t="s">
        <v>189</v>
      </c>
      <c r="B50" s="66">
        <v>25883026.537398487</v>
      </c>
      <c r="D50" s="110" t="s">
        <v>189</v>
      </c>
      <c r="E50" s="66">
        <v>20186.363435101048</v>
      </c>
      <c r="F50" s="66">
        <v>1184.8592228081211</v>
      </c>
      <c r="G50" s="124">
        <v>0.83874243523900005</v>
      </c>
      <c r="H50" s="125">
        <f t="shared" si="2"/>
        <v>18116.01884898428</v>
      </c>
      <c r="I50" s="66">
        <v>19691.5438939946</v>
      </c>
      <c r="J50" s="66">
        <v>1102.03730553692</v>
      </c>
      <c r="K50" s="124">
        <v>0.83229976130000005</v>
      </c>
      <c r="L50" s="125">
        <f t="shared" si="3"/>
        <v>17491.3045881371</v>
      </c>
      <c r="N50" s="110" t="s">
        <v>189</v>
      </c>
      <c r="O50" s="66">
        <v>556.18600000000004</v>
      </c>
      <c r="P50" s="86">
        <v>602.47032321998097</v>
      </c>
      <c r="Q50" s="125">
        <f t="shared" si="0"/>
        <v>335085.55919042835</v>
      </c>
      <c r="R50" s="66">
        <v>555.38066521956102</v>
      </c>
      <c r="S50" s="66">
        <v>604.76800432175446</v>
      </c>
      <c r="T50" s="125">
        <f t="shared" si="1"/>
        <v>335876.45654372236</v>
      </c>
      <c r="V50" s="110" t="s">
        <v>189</v>
      </c>
      <c r="W50" s="124">
        <v>0.2431797955571372</v>
      </c>
      <c r="X50" s="138">
        <v>0.31098048482838903</v>
      </c>
      <c r="Z50" s="110" t="s">
        <v>189</v>
      </c>
      <c r="AA50" s="132">
        <f t="shared" si="4"/>
        <v>157.03293567170556</v>
      </c>
      <c r="AB50" s="135">
        <v>172.19250446788399</v>
      </c>
      <c r="AC50" s="70">
        <f t="shared" si="7"/>
        <v>-2.645660732762567E-2</v>
      </c>
      <c r="AE50" s="110" t="s">
        <v>189</v>
      </c>
      <c r="AF50" s="125">
        <f t="shared" si="8"/>
        <v>25883026.537398487</v>
      </c>
      <c r="AG50" s="125">
        <f t="shared" si="9"/>
        <v>23072503.013923444</v>
      </c>
      <c r="AH50" s="133">
        <f t="shared" si="5"/>
        <v>0.12181268420591349</v>
      </c>
      <c r="AI50" s="133">
        <f t="shared" si="10"/>
        <v>1.173809514755586E-2</v>
      </c>
      <c r="AJ50" s="134">
        <v>22531927.036803201</v>
      </c>
      <c r="AK50" s="133">
        <f t="shared" si="6"/>
        <v>-2.3429446592509898E-2</v>
      </c>
    </row>
    <row r="51" spans="1:37">
      <c r="A51" s="110" t="s">
        <v>190</v>
      </c>
      <c r="B51" s="66">
        <v>21613266.002763122</v>
      </c>
      <c r="D51" s="110" t="s">
        <v>190</v>
      </c>
      <c r="E51" s="66">
        <v>20501.099999999999</v>
      </c>
      <c r="F51" s="66">
        <v>1124.7999999999997</v>
      </c>
      <c r="G51" s="124">
        <v>0.836532705105</v>
      </c>
      <c r="H51" s="125">
        <f t="shared" si="2"/>
        <v>18274.640640628113</v>
      </c>
      <c r="I51" s="66">
        <v>20105.413990958099</v>
      </c>
      <c r="J51" s="66">
        <v>1123.5753926878201</v>
      </c>
      <c r="K51" s="124">
        <v>0.83229976130000005</v>
      </c>
      <c r="L51" s="125">
        <f t="shared" si="3"/>
        <v>17857.306658199926</v>
      </c>
      <c r="N51" s="110" t="s">
        <v>190</v>
      </c>
      <c r="O51" s="66">
        <v>549.4286000001</v>
      </c>
      <c r="P51" s="86">
        <v>601.29395651192601</v>
      </c>
      <c r="Q51" s="125">
        <f t="shared" si="0"/>
        <v>330368.0967148685</v>
      </c>
      <c r="R51" s="66">
        <v>553.24005769778296</v>
      </c>
      <c r="S51" s="66">
        <v>609.12419340901647</v>
      </c>
      <c r="T51" s="125">
        <f t="shared" si="1"/>
        <v>336991.90390671976</v>
      </c>
      <c r="V51" s="110" t="s">
        <v>190</v>
      </c>
      <c r="W51" s="124">
        <v>0.47340313930547961</v>
      </c>
      <c r="X51" s="138">
        <v>0.30032589536398402</v>
      </c>
      <c r="Z51" s="110" t="s">
        <v>190</v>
      </c>
      <c r="AA51" s="132">
        <f t="shared" si="4"/>
        <v>257.5494942783551</v>
      </c>
      <c r="AB51" s="135">
        <v>167.15094986623001</v>
      </c>
      <c r="AC51" s="70">
        <f t="shared" si="7"/>
        <v>-2.9278595007567798E-2</v>
      </c>
      <c r="AE51" s="110" t="s">
        <v>190</v>
      </c>
      <c r="AF51" s="125">
        <f t="shared" si="8"/>
        <v>21613266.002763122</v>
      </c>
      <c r="AG51" s="125">
        <f t="shared" si="9"/>
        <v>23311567.902696777</v>
      </c>
      <c r="AH51" s="133">
        <f t="shared" si="5"/>
        <v>-7.28523240917308E-2</v>
      </c>
      <c r="AI51" s="133">
        <f t="shared" si="10"/>
        <v>1.0361463107364965E-2</v>
      </c>
      <c r="AJ51" s="134">
        <v>22740855.4107995</v>
      </c>
      <c r="AK51" s="133">
        <f t="shared" si="6"/>
        <v>-2.448194365473183E-2</v>
      </c>
    </row>
    <row r="52" spans="1:37">
      <c r="A52" s="110" t="s">
        <v>191</v>
      </c>
      <c r="B52" s="66">
        <v>20079806.558712862</v>
      </c>
      <c r="D52" s="110" t="s">
        <v>191</v>
      </c>
      <c r="E52" s="66">
        <v>21079.39043768185</v>
      </c>
      <c r="F52" s="66">
        <v>1101.3502053750369</v>
      </c>
      <c r="G52" s="124">
        <v>0.83509334179266603</v>
      </c>
      <c r="H52" s="125">
        <f t="shared" si="2"/>
        <v>18704.608808931142</v>
      </c>
      <c r="I52" s="66">
        <v>20507.337313401698</v>
      </c>
      <c r="J52" s="66">
        <v>1144.96431748025</v>
      </c>
      <c r="K52" s="124">
        <v>0.83229976130000005</v>
      </c>
      <c r="L52" s="125">
        <f t="shared" si="3"/>
        <v>18213.216268323071</v>
      </c>
      <c r="N52" s="110" t="s">
        <v>191</v>
      </c>
      <c r="O52" s="66">
        <v>553.41373333339902</v>
      </c>
      <c r="P52" s="86">
        <v>617.88856510774997</v>
      </c>
      <c r="Q52" s="125">
        <f t="shared" si="0"/>
        <v>341948.01760029688</v>
      </c>
      <c r="R52" s="66">
        <v>551.13348936104603</v>
      </c>
      <c r="S52" s="66">
        <v>613.51654794684464</v>
      </c>
      <c r="T52" s="125">
        <f t="shared" si="1"/>
        <v>338129.51585068798</v>
      </c>
      <c r="V52" s="110" t="s">
        <v>191</v>
      </c>
      <c r="W52" s="124">
        <v>0.26912944714563358</v>
      </c>
      <c r="X52" s="138">
        <v>0.28899419242911301</v>
      </c>
      <c r="Z52" s="110" t="s">
        <v>191</v>
      </c>
      <c r="AA52" s="132">
        <f t="shared" si="4"/>
        <v>128.36418892198503</v>
      </c>
      <c r="AB52" s="135">
        <v>161.78997971789701</v>
      </c>
      <c r="AC52" s="70">
        <f t="shared" si="7"/>
        <v>-3.2072627482065519E-2</v>
      </c>
      <c r="AE52" s="110" t="s">
        <v>191</v>
      </c>
      <c r="AF52" s="125">
        <f t="shared" si="8"/>
        <v>20079806.558712862</v>
      </c>
      <c r="AG52" s="125">
        <f t="shared" si="9"/>
        <v>23517372.634764392</v>
      </c>
      <c r="AH52" s="133">
        <f t="shared" si="5"/>
        <v>-0.14617134870627391</v>
      </c>
      <c r="AI52" s="133">
        <f t="shared" si="10"/>
        <v>8.8284380066863122E-3</v>
      </c>
      <c r="AJ52" s="134">
        <v>22629328.592711899</v>
      </c>
      <c r="AK52" s="133">
        <f t="shared" si="6"/>
        <v>-3.7761192793269248E-2</v>
      </c>
    </row>
    <row r="53" spans="1:37">
      <c r="A53" s="110" t="s">
        <v>192</v>
      </c>
      <c r="B53" s="66">
        <v>22367737.005466826</v>
      </c>
      <c r="D53" s="110" t="s">
        <v>192</v>
      </c>
      <c r="E53" s="66">
        <v>21448.37618046056</v>
      </c>
      <c r="F53" s="66">
        <v>1134.4001688814476</v>
      </c>
      <c r="G53" s="124">
        <v>0.83402891123466605</v>
      </c>
      <c r="H53" s="125">
        <f t="shared" si="2"/>
        <v>19022.966002422512</v>
      </c>
      <c r="I53" s="66">
        <v>20894.905870025399</v>
      </c>
      <c r="J53" s="66">
        <v>1166.18520990467</v>
      </c>
      <c r="K53" s="124">
        <v>0.83229976130000005</v>
      </c>
      <c r="L53" s="125">
        <f t="shared" si="3"/>
        <v>18557.010377912778</v>
      </c>
      <c r="N53" s="110" t="s">
        <v>192</v>
      </c>
      <c r="O53" s="66">
        <v>548.04246666669997</v>
      </c>
      <c r="P53" s="86">
        <v>628.83494220415298</v>
      </c>
      <c r="Q53" s="125">
        <f t="shared" si="0"/>
        <v>344628.25285177573</v>
      </c>
      <c r="R53" s="66">
        <v>549.07649148691098</v>
      </c>
      <c r="S53" s="66">
        <v>617.91621978506566</v>
      </c>
      <c r="T53" s="125">
        <f t="shared" si="1"/>
        <v>339283.26999243884</v>
      </c>
      <c r="V53" s="110" t="s">
        <v>192</v>
      </c>
      <c r="W53" s="124">
        <v>0.25499252938477468</v>
      </c>
      <c r="X53" s="138">
        <v>0.27714699437153101</v>
      </c>
      <c r="Z53" s="110" t="s">
        <v>192</v>
      </c>
      <c r="AA53" s="132">
        <f t="shared" si="4"/>
        <v>135.85333236238003</v>
      </c>
      <c r="AB53" s="135">
        <v>156.20880081481499</v>
      </c>
      <c r="AC53" s="70">
        <f t="shared" si="7"/>
        <v>-3.4496443554870138E-2</v>
      </c>
      <c r="AE53" s="110" t="s">
        <v>192</v>
      </c>
      <c r="AF53" s="125">
        <f t="shared" si="8"/>
        <v>22367737.005466826</v>
      </c>
      <c r="AG53" s="125">
        <f t="shared" si="9"/>
        <v>23686088.646582156</v>
      </c>
      <c r="AH53" s="133">
        <f t="shared" si="5"/>
        <v>-5.5659322262376361E-2</v>
      </c>
      <c r="AI53" s="133">
        <f t="shared" si="10"/>
        <v>7.1741012245714053E-3</v>
      </c>
      <c r="AJ53" s="134">
        <v>22110672.172591601</v>
      </c>
      <c r="AK53" s="133">
        <f t="shared" si="6"/>
        <v>-6.6512310136856836E-2</v>
      </c>
    </row>
    <row r="54" spans="1:37">
      <c r="A54" s="110" t="s">
        <v>193</v>
      </c>
      <c r="B54" s="66">
        <v>25049488.15488518</v>
      </c>
      <c r="D54" s="110" t="s">
        <v>193</v>
      </c>
      <c r="E54" s="66">
        <v>21839.167515865127</v>
      </c>
      <c r="F54" s="66">
        <v>1138.7338978265814</v>
      </c>
      <c r="G54" s="124">
        <v>0.82923061806433296</v>
      </c>
      <c r="H54" s="125">
        <f t="shared" si="2"/>
        <v>19248.440275017922</v>
      </c>
      <c r="I54" s="66">
        <v>21266.069202732298</v>
      </c>
      <c r="J54" s="66">
        <v>1187.19194113142</v>
      </c>
      <c r="K54" s="124">
        <v>0.83229976130000005</v>
      </c>
      <c r="L54" s="125">
        <f t="shared" si="3"/>
        <v>18886.936262354793</v>
      </c>
      <c r="N54" s="110" t="s">
        <v>193</v>
      </c>
      <c r="O54" s="66">
        <v>547.17613333329905</v>
      </c>
      <c r="P54" s="86">
        <v>627.426571929945</v>
      </c>
      <c r="Q54" s="125">
        <f t="shared" si="0"/>
        <v>343312.84557919431</v>
      </c>
      <c r="R54" s="66">
        <v>547.08602050542504</v>
      </c>
      <c r="S54" s="66">
        <v>622.29631590725398</v>
      </c>
      <c r="T54" s="125">
        <f t="shared" si="1"/>
        <v>340449.61504488642</v>
      </c>
      <c r="V54" s="110" t="s">
        <v>193</v>
      </c>
      <c r="W54" s="124">
        <v>0.12178417286455523</v>
      </c>
      <c r="X54" s="138">
        <v>0.264933504073191</v>
      </c>
      <c r="Z54" s="110" t="s">
        <v>193</v>
      </c>
      <c r="AA54" s="132">
        <f t="shared" si="4"/>
        <v>103.63266571654533</v>
      </c>
      <c r="AB54" s="135">
        <v>150.48572882967099</v>
      </c>
      <c r="AC54" s="70">
        <f t="shared" si="7"/>
        <v>-3.6637321042677251E-2</v>
      </c>
      <c r="AE54" s="110" t="s">
        <v>193</v>
      </c>
      <c r="AF54" s="125">
        <f t="shared" si="8"/>
        <v>25049488.15488518</v>
      </c>
      <c r="AG54" s="125">
        <f t="shared" si="9"/>
        <v>23813348.727444388</v>
      </c>
      <c r="AH54" s="133">
        <f t="shared" si="5"/>
        <v>5.1909516867578033E-2</v>
      </c>
      <c r="AI54" s="133">
        <f t="shared" si="10"/>
        <v>5.3727773614744567E-3</v>
      </c>
      <c r="AJ54" s="134">
        <v>21788996.9284936</v>
      </c>
      <c r="AK54" s="133">
        <f t="shared" si="6"/>
        <v>-8.5009119133999181E-2</v>
      </c>
    </row>
    <row r="55" spans="1:37">
      <c r="A55" s="110" t="s">
        <v>194</v>
      </c>
      <c r="B55" s="66">
        <v>20881100.472994115</v>
      </c>
      <c r="D55" s="110" t="s">
        <v>194</v>
      </c>
      <c r="E55" s="66">
        <v>22090.699999999993</v>
      </c>
      <c r="F55" s="66">
        <v>1230.9999999999989</v>
      </c>
      <c r="G55" s="124">
        <v>0.828380529966666</v>
      </c>
      <c r="H55" s="125">
        <f t="shared" si="2"/>
        <v>19530.505773334622</v>
      </c>
      <c r="I55" s="66">
        <v>21619.122772369301</v>
      </c>
      <c r="J55" s="66">
        <v>1207.9185166802299</v>
      </c>
      <c r="K55" s="124">
        <v>0.83229976130000005</v>
      </c>
      <c r="L55" s="125">
        <f t="shared" si="3"/>
        <v>19201.509239638595</v>
      </c>
      <c r="N55" s="110" t="s">
        <v>194</v>
      </c>
      <c r="O55" s="66">
        <v>539.89893333329996</v>
      </c>
      <c r="P55" s="86">
        <v>634.11415849138302</v>
      </c>
      <c r="Q55" s="125">
        <f t="shared" si="0"/>
        <v>342357.55778104078</v>
      </c>
      <c r="R55" s="66">
        <v>545.17838658111998</v>
      </c>
      <c r="S55" s="66">
        <v>626.63481170512171</v>
      </c>
      <c r="T55" s="125">
        <f t="shared" si="1"/>
        <v>341627.75562096218</v>
      </c>
      <c r="V55" s="110" t="s">
        <v>194</v>
      </c>
      <c r="W55" s="124">
        <v>0.47778710333256236</v>
      </c>
      <c r="X55" s="138">
        <v>0.25248907787542901</v>
      </c>
      <c r="Z55" s="110" t="s">
        <v>194</v>
      </c>
      <c r="AA55" s="132">
        <f t="shared" si="4"/>
        <v>239.62328794962119</v>
      </c>
      <c r="AB55" s="135">
        <v>144.68635726736599</v>
      </c>
      <c r="AC55" s="70">
        <f t="shared" si="7"/>
        <v>-3.8537684652270809E-2</v>
      </c>
      <c r="AE55" s="110" t="s">
        <v>194</v>
      </c>
      <c r="AF55" s="125">
        <f t="shared" si="8"/>
        <v>20881100.472994115</v>
      </c>
      <c r="AG55" s="125">
        <f t="shared" si="9"/>
        <v>23895404.987275429</v>
      </c>
      <c r="AH55" s="133">
        <f t="shared" si="5"/>
        <v>-0.12614578057523884</v>
      </c>
      <c r="AI55" s="133">
        <f t="shared" si="10"/>
        <v>3.4458093555096436E-3</v>
      </c>
      <c r="AJ55" s="134">
        <v>21923101.912857901</v>
      </c>
      <c r="AK55" s="133">
        <f t="shared" si="6"/>
        <v>-8.2539010134701676E-2</v>
      </c>
    </row>
    <row r="56" spans="1:37">
      <c r="A56" s="110" t="s">
        <v>195</v>
      </c>
      <c r="B56" s="66">
        <v>19505306.309580196</v>
      </c>
      <c r="D56" s="110" t="s">
        <v>195</v>
      </c>
      <c r="E56" s="66">
        <v>22591.39479025828</v>
      </c>
      <c r="F56" s="66">
        <v>1272.6592913570489</v>
      </c>
      <c r="G56" s="124">
        <v>0.82579278810166601</v>
      </c>
      <c r="H56" s="125">
        <f t="shared" si="2"/>
        <v>19928.470182309888</v>
      </c>
      <c r="I56" s="66">
        <v>21952.720226228801</v>
      </c>
      <c r="J56" s="66">
        <v>1228.26865579377</v>
      </c>
      <c r="K56" s="124">
        <v>0.83229976130000005</v>
      </c>
      <c r="L56" s="125">
        <f t="shared" si="3"/>
        <v>19499.512459969686</v>
      </c>
      <c r="N56" s="110" t="s">
        <v>195</v>
      </c>
      <c r="O56" s="66">
        <v>535.56726666669999</v>
      </c>
      <c r="P56" s="86">
        <v>632.760960629941</v>
      </c>
      <c r="Q56" s="125">
        <f t="shared" si="0"/>
        <v>338886.05813797284</v>
      </c>
      <c r="R56" s="66">
        <v>543.36995619904599</v>
      </c>
      <c r="S56" s="66">
        <v>630.90879138556841</v>
      </c>
      <c r="T56" s="125">
        <f t="shared" si="1"/>
        <v>342816.88234076934</v>
      </c>
      <c r="V56" s="110" t="s">
        <v>195</v>
      </c>
      <c r="W56" s="124">
        <v>0.21797817800597696</v>
      </c>
      <c r="X56" s="138">
        <v>0.23985960378757901</v>
      </c>
      <c r="Z56" s="110" t="s">
        <v>195</v>
      </c>
      <c r="AA56" s="132">
        <f t="shared" si="4"/>
        <v>106.74280288422955</v>
      </c>
      <c r="AB56" s="135">
        <v>138.84699646835699</v>
      </c>
      <c r="AC56" s="70">
        <f t="shared" si="7"/>
        <v>-4.0358751918941782E-2</v>
      </c>
      <c r="AE56" s="110" t="s">
        <v>195</v>
      </c>
      <c r="AF56" s="125">
        <f t="shared" si="8"/>
        <v>19505306.309580196</v>
      </c>
      <c r="AG56" s="125">
        <f t="shared" si="9"/>
        <v>23931188.175288144</v>
      </c>
      <c r="AH56" s="133">
        <f t="shared" si="5"/>
        <v>-0.18494200259886004</v>
      </c>
      <c r="AI56" s="133">
        <f t="shared" si="10"/>
        <v>1.4974924271746737E-3</v>
      </c>
      <c r="AJ56" s="134">
        <v>21973353.095748302</v>
      </c>
      <c r="AK56" s="133">
        <f t="shared" si="6"/>
        <v>-8.1811026899263825E-2</v>
      </c>
    </row>
    <row r="57" spans="1:37">
      <c r="A57" s="110" t="s">
        <v>196</v>
      </c>
      <c r="B57" s="66">
        <v>22519990.981518641</v>
      </c>
      <c r="D57" s="110" t="s">
        <v>196</v>
      </c>
      <c r="E57" s="66">
        <v>22704.563048342814</v>
      </c>
      <c r="F57" s="66">
        <v>1292.242379044844</v>
      </c>
      <c r="G57" s="124">
        <v>0.825961608742666</v>
      </c>
      <c r="H57" s="125">
        <f t="shared" si="2"/>
        <v>20045.339800253365</v>
      </c>
      <c r="I57" s="66">
        <v>22265.809947370901</v>
      </c>
      <c r="J57" s="66">
        <v>1248.16050364177</v>
      </c>
      <c r="K57" s="124">
        <v>0.83229976130000005</v>
      </c>
      <c r="L57" s="125">
        <f t="shared" si="3"/>
        <v>19779.988807989739</v>
      </c>
      <c r="N57" s="110" t="s">
        <v>196</v>
      </c>
      <c r="O57" s="66">
        <v>538.33953333329998</v>
      </c>
      <c r="P57" s="86">
        <v>651.63651979076303</v>
      </c>
      <c r="Q57" s="125">
        <f t="shared" si="0"/>
        <v>350801.69996709505</v>
      </c>
      <c r="R57" s="66">
        <v>541.67379618597397</v>
      </c>
      <c r="S57" s="66">
        <v>635.08894260358397</v>
      </c>
      <c r="T57" s="125">
        <f t="shared" si="1"/>
        <v>344011.03845581948</v>
      </c>
      <c r="V57" s="110" t="s">
        <v>196</v>
      </c>
      <c r="W57" s="124">
        <v>0.18932732624681659</v>
      </c>
      <c r="X57" s="138">
        <v>0.22723178108488101</v>
      </c>
      <c r="Z57" s="110" t="s">
        <v>196</v>
      </c>
      <c r="AA57" s="132">
        <f t="shared" si="4"/>
        <v>110.36961502462668</v>
      </c>
      <c r="AB57" s="135">
        <v>133.06329235477801</v>
      </c>
      <c r="AC57" s="70">
        <f t="shared" si="7"/>
        <v>-4.1655233895513732E-2</v>
      </c>
      <c r="AE57" s="110" t="s">
        <v>196</v>
      </c>
      <c r="AF57" s="125">
        <f t="shared" si="8"/>
        <v>22519990.981518641</v>
      </c>
      <c r="AG57" s="125">
        <f t="shared" si="9"/>
        <v>23921286.683038302</v>
      </c>
      <c r="AH57" s="133">
        <f t="shared" si="5"/>
        <v>-5.85794451647648E-2</v>
      </c>
      <c r="AI57" s="133">
        <f t="shared" si="10"/>
        <v>-4.1374845984731845E-4</v>
      </c>
      <c r="AJ57" s="134">
        <v>22343828.5657291</v>
      </c>
      <c r="AK57" s="133">
        <f t="shared" si="6"/>
        <v>-6.5943698523027963E-2</v>
      </c>
    </row>
    <row r="58" spans="1:37">
      <c r="A58" s="110" t="s">
        <v>197</v>
      </c>
      <c r="B58" s="66">
        <v>25951763.48827206</v>
      </c>
      <c r="D58" s="110" t="s">
        <v>197</v>
      </c>
      <c r="E58" s="66">
        <v>22853.456935996368</v>
      </c>
      <c r="F58" s="66">
        <v>1285.9237319247216</v>
      </c>
      <c r="G58" s="124">
        <v>0.82645989889566596</v>
      </c>
      <c r="H58" s="125">
        <f t="shared" si="2"/>
        <v>20173.389440664738</v>
      </c>
      <c r="I58" s="66">
        <v>22557.739490457901</v>
      </c>
      <c r="J58" s="66">
        <v>1267.53994954118</v>
      </c>
      <c r="K58" s="124">
        <v>0.83229976130000005</v>
      </c>
      <c r="L58" s="125">
        <f t="shared" si="3"/>
        <v>20042.341142916877</v>
      </c>
      <c r="N58" s="110" t="s">
        <v>197</v>
      </c>
      <c r="O58" s="66">
        <v>535.22073333330002</v>
      </c>
      <c r="P58" s="86">
        <v>643.62031819340598</v>
      </c>
      <c r="Q58" s="125">
        <f t="shared" si="0"/>
        <v>344478.93869168666</v>
      </c>
      <c r="R58" s="66">
        <v>540.09809668771595</v>
      </c>
      <c r="S58" s="66">
        <v>639.1471457527847</v>
      </c>
      <c r="T58" s="125">
        <f t="shared" si="1"/>
        <v>345202.15692446521</v>
      </c>
      <c r="V58" s="110" t="s">
        <v>197</v>
      </c>
      <c r="W58" s="124">
        <v>6.4683693718564195E-2</v>
      </c>
      <c r="X58" s="138">
        <v>0.214778633151465</v>
      </c>
      <c r="Z58" s="110" t="s">
        <v>197</v>
      </c>
      <c r="AA58" s="132">
        <f t="shared" si="4"/>
        <v>90.514745892049802</v>
      </c>
      <c r="AB58" s="135">
        <v>127.41082572776899</v>
      </c>
      <c r="AC58" s="70">
        <f t="shared" si="7"/>
        <v>-4.2479533814165804E-2</v>
      </c>
      <c r="AE58" s="110" t="s">
        <v>197</v>
      </c>
      <c r="AF58" s="125">
        <f t="shared" si="8"/>
        <v>25951763.48827206</v>
      </c>
      <c r="AG58" s="125">
        <f t="shared" si="9"/>
        <v>23866381.704251632</v>
      </c>
      <c r="AH58" s="133">
        <f t="shared" si="5"/>
        <v>8.7377374998110047E-2</v>
      </c>
      <c r="AI58" s="133">
        <f t="shared" si="10"/>
        <v>-2.2952351817095984E-3</v>
      </c>
      <c r="AJ58" s="134">
        <v>22548948.788217701</v>
      </c>
      <c r="AK58" s="133">
        <f t="shared" si="6"/>
        <v>-5.5200362265187417E-2</v>
      </c>
    </row>
    <row r="59" spans="1:37">
      <c r="A59" s="110" t="s">
        <v>198</v>
      </c>
      <c r="B59" s="66">
        <v>21022047.129175466</v>
      </c>
      <c r="D59" s="110" t="s">
        <v>198</v>
      </c>
      <c r="E59" s="66">
        <v>23119.799999999992</v>
      </c>
      <c r="F59" s="66">
        <v>1331.2999999999984</v>
      </c>
      <c r="G59" s="124">
        <v>0.82431797782433303</v>
      </c>
      <c r="H59" s="125">
        <f t="shared" si="2"/>
        <v>20389.366783703008</v>
      </c>
      <c r="I59" s="66">
        <v>22828.130630840202</v>
      </c>
      <c r="J59" s="66">
        <v>1286.3804339810999</v>
      </c>
      <c r="K59" s="124">
        <v>0.83229976130000005</v>
      </c>
      <c r="L59" s="125">
        <f t="shared" si="3"/>
        <v>20286.22810895462</v>
      </c>
      <c r="N59" s="110" t="s">
        <v>198</v>
      </c>
      <c r="O59" s="66">
        <v>534.87419999999997</v>
      </c>
      <c r="P59" s="86">
        <v>652.96591658419095</v>
      </c>
      <c r="Q59" s="125">
        <f t="shared" si="0"/>
        <v>349254.62226023583</v>
      </c>
      <c r="R59" s="66">
        <v>538.64896393580295</v>
      </c>
      <c r="S59" s="66">
        <v>643.06478526626245</v>
      </c>
      <c r="T59" s="125">
        <f t="shared" si="1"/>
        <v>346386.18032727187</v>
      </c>
      <c r="V59" s="110" t="s">
        <v>198</v>
      </c>
      <c r="W59" s="124">
        <v>0.30634975424714483</v>
      </c>
      <c r="X59" s="138">
        <v>0.202649493087185</v>
      </c>
      <c r="Z59" s="110" t="s">
        <v>198</v>
      </c>
      <c r="AA59" s="132">
        <f t="shared" si="4"/>
        <v>143.71043563077706</v>
      </c>
      <c r="AB59" s="135">
        <v>121.95099384014399</v>
      </c>
      <c r="AC59" s="70">
        <f t="shared" si="7"/>
        <v>-4.2852181958938806E-2</v>
      </c>
      <c r="AE59" s="110" t="s">
        <v>198</v>
      </c>
      <c r="AF59" s="125">
        <f t="shared" si="8"/>
        <v>21022047.129175466</v>
      </c>
      <c r="AG59" s="125">
        <f t="shared" si="9"/>
        <v>23768891.214100558</v>
      </c>
      <c r="AH59" s="133">
        <f t="shared" si="5"/>
        <v>-0.11556467065218282</v>
      </c>
      <c r="AI59" s="133">
        <f t="shared" si="10"/>
        <v>-4.0848458454725289E-3</v>
      </c>
      <c r="AJ59" s="134">
        <v>22011110.079756498</v>
      </c>
      <c r="AK59" s="133">
        <f t="shared" si="6"/>
        <v>-7.3953013563429551E-2</v>
      </c>
    </row>
    <row r="60" spans="1:37">
      <c r="A60" s="110" t="s">
        <v>199</v>
      </c>
      <c r="B60" s="66">
        <v>19643854.447022088</v>
      </c>
      <c r="D60" s="110" t="s">
        <v>199</v>
      </c>
      <c r="E60" s="66">
        <v>23384.677259703207</v>
      </c>
      <c r="F60" s="66">
        <v>1308.6289136948831</v>
      </c>
      <c r="G60" s="124">
        <v>0.82274425296266596</v>
      </c>
      <c r="H60" s="125">
        <f t="shared" si="2"/>
        <v>20548.23773650244</v>
      </c>
      <c r="I60" s="66">
        <v>23076.789967271801</v>
      </c>
      <c r="J60" s="66">
        <v>1304.66688731459</v>
      </c>
      <c r="K60" s="124">
        <v>0.83229976130000005</v>
      </c>
      <c r="L60" s="125">
        <f t="shared" si="3"/>
        <v>20511.473668645147</v>
      </c>
      <c r="N60" s="110" t="s">
        <v>199</v>
      </c>
      <c r="O60" s="66">
        <v>526.21086666669999</v>
      </c>
      <c r="P60" s="86">
        <v>653.54164756411797</v>
      </c>
      <c r="Q60" s="125">
        <f t="shared" si="0"/>
        <v>343900.71676749754</v>
      </c>
      <c r="R60" s="66">
        <v>537.329455809666</v>
      </c>
      <c r="S60" s="66">
        <v>646.82268344139743</v>
      </c>
      <c r="T60" s="125">
        <f t="shared" si="1"/>
        <v>347556.88049891393</v>
      </c>
      <c r="V60" s="110" t="s">
        <v>199</v>
      </c>
      <c r="W60" s="124">
        <v>0.13053809799588467</v>
      </c>
      <c r="X60" s="138">
        <v>0.190899884654751</v>
      </c>
      <c r="Z60" s="110" t="s">
        <v>199</v>
      </c>
      <c r="AA60" s="132">
        <f t="shared" si="4"/>
        <v>82.514007385032954</v>
      </c>
      <c r="AB60" s="135">
        <v>116.722133894816</v>
      </c>
      <c r="AC60" s="70">
        <f t="shared" si="7"/>
        <v>-4.2876730895544002E-2</v>
      </c>
      <c r="AE60" s="110" t="s">
        <v>199</v>
      </c>
      <c r="AF60" s="125">
        <f t="shared" si="8"/>
        <v>19643854.447022088</v>
      </c>
      <c r="AG60" s="125">
        <f t="shared" si="9"/>
        <v>23635109.014054507</v>
      </c>
      <c r="AH60" s="133">
        <f t="shared" si="5"/>
        <v>-0.16886973377863576</v>
      </c>
      <c r="AI60" s="133">
        <f t="shared" si="10"/>
        <v>-5.6284577534978508E-3</v>
      </c>
      <c r="AJ60" s="134">
        <v>22126075.131698001</v>
      </c>
      <c r="AK60" s="133">
        <f t="shared" si="6"/>
        <v>-6.3847130193440862E-2</v>
      </c>
    </row>
    <row r="61" spans="1:37">
      <c r="A61" s="110" t="s">
        <v>200</v>
      </c>
      <c r="B61" s="66">
        <v>21748698.310666617</v>
      </c>
      <c r="D61" s="110" t="s">
        <v>200</v>
      </c>
      <c r="E61" s="66">
        <v>23502.574772625641</v>
      </c>
      <c r="F61" s="66">
        <v>1315.977439624191</v>
      </c>
      <c r="G61" s="124">
        <v>0.82108031748433297</v>
      </c>
      <c r="H61" s="125">
        <f t="shared" si="2"/>
        <v>20613.478995630929</v>
      </c>
      <c r="I61" s="66">
        <v>23303.706391862401</v>
      </c>
      <c r="J61" s="66">
        <v>1322.4123146235099</v>
      </c>
      <c r="K61" s="124">
        <v>0.83229976130000005</v>
      </c>
      <c r="L61" s="125">
        <f t="shared" si="3"/>
        <v>20718.081581975872</v>
      </c>
      <c r="N61" s="110" t="s">
        <v>200</v>
      </c>
      <c r="O61" s="66">
        <v>530.36926666659997</v>
      </c>
      <c r="P61" s="86">
        <v>652.93967867994195</v>
      </c>
      <c r="Q61" s="125">
        <f t="shared" si="0"/>
        <v>346299.13855900621</v>
      </c>
      <c r="R61" s="66">
        <v>536.14027096127904</v>
      </c>
      <c r="S61" s="66">
        <v>650.39828883265261</v>
      </c>
      <c r="T61" s="125">
        <f t="shared" si="1"/>
        <v>348704.71480749059</v>
      </c>
      <c r="V61" s="110" t="s">
        <v>200</v>
      </c>
      <c r="W61" s="124">
        <v>9.0860978723051322E-2</v>
      </c>
      <c r="X61" s="138">
        <v>0.17965014428009701</v>
      </c>
      <c r="Z61" s="110" t="s">
        <v>200</v>
      </c>
      <c r="AA61" s="132">
        <f t="shared" si="4"/>
        <v>81.154727816485277</v>
      </c>
      <c r="AB61" s="135">
        <v>111.776182745817</v>
      </c>
      <c r="AC61" s="70">
        <f t="shared" si="7"/>
        <v>-4.2373721109794316E-2</v>
      </c>
      <c r="AE61" s="110" t="s">
        <v>200</v>
      </c>
      <c r="AF61" s="125">
        <f t="shared" si="8"/>
        <v>21748698.310666617</v>
      </c>
      <c r="AG61" s="125">
        <f t="shared" si="9"/>
        <v>23471268.627941333</v>
      </c>
      <c r="AH61" s="133">
        <f t="shared" si="5"/>
        <v>-7.3390592753221906E-2</v>
      </c>
      <c r="AI61" s="133">
        <f t="shared" si="10"/>
        <v>-6.9320765990860123E-3</v>
      </c>
      <c r="AJ61" s="134">
        <v>21665166.634929601</v>
      </c>
      <c r="AK61" s="133">
        <f t="shared" si="6"/>
        <v>-7.6949483287054227E-2</v>
      </c>
    </row>
    <row r="62" spans="1:37">
      <c r="A62" s="110" t="s">
        <v>201</v>
      </c>
      <c r="B62" s="66">
        <v>24628170.333698023</v>
      </c>
      <c r="D62" s="110" t="s">
        <v>201</v>
      </c>
      <c r="E62" s="66">
        <v>23621.580808113562</v>
      </c>
      <c r="F62" s="66">
        <v>1357.7039246998133</v>
      </c>
      <c r="G62" s="124">
        <v>0.82346573749233298</v>
      </c>
      <c r="H62" s="125">
        <f t="shared" si="2"/>
        <v>20809.266385587787</v>
      </c>
      <c r="I62" s="66">
        <v>23509.0612262795</v>
      </c>
      <c r="J62" s="66">
        <v>1339.63219725618</v>
      </c>
      <c r="K62" s="124">
        <v>0.83229976130000005</v>
      </c>
      <c r="L62" s="125">
        <f t="shared" si="3"/>
        <v>20906.218244275697</v>
      </c>
      <c r="N62" s="110" t="s">
        <v>201</v>
      </c>
      <c r="O62" s="66">
        <v>528.11680000000001</v>
      </c>
      <c r="P62" s="86">
        <v>659.70043496607605</v>
      </c>
      <c r="Q62" s="125">
        <f t="shared" si="0"/>
        <v>348398.88267289218</v>
      </c>
      <c r="R62" s="66">
        <v>535.07515892440097</v>
      </c>
      <c r="S62" s="66">
        <v>653.77482451492392</v>
      </c>
      <c r="T62" s="125">
        <f t="shared" si="1"/>
        <v>349818.66812809528</v>
      </c>
      <c r="V62" s="110" t="s">
        <v>201</v>
      </c>
      <c r="W62" s="124">
        <v>5.6685200950746251E-2</v>
      </c>
      <c r="X62" s="138">
        <v>0.168982882272495</v>
      </c>
      <c r="Z62" s="110" t="s">
        <v>201</v>
      </c>
      <c r="AA62" s="132">
        <f t="shared" si="4"/>
        <v>82.933095677159088</v>
      </c>
      <c r="AB62" s="135">
        <v>107.14369716811299</v>
      </c>
      <c r="AC62" s="70">
        <f t="shared" si="7"/>
        <v>-4.1444299348086022E-2</v>
      </c>
      <c r="AE62" s="110" t="s">
        <v>201</v>
      </c>
      <c r="AF62" s="125">
        <f t="shared" si="8"/>
        <v>24628170.333698023</v>
      </c>
      <c r="AG62" s="125">
        <f t="shared" si="9"/>
        <v>23283466.901502311</v>
      </c>
      <c r="AH62" s="133">
        <f t="shared" si="5"/>
        <v>5.7753574151319709E-2</v>
      </c>
      <c r="AI62" s="133">
        <f t="shared" si="10"/>
        <v>-8.0013453646665678E-3</v>
      </c>
      <c r="AJ62" s="134">
        <v>21383574.426440701</v>
      </c>
      <c r="AK62" s="133">
        <f t="shared" si="6"/>
        <v>-8.1598349725960445E-2</v>
      </c>
    </row>
    <row r="63" spans="1:37">
      <c r="A63" s="110" t="s">
        <v>202</v>
      </c>
      <c r="B63" s="66">
        <v>19957391.621910635</v>
      </c>
      <c r="D63" s="110" t="s">
        <v>202</v>
      </c>
      <c r="E63" s="66">
        <v>23823.499999999989</v>
      </c>
      <c r="F63" s="66">
        <v>1384.5999999999976</v>
      </c>
      <c r="G63" s="124">
        <v>0.81942389065533305</v>
      </c>
      <c r="H63" s="125">
        <f t="shared" si="2"/>
        <v>20906.145059027316</v>
      </c>
      <c r="I63" s="66">
        <v>23693.160084928499</v>
      </c>
      <c r="J63" s="66">
        <v>1356.3379947640401</v>
      </c>
      <c r="K63" s="124">
        <v>0.83229976130000005</v>
      </c>
      <c r="L63" s="125">
        <f t="shared" si="3"/>
        <v>21076.149477892715</v>
      </c>
      <c r="N63" s="110" t="s">
        <v>202</v>
      </c>
      <c r="O63" s="66">
        <v>529.50293333339903</v>
      </c>
      <c r="P63" s="86">
        <v>659.21326929206896</v>
      </c>
      <c r="Q63" s="125">
        <f t="shared" si="0"/>
        <v>349055.35978245042</v>
      </c>
      <c r="R63" s="66">
        <v>534.12426235510702</v>
      </c>
      <c r="S63" s="66">
        <v>656.9386900991517</v>
      </c>
      <c r="T63" s="125">
        <f t="shared" si="1"/>
        <v>350886.89326173963</v>
      </c>
      <c r="V63" s="110" t="s">
        <v>202</v>
      </c>
      <c r="W63" s="124">
        <v>0.26495818350137468</v>
      </c>
      <c r="X63" s="138">
        <v>0.15892521571274601</v>
      </c>
      <c r="Z63" s="110" t="s">
        <v>202</v>
      </c>
      <c r="AA63" s="132">
        <f t="shared" si="4"/>
        <v>120.54598110265776</v>
      </c>
      <c r="AB63" s="135">
        <v>102.83609552733699</v>
      </c>
      <c r="AC63" s="70">
        <f t="shared" si="7"/>
        <v>-4.0203966771999555E-2</v>
      </c>
      <c r="AE63" s="110" t="s">
        <v>202</v>
      </c>
      <c r="AF63" s="125">
        <f t="shared" si="8"/>
        <v>19957391.621910635</v>
      </c>
      <c r="AG63" s="125">
        <f t="shared" si="9"/>
        <v>23078378.972897209</v>
      </c>
      <c r="AH63" s="133">
        <f t="shared" si="5"/>
        <v>-0.13523425343919518</v>
      </c>
      <c r="AI63" s="133">
        <f t="shared" si="10"/>
        <v>-8.8083071766201781E-3</v>
      </c>
      <c r="AJ63" s="134">
        <v>20822578.953250501</v>
      </c>
      <c r="AK63" s="133">
        <f t="shared" si="6"/>
        <v>-9.7745167556866741E-2</v>
      </c>
    </row>
    <row r="64" spans="1:37">
      <c r="A64" s="110" t="s">
        <v>203</v>
      </c>
      <c r="B64" s="66">
        <v>18301215.396012112</v>
      </c>
      <c r="D64" s="110" t="s">
        <v>203</v>
      </c>
      <c r="E64" s="66">
        <v>23942.462600613075</v>
      </c>
      <c r="F64" s="66">
        <v>1365.5963190441669</v>
      </c>
      <c r="G64" s="124">
        <v>0.82048732524233303</v>
      </c>
      <c r="H64" s="125">
        <f t="shared" si="2"/>
        <v>21010.083417935781</v>
      </c>
      <c r="I64" s="66">
        <v>23856.378906953501</v>
      </c>
      <c r="J64" s="66">
        <v>1372.55246152822</v>
      </c>
      <c r="K64" s="124">
        <v>0.83229976130000005</v>
      </c>
      <c r="L64" s="125">
        <f t="shared" si="3"/>
        <v>21228.210931267975</v>
      </c>
      <c r="N64" s="110" t="s">
        <v>203</v>
      </c>
      <c r="O64" s="66">
        <v>527.59699999989903</v>
      </c>
      <c r="P64" s="86">
        <v>662.57991947674805</v>
      </c>
      <c r="Q64" s="125">
        <f t="shared" si="0"/>
        <v>349575.17777610692</v>
      </c>
      <c r="R64" s="66">
        <v>533.27337493514301</v>
      </c>
      <c r="S64" s="66">
        <v>659.87761477716481</v>
      </c>
      <c r="T64" s="125">
        <f t="shared" si="1"/>
        <v>351895.16267637088</v>
      </c>
      <c r="V64" s="110" t="s">
        <v>203</v>
      </c>
      <c r="W64" s="124">
        <v>0.12274270831463152</v>
      </c>
      <c r="X64" s="138">
        <v>0.14943407563082201</v>
      </c>
      <c r="Z64" s="110" t="s">
        <v>203</v>
      </c>
      <c r="AA64" s="132">
        <f t="shared" si="4"/>
        <v>73.930226850450779</v>
      </c>
      <c r="AB64" s="135">
        <v>98.849664563191794</v>
      </c>
      <c r="AC64" s="70">
        <f t="shared" si="7"/>
        <v>-3.8764900045096362E-2</v>
      </c>
      <c r="AE64" s="110" t="s">
        <v>203</v>
      </c>
      <c r="AF64" s="125">
        <f t="shared" si="8"/>
        <v>18301215.396012112</v>
      </c>
      <c r="AG64" s="125">
        <f t="shared" si="9"/>
        <v>22864076.055532273</v>
      </c>
      <c r="AH64" s="133">
        <f t="shared" si="5"/>
        <v>-0.19956462043066528</v>
      </c>
      <c r="AI64" s="133">
        <f t="shared" si="10"/>
        <v>-9.2858739176009397E-3</v>
      </c>
      <c r="AJ64" s="134">
        <v>20628699.4737828</v>
      </c>
      <c r="AK64" s="133">
        <f t="shared" si="6"/>
        <v>-9.7768069714262218E-2</v>
      </c>
    </row>
    <row r="65" spans="1:37">
      <c r="A65" s="110" t="s">
        <v>204</v>
      </c>
      <c r="B65" s="66">
        <v>21177268.709551018</v>
      </c>
      <c r="D65" s="110" t="s">
        <v>204</v>
      </c>
      <c r="E65" s="66">
        <v>23973.923741940442</v>
      </c>
      <c r="F65" s="66">
        <v>1312.0922382924723</v>
      </c>
      <c r="G65" s="124">
        <v>0.82227796303733303</v>
      </c>
      <c r="H65" s="125">
        <f t="shared" si="2"/>
        <v>21025.321418827614</v>
      </c>
      <c r="I65" s="66">
        <v>23999.175093945501</v>
      </c>
      <c r="J65" s="66">
        <v>1388.31601568307</v>
      </c>
      <c r="K65" s="124">
        <v>0.83229976130000005</v>
      </c>
      <c r="L65" s="125">
        <f t="shared" si="3"/>
        <v>21362.823717770818</v>
      </c>
      <c r="N65" s="110" t="s">
        <v>204</v>
      </c>
      <c r="O65" s="66">
        <v>530.71579999999994</v>
      </c>
      <c r="P65" s="86">
        <v>660.06402512845295</v>
      </c>
      <c r="Q65" s="125">
        <f t="shared" si="0"/>
        <v>350306.40714726696</v>
      </c>
      <c r="R65" s="66">
        <v>532.50540201561796</v>
      </c>
      <c r="S65" s="66">
        <v>662.57179248921602</v>
      </c>
      <c r="T65" s="125">
        <f t="shared" si="1"/>
        <v>352823.05872367858</v>
      </c>
      <c r="V65" s="110" t="s">
        <v>204</v>
      </c>
      <c r="W65" s="124">
        <v>7.7822554805232591E-2</v>
      </c>
      <c r="X65" s="138">
        <v>0.140532663661564</v>
      </c>
      <c r="Z65" s="110" t="s">
        <v>204</v>
      </c>
      <c r="AA65" s="132">
        <f t="shared" si="4"/>
        <v>75.248544654736136</v>
      </c>
      <c r="AB65" s="135">
        <v>95.191759693862295</v>
      </c>
      <c r="AC65" s="70">
        <f t="shared" si="7"/>
        <v>-3.700472718337966E-2</v>
      </c>
      <c r="AE65" s="110" t="s">
        <v>204</v>
      </c>
      <c r="AF65" s="125">
        <f t="shared" si="8"/>
        <v>21177268.709551018</v>
      </c>
      <c r="AG65" s="125">
        <f t="shared" si="9"/>
        <v>22646538.143473577</v>
      </c>
      <c r="AH65" s="133">
        <f t="shared" si="5"/>
        <v>-6.4878323769144486E-2</v>
      </c>
      <c r="AI65" s="133">
        <f t="shared" si="10"/>
        <v>-9.5143976747776859E-3</v>
      </c>
      <c r="AJ65" s="134">
        <v>21148034.752854701</v>
      </c>
      <c r="AK65" s="133">
        <f t="shared" si="6"/>
        <v>-6.6169203483788269E-2</v>
      </c>
    </row>
    <row r="66" spans="1:37">
      <c r="A66" s="110" t="s">
        <v>205</v>
      </c>
      <c r="B66" s="66">
        <v>24679689.591307163</v>
      </c>
      <c r="D66" s="110" t="s">
        <v>205</v>
      </c>
      <c r="E66" s="66">
        <v>24266.122153926011</v>
      </c>
      <c r="F66" s="66">
        <v>1329.7153665939431</v>
      </c>
      <c r="G66" s="124">
        <v>0.82118346575366596</v>
      </c>
      <c r="H66" s="125">
        <f t="shared" si="2"/>
        <v>21256.653657356721</v>
      </c>
      <c r="I66" s="66">
        <v>24122.059849804002</v>
      </c>
      <c r="J66" s="66">
        <v>1403.6647277739401</v>
      </c>
      <c r="K66" s="124">
        <v>0.83229976130000005</v>
      </c>
      <c r="L66" s="125">
        <f t="shared" si="3"/>
        <v>21480.449382830124</v>
      </c>
      <c r="N66" s="110" t="s">
        <v>205</v>
      </c>
      <c r="O66" s="66">
        <v>534.18113333329904</v>
      </c>
      <c r="P66" s="86">
        <v>670.11038683145603</v>
      </c>
      <c r="Q66" s="125">
        <f t="shared" si="0"/>
        <v>357960.32589604263</v>
      </c>
      <c r="R66" s="66">
        <v>531.79970121330496</v>
      </c>
      <c r="S66" s="66">
        <v>665.0061508935371</v>
      </c>
      <c r="T66" s="125">
        <f t="shared" si="1"/>
        <v>353650.07235019305</v>
      </c>
      <c r="V66" s="110" t="s">
        <v>205</v>
      </c>
      <c r="W66" s="124">
        <v>3.3597375692228315E-2</v>
      </c>
      <c r="X66" s="138">
        <v>0.132227499335242</v>
      </c>
      <c r="Z66" s="110" t="s">
        <v>205</v>
      </c>
      <c r="AA66" s="132">
        <f t="shared" si="4"/>
        <v>75.806527624379513</v>
      </c>
      <c r="AB66" s="135">
        <v>91.854161688965306</v>
      </c>
      <c r="AC66" s="70">
        <f t="shared" si="7"/>
        <v>-3.5061837449278599E-2</v>
      </c>
      <c r="AE66" s="110" t="s">
        <v>205</v>
      </c>
      <c r="AF66" s="125">
        <f t="shared" si="8"/>
        <v>24679689.591307163</v>
      </c>
      <c r="AG66" s="125">
        <f t="shared" si="9"/>
        <v>22429201.782582104</v>
      </c>
      <c r="AH66" s="133">
        <f t="shared" si="5"/>
        <v>0.10033740079295757</v>
      </c>
      <c r="AI66" s="133">
        <f t="shared" si="10"/>
        <v>-9.5968911236927745E-3</v>
      </c>
      <c r="AJ66" s="134">
        <v>21447173.441877998</v>
      </c>
      <c r="AK66" s="133">
        <f t="shared" si="6"/>
        <v>-4.378347255615319E-2</v>
      </c>
    </row>
    <row r="67" spans="1:37">
      <c r="A67" s="110" t="s">
        <v>206</v>
      </c>
      <c r="B67" s="66">
        <v>21531896.47917274</v>
      </c>
      <c r="D67" s="110" t="s">
        <v>206</v>
      </c>
      <c r="E67" s="66">
        <v>24477.999999999993</v>
      </c>
      <c r="F67" s="66">
        <v>1419.0999999999972</v>
      </c>
      <c r="G67" s="124">
        <v>0.82947221073866595</v>
      </c>
      <c r="H67" s="125">
        <f t="shared" si="2"/>
        <v>21722.920774461058</v>
      </c>
      <c r="I67" s="66">
        <v>24225.528596333599</v>
      </c>
      <c r="J67" s="66">
        <v>1418.5870284852699</v>
      </c>
      <c r="K67" s="124">
        <v>0.83229976130000005</v>
      </c>
      <c r="L67" s="125">
        <f t="shared" si="3"/>
        <v>21581.488696580047</v>
      </c>
      <c r="N67" s="110" t="s">
        <v>206</v>
      </c>
      <c r="O67" s="66">
        <v>534.00786666670001</v>
      </c>
      <c r="P67" s="86">
        <v>664.89158336974901</v>
      </c>
      <c r="Q67" s="125">
        <f t="shared" si="0"/>
        <v>355057.33599992399</v>
      </c>
      <c r="R67" s="66">
        <v>531.13451164371702</v>
      </c>
      <c r="S67" s="66">
        <v>667.16676354433912</v>
      </c>
      <c r="T67" s="125">
        <f t="shared" si="1"/>
        <v>354355.29314004176</v>
      </c>
      <c r="V67" s="110" t="s">
        <v>206</v>
      </c>
      <c r="W67" s="124">
        <v>0.32160008121889738</v>
      </c>
      <c r="X67" s="138">
        <v>0.124485908364088</v>
      </c>
      <c r="Z67" s="110" t="s">
        <v>206</v>
      </c>
      <c r="AA67" s="132">
        <f t="shared" si="4"/>
        <v>148.93850387328888</v>
      </c>
      <c r="AB67" s="135">
        <v>88.816186808717305</v>
      </c>
      <c r="AC67" s="70">
        <f t="shared" si="7"/>
        <v>-3.3073894795699443E-2</v>
      </c>
      <c r="AE67" s="110" t="s">
        <v>206</v>
      </c>
      <c r="AF67" s="125">
        <f t="shared" si="8"/>
        <v>21531896.47917274</v>
      </c>
      <c r="AG67" s="125">
        <f t="shared" si="9"/>
        <v>22214480.544047598</v>
      </c>
      <c r="AH67" s="133">
        <f t="shared" si="5"/>
        <v>-3.0726987449533547E-2</v>
      </c>
      <c r="AI67" s="133">
        <f t="shared" si="10"/>
        <v>-9.5732893491222715E-3</v>
      </c>
      <c r="AJ67" s="134">
        <v>22389159.805787001</v>
      </c>
      <c r="AK67" s="133">
        <f t="shared" si="6"/>
        <v>7.8633061616292695E-3</v>
      </c>
    </row>
    <row r="68" spans="1:37">
      <c r="A68" s="110" t="s">
        <v>207</v>
      </c>
      <c r="B68" s="66">
        <v>19891230.666180801</v>
      </c>
      <c r="D68" s="110" t="s">
        <v>207</v>
      </c>
      <c r="E68" s="66">
        <v>24487.616778269035</v>
      </c>
      <c r="F68" s="66">
        <v>1437.8966279577301</v>
      </c>
      <c r="G68" s="124">
        <v>0.83146509798199997</v>
      </c>
      <c r="H68" s="125">
        <f t="shared" si="2"/>
        <v>21798.495311846858</v>
      </c>
      <c r="I68" s="66">
        <v>24310.166794278899</v>
      </c>
      <c r="J68" s="66">
        <v>1433.0251301507899</v>
      </c>
      <c r="K68" s="124">
        <v>0.83229976130000005</v>
      </c>
      <c r="L68" s="125">
        <f t="shared" si="3"/>
        <v>21666.371150192303</v>
      </c>
      <c r="N68" s="110" t="s">
        <v>207</v>
      </c>
      <c r="O68" s="66">
        <v>538.68606666669905</v>
      </c>
      <c r="P68" s="86">
        <v>660.26667533772297</v>
      </c>
      <c r="Q68" s="125">
        <f t="shared" ref="Q68:Q131" si="11">O68*P68</f>
        <v>355676.4582887764</v>
      </c>
      <c r="R68" s="66">
        <v>530.48956081744495</v>
      </c>
      <c r="S68" s="66">
        <v>669.04182512219575</v>
      </c>
      <c r="T68" s="125">
        <f t="shared" ref="T68:T131" si="12">R68*S68</f>
        <v>354919.70397757541</v>
      </c>
      <c r="V68" s="110" t="s">
        <v>207</v>
      </c>
      <c r="W68" s="124">
        <v>0.17273771161480977</v>
      </c>
      <c r="X68" s="138">
        <v>0.11721357263306</v>
      </c>
      <c r="Z68" s="110" t="s">
        <v>207</v>
      </c>
      <c r="AA68" s="132">
        <f t="shared" si="4"/>
        <v>90.588532225631113</v>
      </c>
      <c r="AB68" s="135">
        <v>86.047121542044593</v>
      </c>
      <c r="AC68" s="70">
        <f t="shared" si="7"/>
        <v>-3.11774842646243E-2</v>
      </c>
      <c r="AE68" s="110" t="s">
        <v>207</v>
      </c>
      <c r="AF68" s="125">
        <f t="shared" si="8"/>
        <v>19891230.666180801</v>
      </c>
      <c r="AG68" s="125">
        <f t="shared" si="9"/>
        <v>22005379.705353886</v>
      </c>
      <c r="AH68" s="133">
        <f t="shared" si="5"/>
        <v>-9.6074190378942423E-2</v>
      </c>
      <c r="AI68" s="133">
        <f t="shared" si="10"/>
        <v>-9.4128169361916703E-3</v>
      </c>
      <c r="AJ68" s="134">
        <v>22387658.891903199</v>
      </c>
      <c r="AK68" s="133">
        <f t="shared" si="6"/>
        <v>1.7372078631131514E-2</v>
      </c>
    </row>
    <row r="69" spans="1:37">
      <c r="A69" s="110" t="s">
        <v>208</v>
      </c>
      <c r="B69" s="66">
        <v>21934328.288729694</v>
      </c>
      <c r="D69" s="110" t="s">
        <v>208</v>
      </c>
      <c r="E69" s="66">
        <v>24407.539952594067</v>
      </c>
      <c r="F69" s="66">
        <v>1448.0102466191743</v>
      </c>
      <c r="G69" s="124">
        <v>0.82854500125733299</v>
      </c>
      <c r="H69" s="125">
        <f t="shared" si="2"/>
        <v>21670.755467329629</v>
      </c>
      <c r="I69" s="66">
        <v>24376.717699011799</v>
      </c>
      <c r="J69" s="66">
        <v>1446.92156571141</v>
      </c>
      <c r="K69" s="124">
        <v>0.83229976130000005</v>
      </c>
      <c r="L69" s="125">
        <f t="shared" si="3"/>
        <v>21735.657887876416</v>
      </c>
      <c r="N69" s="110" t="s">
        <v>208</v>
      </c>
      <c r="O69" s="66">
        <v>534.70093333329999</v>
      </c>
      <c r="P69" s="87">
        <v>670.38949552705697</v>
      </c>
      <c r="Q69" s="125">
        <f t="shared" si="11"/>
        <v>358457.88895515748</v>
      </c>
      <c r="R69" s="66">
        <v>529.84637209196501</v>
      </c>
      <c r="S69" s="66">
        <v>670.61254491240413</v>
      </c>
      <c r="T69" s="125">
        <f t="shared" si="12"/>
        <v>355321.62400119728</v>
      </c>
      <c r="V69" s="110" t="s">
        <v>208</v>
      </c>
      <c r="W69" s="124">
        <v>3.1115385870188583E-2</v>
      </c>
      <c r="X69" s="138">
        <v>0.11043937038514701</v>
      </c>
      <c r="Z69" s="110" t="s">
        <v>208</v>
      </c>
      <c r="AA69" s="132">
        <f t="shared" si="4"/>
        <v>66.77321517851172</v>
      </c>
      <c r="AB69" s="135">
        <v>83.553828826038796</v>
      </c>
      <c r="AC69" s="70">
        <f t="shared" si="7"/>
        <v>-2.8975899150647577E-2</v>
      </c>
      <c r="AE69" s="110" t="s">
        <v>208</v>
      </c>
      <c r="AF69" s="125">
        <f t="shared" si="8"/>
        <v>21934328.288729694</v>
      </c>
      <c r="AG69" s="125">
        <f t="shared" si="9"/>
        <v>21805972.881063413</v>
      </c>
      <c r="AH69" s="133">
        <f t="shared" si="5"/>
        <v>5.8862499906044714E-3</v>
      </c>
      <c r="AI69" s="133">
        <f t="shared" si="10"/>
        <v>-9.0617306749748439E-3</v>
      </c>
      <c r="AJ69" s="134">
        <v>21990147.627718698</v>
      </c>
      <c r="AK69" s="133">
        <f t="shared" si="6"/>
        <v>8.4460687748183477E-3</v>
      </c>
    </row>
    <row r="70" spans="1:37">
      <c r="A70" s="110" t="s">
        <v>209</v>
      </c>
      <c r="B70" s="66">
        <v>24958687.318965346</v>
      </c>
      <c r="D70" s="110" t="s">
        <v>209</v>
      </c>
      <c r="E70" s="66">
        <v>24612.137297437981</v>
      </c>
      <c r="F70" s="66">
        <v>1454.3033827158638</v>
      </c>
      <c r="G70" s="124">
        <v>0.82902599755766604</v>
      </c>
      <c r="H70" s="125">
        <f t="shared" si="2"/>
        <v>21858.405057750628</v>
      </c>
      <c r="I70" s="66">
        <v>24426.035472144202</v>
      </c>
      <c r="J70" s="66">
        <v>1460.2219127941701</v>
      </c>
      <c r="K70" s="124">
        <v>0.83229976130000005</v>
      </c>
      <c r="L70" s="125">
        <f t="shared" si="3"/>
        <v>21790.005405765125</v>
      </c>
      <c r="N70" s="110" t="s">
        <v>209</v>
      </c>
      <c r="O70" s="66">
        <v>538.1662666666</v>
      </c>
      <c r="P70" s="66">
        <v>682.35156941135801</v>
      </c>
      <c r="Q70" s="125">
        <f t="shared" si="11"/>
        <v>367218.59666420589</v>
      </c>
      <c r="R70" s="66">
        <v>529.19159164091195</v>
      </c>
      <c r="S70" s="66">
        <v>671.85951731086459</v>
      </c>
      <c r="T70" s="125">
        <f t="shared" si="12"/>
        <v>355542.40732483129</v>
      </c>
      <c r="V70" s="110" t="s">
        <v>209</v>
      </c>
      <c r="W70" s="124">
        <v>2.9985369125477224E-2</v>
      </c>
      <c r="X70" s="138">
        <v>0.10422688245020401</v>
      </c>
      <c r="Z70" s="110" t="s">
        <v>209</v>
      </c>
      <c r="AA70" s="132">
        <f t="shared" si="4"/>
        <v>73.967055794371788</v>
      </c>
      <c r="AB70" s="135">
        <v>81.346009979468406</v>
      </c>
      <c r="AC70" s="70">
        <f t="shared" si="7"/>
        <v>-2.6423909922394184E-2</v>
      </c>
      <c r="AE70" s="110" t="s">
        <v>209</v>
      </c>
      <c r="AF70" s="125">
        <f t="shared" si="8"/>
        <v>24958687.318965346</v>
      </c>
      <c r="AG70" s="125">
        <f t="shared" si="9"/>
        <v>21619149.042073656</v>
      </c>
      <c r="AH70" s="133">
        <f t="shared" si="5"/>
        <v>0.15447131015159371</v>
      </c>
      <c r="AI70" s="133">
        <f t="shared" si="10"/>
        <v>-8.567553486778734E-3</v>
      </c>
      <c r="AJ70" s="134">
        <v>21681589.457934801</v>
      </c>
      <c r="AK70" s="133">
        <f t="shared" si="6"/>
        <v>2.8881995188444996E-3</v>
      </c>
    </row>
    <row r="71" spans="1:37">
      <c r="A71" s="110" t="s">
        <v>210</v>
      </c>
      <c r="B71" s="66">
        <v>20315731.361640863</v>
      </c>
      <c r="D71" s="110" t="s">
        <v>210</v>
      </c>
      <c r="E71" s="66">
        <v>24617.5</v>
      </c>
      <c r="F71" s="66">
        <v>1470.0999999999967</v>
      </c>
      <c r="G71" s="124">
        <v>0.83220442717666598</v>
      </c>
      <c r="H71" s="125">
        <f t="shared" si="2"/>
        <v>21956.89248602157</v>
      </c>
      <c r="I71" s="66">
        <v>24458.993539196301</v>
      </c>
      <c r="J71" s="66">
        <v>1472.8724294516801</v>
      </c>
      <c r="K71" s="124">
        <v>0.83229976130000005</v>
      </c>
      <c r="L71" s="125">
        <f t="shared" si="3"/>
        <v>21830.086913763003</v>
      </c>
      <c r="N71" s="110" t="s">
        <v>210</v>
      </c>
      <c r="O71" s="66">
        <v>532.10193333329903</v>
      </c>
      <c r="P71" s="66">
        <v>688.81803072283799</v>
      </c>
      <c r="Q71" s="125">
        <f t="shared" si="11"/>
        <v>366521.40586245788</v>
      </c>
      <c r="R71" s="66">
        <v>528.51489973869502</v>
      </c>
      <c r="S71" s="66">
        <v>672.76695201475923</v>
      </c>
      <c r="T71" s="125">
        <f t="shared" si="12"/>
        <v>355567.3581915879</v>
      </c>
      <c r="V71" s="110" t="s">
        <v>210</v>
      </c>
      <c r="W71" s="124">
        <v>0.18541948495603966</v>
      </c>
      <c r="X71" s="138">
        <v>9.8590112167764796E-2</v>
      </c>
      <c r="Z71" s="110" t="s">
        <v>210</v>
      </c>
      <c r="AA71" s="132">
        <f t="shared" si="4"/>
        <v>93.414375910992973</v>
      </c>
      <c r="AB71" s="135">
        <v>79.422878437572507</v>
      </c>
      <c r="AC71" s="70">
        <f t="shared" si="7"/>
        <v>-2.3641375187071767E-2</v>
      </c>
      <c r="AE71" s="110" t="s">
        <v>210</v>
      </c>
      <c r="AF71" s="125">
        <f t="shared" si="8"/>
        <v>20315731.361640863</v>
      </c>
      <c r="AG71" s="125">
        <f t="shared" si="9"/>
        <v>21448131.387125492</v>
      </c>
      <c r="AH71" s="133">
        <f t="shared" si="5"/>
        <v>-5.2797141394068769E-2</v>
      </c>
      <c r="AI71" s="133">
        <f t="shared" si="10"/>
        <v>-7.9104711575530562E-3</v>
      </c>
      <c r="AJ71" s="134">
        <v>21102702.4029187</v>
      </c>
      <c r="AK71" s="133">
        <f t="shared" si="6"/>
        <v>-1.6105318359535041E-2</v>
      </c>
    </row>
    <row r="72" spans="1:37">
      <c r="A72" s="110" t="s">
        <v>211</v>
      </c>
      <c r="B72" s="66">
        <v>18277031.323315781</v>
      </c>
      <c r="D72" s="110" t="s">
        <v>211</v>
      </c>
      <c r="E72" s="66">
        <v>24622.47172252581</v>
      </c>
      <c r="F72" s="66">
        <v>1496.8001359402938</v>
      </c>
      <c r="G72" s="124">
        <v>0.82899276556266599</v>
      </c>
      <c r="H72" s="125">
        <f t="shared" ref="H72:H135" si="13">E72*G72+F72</f>
        <v>21908.651064185506</v>
      </c>
      <c r="I72" s="66">
        <v>24476.581639329499</v>
      </c>
      <c r="J72" s="66">
        <v>1484.81567465526</v>
      </c>
      <c r="K72" s="124">
        <v>0.83229976130000005</v>
      </c>
      <c r="L72" s="125">
        <f t="shared" ref="L72:L135" si="14">I72*K72+J72</f>
        <v>21856.668730509165</v>
      </c>
      <c r="N72" s="110" t="s">
        <v>211</v>
      </c>
      <c r="O72" s="66">
        <v>539.20586666659995</v>
      </c>
      <c r="P72" s="66">
        <v>683.60828562722998</v>
      </c>
      <c r="Q72" s="125">
        <f t="shared" si="11"/>
        <v>368605.59811209916</v>
      </c>
      <c r="R72" s="66">
        <v>527.81158583161698</v>
      </c>
      <c r="S72" s="66">
        <v>673.32525252296762</v>
      </c>
      <c r="T72" s="125">
        <f t="shared" si="12"/>
        <v>355388.86931462149</v>
      </c>
      <c r="V72" s="110" t="s">
        <v>211</v>
      </c>
      <c r="W72" s="124">
        <v>3.8936849252489081E-2</v>
      </c>
      <c r="X72" s="138">
        <v>9.3496661931532193E-2</v>
      </c>
      <c r="Z72" s="110" t="s">
        <v>211</v>
      </c>
      <c r="AA72" s="132">
        <f t="shared" ref="AA72:AA135" si="15">EXP(LOG(B72,EXP(1))-W72*LOG(H72,EXP(1))-(1-W72)*LOG(Q72,EXP(1)))</f>
        <v>55.34497750598765</v>
      </c>
      <c r="AB72" s="135">
        <v>77.779035789224494</v>
      </c>
      <c r="AC72" s="70">
        <f t="shared" si="7"/>
        <v>-2.069734414926927E-2</v>
      </c>
      <c r="AE72" s="110" t="s">
        <v>211</v>
      </c>
      <c r="AF72" s="125">
        <f t="shared" si="8"/>
        <v>18277031.323315781</v>
      </c>
      <c r="AG72" s="125">
        <f t="shared" si="9"/>
        <v>21297602.317136638</v>
      </c>
      <c r="AH72" s="133">
        <f t="shared" ref="AH72:AH135" si="16">(AF72-AG72)/AG72</f>
        <v>-0.14182680983720045</v>
      </c>
      <c r="AI72" s="133">
        <f t="shared" si="10"/>
        <v>-7.0182836570653606E-3</v>
      </c>
      <c r="AJ72" s="134">
        <v>20519521.204477798</v>
      </c>
      <c r="AK72" s="133">
        <f t="shared" ref="AK72:AK135" si="17">(AJ72-AG72)/AG72</f>
        <v>-3.653374220593715E-2</v>
      </c>
    </row>
    <row r="73" spans="1:37">
      <c r="A73" s="110" t="s">
        <v>212</v>
      </c>
      <c r="B73" s="66">
        <v>20017840.474471062</v>
      </c>
      <c r="D73" s="110" t="s">
        <v>212</v>
      </c>
      <c r="E73" s="66">
        <v>24443.690294219956</v>
      </c>
      <c r="F73" s="66">
        <v>1511.0242045077193</v>
      </c>
      <c r="G73" s="124">
        <v>0.82706136261466601</v>
      </c>
      <c r="H73" s="125">
        <f t="shared" si="13"/>
        <v>21727.456006576162</v>
      </c>
      <c r="I73" s="66">
        <v>24479.888578242899</v>
      </c>
      <c r="J73" s="66">
        <v>1495.9924746078</v>
      </c>
      <c r="K73" s="124">
        <v>0.83229976130000005</v>
      </c>
      <c r="L73" s="125">
        <f t="shared" si="14"/>
        <v>21870.597894929961</v>
      </c>
      <c r="N73" s="110" t="s">
        <v>212</v>
      </c>
      <c r="O73" s="66">
        <v>527.59699999999998</v>
      </c>
      <c r="P73" s="66">
        <v>694.72047071211</v>
      </c>
      <c r="Q73" s="125">
        <f t="shared" si="11"/>
        <v>366532.4361862971</v>
      </c>
      <c r="R73" s="66">
        <v>527.07918126197501</v>
      </c>
      <c r="S73" s="66">
        <v>673.52849235642998</v>
      </c>
      <c r="T73" s="125">
        <f t="shared" si="12"/>
        <v>355002.8463078395</v>
      </c>
      <c r="V73" s="110" t="s">
        <v>212</v>
      </c>
      <c r="W73" s="124">
        <v>2.2614350691583129E-2</v>
      </c>
      <c r="X73" s="138">
        <v>8.8968402493204396E-2</v>
      </c>
      <c r="Z73" s="110" t="s">
        <v>212</v>
      </c>
      <c r="AA73" s="132">
        <f t="shared" si="15"/>
        <v>58.21768878695778</v>
      </c>
      <c r="AB73" s="135">
        <v>76.417828309218507</v>
      </c>
      <c r="AC73" s="70">
        <f t="shared" ref="AC73:AC136" si="18">AB73/AB72-1</f>
        <v>-1.7500955960610742E-2</v>
      </c>
      <c r="AE73" s="110" t="s">
        <v>212</v>
      </c>
      <c r="AF73" s="125">
        <f t="shared" ref="AF73:AF136" si="19">B73</f>
        <v>20017840.474471062</v>
      </c>
      <c r="AG73" s="125">
        <f t="shared" ref="AG73:AG136" si="20">AB73*(L73^X73)*(T73^(1-X73))</f>
        <v>21171017.753465015</v>
      </c>
      <c r="AH73" s="133">
        <f t="shared" si="16"/>
        <v>-5.4469619383565766E-2</v>
      </c>
      <c r="AI73" s="133">
        <f t="shared" ref="AI73:AI136" si="21">AG73/AG72-1</f>
        <v>-5.9436063171189879E-3</v>
      </c>
      <c r="AJ73" s="134">
        <v>20117529.2686457</v>
      </c>
      <c r="AK73" s="133">
        <f t="shared" si="17"/>
        <v>-4.9760880515387275E-2</v>
      </c>
    </row>
    <row r="74" spans="1:37">
      <c r="A74" s="110" t="s">
        <v>213</v>
      </c>
      <c r="B74" s="66">
        <v>22638776.886535671</v>
      </c>
      <c r="D74" s="110" t="s">
        <v>213</v>
      </c>
      <c r="E74" s="66">
        <v>24524.825222458487</v>
      </c>
      <c r="F74" s="66">
        <v>1548.7101869215921</v>
      </c>
      <c r="G74" s="124">
        <v>0.82455398681100001</v>
      </c>
      <c r="H74" s="125">
        <f t="shared" si="13"/>
        <v>21770.752599942705</v>
      </c>
      <c r="I74" s="66">
        <v>24470.094342937598</v>
      </c>
      <c r="J74" s="66">
        <v>1506.35114580053</v>
      </c>
      <c r="K74" s="124">
        <v>0.83229976130000005</v>
      </c>
      <c r="L74" s="125">
        <f t="shared" si="14"/>
        <v>21872.804826415977</v>
      </c>
      <c r="N74" s="110" t="s">
        <v>213</v>
      </c>
      <c r="O74" s="66">
        <v>528.63660000000004</v>
      </c>
      <c r="P74" s="66">
        <v>671.26691927346496</v>
      </c>
      <c r="Q74" s="125">
        <f t="shared" si="11"/>
        <v>354856.26189719903</v>
      </c>
      <c r="R74" s="66">
        <v>526.32233879758905</v>
      </c>
      <c r="S74" s="66">
        <v>673.38179571217142</v>
      </c>
      <c r="T74" s="125">
        <f t="shared" si="12"/>
        <v>354415.88162295037</v>
      </c>
      <c r="V74" s="110" t="s">
        <v>213</v>
      </c>
      <c r="W74" s="124">
        <v>2.3691087642844777E-2</v>
      </c>
      <c r="X74" s="138">
        <v>8.4993104721554205E-2</v>
      </c>
      <c r="Z74" s="110" t="s">
        <v>213</v>
      </c>
      <c r="AA74" s="132">
        <f t="shared" si="15"/>
        <v>68.158233449817004</v>
      </c>
      <c r="AB74" s="135">
        <v>75.328580985921704</v>
      </c>
      <c r="AC74" s="70">
        <f t="shared" si="18"/>
        <v>-1.4253837715581974E-2</v>
      </c>
      <c r="AE74" s="110" t="s">
        <v>213</v>
      </c>
      <c r="AF74" s="125">
        <f t="shared" si="19"/>
        <v>22638776.886535671</v>
      </c>
      <c r="AG74" s="125">
        <f t="shared" si="20"/>
        <v>21070001.302442562</v>
      </c>
      <c r="AH74" s="133">
        <f t="shared" si="16"/>
        <v>7.4455409924974555E-2</v>
      </c>
      <c r="AI74" s="133">
        <f t="shared" si="21"/>
        <v>-4.7714499226623186E-3</v>
      </c>
      <c r="AJ74" s="134">
        <v>19681340.872156501</v>
      </c>
      <c r="AK74" s="133">
        <f t="shared" si="17"/>
        <v>-6.5906993091883637E-2</v>
      </c>
    </row>
    <row r="75" spans="1:37">
      <c r="A75" s="110" t="s">
        <v>214</v>
      </c>
      <c r="B75" s="66">
        <v>18541284.215480812</v>
      </c>
      <c r="D75" s="110" t="s">
        <v>214</v>
      </c>
      <c r="E75" s="66">
        <v>24449.5</v>
      </c>
      <c r="F75" s="66">
        <v>1520.4999999999957</v>
      </c>
      <c r="G75" s="124">
        <v>0.82086882232233305</v>
      </c>
      <c r="H75" s="125">
        <f t="shared" si="13"/>
        <v>21590.33227136988</v>
      </c>
      <c r="I75" s="66">
        <v>24448.356296487302</v>
      </c>
      <c r="J75" s="66">
        <v>1515.8493995558199</v>
      </c>
      <c r="K75" s="124">
        <v>0.83229976130000005</v>
      </c>
      <c r="L75" s="125">
        <f t="shared" si="14"/>
        <v>21864.210509299555</v>
      </c>
      <c r="N75" s="110" t="s">
        <v>214</v>
      </c>
      <c r="O75" s="66">
        <v>525.69106666660002</v>
      </c>
      <c r="P75" s="66">
        <v>673.87872301545201</v>
      </c>
      <c r="Q75" s="125">
        <f t="shared" si="11"/>
        <v>354252.02470591926</v>
      </c>
      <c r="R75" s="66">
        <v>525.54603484299105</v>
      </c>
      <c r="S75" s="66">
        <v>672.90710205120558</v>
      </c>
      <c r="T75" s="125">
        <f t="shared" si="12"/>
        <v>353643.65930069902</v>
      </c>
      <c r="V75" s="110" t="s">
        <v>214</v>
      </c>
      <c r="W75" s="124">
        <v>0.24287012835134281</v>
      </c>
      <c r="X75" s="138">
        <v>8.1517068202978604E-2</v>
      </c>
      <c r="Z75" s="110" t="s">
        <v>214</v>
      </c>
      <c r="AA75" s="132">
        <f t="shared" si="15"/>
        <v>103.25891367063737</v>
      </c>
      <c r="AB75" s="135">
        <v>74.489243720499999</v>
      </c>
      <c r="AC75" s="70">
        <f t="shared" si="18"/>
        <v>-1.1142348022971094E-2</v>
      </c>
      <c r="AE75" s="110" t="s">
        <v>214</v>
      </c>
      <c r="AF75" s="125">
        <f t="shared" si="19"/>
        <v>18541284.215480812</v>
      </c>
      <c r="AG75" s="125">
        <f t="shared" si="20"/>
        <v>20995150.587379165</v>
      </c>
      <c r="AH75" s="133">
        <f t="shared" si="16"/>
        <v>-0.11687776954424171</v>
      </c>
      <c r="AI75" s="133">
        <f t="shared" si="21"/>
        <v>-3.5524779514237714E-3</v>
      </c>
      <c r="AJ75" s="134">
        <v>19255173.172968399</v>
      </c>
      <c r="AK75" s="133">
        <f t="shared" si="17"/>
        <v>-8.2875205260814877E-2</v>
      </c>
    </row>
    <row r="76" spans="1:37">
      <c r="A76" s="110" t="s">
        <v>215</v>
      </c>
      <c r="B76" s="66">
        <v>16973965.798784684</v>
      </c>
      <c r="D76" s="110" t="s">
        <v>215</v>
      </c>
      <c r="E76" s="66">
        <v>24336.066841806234</v>
      </c>
      <c r="F76" s="66">
        <v>1528.8790071486735</v>
      </c>
      <c r="G76" s="124">
        <v>0.81704300291033305</v>
      </c>
      <c r="H76" s="125">
        <f t="shared" si="13"/>
        <v>21412.492138604623</v>
      </c>
      <c r="I76" s="66">
        <v>24415.866008765399</v>
      </c>
      <c r="J76" s="66">
        <v>1524.4714215967799</v>
      </c>
      <c r="K76" s="124">
        <v>0.83229976130000005</v>
      </c>
      <c r="L76" s="125">
        <f t="shared" si="14"/>
        <v>21845.790872625006</v>
      </c>
      <c r="N76" s="110" t="s">
        <v>215</v>
      </c>
      <c r="O76" s="66">
        <v>527.77026666669997</v>
      </c>
      <c r="P76" s="66">
        <v>671.38112775976799</v>
      </c>
      <c r="Q76" s="125">
        <f t="shared" si="11"/>
        <v>354334.9968327625</v>
      </c>
      <c r="R76" s="66">
        <v>524.75669221596297</v>
      </c>
      <c r="S76" s="66">
        <v>672.12493068762933</v>
      </c>
      <c r="T76" s="125">
        <f t="shared" si="12"/>
        <v>352702.05538352375</v>
      </c>
      <c r="V76" s="110" t="s">
        <v>215</v>
      </c>
      <c r="W76" s="124">
        <v>1.8029086445682907E-2</v>
      </c>
      <c r="X76" s="138">
        <v>7.8448278763200194E-2</v>
      </c>
      <c r="Z76" s="110" t="s">
        <v>215</v>
      </c>
      <c r="AA76" s="132">
        <f t="shared" si="15"/>
        <v>50.389745635760882</v>
      </c>
      <c r="AB76" s="135">
        <v>73.873284946908996</v>
      </c>
      <c r="AC76" s="70">
        <f t="shared" si="18"/>
        <v>-8.26909689004518E-3</v>
      </c>
      <c r="AE76" s="110" t="s">
        <v>215</v>
      </c>
      <c r="AF76" s="125">
        <f t="shared" si="19"/>
        <v>16973965.798784684</v>
      </c>
      <c r="AG76" s="125">
        <f t="shared" si="20"/>
        <v>20947236.019271385</v>
      </c>
      <c r="AH76" s="133">
        <f t="shared" si="16"/>
        <v>-0.18967992802636613</v>
      </c>
      <c r="AI76" s="133">
        <f t="shared" si="21"/>
        <v>-2.2821731098505715E-3</v>
      </c>
      <c r="AJ76" s="134">
        <v>18979363.288162801</v>
      </c>
      <c r="AK76" s="133">
        <f t="shared" si="17"/>
        <v>-9.3944266885528357E-2</v>
      </c>
    </row>
    <row r="77" spans="1:37">
      <c r="A77" s="110" t="s">
        <v>216</v>
      </c>
      <c r="B77" s="66">
        <v>18932098.283338383</v>
      </c>
      <c r="D77" s="110" t="s">
        <v>216</v>
      </c>
      <c r="E77" s="66">
        <v>24187.515066411073</v>
      </c>
      <c r="F77" s="66">
        <v>1526.0279107168185</v>
      </c>
      <c r="G77" s="124">
        <v>0.81636165516133297</v>
      </c>
      <c r="H77" s="125">
        <f t="shared" si="13"/>
        <v>21271.78774457184</v>
      </c>
      <c r="I77" s="66">
        <v>24373.815764459901</v>
      </c>
      <c r="J77" s="66">
        <v>1532.2043042717801</v>
      </c>
      <c r="K77" s="124">
        <v>0.83229976130000005</v>
      </c>
      <c r="L77" s="125">
        <f t="shared" si="14"/>
        <v>21818.525347001934</v>
      </c>
      <c r="N77" s="110" t="s">
        <v>216</v>
      </c>
      <c r="O77" s="66">
        <v>525.34453333329998</v>
      </c>
      <c r="P77" s="66">
        <v>650.036550112226</v>
      </c>
      <c r="Q77" s="125">
        <f t="shared" si="11"/>
        <v>341493.14806829562</v>
      </c>
      <c r="R77" s="66">
        <v>523.96082437917801</v>
      </c>
      <c r="S77" s="66">
        <v>671.05203469728724</v>
      </c>
      <c r="T77" s="125">
        <f t="shared" si="12"/>
        <v>351604.9773013154</v>
      </c>
      <c r="V77" s="110" t="s">
        <v>216</v>
      </c>
      <c r="W77" s="124">
        <v>1.0571897764727445E-2</v>
      </c>
      <c r="X77" s="138">
        <v>7.5795567890534696E-2</v>
      </c>
      <c r="Z77" s="110" t="s">
        <v>216</v>
      </c>
      <c r="AA77" s="132">
        <f t="shared" si="15"/>
        <v>57.090257733479099</v>
      </c>
      <c r="AB77" s="135">
        <v>73.472154142823499</v>
      </c>
      <c r="AC77" s="70">
        <f t="shared" si="18"/>
        <v>-5.4299846605411206E-3</v>
      </c>
      <c r="AE77" s="110" t="s">
        <v>216</v>
      </c>
      <c r="AF77" s="125">
        <f t="shared" si="19"/>
        <v>18932098.283338383</v>
      </c>
      <c r="AG77" s="125">
        <f t="shared" si="20"/>
        <v>20925465.738525733</v>
      </c>
      <c r="AH77" s="133">
        <f t="shared" si="16"/>
        <v>-9.5260362665064852E-2</v>
      </c>
      <c r="AI77" s="133">
        <f t="shared" si="21"/>
        <v>-1.0392913282507577E-3</v>
      </c>
      <c r="AJ77" s="134">
        <v>19075538.195487399</v>
      </c>
      <c r="AK77" s="133">
        <f t="shared" si="17"/>
        <v>-8.8405561250302092E-2</v>
      </c>
    </row>
    <row r="78" spans="1:37">
      <c r="A78" s="110" t="s">
        <v>217</v>
      </c>
      <c r="B78" s="66">
        <v>22637512.068401042</v>
      </c>
      <c r="D78" s="110" t="s">
        <v>217</v>
      </c>
      <c r="E78" s="66">
        <v>24105.600876538556</v>
      </c>
      <c r="F78" s="66">
        <v>1548.9953281746566</v>
      </c>
      <c r="G78" s="124">
        <v>0.81693375457166595</v>
      </c>
      <c r="H78" s="125">
        <f t="shared" si="13"/>
        <v>21241.674358451342</v>
      </c>
      <c r="I78" s="66">
        <v>24323.347973779499</v>
      </c>
      <c r="J78" s="66">
        <v>1539.0378946701701</v>
      </c>
      <c r="K78" s="124">
        <v>0.83229976130000005</v>
      </c>
      <c r="L78" s="125">
        <f t="shared" si="14"/>
        <v>21783.354607263689</v>
      </c>
      <c r="N78" s="110" t="s">
        <v>217</v>
      </c>
      <c r="O78" s="66">
        <v>528.11680000009903</v>
      </c>
      <c r="P78" s="66">
        <v>651.72009687918899</v>
      </c>
      <c r="Q78" s="125">
        <f t="shared" si="11"/>
        <v>344184.33205959183</v>
      </c>
      <c r="R78" s="66">
        <v>523.16682827934096</v>
      </c>
      <c r="S78" s="66">
        <v>669.71265734081715</v>
      </c>
      <c r="T78" s="125">
        <f t="shared" si="12"/>
        <v>350371.44679952442</v>
      </c>
      <c r="V78" s="110" t="s">
        <v>217</v>
      </c>
      <c r="W78" s="124">
        <v>1.2773568418993686E-2</v>
      </c>
      <c r="X78" s="138">
        <v>7.3530005078098801E-2</v>
      </c>
      <c r="Z78" s="110" t="s">
        <v>217</v>
      </c>
      <c r="AA78" s="132">
        <f t="shared" si="15"/>
        <v>68.153558522811139</v>
      </c>
      <c r="AB78" s="135">
        <v>73.262623573848501</v>
      </c>
      <c r="AC78" s="70">
        <f t="shared" si="18"/>
        <v>-2.8518364735528046E-3</v>
      </c>
      <c r="AE78" s="110" t="s">
        <v>217</v>
      </c>
      <c r="AF78" s="125">
        <f t="shared" si="19"/>
        <v>22637512.068401042</v>
      </c>
      <c r="AG78" s="125">
        <f t="shared" si="20"/>
        <v>20926870.423268292</v>
      </c>
      <c r="AH78" s="133">
        <f t="shared" si="16"/>
        <v>8.1743787319039918E-2</v>
      </c>
      <c r="AI78" s="133">
        <f t="shared" si="21"/>
        <v>6.712800374963912E-5</v>
      </c>
      <c r="AJ78" s="134">
        <v>19726891.954858899</v>
      </c>
      <c r="AK78" s="133">
        <f t="shared" si="17"/>
        <v>-5.7341515675232255E-2</v>
      </c>
    </row>
    <row r="79" spans="1:37">
      <c r="A79" s="110" t="s">
        <v>218</v>
      </c>
      <c r="B79" s="66">
        <v>18912986.649884779</v>
      </c>
      <c r="D79" s="110" t="s">
        <v>218</v>
      </c>
      <c r="E79" s="66">
        <v>24069.599999999995</v>
      </c>
      <c r="F79" s="66">
        <v>1536.099999999996</v>
      </c>
      <c r="G79" s="124">
        <v>0.81143859480533298</v>
      </c>
      <c r="H79" s="125">
        <f t="shared" si="13"/>
        <v>21067.102401526434</v>
      </c>
      <c r="I79" s="66">
        <v>24265.488608996598</v>
      </c>
      <c r="J79" s="66">
        <v>1544.95817963531</v>
      </c>
      <c r="K79" s="124">
        <v>0.83229976130000005</v>
      </c>
      <c r="L79" s="125">
        <f t="shared" si="14"/>
        <v>21741.118556731049</v>
      </c>
      <c r="N79" s="110" t="s">
        <v>218</v>
      </c>
      <c r="O79" s="66">
        <v>521.18613333339999</v>
      </c>
      <c r="P79" s="66">
        <v>659.50209635346403</v>
      </c>
      <c r="Q79" s="125">
        <f t="shared" si="11"/>
        <v>343723.34752373333</v>
      </c>
      <c r="R79" s="66">
        <v>522.38396568124995</v>
      </c>
      <c r="S79" s="66">
        <v>668.12508216160518</v>
      </c>
      <c r="T79" s="125">
        <f t="shared" si="12"/>
        <v>349017.82999069028</v>
      </c>
      <c r="V79" s="110" t="s">
        <v>218</v>
      </c>
      <c r="W79" s="124">
        <v>0.22832564367452468</v>
      </c>
      <c r="X79" s="138">
        <v>7.15818950251811E-2</v>
      </c>
      <c r="Z79" s="110" t="s">
        <v>218</v>
      </c>
      <c r="AA79" s="132">
        <f t="shared" si="15"/>
        <v>104.0925682240937</v>
      </c>
      <c r="AB79" s="135">
        <v>73.211226820333295</v>
      </c>
      <c r="AC79" s="70">
        <f t="shared" si="18"/>
        <v>-7.0154126358035196E-4</v>
      </c>
      <c r="AE79" s="110" t="s">
        <v>218</v>
      </c>
      <c r="AF79" s="125">
        <f t="shared" si="19"/>
        <v>18912986.649884779</v>
      </c>
      <c r="AG79" s="125">
        <f t="shared" si="20"/>
        <v>20947327.31934588</v>
      </c>
      <c r="AH79" s="133">
        <f t="shared" si="16"/>
        <v>-9.7116956184777253E-2</v>
      </c>
      <c r="AI79" s="133">
        <f t="shared" si="21"/>
        <v>9.775420626125797E-4</v>
      </c>
      <c r="AJ79" s="134">
        <v>19573981.025090098</v>
      </c>
      <c r="AK79" s="133">
        <f t="shared" si="17"/>
        <v>-6.5561886407696002E-2</v>
      </c>
    </row>
    <row r="80" spans="1:37">
      <c r="A80" s="110" t="s">
        <v>219</v>
      </c>
      <c r="B80" s="66">
        <v>17854332.729304854</v>
      </c>
      <c r="D80" s="110" t="s">
        <v>219</v>
      </c>
      <c r="E80" s="66">
        <v>23883.058629220697</v>
      </c>
      <c r="F80" s="66">
        <v>1611.3819991791847</v>
      </c>
      <c r="G80" s="124">
        <v>0.81326383710133299</v>
      </c>
      <c r="H80" s="125">
        <f t="shared" si="13"/>
        <v>21034.609901695312</v>
      </c>
      <c r="I80" s="66">
        <v>24201.127550447902</v>
      </c>
      <c r="J80" s="66">
        <v>1549.95736940652</v>
      </c>
      <c r="K80" s="124">
        <v>0.83229976130000005</v>
      </c>
      <c r="L80" s="125">
        <f t="shared" si="14"/>
        <v>21692.550052835162</v>
      </c>
      <c r="N80" s="110" t="s">
        <v>219</v>
      </c>
      <c r="O80" s="66">
        <v>517.20100000009995</v>
      </c>
      <c r="P80" s="66">
        <v>659.22287518781502</v>
      </c>
      <c r="Q80" s="125">
        <f t="shared" si="11"/>
        <v>340950.73027007899</v>
      </c>
      <c r="R80" s="66">
        <v>521.624592082032</v>
      </c>
      <c r="S80" s="66">
        <v>666.30064616215213</v>
      </c>
      <c r="T80" s="125">
        <f t="shared" si="12"/>
        <v>347558.80275832693</v>
      </c>
      <c r="V80" s="110" t="s">
        <v>219</v>
      </c>
      <c r="W80" s="124">
        <v>-1.0799249290944779E-2</v>
      </c>
      <c r="X80" s="138">
        <v>6.98435696581578E-2</v>
      </c>
      <c r="Z80" s="110" t="s">
        <v>219</v>
      </c>
      <c r="AA80" s="132">
        <f t="shared" si="15"/>
        <v>50.814485159094289</v>
      </c>
      <c r="AB80" s="135">
        <v>73.281304296970305</v>
      </c>
      <c r="AC80" s="70">
        <f t="shared" si="18"/>
        <v>9.5719577011021961E-4</v>
      </c>
      <c r="AE80" s="110" t="s">
        <v>219</v>
      </c>
      <c r="AF80" s="125">
        <f t="shared" si="19"/>
        <v>17854332.729304854</v>
      </c>
      <c r="AG80" s="125">
        <f t="shared" si="20"/>
        <v>20983585.535252232</v>
      </c>
      <c r="AH80" s="133">
        <f t="shared" si="16"/>
        <v>-0.14912860343577899</v>
      </c>
      <c r="AI80" s="133">
        <f t="shared" si="21"/>
        <v>1.7309232511426575E-3</v>
      </c>
      <c r="AJ80" s="134">
        <v>19938453.5661663</v>
      </c>
      <c r="AK80" s="133">
        <f t="shared" si="17"/>
        <v>-4.9807120300299469E-2</v>
      </c>
    </row>
    <row r="81" spans="1:37">
      <c r="A81" s="110" t="s">
        <v>220</v>
      </c>
      <c r="B81" s="66">
        <v>19441928.594945583</v>
      </c>
      <c r="D81" s="110" t="s">
        <v>220</v>
      </c>
      <c r="E81" s="66">
        <v>23792.23323542007</v>
      </c>
      <c r="F81" s="66">
        <v>1599.2134595518694</v>
      </c>
      <c r="G81" s="124">
        <v>0.81432472797233302</v>
      </c>
      <c r="H81" s="125">
        <f t="shared" si="13"/>
        <v>20973.817316839617</v>
      </c>
      <c r="I81" s="66">
        <v>24131.032248089301</v>
      </c>
      <c r="J81" s="66">
        <v>1554.0221378608301</v>
      </c>
      <c r="K81" s="124">
        <v>0.83229976130000005</v>
      </c>
      <c r="L81" s="125">
        <f t="shared" si="14"/>
        <v>21638.274517868158</v>
      </c>
      <c r="N81" s="110" t="s">
        <v>220</v>
      </c>
      <c r="O81" s="66">
        <v>523.26533333340001</v>
      </c>
      <c r="P81" s="66">
        <v>655.89394080259603</v>
      </c>
      <c r="Q81" s="125">
        <f t="shared" si="11"/>
        <v>343206.56156542775</v>
      </c>
      <c r="R81" s="66">
        <v>520.900314333594</v>
      </c>
      <c r="S81" s="66">
        <v>664.24445759365256</v>
      </c>
      <c r="T81" s="125">
        <f t="shared" si="12"/>
        <v>346005.14675488125</v>
      </c>
      <c r="V81" s="110" t="s">
        <v>220</v>
      </c>
      <c r="W81" s="124">
        <v>3.7141859222008744E-2</v>
      </c>
      <c r="X81" s="138">
        <v>6.8305325746311193E-2</v>
      </c>
      <c r="Z81" s="110" t="s">
        <v>220</v>
      </c>
      <c r="AA81" s="132">
        <f t="shared" si="15"/>
        <v>62.844814842201473</v>
      </c>
      <c r="AB81" s="135">
        <v>73.455497256828906</v>
      </c>
      <c r="AC81" s="70">
        <f t="shared" si="18"/>
        <v>2.3770450257365461E-3</v>
      </c>
      <c r="AE81" s="110" t="s">
        <v>220</v>
      </c>
      <c r="AF81" s="125">
        <f t="shared" si="19"/>
        <v>19441928.594945583</v>
      </c>
      <c r="AG81" s="125">
        <f t="shared" si="20"/>
        <v>21031818.103922825</v>
      </c>
      <c r="AH81" s="133">
        <f t="shared" si="16"/>
        <v>-7.5594487415270001E-2</v>
      </c>
      <c r="AI81" s="133">
        <f t="shared" si="21"/>
        <v>2.2985856535129301E-3</v>
      </c>
      <c r="AJ81" s="134">
        <v>19606001.4578049</v>
      </c>
      <c r="AK81" s="133">
        <f t="shared" si="17"/>
        <v>-6.7793313876748695E-2</v>
      </c>
    </row>
    <row r="82" spans="1:37">
      <c r="A82" s="110" t="s">
        <v>221</v>
      </c>
      <c r="B82" s="66">
        <v>21739835.854672417</v>
      </c>
      <c r="D82" s="110" t="s">
        <v>221</v>
      </c>
      <c r="E82" s="66">
        <v>23744.172847489906</v>
      </c>
      <c r="F82" s="66">
        <v>1533.9035219153884</v>
      </c>
      <c r="G82" s="124">
        <v>0.81464816675566598</v>
      </c>
      <c r="H82" s="125">
        <f t="shared" si="13"/>
        <v>20877.050403252702</v>
      </c>
      <c r="I82" s="66">
        <v>24055.771358801099</v>
      </c>
      <c r="J82" s="66">
        <v>1557.1775492688901</v>
      </c>
      <c r="K82" s="124">
        <v>0.83229976130000005</v>
      </c>
      <c r="L82" s="125">
        <f t="shared" si="14"/>
        <v>21578.790309086424</v>
      </c>
      <c r="N82" s="110" t="s">
        <v>221</v>
      </c>
      <c r="O82" s="66">
        <v>520.1465333333</v>
      </c>
      <c r="P82" s="66">
        <v>651.82589466608397</v>
      </c>
      <c r="Q82" s="125">
        <f t="shared" si="11"/>
        <v>339044.97944744036</v>
      </c>
      <c r="R82" s="66">
        <v>520.21997454279494</v>
      </c>
      <c r="S82" s="66">
        <v>661.96612368515503</v>
      </c>
      <c r="T82" s="125">
        <f t="shared" si="12"/>
        <v>344368.00001168402</v>
      </c>
      <c r="V82" s="110" t="s">
        <v>221</v>
      </c>
      <c r="W82" s="124">
        <v>1.1624690915534974E-2</v>
      </c>
      <c r="X82" s="138">
        <v>6.6907058297080504E-2</v>
      </c>
      <c r="Z82" s="110" t="s">
        <v>221</v>
      </c>
      <c r="AA82" s="132">
        <f t="shared" si="15"/>
        <v>66.232577492253299</v>
      </c>
      <c r="AB82" s="135">
        <v>73.702405191017604</v>
      </c>
      <c r="AC82" s="70">
        <f t="shared" si="18"/>
        <v>3.3613268361034621E-3</v>
      </c>
      <c r="AE82" s="110" t="s">
        <v>221</v>
      </c>
      <c r="AF82" s="125">
        <f t="shared" si="19"/>
        <v>21739835.854672417</v>
      </c>
      <c r="AG82" s="125">
        <f t="shared" si="20"/>
        <v>21087036.323675103</v>
      </c>
      <c r="AH82" s="133">
        <f t="shared" si="16"/>
        <v>3.0957386376026404E-2</v>
      </c>
      <c r="AI82" s="133">
        <f t="shared" si="21"/>
        <v>2.62546107423689E-3</v>
      </c>
      <c r="AJ82" s="134">
        <v>19050551.274333999</v>
      </c>
      <c r="AK82" s="133">
        <f t="shared" si="17"/>
        <v>-9.6575214178138288E-2</v>
      </c>
    </row>
    <row r="83" spans="1:37">
      <c r="A83" s="110" t="s">
        <v>222</v>
      </c>
      <c r="B83" s="66">
        <v>18175027.049019586</v>
      </c>
      <c r="D83" s="110" t="s">
        <v>222</v>
      </c>
      <c r="E83" s="66">
        <v>23696.199999999997</v>
      </c>
      <c r="F83" s="66">
        <v>1552.4999999999955</v>
      </c>
      <c r="G83" s="124">
        <v>0.80937711088033304</v>
      </c>
      <c r="H83" s="125">
        <f t="shared" si="13"/>
        <v>20731.661894842542</v>
      </c>
      <c r="I83" s="66">
        <v>23975.7017900805</v>
      </c>
      <c r="J83" s="66">
        <v>1559.4769124774</v>
      </c>
      <c r="K83" s="124">
        <v>0.83229976130000005</v>
      </c>
      <c r="L83" s="125">
        <f t="shared" si="14"/>
        <v>21514.447789361384</v>
      </c>
      <c r="N83" s="110" t="s">
        <v>222</v>
      </c>
      <c r="O83" s="66">
        <v>522.399</v>
      </c>
      <c r="P83" s="66">
        <v>651.60290856145298</v>
      </c>
      <c r="Q83" s="125">
        <f t="shared" si="11"/>
        <v>340396.7078295945</v>
      </c>
      <c r="R83" s="66">
        <v>519.59389295336598</v>
      </c>
      <c r="S83" s="66">
        <v>659.47791577442786</v>
      </c>
      <c r="T83" s="125">
        <f t="shared" si="12"/>
        <v>342660.69757400698</v>
      </c>
      <c r="V83" s="110" t="s">
        <v>222</v>
      </c>
      <c r="W83" s="124">
        <v>0.2649212799703593</v>
      </c>
      <c r="X83" s="138">
        <v>6.55691851513268E-2</v>
      </c>
      <c r="Z83" s="110" t="s">
        <v>222</v>
      </c>
      <c r="AA83" s="132">
        <f t="shared" si="15"/>
        <v>112.06296762809556</v>
      </c>
      <c r="AB83" s="135">
        <v>73.983995914135505</v>
      </c>
      <c r="AC83" s="70">
        <f t="shared" si="18"/>
        <v>3.8206449625095562E-3</v>
      </c>
      <c r="AE83" s="110" t="s">
        <v>222</v>
      </c>
      <c r="AF83" s="125">
        <f t="shared" si="19"/>
        <v>18175027.049019586</v>
      </c>
      <c r="AG83" s="125">
        <f t="shared" si="20"/>
        <v>21143609.3399886</v>
      </c>
      <c r="AH83" s="133">
        <f t="shared" si="16"/>
        <v>-0.14040092413902946</v>
      </c>
      <c r="AI83" s="133">
        <f t="shared" si="21"/>
        <v>2.6828339196238726E-3</v>
      </c>
      <c r="AJ83" s="134">
        <v>18628847.343338501</v>
      </c>
      <c r="AK83" s="133">
        <f t="shared" si="17"/>
        <v>-0.11893721437115123</v>
      </c>
    </row>
    <row r="84" spans="1:37">
      <c r="A84" s="110" t="s">
        <v>223</v>
      </c>
      <c r="B84" s="66">
        <v>16975396.568519417</v>
      </c>
      <c r="D84" s="110" t="s">
        <v>223</v>
      </c>
      <c r="E84" s="66">
        <v>23729.055587893035</v>
      </c>
      <c r="F84" s="66">
        <v>1580.159390528011</v>
      </c>
      <c r="G84" s="124">
        <v>0.81423915846333295</v>
      </c>
      <c r="H84" s="125">
        <f t="shared" si="13"/>
        <v>20901.285643543684</v>
      </c>
      <c r="I84" s="66">
        <v>23890.985700355199</v>
      </c>
      <c r="J84" s="66">
        <v>1560.9589900659601</v>
      </c>
      <c r="K84" s="124">
        <v>0.83229976130000005</v>
      </c>
      <c r="L84" s="125">
        <f t="shared" si="14"/>
        <v>21445.420685693305</v>
      </c>
      <c r="N84" s="110" t="s">
        <v>223</v>
      </c>
      <c r="O84" s="66">
        <v>518.24059999990004</v>
      </c>
      <c r="P84" s="66">
        <v>651.71932285608796</v>
      </c>
      <c r="Q84" s="125">
        <f t="shared" si="11"/>
        <v>337747.41290846758</v>
      </c>
      <c r="R84" s="66">
        <v>519.032343908283</v>
      </c>
      <c r="S84" s="66">
        <v>656.7900229603473</v>
      </c>
      <c r="T84" s="125">
        <f t="shared" si="12"/>
        <v>340895.26507268404</v>
      </c>
      <c r="V84" s="110" t="s">
        <v>223</v>
      </c>
      <c r="W84" s="124">
        <v>-4.9860564695818343E-3</v>
      </c>
      <c r="X84" s="138">
        <v>6.4177572670298194E-2</v>
      </c>
      <c r="Z84" s="110" t="s">
        <v>223</v>
      </c>
      <c r="AA84" s="132">
        <f t="shared" si="15"/>
        <v>49.568143364662596</v>
      </c>
      <c r="AB84" s="135">
        <v>74.257568598470399</v>
      </c>
      <c r="AC84" s="70">
        <f t="shared" si="18"/>
        <v>3.6977278795862212E-3</v>
      </c>
      <c r="AE84" s="110" t="s">
        <v>223</v>
      </c>
      <c r="AF84" s="125">
        <f t="shared" si="19"/>
        <v>16975396.568519417</v>
      </c>
      <c r="AG84" s="125">
        <f t="shared" si="20"/>
        <v>21196592.417646497</v>
      </c>
      <c r="AH84" s="133">
        <f t="shared" si="16"/>
        <v>-0.19914502132960146</v>
      </c>
      <c r="AI84" s="133">
        <f t="shared" si="21"/>
        <v>2.5058672247453284E-3</v>
      </c>
      <c r="AJ84" s="134">
        <v>19023731.731375001</v>
      </c>
      <c r="AK84" s="133">
        <f t="shared" si="17"/>
        <v>-0.10250990552908662</v>
      </c>
    </row>
    <row r="85" spans="1:37">
      <c r="A85" s="110" t="s">
        <v>224</v>
      </c>
      <c r="B85" s="66">
        <v>18836677.914694171</v>
      </c>
      <c r="D85" s="110" t="s">
        <v>224</v>
      </c>
      <c r="E85" s="66">
        <v>23694.734536968401</v>
      </c>
      <c r="F85" s="66">
        <v>1588.0102509284438</v>
      </c>
      <c r="G85" s="124">
        <v>0.81396955655000003</v>
      </c>
      <c r="H85" s="125">
        <f t="shared" si="13"/>
        <v>20874.802814554583</v>
      </c>
      <c r="I85" s="66">
        <v>23801.610559434201</v>
      </c>
      <c r="J85" s="66">
        <v>1561.6581840438801</v>
      </c>
      <c r="K85" s="124">
        <v>0.83229976130000005</v>
      </c>
      <c r="L85" s="125">
        <f t="shared" si="14"/>
        <v>21371.732971216526</v>
      </c>
      <c r="N85" s="110" t="s">
        <v>224</v>
      </c>
      <c r="O85" s="66">
        <v>516.33466666669904</v>
      </c>
      <c r="P85" s="66">
        <v>658.56636812799104</v>
      </c>
      <c r="Q85" s="125">
        <f t="shared" si="11"/>
        <v>340040.64616526489</v>
      </c>
      <c r="R85" s="66">
        <v>518.54735494242698</v>
      </c>
      <c r="S85" s="66">
        <v>653.9071128295526</v>
      </c>
      <c r="T85" s="125">
        <f t="shared" si="12"/>
        <v>339081.80373580364</v>
      </c>
      <c r="V85" s="110" t="s">
        <v>224</v>
      </c>
      <c r="W85" s="124">
        <v>-9.2052006213616533E-3</v>
      </c>
      <c r="X85" s="138">
        <v>6.2742682274504399E-2</v>
      </c>
      <c r="Z85" s="110" t="s">
        <v>224</v>
      </c>
      <c r="AA85" s="132">
        <f t="shared" si="15"/>
        <v>53.990533474240031</v>
      </c>
      <c r="AB85" s="135">
        <v>74.504221773630704</v>
      </c>
      <c r="AC85" s="70">
        <f t="shared" si="18"/>
        <v>3.3215897021086072E-3</v>
      </c>
      <c r="AE85" s="110" t="s">
        <v>224</v>
      </c>
      <c r="AF85" s="125">
        <f t="shared" si="19"/>
        <v>18836677.914694171</v>
      </c>
      <c r="AG85" s="125">
        <f t="shared" si="20"/>
        <v>21240512.398400236</v>
      </c>
      <c r="AH85" s="133">
        <f t="shared" si="16"/>
        <v>-0.11317215134071404</v>
      </c>
      <c r="AI85" s="133">
        <f t="shared" si="21"/>
        <v>2.0720302531822554E-3</v>
      </c>
      <c r="AJ85" s="134">
        <v>19017910.233626202</v>
      </c>
      <c r="AK85" s="133">
        <f t="shared" si="17"/>
        <v>-0.10463976212463844</v>
      </c>
    </row>
    <row r="86" spans="1:37">
      <c r="A86" s="110" t="s">
        <v>225</v>
      </c>
      <c r="B86" s="66">
        <v>21430891.33893209</v>
      </c>
      <c r="D86" s="110" t="s">
        <v>225</v>
      </c>
      <c r="E86" s="66">
        <v>23733.995340980644</v>
      </c>
      <c r="F86" s="66">
        <v>1537.4299569025063</v>
      </c>
      <c r="G86" s="124">
        <v>0.81082790678666605</v>
      </c>
      <c r="H86" s="125">
        <f t="shared" si="13"/>
        <v>20781.615718914327</v>
      </c>
      <c r="I86" s="66">
        <v>23707.462630806102</v>
      </c>
      <c r="J86" s="66">
        <v>1561.62089667077</v>
      </c>
      <c r="K86" s="124">
        <v>0.83229976130000005</v>
      </c>
      <c r="L86" s="125">
        <f t="shared" si="14"/>
        <v>21293.336385319359</v>
      </c>
      <c r="N86" s="110" t="s">
        <v>225</v>
      </c>
      <c r="O86" s="66">
        <v>514.77526666659901</v>
      </c>
      <c r="P86" s="66">
        <v>650.96504612905096</v>
      </c>
      <c r="Q86" s="125">
        <f t="shared" si="11"/>
        <v>335100.70521171711</v>
      </c>
      <c r="R86" s="66">
        <v>518.15045875073497</v>
      </c>
      <c r="S86" s="66">
        <v>650.83889656982694</v>
      </c>
      <c r="T86" s="125">
        <f t="shared" si="12"/>
        <v>337232.47283047799</v>
      </c>
      <c r="V86" s="110" t="s">
        <v>225</v>
      </c>
      <c r="W86" s="124">
        <v>6.823392556881136E-2</v>
      </c>
      <c r="X86" s="138">
        <v>6.12317481162429E-2</v>
      </c>
      <c r="Z86" s="110" t="s">
        <v>225</v>
      </c>
      <c r="AA86" s="132">
        <f t="shared" si="15"/>
        <v>77.313811989095328</v>
      </c>
      <c r="AB86" s="135">
        <v>74.689623078454304</v>
      </c>
      <c r="AC86" s="70">
        <f t="shared" si="18"/>
        <v>2.4884671017288973E-3</v>
      </c>
      <c r="AE86" s="110" t="s">
        <v>225</v>
      </c>
      <c r="AF86" s="125">
        <f t="shared" si="19"/>
        <v>21430891.33893209</v>
      </c>
      <c r="AG86" s="125">
        <f t="shared" si="20"/>
        <v>21268203.346949235</v>
      </c>
      <c r="AH86" s="133">
        <f t="shared" si="16"/>
        <v>7.6493528545367832E-3</v>
      </c>
      <c r="AI86" s="133">
        <f t="shared" si="21"/>
        <v>1.3036855246055801E-3</v>
      </c>
      <c r="AJ86" s="134">
        <v>18877488.5982867</v>
      </c>
      <c r="AK86" s="133">
        <f t="shared" si="17"/>
        <v>-0.11240793167446678</v>
      </c>
    </row>
    <row r="87" spans="1:37">
      <c r="A87" s="110" t="s">
        <v>226</v>
      </c>
      <c r="B87" s="66">
        <v>19532887.398136985</v>
      </c>
      <c r="D87" s="110" t="s">
        <v>226</v>
      </c>
      <c r="E87" s="66">
        <v>23674.699999999997</v>
      </c>
      <c r="F87" s="66">
        <v>1564.1999999999955</v>
      </c>
      <c r="G87" s="124">
        <v>0.81365371324866598</v>
      </c>
      <c r="H87" s="125">
        <f t="shared" si="13"/>
        <v>20827.207565048186</v>
      </c>
      <c r="I87" s="66">
        <v>23608.3613804454</v>
      </c>
      <c r="J87" s="66">
        <v>1560.91000024801</v>
      </c>
      <c r="K87" s="124">
        <v>0.83229976130000005</v>
      </c>
      <c r="L87" s="125">
        <f t="shared" si="14"/>
        <v>21210.143541876852</v>
      </c>
      <c r="N87" s="110" t="s">
        <v>226</v>
      </c>
      <c r="O87" s="66">
        <v>512.52279999999996</v>
      </c>
      <c r="P87" s="66">
        <v>627.26601719348503</v>
      </c>
      <c r="Q87" s="125">
        <f t="shared" si="11"/>
        <v>321488.13547685306</v>
      </c>
      <c r="R87" s="66">
        <v>517.85180509797101</v>
      </c>
      <c r="S87" s="66">
        <v>647.60469244778392</v>
      </c>
      <c r="T87" s="125">
        <f t="shared" si="12"/>
        <v>335363.25897400128</v>
      </c>
      <c r="V87" s="110" t="s">
        <v>226</v>
      </c>
      <c r="W87" s="124">
        <v>0.41823218115901029</v>
      </c>
      <c r="X87" s="138">
        <v>5.9567036921000897E-2</v>
      </c>
      <c r="Z87" s="110" t="s">
        <v>226</v>
      </c>
      <c r="AA87" s="132">
        <f t="shared" si="15"/>
        <v>190.84668641731525</v>
      </c>
      <c r="AB87" s="135">
        <v>74.766619096591597</v>
      </c>
      <c r="AC87" s="70">
        <f t="shared" si="18"/>
        <v>1.0308797255063062E-3</v>
      </c>
      <c r="AE87" s="110" t="s">
        <v>226</v>
      </c>
      <c r="AF87" s="125">
        <f t="shared" si="19"/>
        <v>19532887.398136985</v>
      </c>
      <c r="AG87" s="125">
        <f t="shared" si="20"/>
        <v>21271789.272051074</v>
      </c>
      <c r="AH87" s="133">
        <f t="shared" si="16"/>
        <v>-8.174685503296264E-2</v>
      </c>
      <c r="AI87" s="133">
        <f t="shared" si="21"/>
        <v>1.6860498479065456E-4</v>
      </c>
      <c r="AJ87" s="134">
        <v>19758617.534008801</v>
      </c>
      <c r="AK87" s="133">
        <f t="shared" si="17"/>
        <v>-7.1135141416167724E-2</v>
      </c>
    </row>
    <row r="88" spans="1:37">
      <c r="A88" s="110" t="s">
        <v>227</v>
      </c>
      <c r="B88" s="66">
        <v>16189081.955266256</v>
      </c>
      <c r="D88" s="110" t="s">
        <v>227</v>
      </c>
      <c r="E88" s="66">
        <v>23687.970489507727</v>
      </c>
      <c r="F88" s="66">
        <v>1571.5909939369069</v>
      </c>
      <c r="G88" s="124">
        <v>0.81075467544099999</v>
      </c>
      <c r="H88" s="125">
        <f t="shared" si="13"/>
        <v>20776.723820013733</v>
      </c>
      <c r="I88" s="66">
        <v>23504.142857270599</v>
      </c>
      <c r="J88" s="66">
        <v>1559.57324773965</v>
      </c>
      <c r="K88" s="124">
        <v>0.83229976130000005</v>
      </c>
      <c r="L88" s="125">
        <f t="shared" si="14"/>
        <v>21122.065737407069</v>
      </c>
      <c r="N88" s="110" t="s">
        <v>227</v>
      </c>
      <c r="O88" s="66">
        <v>514.60199999999998</v>
      </c>
      <c r="P88" s="66">
        <v>636.28737586858801</v>
      </c>
      <c r="Q88" s="125">
        <f t="shared" si="11"/>
        <v>327434.7561967271</v>
      </c>
      <c r="R88" s="66">
        <v>517.65943425384899</v>
      </c>
      <c r="S88" s="66">
        <v>644.22804980322508</v>
      </c>
      <c r="T88" s="125">
        <f t="shared" si="12"/>
        <v>333490.72779159795</v>
      </c>
      <c r="V88" s="110" t="s">
        <v>227</v>
      </c>
      <c r="W88" s="124">
        <v>-3.5342991899542264E-2</v>
      </c>
      <c r="X88" s="138">
        <v>5.7675191775173898E-2</v>
      </c>
      <c r="Z88" s="110" t="s">
        <v>227</v>
      </c>
      <c r="AA88" s="132">
        <f t="shared" si="15"/>
        <v>44.85104084871741</v>
      </c>
      <c r="AB88" s="135">
        <v>74.689696529762202</v>
      </c>
      <c r="AC88" s="70">
        <f t="shared" si="18"/>
        <v>-1.0288356991242642E-3</v>
      </c>
      <c r="AE88" s="110" t="s">
        <v>227</v>
      </c>
      <c r="AF88" s="125">
        <f t="shared" si="19"/>
        <v>16189081.955266256</v>
      </c>
      <c r="AG88" s="125">
        <f t="shared" si="20"/>
        <v>21243669.870230172</v>
      </c>
      <c r="AH88" s="133">
        <f t="shared" si="16"/>
        <v>-0.23793383844884378</v>
      </c>
      <c r="AI88" s="133">
        <f t="shared" si="21"/>
        <v>-1.3219105107367124E-3</v>
      </c>
      <c r="AJ88" s="134">
        <v>18293350.658511199</v>
      </c>
      <c r="AK88" s="133">
        <f t="shared" si="17"/>
        <v>-0.13887992186573206</v>
      </c>
    </row>
    <row r="89" spans="1:37">
      <c r="A89" s="110" t="s">
        <v>228</v>
      </c>
      <c r="B89" s="66">
        <v>18124853.187197093</v>
      </c>
      <c r="D89" s="110" t="s">
        <v>228</v>
      </c>
      <c r="E89" s="66">
        <v>23501.333433103915</v>
      </c>
      <c r="F89" s="66">
        <v>1578.1133890508625</v>
      </c>
      <c r="G89" s="124">
        <v>0.80857732864999998</v>
      </c>
      <c r="H89" s="125">
        <f t="shared" si="13"/>
        <v>20580.758796102957</v>
      </c>
      <c r="I89" s="66">
        <v>23394.684571837399</v>
      </c>
      <c r="J89" s="66">
        <v>1557.66044835959</v>
      </c>
      <c r="K89" s="124">
        <v>0.83229976130000005</v>
      </c>
      <c r="L89" s="125">
        <f t="shared" si="14"/>
        <v>21029.050833188652</v>
      </c>
      <c r="N89" s="110" t="s">
        <v>228</v>
      </c>
      <c r="O89" s="66">
        <v>510.44360000009999</v>
      </c>
      <c r="P89" s="66">
        <v>633.80011231749904</v>
      </c>
      <c r="Q89" s="125">
        <f t="shared" si="11"/>
        <v>323519.21101181192</v>
      </c>
      <c r="R89" s="66">
        <v>517.57805585989502</v>
      </c>
      <c r="S89" s="66">
        <v>640.71823540404171</v>
      </c>
      <c r="T89" s="125">
        <f t="shared" si="12"/>
        <v>331621.69863440644</v>
      </c>
      <c r="V89" s="110" t="s">
        <v>228</v>
      </c>
      <c r="W89" s="124">
        <v>-6.4117691720830816E-2</v>
      </c>
      <c r="X89" s="138">
        <v>5.5707021480305999E-2</v>
      </c>
      <c r="Z89" s="110" t="s">
        <v>228</v>
      </c>
      <c r="AA89" s="132">
        <f t="shared" si="15"/>
        <v>46.952804238816228</v>
      </c>
      <c r="AB89" s="135">
        <v>74.485892121761196</v>
      </c>
      <c r="AC89" s="70">
        <f t="shared" si="18"/>
        <v>-2.7286816986837881E-3</v>
      </c>
      <c r="AE89" s="110" t="s">
        <v>228</v>
      </c>
      <c r="AF89" s="125">
        <f t="shared" si="19"/>
        <v>18124853.187197093</v>
      </c>
      <c r="AG89" s="125">
        <f t="shared" si="20"/>
        <v>21183113.669368003</v>
      </c>
      <c r="AH89" s="133">
        <f t="shared" si="16"/>
        <v>-0.14437256627637937</v>
      </c>
      <c r="AI89" s="133">
        <f t="shared" si="21"/>
        <v>-2.8505527167427269E-3</v>
      </c>
      <c r="AJ89" s="134">
        <v>18312806.6166641</v>
      </c>
      <c r="AK89" s="133">
        <f t="shared" si="17"/>
        <v>-0.13549977106786387</v>
      </c>
    </row>
    <row r="90" spans="1:37">
      <c r="A90" s="110" t="s">
        <v>229</v>
      </c>
      <c r="B90" s="66">
        <v>20788095.536692385</v>
      </c>
      <c r="D90" s="110" t="s">
        <v>229</v>
      </c>
      <c r="E90" s="66">
        <v>23404.689242624332</v>
      </c>
      <c r="F90" s="66">
        <v>1561.9392961795231</v>
      </c>
      <c r="G90" s="124">
        <v>0.808027839154</v>
      </c>
      <c r="H90" s="125">
        <f t="shared" si="13"/>
        <v>20473.579770968132</v>
      </c>
      <c r="I90" s="66">
        <v>23279.9789269715</v>
      </c>
      <c r="J90" s="66">
        <v>1555.22892241307</v>
      </c>
      <c r="K90" s="124">
        <v>0.83229976130000005</v>
      </c>
      <c r="L90" s="125">
        <f t="shared" si="14"/>
        <v>20931.14982640048</v>
      </c>
      <c r="N90" s="110" t="s">
        <v>229</v>
      </c>
      <c r="O90" s="66">
        <v>516.33466666669904</v>
      </c>
      <c r="P90" s="66">
        <v>628.50277772905497</v>
      </c>
      <c r="Q90" s="125">
        <f t="shared" si="11"/>
        <v>324517.77223782602</v>
      </c>
      <c r="R90" s="66">
        <v>517.61046866122695</v>
      </c>
      <c r="S90" s="66">
        <v>637.0875898295767</v>
      </c>
      <c r="T90" s="125">
        <f t="shared" si="12"/>
        <v>329763.20594993874</v>
      </c>
      <c r="V90" s="110" t="s">
        <v>229</v>
      </c>
      <c r="W90" s="124">
        <v>-8.8758480620138025E-2</v>
      </c>
      <c r="X90" s="138">
        <v>5.37551984731445E-2</v>
      </c>
      <c r="Z90" s="110" t="s">
        <v>229</v>
      </c>
      <c r="AA90" s="132">
        <f t="shared" si="15"/>
        <v>50.125887350625355</v>
      </c>
      <c r="AB90" s="135">
        <v>74.163593456583001</v>
      </c>
      <c r="AC90" s="70">
        <f t="shared" si="18"/>
        <v>-4.3269759681650033E-3</v>
      </c>
      <c r="AE90" s="110" t="s">
        <v>229</v>
      </c>
      <c r="AF90" s="125">
        <f t="shared" si="19"/>
        <v>20788095.536692385</v>
      </c>
      <c r="AG90" s="125">
        <f t="shared" si="20"/>
        <v>21087543.760829307</v>
      </c>
      <c r="AH90" s="133">
        <f t="shared" si="16"/>
        <v>-1.4200241978544501E-2</v>
      </c>
      <c r="AI90" s="133">
        <f t="shared" si="21"/>
        <v>-4.5116081625382609E-3</v>
      </c>
      <c r="AJ90" s="134">
        <v>18353953.700670201</v>
      </c>
      <c r="AK90" s="133">
        <f t="shared" si="17"/>
        <v>-0.12963055779103227</v>
      </c>
    </row>
    <row r="91" spans="1:37">
      <c r="A91" s="110" t="s">
        <v>230</v>
      </c>
      <c r="B91" s="66">
        <v>18476477.19865616</v>
      </c>
      <c r="D91" s="110" t="s">
        <v>230</v>
      </c>
      <c r="E91" s="66">
        <v>23354.2</v>
      </c>
      <c r="F91" s="66">
        <v>1551.0999999999958</v>
      </c>
      <c r="G91" s="124">
        <v>0.80935604132966599</v>
      </c>
      <c r="H91" s="125">
        <f t="shared" si="13"/>
        <v>20452.962860421281</v>
      </c>
      <c r="I91" s="66">
        <v>23160.084981036998</v>
      </c>
      <c r="J91" s="66">
        <v>1552.3487732932999</v>
      </c>
      <c r="K91" s="124">
        <v>0.83229976130000005</v>
      </c>
      <c r="L91" s="125">
        <f t="shared" si="14"/>
        <v>20828.481974698108</v>
      </c>
      <c r="N91" s="110" t="s">
        <v>230</v>
      </c>
      <c r="O91" s="66">
        <v>515.46833333339998</v>
      </c>
      <c r="P91" s="66">
        <v>614.59002944107397</v>
      </c>
      <c r="Q91" s="125">
        <f t="shared" si="11"/>
        <v>316801.69815931562</v>
      </c>
      <c r="R91" s="66">
        <v>517.75501236804996</v>
      </c>
      <c r="S91" s="66">
        <v>633.35223741426955</v>
      </c>
      <c r="T91" s="125">
        <f t="shared" si="12"/>
        <v>327921.29551575723</v>
      </c>
      <c r="V91" s="110" t="s">
        <v>230</v>
      </c>
      <c r="W91" s="124">
        <v>0.41944953982371314</v>
      </c>
      <c r="X91" s="138">
        <v>5.1837504744686097E-2</v>
      </c>
      <c r="Z91" s="110" t="s">
        <v>230</v>
      </c>
      <c r="AA91" s="132">
        <f t="shared" si="15"/>
        <v>184.07285085817352</v>
      </c>
      <c r="AB91" s="135">
        <v>73.713979938295196</v>
      </c>
      <c r="AC91" s="70">
        <f t="shared" si="18"/>
        <v>-6.0624559481603502E-3</v>
      </c>
      <c r="AE91" s="110" t="s">
        <v>230</v>
      </c>
      <c r="AF91" s="125">
        <f t="shared" si="19"/>
        <v>18476477.19865616</v>
      </c>
      <c r="AG91" s="125">
        <f t="shared" si="20"/>
        <v>20953866.95568645</v>
      </c>
      <c r="AH91" s="133">
        <f t="shared" si="16"/>
        <v>-0.11823067132522652</v>
      </c>
      <c r="AI91" s="133">
        <f t="shared" si="21"/>
        <v>-6.339135873717372E-3</v>
      </c>
      <c r="AJ91" s="134">
        <v>18506030.846207701</v>
      </c>
      <c r="AK91" s="133">
        <f t="shared" si="17"/>
        <v>-0.11682025635914696</v>
      </c>
    </row>
    <row r="92" spans="1:37">
      <c r="A92" s="110" t="s">
        <v>231</v>
      </c>
      <c r="B92" s="66">
        <v>15660650.33430972</v>
      </c>
      <c r="D92" s="110" t="s">
        <v>231</v>
      </c>
      <c r="E92" s="66">
        <v>23356.404998144273</v>
      </c>
      <c r="F92" s="66">
        <v>1530.5754199553699</v>
      </c>
      <c r="G92" s="124">
        <v>0.80174494826933296</v>
      </c>
      <c r="H92" s="125">
        <f t="shared" si="13"/>
        <v>20256.455136950139</v>
      </c>
      <c r="I92" s="66">
        <v>23035.1397363453</v>
      </c>
      <c r="J92" s="66">
        <v>1549.0942983770699</v>
      </c>
      <c r="K92" s="124">
        <v>0.83229976130000005</v>
      </c>
      <c r="L92" s="125">
        <f t="shared" si="14"/>
        <v>20721.235602449407</v>
      </c>
      <c r="N92" s="110" t="s">
        <v>231</v>
      </c>
      <c r="O92" s="66">
        <v>514.25546666669902</v>
      </c>
      <c r="P92" s="66">
        <v>609.81104292595796</v>
      </c>
      <c r="Q92" s="125">
        <f t="shared" si="11"/>
        <v>313598.66245839495</v>
      </c>
      <c r="R92" s="66">
        <v>518.00922931432399</v>
      </c>
      <c r="S92" s="66">
        <v>629.52927461676484</v>
      </c>
      <c r="T92" s="125">
        <f t="shared" si="12"/>
        <v>326101.97437503579</v>
      </c>
      <c r="V92" s="110" t="s">
        <v>231</v>
      </c>
      <c r="W92" s="124">
        <v>-0.22115865389719747</v>
      </c>
      <c r="X92" s="138">
        <v>4.9882651236494102E-2</v>
      </c>
      <c r="Z92" s="110" t="s">
        <v>231</v>
      </c>
      <c r="AA92" s="132">
        <f t="shared" si="15"/>
        <v>27.245742400216859</v>
      </c>
      <c r="AB92" s="135">
        <v>73.113207404649103</v>
      </c>
      <c r="AC92" s="70">
        <f t="shared" si="18"/>
        <v>-8.1500487987351544E-3</v>
      </c>
      <c r="AE92" s="110" t="s">
        <v>231</v>
      </c>
      <c r="AF92" s="125">
        <f t="shared" si="19"/>
        <v>15660650.33430972</v>
      </c>
      <c r="AG92" s="125">
        <f t="shared" si="20"/>
        <v>20779870.409832548</v>
      </c>
      <c r="AH92" s="133">
        <f t="shared" si="16"/>
        <v>-0.2463547642289691</v>
      </c>
      <c r="AI92" s="133">
        <f t="shared" si="21"/>
        <v>-8.3037916687107582E-3</v>
      </c>
      <c r="AJ92" s="134">
        <v>17838123.443271901</v>
      </c>
      <c r="AK92" s="133">
        <f t="shared" si="17"/>
        <v>-0.14156714688502972</v>
      </c>
    </row>
    <row r="93" spans="1:37">
      <c r="A93" s="110" t="s">
        <v>232</v>
      </c>
      <c r="B93" s="66">
        <v>17498843.942226321</v>
      </c>
      <c r="D93" s="110" t="s">
        <v>232</v>
      </c>
      <c r="E93" s="66">
        <v>22949.034757606871</v>
      </c>
      <c r="F93" s="66">
        <v>1520.1317244087224</v>
      </c>
      <c r="G93" s="124">
        <v>0.80184202332266596</v>
      </c>
      <c r="H93" s="125">
        <f t="shared" si="13"/>
        <v>19921.632187750401</v>
      </c>
      <c r="I93" s="66">
        <v>22905.4015170946</v>
      </c>
      <c r="J93" s="66">
        <v>1545.5390145578699</v>
      </c>
      <c r="K93" s="124">
        <v>0.83229976130000005</v>
      </c>
      <c r="L93" s="125">
        <f t="shared" si="14"/>
        <v>20609.699229716367</v>
      </c>
      <c r="N93" s="110" t="s">
        <v>232</v>
      </c>
      <c r="O93" s="66">
        <v>516.33466666660001</v>
      </c>
      <c r="P93" s="66">
        <v>622.17497860345702</v>
      </c>
      <c r="Q93" s="125">
        <f t="shared" si="11"/>
        <v>321250.51018551498</v>
      </c>
      <c r="R93" s="66">
        <v>518.36923265961298</v>
      </c>
      <c r="S93" s="66">
        <v>625.6246818101198</v>
      </c>
      <c r="T93" s="125">
        <f t="shared" si="12"/>
        <v>324304.58624282631</v>
      </c>
      <c r="V93" s="110" t="s">
        <v>232</v>
      </c>
      <c r="W93" s="124">
        <v>-4.1819316473328705E-2</v>
      </c>
      <c r="X93" s="138">
        <v>4.80491064120563E-2</v>
      </c>
      <c r="Z93" s="110" t="s">
        <v>232</v>
      </c>
      <c r="AA93" s="132">
        <f t="shared" si="15"/>
        <v>48.491756602227731</v>
      </c>
      <c r="AB93" s="135">
        <v>72.406405987721001</v>
      </c>
      <c r="AC93" s="70">
        <f t="shared" si="18"/>
        <v>-9.6672193987642485E-3</v>
      </c>
      <c r="AE93" s="110" t="s">
        <v>232</v>
      </c>
      <c r="AF93" s="125">
        <f t="shared" si="19"/>
        <v>17498843.942226321</v>
      </c>
      <c r="AG93" s="125">
        <f t="shared" si="20"/>
        <v>20569370.364421174</v>
      </c>
      <c r="AH93" s="133">
        <f t="shared" si="16"/>
        <v>-0.14927663646457262</v>
      </c>
      <c r="AI93" s="133">
        <f t="shared" si="21"/>
        <v>-1.0129997986501937E-2</v>
      </c>
      <c r="AJ93" s="134">
        <v>17685957.965113401</v>
      </c>
      <c r="AK93" s="133">
        <f t="shared" si="17"/>
        <v>-0.14017990576392211</v>
      </c>
    </row>
    <row r="94" spans="1:37">
      <c r="A94" s="110" t="s">
        <v>233</v>
      </c>
      <c r="B94" s="66">
        <v>19896315.67581046</v>
      </c>
      <c r="D94" s="110" t="s">
        <v>233</v>
      </c>
      <c r="E94" s="66">
        <v>22870.300918565317</v>
      </c>
      <c r="F94" s="66">
        <v>1541.9095593136467</v>
      </c>
      <c r="G94" s="124">
        <v>0.79947016870166598</v>
      </c>
      <c r="H94" s="125">
        <f t="shared" si="13"/>
        <v>19826.032892936928</v>
      </c>
      <c r="I94" s="66">
        <v>22771.3294382719</v>
      </c>
      <c r="J94" s="66">
        <v>1541.7448644301801</v>
      </c>
      <c r="K94" s="124">
        <v>0.83229976130000005</v>
      </c>
      <c r="L94" s="125">
        <f t="shared" si="14"/>
        <v>20494.316920387548</v>
      </c>
      <c r="N94" s="110" t="s">
        <v>233</v>
      </c>
      <c r="O94" s="66">
        <v>518.41386666669996</v>
      </c>
      <c r="P94" s="66">
        <v>624.98807993524701</v>
      </c>
      <c r="Q94" s="125">
        <f t="shared" si="11"/>
        <v>324002.48713982798</v>
      </c>
      <c r="R94" s="66">
        <v>518.828789461822</v>
      </c>
      <c r="S94" s="66">
        <v>621.64085225589281</v>
      </c>
      <c r="T94" s="125">
        <f t="shared" si="12"/>
        <v>322525.1708559402</v>
      </c>
      <c r="V94" s="110" t="s">
        <v>233</v>
      </c>
      <c r="W94" s="124">
        <v>-7.4093989697494811E-2</v>
      </c>
      <c r="X94" s="138">
        <v>4.63259379191516E-2</v>
      </c>
      <c r="Z94" s="110" t="s">
        <v>233</v>
      </c>
      <c r="AA94" s="132">
        <f t="shared" si="15"/>
        <v>49.925813880521481</v>
      </c>
      <c r="AB94" s="135">
        <v>71.610038653959506</v>
      </c>
      <c r="AC94" s="70">
        <f t="shared" si="18"/>
        <v>-1.0998575649460496E-2</v>
      </c>
      <c r="AE94" s="110" t="s">
        <v>233</v>
      </c>
      <c r="AF94" s="125">
        <f t="shared" si="19"/>
        <v>19896315.67581046</v>
      </c>
      <c r="AG94" s="125">
        <f t="shared" si="20"/>
        <v>20327717.17130835</v>
      </c>
      <c r="AH94" s="133">
        <f t="shared" si="16"/>
        <v>-2.1222328698413485E-2</v>
      </c>
      <c r="AI94" s="133">
        <f t="shared" si="21"/>
        <v>-1.174820564905632E-2</v>
      </c>
      <c r="AJ94" s="134">
        <v>17562949.161880001</v>
      </c>
      <c r="AK94" s="133">
        <f t="shared" si="17"/>
        <v>-0.13600976371959234</v>
      </c>
    </row>
    <row r="95" spans="1:37">
      <c r="A95" s="110" t="s">
        <v>234</v>
      </c>
      <c r="B95" s="66">
        <v>17415955.982517846</v>
      </c>
      <c r="D95" s="110" t="s">
        <v>234</v>
      </c>
      <c r="E95" s="66">
        <v>22882.000000000004</v>
      </c>
      <c r="F95" s="66">
        <v>1534.4999999999968</v>
      </c>
      <c r="G95" s="124">
        <v>0.80235855819366597</v>
      </c>
      <c r="H95" s="125">
        <f t="shared" si="13"/>
        <v>19894.068528587464</v>
      </c>
      <c r="I95" s="66">
        <v>22633.409885639299</v>
      </c>
      <c r="J95" s="66">
        <v>1537.7579110321401</v>
      </c>
      <c r="K95" s="124">
        <v>0.83229976130000005</v>
      </c>
      <c r="L95" s="125">
        <f t="shared" si="14"/>
        <v>20375.539556254789</v>
      </c>
      <c r="N95" s="110" t="s">
        <v>234</v>
      </c>
      <c r="O95" s="66">
        <v>515.98813333329997</v>
      </c>
      <c r="P95" s="66">
        <v>619.60836889090297</v>
      </c>
      <c r="Q95" s="125">
        <f t="shared" si="11"/>
        <v>319710.56566170778</v>
      </c>
      <c r="R95" s="66">
        <v>519.38039517511697</v>
      </c>
      <c r="S95" s="66">
        <v>617.58643281534239</v>
      </c>
      <c r="T95" s="125">
        <f t="shared" si="12"/>
        <v>320762.28553042334</v>
      </c>
      <c r="V95" s="110" t="s">
        <v>234</v>
      </c>
      <c r="W95" s="124">
        <v>0.35464600920744827</v>
      </c>
      <c r="X95" s="138">
        <v>4.4646045641256099E-2</v>
      </c>
      <c r="Z95" s="110" t="s">
        <v>234</v>
      </c>
      <c r="AA95" s="132">
        <f t="shared" si="15"/>
        <v>145.84960404507123</v>
      </c>
      <c r="AB95" s="135">
        <v>70.725621713947305</v>
      </c>
      <c r="AC95" s="70">
        <f t="shared" si="18"/>
        <v>-1.2350460307471112E-2</v>
      </c>
      <c r="AE95" s="110" t="s">
        <v>234</v>
      </c>
      <c r="AF95" s="125">
        <f t="shared" si="19"/>
        <v>17415955.982517846</v>
      </c>
      <c r="AG95" s="125">
        <f t="shared" si="20"/>
        <v>20059284.803920642</v>
      </c>
      <c r="AH95" s="133">
        <f t="shared" si="16"/>
        <v>-0.13177582587022993</v>
      </c>
      <c r="AI95" s="133">
        <f t="shared" si="21"/>
        <v>-1.3205239187732754E-2</v>
      </c>
      <c r="AJ95" s="134">
        <v>17369027.918718699</v>
      </c>
      <c r="AK95" s="133">
        <f t="shared" si="17"/>
        <v>-0.13411529431378949</v>
      </c>
    </row>
    <row r="96" spans="1:37">
      <c r="A96" s="110" t="s">
        <v>235</v>
      </c>
      <c r="B96" s="66">
        <v>14858269.33290174</v>
      </c>
      <c r="D96" s="110" t="s">
        <v>235</v>
      </c>
      <c r="E96" s="66">
        <v>22663.898853241684</v>
      </c>
      <c r="F96" s="66">
        <v>1553.6010340382797</v>
      </c>
      <c r="G96" s="124">
        <v>0.799027464576333</v>
      </c>
      <c r="H96" s="125">
        <f t="shared" si="13"/>
        <v>19662.678672158443</v>
      </c>
      <c r="I96" s="66">
        <v>22492.191102134198</v>
      </c>
      <c r="J96" s="66">
        <v>1533.6243203361801</v>
      </c>
      <c r="K96" s="124">
        <v>0.83229976130000005</v>
      </c>
      <c r="L96" s="125">
        <f t="shared" si="14"/>
        <v>20253.869605756459</v>
      </c>
      <c r="N96" s="110" t="s">
        <v>235</v>
      </c>
      <c r="O96" s="66">
        <v>519.28020000000004</v>
      </c>
      <c r="P96" s="66">
        <v>594.80883799439505</v>
      </c>
      <c r="Q96" s="125">
        <f t="shared" si="11"/>
        <v>308872.45235549711</v>
      </c>
      <c r="R96" s="66">
        <v>520.01628592690997</v>
      </c>
      <c r="S96" s="66">
        <v>613.47772661646525</v>
      </c>
      <c r="T96" s="125">
        <f t="shared" si="12"/>
        <v>319018.40889397851</v>
      </c>
      <c r="V96" s="110" t="s">
        <v>235</v>
      </c>
      <c r="W96" s="124">
        <v>-5.4019866306489472E-2</v>
      </c>
      <c r="X96" s="138">
        <v>4.2867067007085001E-2</v>
      </c>
      <c r="Z96" s="110" t="s">
        <v>235</v>
      </c>
      <c r="AA96" s="132">
        <f t="shared" si="15"/>
        <v>41.454713372353623</v>
      </c>
      <c r="AB96" s="135">
        <v>69.741118837783603</v>
      </c>
      <c r="AC96" s="70">
        <f t="shared" si="18"/>
        <v>-1.392003141585052E-2</v>
      </c>
      <c r="AE96" s="110" t="s">
        <v>235</v>
      </c>
      <c r="AF96" s="125">
        <f t="shared" si="19"/>
        <v>14858269.33290174</v>
      </c>
      <c r="AG96" s="125">
        <f t="shared" si="20"/>
        <v>19768767.063231137</v>
      </c>
      <c r="AH96" s="133">
        <f t="shared" si="16"/>
        <v>-0.24839676215633411</v>
      </c>
      <c r="AI96" s="133">
        <f t="shared" si="21"/>
        <v>-1.4482956073923581E-2</v>
      </c>
      <c r="AJ96" s="134">
        <v>16998546.141799301</v>
      </c>
      <c r="AK96" s="133">
        <f t="shared" si="17"/>
        <v>-0.14013119344120861</v>
      </c>
    </row>
    <row r="97" spans="1:37">
      <c r="A97" s="110" t="s">
        <v>236</v>
      </c>
      <c r="B97" s="66">
        <v>16510418.066171752</v>
      </c>
      <c r="D97" s="110" t="s">
        <v>236</v>
      </c>
      <c r="E97" s="66">
        <v>22482.298155811775</v>
      </c>
      <c r="F97" s="66">
        <v>1524.1278168611282</v>
      </c>
      <c r="G97" s="124">
        <v>0.80113286198266598</v>
      </c>
      <c r="H97" s="125">
        <f t="shared" si="13"/>
        <v>19535.435682374227</v>
      </c>
      <c r="I97" s="66">
        <v>22348.3766995154</v>
      </c>
      <c r="J97" s="66">
        <v>1529.3882221203301</v>
      </c>
      <c r="K97" s="124">
        <v>0.83229976130000005</v>
      </c>
      <c r="L97" s="125">
        <f t="shared" si="14"/>
        <v>20129.936814569483</v>
      </c>
      <c r="N97" s="110" t="s">
        <v>236</v>
      </c>
      <c r="O97" s="66">
        <v>519.28019999989999</v>
      </c>
      <c r="P97" s="66">
        <v>595.245345378313</v>
      </c>
      <c r="Q97" s="125">
        <f t="shared" si="11"/>
        <v>309099.1219970599</v>
      </c>
      <c r="R97" s="66">
        <v>520.72657768096803</v>
      </c>
      <c r="S97" s="66">
        <v>609.33347388876302</v>
      </c>
      <c r="T97" s="125">
        <f t="shared" si="12"/>
        <v>317296.13452455105</v>
      </c>
      <c r="V97" s="110" t="s">
        <v>236</v>
      </c>
      <c r="W97" s="124">
        <v>-7.2515377900149502E-2</v>
      </c>
      <c r="X97" s="138">
        <v>4.1040389422582597E-2</v>
      </c>
      <c r="Z97" s="110" t="s">
        <v>236</v>
      </c>
      <c r="AA97" s="132">
        <f t="shared" si="15"/>
        <v>43.72143855391257</v>
      </c>
      <c r="AB97" s="135">
        <v>68.691446184524395</v>
      </c>
      <c r="AC97" s="70">
        <f t="shared" si="18"/>
        <v>-1.505098671704308E-2</v>
      </c>
      <c r="AE97" s="110" t="s">
        <v>236</v>
      </c>
      <c r="AF97" s="125">
        <f t="shared" si="19"/>
        <v>16510418.066171752</v>
      </c>
      <c r="AG97" s="125">
        <f t="shared" si="20"/>
        <v>19463303.404345401</v>
      </c>
      <c r="AH97" s="133">
        <f t="shared" si="16"/>
        <v>-0.15171552725804929</v>
      </c>
      <c r="AI97" s="133">
        <f t="shared" si="21"/>
        <v>-1.5451831563835006E-2</v>
      </c>
      <c r="AJ97" s="134">
        <v>16681543.817943599</v>
      </c>
      <c r="AK97" s="133">
        <f t="shared" si="17"/>
        <v>-0.14292330179576518</v>
      </c>
    </row>
    <row r="98" spans="1:37">
      <c r="A98" s="110" t="s">
        <v>237</v>
      </c>
      <c r="B98" s="66">
        <v>18539935.821174901</v>
      </c>
      <c r="D98" s="110" t="s">
        <v>237</v>
      </c>
      <c r="E98" s="66">
        <v>22227.469639876057</v>
      </c>
      <c r="F98" s="66">
        <v>1505.7973631876675</v>
      </c>
      <c r="G98" s="124">
        <v>0.80306691971933297</v>
      </c>
      <c r="H98" s="125">
        <f t="shared" si="13"/>
        <v>19355.942940037923</v>
      </c>
      <c r="I98" s="66">
        <v>22202.7776068864</v>
      </c>
      <c r="J98" s="66">
        <v>1525.10623160872</v>
      </c>
      <c r="K98" s="124">
        <v>0.83229976130000005</v>
      </c>
      <c r="L98" s="125">
        <f t="shared" si="14"/>
        <v>20004.472734017258</v>
      </c>
      <c r="N98" s="110" t="s">
        <v>237</v>
      </c>
      <c r="O98" s="66">
        <v>519.97326666670006</v>
      </c>
      <c r="P98" s="66">
        <v>606.02758359607401</v>
      </c>
      <c r="Q98" s="125">
        <f t="shared" si="11"/>
        <v>315118.14233257726</v>
      </c>
      <c r="R98" s="66">
        <v>521.50092634734995</v>
      </c>
      <c r="S98" s="66">
        <v>605.16994592082676</v>
      </c>
      <c r="T98" s="125">
        <f t="shared" si="12"/>
        <v>315596.6873952868</v>
      </c>
      <c r="V98" s="110" t="s">
        <v>237</v>
      </c>
      <c r="W98" s="124">
        <v>-2.3854186397607169E-3</v>
      </c>
      <c r="X98" s="138">
        <v>3.9156845960372201E-2</v>
      </c>
      <c r="Z98" s="110" t="s">
        <v>237</v>
      </c>
      <c r="AA98" s="132">
        <f t="shared" si="15"/>
        <v>58.444615352715715</v>
      </c>
      <c r="AB98" s="135">
        <v>67.593840909810197</v>
      </c>
      <c r="AC98" s="70">
        <f t="shared" si="18"/>
        <v>-1.5978776626215163E-2</v>
      </c>
      <c r="AE98" s="110" t="s">
        <v>237</v>
      </c>
      <c r="AF98" s="125">
        <f t="shared" si="19"/>
        <v>18539935.821174901</v>
      </c>
      <c r="AG98" s="125">
        <f t="shared" si="20"/>
        <v>19148265.970852293</v>
      </c>
      <c r="AH98" s="133">
        <f t="shared" si="16"/>
        <v>-3.1769464169935757E-2</v>
      </c>
      <c r="AI98" s="133">
        <f t="shared" si="21"/>
        <v>-1.6186226302302376E-2</v>
      </c>
      <c r="AJ98" s="134">
        <v>16358190.406361699</v>
      </c>
      <c r="AK98" s="133">
        <f t="shared" si="17"/>
        <v>-0.14570904586021932</v>
      </c>
    </row>
    <row r="99" spans="1:37">
      <c r="A99" s="110" t="s">
        <v>238</v>
      </c>
      <c r="B99" s="66">
        <v>16060281.604521716</v>
      </c>
      <c r="D99" s="110" t="s">
        <v>238</v>
      </c>
      <c r="E99" s="66">
        <v>22001.800000000003</v>
      </c>
      <c r="F99" s="66">
        <v>1525.7999999999972</v>
      </c>
      <c r="G99" s="124">
        <v>0.80291126031433302</v>
      </c>
      <c r="H99" s="125">
        <f t="shared" si="13"/>
        <v>19191.29296718389</v>
      </c>
      <c r="I99" s="66">
        <v>22056.288454260499</v>
      </c>
      <c r="J99" s="66">
        <v>1520.8316762721499</v>
      </c>
      <c r="K99" s="124">
        <v>0.83229976130000005</v>
      </c>
      <c r="L99" s="125">
        <f t="shared" si="14"/>
        <v>19878.275291917111</v>
      </c>
      <c r="N99" s="110" t="s">
        <v>238</v>
      </c>
      <c r="O99" s="66">
        <v>530.02273333330004</v>
      </c>
      <c r="P99" s="66">
        <v>599.34901479478901</v>
      </c>
      <c r="Q99" s="125">
        <f t="shared" si="11"/>
        <v>317668.60304215457</v>
      </c>
      <c r="R99" s="66">
        <v>522.32808385006695</v>
      </c>
      <c r="S99" s="66">
        <v>601.00208688146029</v>
      </c>
      <c r="T99" s="125">
        <f t="shared" si="12"/>
        <v>313920.26843068463</v>
      </c>
      <c r="V99" s="110" t="s">
        <v>238</v>
      </c>
      <c r="W99" s="124">
        <v>0.2722957083045785</v>
      </c>
      <c r="X99" s="138">
        <v>3.71362973385004E-2</v>
      </c>
      <c r="Z99" s="110" t="s">
        <v>238</v>
      </c>
      <c r="AA99" s="132">
        <f t="shared" si="15"/>
        <v>108.56052841637353</v>
      </c>
      <c r="AB99" s="135">
        <v>66.449933914512201</v>
      </c>
      <c r="AC99" s="70">
        <f t="shared" si="18"/>
        <v>-1.6923243004111854E-2</v>
      </c>
      <c r="AE99" s="110" t="s">
        <v>238</v>
      </c>
      <c r="AF99" s="125">
        <f t="shared" si="19"/>
        <v>16060281.604521716</v>
      </c>
      <c r="AG99" s="125">
        <f t="shared" si="20"/>
        <v>18828176.544945892</v>
      </c>
      <c r="AH99" s="133">
        <f t="shared" si="16"/>
        <v>-0.14700812549833303</v>
      </c>
      <c r="AI99" s="133">
        <f t="shared" si="21"/>
        <v>-1.6716366191781851E-2</v>
      </c>
      <c r="AJ99" s="134">
        <v>16013704.6764367</v>
      </c>
      <c r="AK99" s="133">
        <f t="shared" si="17"/>
        <v>-0.14948191407652217</v>
      </c>
    </row>
    <row r="100" spans="1:37">
      <c r="A100" s="110" t="s">
        <v>239</v>
      </c>
      <c r="B100" s="66">
        <v>13846286.075620737</v>
      </c>
      <c r="D100" s="110" t="s">
        <v>239</v>
      </c>
      <c r="E100" s="66">
        <v>21884.771180820328</v>
      </c>
      <c r="F100" s="66">
        <v>1446.1343138846712</v>
      </c>
      <c r="G100" s="124">
        <v>0.80494482817366597</v>
      </c>
      <c r="H100" s="125">
        <f t="shared" si="13"/>
        <v>19062.167691650087</v>
      </c>
      <c r="I100" s="66">
        <v>21909.819304172001</v>
      </c>
      <c r="J100" s="66">
        <v>1516.60581553868</v>
      </c>
      <c r="K100" s="124">
        <v>0.83229976130000005</v>
      </c>
      <c r="L100" s="125">
        <f t="shared" si="14"/>
        <v>19752.143192527168</v>
      </c>
      <c r="N100" s="110" t="s">
        <v>239</v>
      </c>
      <c r="O100" s="66">
        <v>523.26533333329996</v>
      </c>
      <c r="P100" s="66">
        <v>583.14430332691404</v>
      </c>
      <c r="Q100" s="125">
        <f t="shared" si="11"/>
        <v>305139.19826177263</v>
      </c>
      <c r="R100" s="66">
        <v>523.195847325827</v>
      </c>
      <c r="S100" s="66">
        <v>596.85032459869387</v>
      </c>
      <c r="T100" s="125">
        <f t="shared" si="12"/>
        <v>312269.61130510853</v>
      </c>
      <c r="V100" s="110" t="s">
        <v>239</v>
      </c>
      <c r="W100" s="124">
        <v>-2.113071170657177E-2</v>
      </c>
      <c r="X100" s="138">
        <v>3.4872640359638399E-2</v>
      </c>
      <c r="Z100" s="110" t="s">
        <v>239</v>
      </c>
      <c r="AA100" s="132">
        <f t="shared" si="15"/>
        <v>42.794409679813221</v>
      </c>
      <c r="AB100" s="135">
        <v>65.255637833528397</v>
      </c>
      <c r="AC100" s="70">
        <f t="shared" si="18"/>
        <v>-1.7972870861245216E-2</v>
      </c>
      <c r="AE100" s="110" t="s">
        <v>239</v>
      </c>
      <c r="AF100" s="125">
        <f t="shared" si="19"/>
        <v>13846286.075620737</v>
      </c>
      <c r="AG100" s="125">
        <f t="shared" si="20"/>
        <v>18507101.751083177</v>
      </c>
      <c r="AH100" s="133">
        <f t="shared" si="16"/>
        <v>-0.2518393067779861</v>
      </c>
      <c r="AI100" s="133">
        <f t="shared" si="21"/>
        <v>-1.7052888424763712E-2</v>
      </c>
      <c r="AJ100" s="134">
        <v>15829961.528232601</v>
      </c>
      <c r="AK100" s="133">
        <f t="shared" si="17"/>
        <v>-0.14465475247597259</v>
      </c>
    </row>
    <row r="101" spans="1:37">
      <c r="A101" s="110" t="s">
        <v>240</v>
      </c>
      <c r="B101" s="66">
        <v>15599461.455043854</v>
      </c>
      <c r="D101" s="110" t="s">
        <v>240</v>
      </c>
      <c r="E101" s="66">
        <v>21734.365103261061</v>
      </c>
      <c r="F101" s="66">
        <v>1469.4345607875134</v>
      </c>
      <c r="G101" s="124">
        <v>0.80400024433166595</v>
      </c>
      <c r="H101" s="125">
        <f t="shared" si="13"/>
        <v>18943.869414203044</v>
      </c>
      <c r="I101" s="66">
        <v>21764.246163870899</v>
      </c>
      <c r="J101" s="66">
        <v>1512.4730140387001</v>
      </c>
      <c r="K101" s="124">
        <v>0.83229976130000005</v>
      </c>
      <c r="L101" s="125">
        <f t="shared" si="14"/>
        <v>19626.849901102891</v>
      </c>
      <c r="N101" s="110" t="s">
        <v>240</v>
      </c>
      <c r="O101" s="66">
        <v>522.05246666669905</v>
      </c>
      <c r="P101" s="66">
        <v>581.07655299410305</v>
      </c>
      <c r="Q101" s="125">
        <f t="shared" si="11"/>
        <v>303352.44781275437</v>
      </c>
      <c r="R101" s="66">
        <v>524.096823067267</v>
      </c>
      <c r="S101" s="66">
        <v>592.734655678227</v>
      </c>
      <c r="T101" s="125">
        <f t="shared" si="12"/>
        <v>310650.34996282915</v>
      </c>
      <c r="V101" s="110" t="s">
        <v>240</v>
      </c>
      <c r="W101" s="124">
        <v>-2.8750365037324199E-2</v>
      </c>
      <c r="X101" s="138">
        <v>3.2406746458311701E-2</v>
      </c>
      <c r="Z101" s="110" t="s">
        <v>240</v>
      </c>
      <c r="AA101" s="132">
        <f t="shared" si="15"/>
        <v>47.482425564207261</v>
      </c>
      <c r="AB101" s="135">
        <v>64.033184423320293</v>
      </c>
      <c r="AC101" s="70">
        <f t="shared" si="18"/>
        <v>-1.8733299539982484E-2</v>
      </c>
      <c r="AE101" s="110" t="s">
        <v>240</v>
      </c>
      <c r="AF101" s="125">
        <f t="shared" si="19"/>
        <v>15599461.455043854</v>
      </c>
      <c r="AG101" s="125">
        <f t="shared" si="20"/>
        <v>18188949.080998462</v>
      </c>
      <c r="AH101" s="133">
        <f t="shared" si="16"/>
        <v>-0.14236598356635019</v>
      </c>
      <c r="AI101" s="133">
        <f t="shared" si="21"/>
        <v>-1.719084243247837E-2</v>
      </c>
      <c r="AJ101" s="134">
        <v>15777740.475051001</v>
      </c>
      <c r="AK101" s="133">
        <f t="shared" si="17"/>
        <v>-0.1325644816096819</v>
      </c>
    </row>
    <row r="102" spans="1:37">
      <c r="A102" s="110" t="s">
        <v>241</v>
      </c>
      <c r="B102" s="66">
        <v>17775627.285446413</v>
      </c>
      <c r="D102" s="110" t="s">
        <v>241</v>
      </c>
      <c r="E102" s="66">
        <v>21492.405505090261</v>
      </c>
      <c r="F102" s="66">
        <v>1483.2282982780844</v>
      </c>
      <c r="G102" s="124">
        <v>0.80975531355633301</v>
      </c>
      <c r="H102" s="125">
        <f t="shared" si="13"/>
        <v>18886.817857132308</v>
      </c>
      <c r="I102" s="66">
        <v>21620.4293855305</v>
      </c>
      <c r="J102" s="66">
        <v>1508.43359171406</v>
      </c>
      <c r="K102" s="124">
        <v>0.83229976130000005</v>
      </c>
      <c r="L102" s="125">
        <f t="shared" si="14"/>
        <v>19503.111808494603</v>
      </c>
      <c r="N102" s="110" t="s">
        <v>241</v>
      </c>
      <c r="O102" s="66">
        <v>522.57226666659903</v>
      </c>
      <c r="P102" s="66">
        <v>574.92193911383004</v>
      </c>
      <c r="Q102" s="125">
        <f t="shared" si="11"/>
        <v>300438.26087907061</v>
      </c>
      <c r="R102" s="66">
        <v>525.023660795777</v>
      </c>
      <c r="S102" s="66">
        <v>588.67261953510092</v>
      </c>
      <c r="T102" s="125">
        <f t="shared" si="12"/>
        <v>309067.05371855834</v>
      </c>
      <c r="V102" s="110" t="s">
        <v>241</v>
      </c>
      <c r="W102" s="124">
        <v>-8.9135032000535741E-3</v>
      </c>
      <c r="X102" s="138">
        <v>2.97444849740039E-2</v>
      </c>
      <c r="Z102" s="110" t="s">
        <v>241</v>
      </c>
      <c r="AA102" s="132">
        <f t="shared" si="15"/>
        <v>57.724378059772874</v>
      </c>
      <c r="AB102" s="135">
        <v>62.790767172753696</v>
      </c>
      <c r="AC102" s="70">
        <f t="shared" si="18"/>
        <v>-1.9402709107094185E-2</v>
      </c>
      <c r="AE102" s="110" t="s">
        <v>241</v>
      </c>
      <c r="AF102" s="125">
        <f t="shared" si="19"/>
        <v>17775627.285446413</v>
      </c>
      <c r="AG102" s="125">
        <f t="shared" si="20"/>
        <v>17875435.950484287</v>
      </c>
      <c r="AH102" s="133">
        <f t="shared" si="16"/>
        <v>-5.5835653639076752E-3</v>
      </c>
      <c r="AI102" s="133">
        <f t="shared" si="21"/>
        <v>-1.7236462047260037E-2</v>
      </c>
      <c r="AJ102" s="134">
        <v>15689462.0002013</v>
      </c>
      <c r="AK102" s="133">
        <f t="shared" si="17"/>
        <v>-0.12228926647373678</v>
      </c>
    </row>
    <row r="103" spans="1:37">
      <c r="A103" s="110" t="s">
        <v>242</v>
      </c>
      <c r="B103" s="66">
        <v>15596079.77467012</v>
      </c>
      <c r="D103" s="110" t="s">
        <v>242</v>
      </c>
      <c r="E103" s="66">
        <v>21300</v>
      </c>
      <c r="F103" s="66">
        <v>1506.2999999999986</v>
      </c>
      <c r="G103" s="124">
        <v>0.79913193260299997</v>
      </c>
      <c r="H103" s="125">
        <f t="shared" si="13"/>
        <v>18527.810164443898</v>
      </c>
      <c r="I103" s="66">
        <v>21479.2106456609</v>
      </c>
      <c r="J103" s="66">
        <v>1504.4609694733199</v>
      </c>
      <c r="K103" s="124">
        <v>0.83229976130000005</v>
      </c>
      <c r="L103" s="125">
        <f t="shared" si="14"/>
        <v>19381.602862769305</v>
      </c>
      <c r="N103" s="110" t="s">
        <v>242</v>
      </c>
      <c r="O103" s="66">
        <v>520.49306666660004</v>
      </c>
      <c r="P103" s="66">
        <v>576.607894530007</v>
      </c>
      <c r="Q103" s="125">
        <f t="shared" si="11"/>
        <v>300120.41128809482</v>
      </c>
      <c r="R103" s="66">
        <v>525.96773250999797</v>
      </c>
      <c r="S103" s="66">
        <v>584.68106476549735</v>
      </c>
      <c r="T103" s="125">
        <f t="shared" si="12"/>
        <v>307523.37387623993</v>
      </c>
      <c r="V103" s="110" t="s">
        <v>242</v>
      </c>
      <c r="W103" s="124">
        <v>0.2172418208087169</v>
      </c>
      <c r="X103" s="138">
        <v>2.68535020515141E-2</v>
      </c>
      <c r="Z103" s="110" t="s">
        <v>242</v>
      </c>
      <c r="AA103" s="132">
        <f t="shared" si="15"/>
        <v>95.16290541573801</v>
      </c>
      <c r="AB103" s="135">
        <v>61.526235346407198</v>
      </c>
      <c r="AC103" s="70">
        <f t="shared" si="18"/>
        <v>-2.0138817907216278E-2</v>
      </c>
      <c r="AE103" s="110" t="s">
        <v>242</v>
      </c>
      <c r="AF103" s="125">
        <f t="shared" si="19"/>
        <v>15596079.77467012</v>
      </c>
      <c r="AG103" s="125">
        <f t="shared" si="20"/>
        <v>17567143.71806005</v>
      </c>
      <c r="AH103" s="133">
        <f t="shared" si="16"/>
        <v>-0.11220173154065798</v>
      </c>
      <c r="AI103" s="133">
        <f t="shared" si="21"/>
        <v>-1.7246697270948741E-2</v>
      </c>
      <c r="AJ103" s="134">
        <v>15554778.150156399</v>
      </c>
      <c r="AK103" s="133">
        <f t="shared" si="17"/>
        <v>-0.11455280381379368</v>
      </c>
    </row>
    <row r="104" spans="1:37">
      <c r="A104" s="110" t="s">
        <v>243</v>
      </c>
      <c r="B104" s="66">
        <v>13659290.485487742</v>
      </c>
      <c r="D104" s="110" t="s">
        <v>243</v>
      </c>
      <c r="E104" s="66">
        <v>21237.986636772825</v>
      </c>
      <c r="F104" s="66">
        <v>1500.8083611050351</v>
      </c>
      <c r="G104" s="124">
        <v>0.80450054819600003</v>
      </c>
      <c r="H104" s="125">
        <f t="shared" si="13"/>
        <v>18586.780252968096</v>
      </c>
      <c r="I104" s="66">
        <v>21341.3516058471</v>
      </c>
      <c r="J104" s="66">
        <v>1500.5128149166701</v>
      </c>
      <c r="K104" s="124">
        <v>0.83229976130000005</v>
      </c>
      <c r="L104" s="125">
        <f t="shared" si="14"/>
        <v>19262.914662282583</v>
      </c>
      <c r="N104" s="110" t="s">
        <v>243</v>
      </c>
      <c r="O104" s="66">
        <v>525.51779999999997</v>
      </c>
      <c r="P104" s="66">
        <v>580.25483854965705</v>
      </c>
      <c r="Q104" s="125">
        <f t="shared" si="11"/>
        <v>304934.24619397096</v>
      </c>
      <c r="R104" s="66">
        <v>526.91887808723902</v>
      </c>
      <c r="S104" s="66">
        <v>580.77076555574229</v>
      </c>
      <c r="T104" s="125">
        <f t="shared" si="12"/>
        <v>306019.08021249867</v>
      </c>
      <c r="V104" s="110" t="s">
        <v>243</v>
      </c>
      <c r="W104" s="124">
        <v>-5.2006667856928424E-2</v>
      </c>
      <c r="X104" s="138">
        <v>2.36772825930327E-2</v>
      </c>
      <c r="Z104" s="110" t="s">
        <v>243</v>
      </c>
      <c r="AA104" s="132">
        <f t="shared" si="15"/>
        <v>38.728772500536763</v>
      </c>
      <c r="AB104" s="135">
        <v>60.234271715663702</v>
      </c>
      <c r="AC104" s="70">
        <f t="shared" si="18"/>
        <v>-2.0998580905680853E-2</v>
      </c>
      <c r="AE104" s="110" t="s">
        <v>243</v>
      </c>
      <c r="AF104" s="125">
        <f t="shared" si="19"/>
        <v>13659290.485487742</v>
      </c>
      <c r="AG104" s="125">
        <f t="shared" si="20"/>
        <v>17264544.525017783</v>
      </c>
      <c r="AH104" s="133">
        <f t="shared" si="16"/>
        <v>-0.2088241618135783</v>
      </c>
      <c r="AI104" s="133">
        <f t="shared" si="21"/>
        <v>-1.7225292733910824E-2</v>
      </c>
      <c r="AJ104" s="134">
        <v>15552538.7015946</v>
      </c>
      <c r="AK104" s="133">
        <f t="shared" si="17"/>
        <v>-9.9163103952284504E-2</v>
      </c>
    </row>
    <row r="105" spans="1:37">
      <c r="A105" s="110" t="s">
        <v>244</v>
      </c>
      <c r="B105" s="66">
        <v>15629802.266308526</v>
      </c>
      <c r="D105" s="110" t="s">
        <v>244</v>
      </c>
      <c r="E105" s="66">
        <v>21045.428654858399</v>
      </c>
      <c r="F105" s="66">
        <v>1510.5375672116731</v>
      </c>
      <c r="G105" s="124">
        <v>0.805309493632</v>
      </c>
      <c r="H105" s="125">
        <f t="shared" si="13"/>
        <v>18458.62106052407</v>
      </c>
      <c r="I105" s="66">
        <v>21207.501921020601</v>
      </c>
      <c r="J105" s="66">
        <v>1496.54794503835</v>
      </c>
      <c r="K105" s="124">
        <v>0.83229976130000005</v>
      </c>
      <c r="L105" s="125">
        <f t="shared" si="14"/>
        <v>19147.54673167309</v>
      </c>
      <c r="N105" s="110" t="s">
        <v>244</v>
      </c>
      <c r="O105" s="66">
        <v>529.67619999999999</v>
      </c>
      <c r="P105" s="66">
        <v>561.621059983279</v>
      </c>
      <c r="Q105" s="125">
        <f t="shared" si="11"/>
        <v>297477.30889191525</v>
      </c>
      <c r="R105" s="66">
        <v>527.86351573865795</v>
      </c>
      <c r="S105" s="66">
        <v>576.94595559793504</v>
      </c>
      <c r="T105" s="125">
        <f t="shared" si="12"/>
        <v>304548.72051312565</v>
      </c>
      <c r="V105" s="110" t="s">
        <v>244</v>
      </c>
      <c r="W105" s="124">
        <v>7.4380123668226217E-3</v>
      </c>
      <c r="X105" s="138">
        <v>2.0278304199973E-2</v>
      </c>
      <c r="Z105" s="110" t="s">
        <v>244</v>
      </c>
      <c r="AA105" s="132">
        <f t="shared" si="15"/>
        <v>53.638819885417028</v>
      </c>
      <c r="AB105" s="135">
        <v>58.930581970699699</v>
      </c>
      <c r="AC105" s="70">
        <f t="shared" si="18"/>
        <v>-2.1643654149552605E-2</v>
      </c>
      <c r="AE105" s="110" t="s">
        <v>244</v>
      </c>
      <c r="AF105" s="125">
        <f t="shared" si="19"/>
        <v>15629802.266308526</v>
      </c>
      <c r="AG105" s="125">
        <f t="shared" si="20"/>
        <v>16968061.976920232</v>
      </c>
      <c r="AH105" s="133">
        <f t="shared" si="16"/>
        <v>-7.8869331832474007E-2</v>
      </c>
      <c r="AI105" s="133">
        <f t="shared" si="21"/>
        <v>-1.717291456301806E-2</v>
      </c>
      <c r="AJ105" s="134">
        <v>15852078.7344622</v>
      </c>
      <c r="AK105" s="133">
        <f t="shared" si="17"/>
        <v>-6.5769634975165719E-2</v>
      </c>
    </row>
    <row r="106" spans="1:37">
      <c r="A106" s="110" t="s">
        <v>245</v>
      </c>
      <c r="B106" s="66">
        <v>17878119.270263765</v>
      </c>
      <c r="D106" s="110" t="s">
        <v>245</v>
      </c>
      <c r="E106" s="66">
        <v>20908.520988157339</v>
      </c>
      <c r="F106" s="66">
        <v>1515.1141673539632</v>
      </c>
      <c r="G106" s="124">
        <v>0.807994043361</v>
      </c>
      <c r="H106" s="125">
        <f t="shared" si="13"/>
        <v>18409.074581273544</v>
      </c>
      <c r="I106" s="66">
        <v>21078.246643007002</v>
      </c>
      <c r="J106" s="66">
        <v>1492.5253615489801</v>
      </c>
      <c r="K106" s="124">
        <v>0.83229976130000005</v>
      </c>
      <c r="L106" s="125">
        <f t="shared" si="14"/>
        <v>19035.945011146236</v>
      </c>
      <c r="N106" s="110" t="s">
        <v>245</v>
      </c>
      <c r="O106" s="66">
        <v>527.59699999999998</v>
      </c>
      <c r="P106" s="66">
        <v>555.04494632797105</v>
      </c>
      <c r="Q106" s="125">
        <f t="shared" si="11"/>
        <v>292840.04854779853</v>
      </c>
      <c r="R106" s="66">
        <v>528.78718800160698</v>
      </c>
      <c r="S106" s="66">
        <v>573.21631371126</v>
      </c>
      <c r="T106" s="125">
        <f t="shared" si="12"/>
        <v>303109.44264402415</v>
      </c>
      <c r="V106" s="110" t="s">
        <v>245</v>
      </c>
      <c r="W106" s="124">
        <v>8.5490961560286127E-3</v>
      </c>
      <c r="X106" s="138">
        <v>1.6671742004717501E-2</v>
      </c>
      <c r="Z106" s="110" t="s">
        <v>245</v>
      </c>
      <c r="AA106" s="132">
        <f t="shared" si="15"/>
        <v>62.512078796269982</v>
      </c>
      <c r="AB106" s="135">
        <v>57.617430864681999</v>
      </c>
      <c r="AC106" s="70">
        <f t="shared" si="18"/>
        <v>-2.2283016086123153E-2</v>
      </c>
      <c r="AE106" s="110" t="s">
        <v>245</v>
      </c>
      <c r="AF106" s="125">
        <f t="shared" si="19"/>
        <v>17878119.270263765</v>
      </c>
      <c r="AG106" s="125">
        <f t="shared" si="20"/>
        <v>16676830.099459799</v>
      </c>
      <c r="AH106" s="133">
        <f t="shared" si="16"/>
        <v>7.2033423836516661E-2</v>
      </c>
      <c r="AI106" s="133">
        <f t="shared" si="21"/>
        <v>-1.7163532161572959E-2</v>
      </c>
      <c r="AJ106" s="134">
        <v>15821010.6794152</v>
      </c>
      <c r="AK106" s="133">
        <f t="shared" si="17"/>
        <v>-5.131787125853858E-2</v>
      </c>
    </row>
    <row r="107" spans="1:37">
      <c r="A107" s="110" t="s">
        <v>246</v>
      </c>
      <c r="B107" s="66">
        <v>15833546.757042635</v>
      </c>
      <c r="D107" s="110" t="s">
        <v>246</v>
      </c>
      <c r="E107" s="66">
        <v>20716.8</v>
      </c>
      <c r="F107" s="66">
        <v>1496.0999999999985</v>
      </c>
      <c r="G107" s="124">
        <v>0.80701652741366603</v>
      </c>
      <c r="H107" s="125">
        <f t="shared" si="13"/>
        <v>18214.899995123433</v>
      </c>
      <c r="I107" s="66">
        <v>20954.069527840798</v>
      </c>
      <c r="J107" s="66">
        <v>1488.4128096730501</v>
      </c>
      <c r="K107" s="124">
        <v>0.83229976130000005</v>
      </c>
      <c r="L107" s="125">
        <f t="shared" si="14"/>
        <v>18928.47987595855</v>
      </c>
      <c r="N107" s="110" t="s">
        <v>246</v>
      </c>
      <c r="O107" s="66">
        <v>533.83460000000002</v>
      </c>
      <c r="P107" s="66">
        <v>555.66230663791202</v>
      </c>
      <c r="Q107" s="125">
        <f t="shared" si="11"/>
        <v>296631.76519912714</v>
      </c>
      <c r="R107" s="66">
        <v>529.67657034110198</v>
      </c>
      <c r="S107" s="66">
        <v>569.58628371553777</v>
      </c>
      <c r="T107" s="125">
        <f t="shared" si="12"/>
        <v>301696.50927177991</v>
      </c>
      <c r="V107" s="110" t="s">
        <v>246</v>
      </c>
      <c r="W107" s="124">
        <v>0.18587085124655278</v>
      </c>
      <c r="X107" s="138">
        <v>1.28647459572526E-2</v>
      </c>
      <c r="Z107" s="110" t="s">
        <v>246</v>
      </c>
      <c r="AA107" s="132">
        <f t="shared" si="15"/>
        <v>89.659673354976277</v>
      </c>
      <c r="AB107" s="135">
        <v>56.293775799474297</v>
      </c>
      <c r="AC107" s="70">
        <f t="shared" si="18"/>
        <v>-2.2973170537860077E-2</v>
      </c>
      <c r="AE107" s="110" t="s">
        <v>246</v>
      </c>
      <c r="AF107" s="125">
        <f t="shared" si="19"/>
        <v>15833546.757042635</v>
      </c>
      <c r="AG107" s="125">
        <f t="shared" si="20"/>
        <v>16389337.255287603</v>
      </c>
      <c r="AH107" s="133">
        <f t="shared" si="16"/>
        <v>-3.3911712815944135E-2</v>
      </c>
      <c r="AI107" s="133">
        <f t="shared" si="21"/>
        <v>-1.7239058169784216E-2</v>
      </c>
      <c r="AJ107" s="134">
        <v>15744350.853906401</v>
      </c>
      <c r="AK107" s="133">
        <f t="shared" si="17"/>
        <v>-3.9354025811697398E-2</v>
      </c>
    </row>
    <row r="108" spans="1:37">
      <c r="A108" s="110" t="s">
        <v>247</v>
      </c>
      <c r="B108" s="66">
        <v>13744313.607609598</v>
      </c>
      <c r="D108" s="110" t="s">
        <v>247</v>
      </c>
      <c r="E108" s="66">
        <v>20481.046976410304</v>
      </c>
      <c r="F108" s="66">
        <v>1454.0969635334443</v>
      </c>
      <c r="G108" s="124">
        <v>0.81411279762733302</v>
      </c>
      <c r="H108" s="125">
        <f t="shared" si="13"/>
        <v>18127.979415835667</v>
      </c>
      <c r="I108" s="66">
        <v>20835.348253022101</v>
      </c>
      <c r="J108" s="66">
        <v>1484.19215263866</v>
      </c>
      <c r="K108" s="124">
        <v>0.83229976130000005</v>
      </c>
      <c r="L108" s="125">
        <f t="shared" si="14"/>
        <v>18825.447530231329</v>
      </c>
      <c r="N108" s="110" t="s">
        <v>247</v>
      </c>
      <c r="O108" s="66">
        <v>532.96826666669995</v>
      </c>
      <c r="P108" s="66">
        <v>577.31389654729298</v>
      </c>
      <c r="Q108" s="125">
        <f t="shared" si="11"/>
        <v>307689.9867654093</v>
      </c>
      <c r="R108" s="66">
        <v>530.51759435465999</v>
      </c>
      <c r="S108" s="66">
        <v>566.05111270782811</v>
      </c>
      <c r="T108" s="125">
        <f t="shared" si="12"/>
        <v>300300.07459553547</v>
      </c>
      <c r="V108" s="110" t="s">
        <v>247</v>
      </c>
      <c r="W108" s="124">
        <v>-1.1841287551305202E-2</v>
      </c>
      <c r="X108" s="138">
        <v>8.8593893539094595E-3</v>
      </c>
      <c r="Z108" s="110" t="s">
        <v>247</v>
      </c>
      <c r="AA108" s="132">
        <f t="shared" si="15"/>
        <v>43.196414927106183</v>
      </c>
      <c r="AB108" s="135">
        <v>54.961633331897403</v>
      </c>
      <c r="AC108" s="70">
        <f t="shared" si="18"/>
        <v>-2.3664116479274022E-2</v>
      </c>
      <c r="AE108" s="110" t="s">
        <v>247</v>
      </c>
      <c r="AF108" s="125">
        <f t="shared" si="19"/>
        <v>13744313.607609598</v>
      </c>
      <c r="AG108" s="125">
        <f t="shared" si="20"/>
        <v>16104932.439170348</v>
      </c>
      <c r="AH108" s="133">
        <f t="shared" si="16"/>
        <v>-0.14657738183485094</v>
      </c>
      <c r="AI108" s="133">
        <f t="shared" si="21"/>
        <v>-1.7353039460183073E-2</v>
      </c>
      <c r="AJ108" s="134">
        <v>15572421.579962</v>
      </c>
      <c r="AK108" s="133">
        <f t="shared" si="17"/>
        <v>-3.3065078740298015E-2</v>
      </c>
    </row>
    <row r="109" spans="1:37">
      <c r="A109" s="110" t="s">
        <v>248</v>
      </c>
      <c r="B109" s="66">
        <v>15018572.009059517</v>
      </c>
      <c r="D109" s="110" t="s">
        <v>248</v>
      </c>
      <c r="E109" s="66">
        <v>20341.214444031233</v>
      </c>
      <c r="F109" s="66">
        <v>1554.5068323379783</v>
      </c>
      <c r="G109" s="124">
        <v>0.81508088855899996</v>
      </c>
      <c r="H109" s="125">
        <f t="shared" si="13"/>
        <v>18134.241975748118</v>
      </c>
      <c r="I109" s="66">
        <v>20722.312202596</v>
      </c>
      <c r="J109" s="66">
        <v>1479.85005816786</v>
      </c>
      <c r="K109" s="124">
        <v>0.83229976130000005</v>
      </c>
      <c r="L109" s="125">
        <f t="shared" si="14"/>
        <v>18727.025557972589</v>
      </c>
      <c r="N109" s="110" t="s">
        <v>248</v>
      </c>
      <c r="O109" s="66">
        <v>536.26033333340001</v>
      </c>
      <c r="P109" s="66">
        <v>557.69110801399404</v>
      </c>
      <c r="Q109" s="125">
        <f t="shared" si="11"/>
        <v>299067.61948065762</v>
      </c>
      <c r="R109" s="66">
        <v>531.29879040832998</v>
      </c>
      <c r="S109" s="66">
        <v>562.59512631676319</v>
      </c>
      <c r="T109" s="125">
        <f t="shared" si="12"/>
        <v>298906.11010171787</v>
      </c>
      <c r="V109" s="110" t="s">
        <v>248</v>
      </c>
      <c r="W109" s="124">
        <v>1.9577700590302505E-2</v>
      </c>
      <c r="X109" s="138">
        <v>4.7658743068249897E-3</v>
      </c>
      <c r="Z109" s="110" t="s">
        <v>248</v>
      </c>
      <c r="AA109" s="132">
        <f t="shared" si="15"/>
        <v>53.050635984648963</v>
      </c>
      <c r="AB109" s="135">
        <v>53.643873704744301</v>
      </c>
      <c r="AC109" s="70">
        <f t="shared" si="18"/>
        <v>-2.3975991018962861E-2</v>
      </c>
      <c r="AE109" s="110" t="s">
        <v>248</v>
      </c>
      <c r="AF109" s="125">
        <f t="shared" si="19"/>
        <v>15018572.009059517</v>
      </c>
      <c r="AG109" s="125">
        <f t="shared" si="20"/>
        <v>15824181.766413115</v>
      </c>
      <c r="AH109" s="133">
        <f t="shared" si="16"/>
        <v>-5.0910041937429457E-2</v>
      </c>
      <c r="AI109" s="133">
        <f t="shared" si="21"/>
        <v>-1.7432589290122813E-2</v>
      </c>
      <c r="AJ109" s="134">
        <v>15332270.992900699</v>
      </c>
      <c r="AK109" s="133">
        <f t="shared" si="17"/>
        <v>-3.1086016375045569E-2</v>
      </c>
    </row>
    <row r="110" spans="1:37">
      <c r="A110" s="110" t="s">
        <v>249</v>
      </c>
      <c r="B110" s="66">
        <v>17363581.898844033</v>
      </c>
      <c r="D110" s="110" t="s">
        <v>249</v>
      </c>
      <c r="E110" s="66">
        <v>20301.052943532286</v>
      </c>
      <c r="F110" s="66">
        <v>1511.7884342791572</v>
      </c>
      <c r="G110" s="124">
        <v>0.81551827817133304</v>
      </c>
      <c r="H110" s="125">
        <f t="shared" si="13"/>
        <v>18067.66817585368</v>
      </c>
      <c r="I110" s="66">
        <v>20614.96932231</v>
      </c>
      <c r="J110" s="66">
        <v>1475.3543844895401</v>
      </c>
      <c r="K110" s="124">
        <v>0.83229976130000005</v>
      </c>
      <c r="L110" s="125">
        <f t="shared" si="14"/>
        <v>18633.188430654976</v>
      </c>
      <c r="N110" s="110" t="s">
        <v>249</v>
      </c>
      <c r="O110" s="66">
        <v>539.0326</v>
      </c>
      <c r="P110" s="66">
        <v>550.69782337727804</v>
      </c>
      <c r="Q110" s="125">
        <f t="shared" si="11"/>
        <v>296844.07954939496</v>
      </c>
      <c r="R110" s="66">
        <v>532.01022053836095</v>
      </c>
      <c r="S110" s="66">
        <v>559.21460679594315</v>
      </c>
      <c r="T110" s="125">
        <f t="shared" si="12"/>
        <v>297507.88628978253</v>
      </c>
      <c r="V110" s="110" t="s">
        <v>249</v>
      </c>
      <c r="W110" s="124">
        <v>8.4337683539210673E-3</v>
      </c>
      <c r="X110" s="138">
        <v>6.8146500507041297E-4</v>
      </c>
      <c r="Z110" s="110" t="s">
        <v>249</v>
      </c>
      <c r="AA110" s="132">
        <f t="shared" si="15"/>
        <v>59.89123088910312</v>
      </c>
      <c r="AB110" s="135">
        <v>52.356013899305097</v>
      </c>
      <c r="AC110" s="70">
        <f t="shared" si="18"/>
        <v>-2.4007584025858786E-2</v>
      </c>
      <c r="AE110" s="110" t="s">
        <v>249</v>
      </c>
      <c r="AF110" s="125">
        <f t="shared" si="19"/>
        <v>17363581.898844033</v>
      </c>
      <c r="AG110" s="125">
        <f t="shared" si="20"/>
        <v>15546946.724754972</v>
      </c>
      <c r="AH110" s="133">
        <f t="shared" si="16"/>
        <v>0.11684835654556423</v>
      </c>
      <c r="AI110" s="133">
        <f t="shared" si="21"/>
        <v>-1.7519707859181333E-2</v>
      </c>
      <c r="AJ110" s="134">
        <v>15385960.9160446</v>
      </c>
      <c r="AK110" s="133">
        <f t="shared" si="17"/>
        <v>-1.0354818316450447E-2</v>
      </c>
    </row>
    <row r="111" spans="1:37">
      <c r="A111" s="110" t="s">
        <v>250</v>
      </c>
      <c r="B111" s="66">
        <v>15272610.480808409</v>
      </c>
      <c r="D111" s="110" t="s">
        <v>250</v>
      </c>
      <c r="E111" s="66">
        <v>20181.399999999994</v>
      </c>
      <c r="F111" s="66">
        <v>1478.4999999999986</v>
      </c>
      <c r="G111" s="124">
        <v>0.81917824059733302</v>
      </c>
      <c r="H111" s="125">
        <f t="shared" si="13"/>
        <v>18010.663744791011</v>
      </c>
      <c r="I111" s="66">
        <v>20513.089371812199</v>
      </c>
      <c r="J111" s="66">
        <v>1470.71965031641</v>
      </c>
      <c r="K111" s="124">
        <v>0.83229976130000005</v>
      </c>
      <c r="L111" s="125">
        <f t="shared" si="14"/>
        <v>18543.75903800127</v>
      </c>
      <c r="N111" s="110" t="s">
        <v>250</v>
      </c>
      <c r="O111" s="66">
        <v>536.7801333333</v>
      </c>
      <c r="P111" s="66">
        <v>555.16649507072805</v>
      </c>
      <c r="Q111" s="125">
        <f t="shared" si="11"/>
        <v>298002.34524624626</v>
      </c>
      <c r="R111" s="66">
        <v>532.64504774532702</v>
      </c>
      <c r="S111" s="66">
        <v>555.9064947220221</v>
      </c>
      <c r="T111" s="125">
        <f t="shared" si="12"/>
        <v>296100.84142314887</v>
      </c>
      <c r="V111" s="110" t="s">
        <v>250</v>
      </c>
      <c r="W111" s="124">
        <v>1.4516973238752895E-3</v>
      </c>
      <c r="X111" s="138">
        <v>-3.2873169708559301E-3</v>
      </c>
      <c r="Z111" s="110" t="s">
        <v>250</v>
      </c>
      <c r="AA111" s="132">
        <f t="shared" si="15"/>
        <v>51.459168272030134</v>
      </c>
      <c r="AB111" s="135">
        <v>51.113200123294803</v>
      </c>
      <c r="AC111" s="70">
        <f t="shared" si="18"/>
        <v>-2.3737746315075969E-2</v>
      </c>
      <c r="AE111" s="110" t="s">
        <v>250</v>
      </c>
      <c r="AF111" s="125">
        <f t="shared" si="19"/>
        <v>15272610.480808409</v>
      </c>
      <c r="AG111" s="125">
        <f t="shared" si="20"/>
        <v>15273133.619740171</v>
      </c>
      <c r="AH111" s="133">
        <f t="shared" si="16"/>
        <v>-3.4252233024811764E-5</v>
      </c>
      <c r="AI111" s="133">
        <f t="shared" si="21"/>
        <v>-1.7612017964840354E-2</v>
      </c>
      <c r="AJ111" s="134">
        <v>15116871.923472</v>
      </c>
      <c r="AK111" s="133">
        <f t="shared" si="17"/>
        <v>-1.0231148378496896E-2</v>
      </c>
    </row>
    <row r="112" spans="1:37">
      <c r="A112" s="110" t="s">
        <v>251</v>
      </c>
      <c r="B112" s="66">
        <v>13339604.354995431</v>
      </c>
      <c r="D112" s="110" t="s">
        <v>251</v>
      </c>
      <c r="E112" s="66">
        <v>20202.660175045381</v>
      </c>
      <c r="F112" s="66">
        <v>1438.2359058443828</v>
      </c>
      <c r="G112" s="124">
        <v>0.82252716258566605</v>
      </c>
      <c r="H112" s="125">
        <f t="shared" si="13"/>
        <v>18055.472656306898</v>
      </c>
      <c r="I112" s="66">
        <v>20416.245913014202</v>
      </c>
      <c r="J112" s="66">
        <v>1465.9831456423201</v>
      </c>
      <c r="K112" s="124">
        <v>0.83229976130000005</v>
      </c>
      <c r="L112" s="125">
        <f t="shared" si="14"/>
        <v>18458.41974568614</v>
      </c>
      <c r="N112" s="110" t="s">
        <v>251</v>
      </c>
      <c r="O112" s="66">
        <v>537.81973333329995</v>
      </c>
      <c r="P112" s="66">
        <v>564.594800417697</v>
      </c>
      <c r="Q112" s="125">
        <f t="shared" si="11"/>
        <v>303650.2250020135</v>
      </c>
      <c r="R112" s="66">
        <v>533.20082401696504</v>
      </c>
      <c r="S112" s="66">
        <v>552.66301413773954</v>
      </c>
      <c r="T112" s="125">
        <f t="shared" si="12"/>
        <v>294680.37454194232</v>
      </c>
      <c r="V112" s="110" t="s">
        <v>251</v>
      </c>
      <c r="W112" s="124">
        <v>-9.13550505736338E-3</v>
      </c>
      <c r="X112" s="138">
        <v>-7.0291048508626698E-3</v>
      </c>
      <c r="Z112" s="110" t="s">
        <v>251</v>
      </c>
      <c r="AA112" s="132">
        <f t="shared" si="15"/>
        <v>42.812576173627015</v>
      </c>
      <c r="AB112" s="135">
        <v>49.935288095047</v>
      </c>
      <c r="AC112" s="70">
        <f t="shared" si="18"/>
        <v>-2.3045162999116742E-2</v>
      </c>
      <c r="AE112" s="110" t="s">
        <v>251</v>
      </c>
      <c r="AF112" s="125">
        <f t="shared" si="19"/>
        <v>13339604.354995431</v>
      </c>
      <c r="AG112" s="125">
        <f t="shared" si="20"/>
        <v>15004305.133912897</v>
      </c>
      <c r="AH112" s="133">
        <f t="shared" si="16"/>
        <v>-0.11094820880141194</v>
      </c>
      <c r="AI112" s="133">
        <f t="shared" si="21"/>
        <v>-1.7601396839730388E-2</v>
      </c>
      <c r="AJ112" s="134">
        <v>15044345.5851925</v>
      </c>
      <c r="AK112" s="133">
        <f t="shared" si="17"/>
        <v>2.6685975073316172E-3</v>
      </c>
    </row>
    <row r="113" spans="1:37">
      <c r="A113" s="110" t="s">
        <v>252</v>
      </c>
      <c r="B113" s="66">
        <v>14178222.49192</v>
      </c>
      <c r="D113" s="110" t="s">
        <v>252</v>
      </c>
      <c r="E113" s="66">
        <v>20268.802530125038</v>
      </c>
      <c r="F113" s="66">
        <v>1397.7767825403141</v>
      </c>
      <c r="G113" s="124">
        <v>0.82458367603666605</v>
      </c>
      <c r="H113" s="125">
        <f t="shared" si="13"/>
        <v>18111.100481692094</v>
      </c>
      <c r="I113" s="66">
        <v>20323.805201970099</v>
      </c>
      <c r="J113" s="66">
        <v>1461.1870231796699</v>
      </c>
      <c r="K113" s="124">
        <v>0.83229976130000005</v>
      </c>
      <c r="L113" s="125">
        <f t="shared" si="14"/>
        <v>18376.685241487085</v>
      </c>
      <c r="N113" s="110" t="s">
        <v>252</v>
      </c>
      <c r="O113" s="66">
        <v>532.27519999999902</v>
      </c>
      <c r="P113" s="66">
        <v>553.12566889208199</v>
      </c>
      <c r="Q113" s="125">
        <f t="shared" si="11"/>
        <v>294415.07603466616</v>
      </c>
      <c r="R113" s="66">
        <v>533.677685769508</v>
      </c>
      <c r="S113" s="66">
        <v>549.47341349146586</v>
      </c>
      <c r="T113" s="125">
        <f t="shared" si="12"/>
        <v>293241.69970399747</v>
      </c>
      <c r="V113" s="110" t="s">
        <v>252</v>
      </c>
      <c r="W113" s="124">
        <v>-1.9243349499535656E-2</v>
      </c>
      <c r="X113" s="138">
        <v>-1.04295699809241E-2</v>
      </c>
      <c r="Z113" s="110" t="s">
        <v>252</v>
      </c>
      <c r="AA113" s="132">
        <f t="shared" si="15"/>
        <v>45.641273458151154</v>
      </c>
      <c r="AB113" s="135">
        <v>48.842349762988199</v>
      </c>
      <c r="AC113" s="70">
        <f t="shared" si="18"/>
        <v>-2.1887093751787212E-2</v>
      </c>
      <c r="AE113" s="110" t="s">
        <v>252</v>
      </c>
      <c r="AF113" s="125">
        <f t="shared" si="19"/>
        <v>14178222.49192</v>
      </c>
      <c r="AG113" s="125">
        <f t="shared" si="20"/>
        <v>14742414.503348386</v>
      </c>
      <c r="AH113" s="133">
        <f t="shared" si="16"/>
        <v>-3.8269987002484789E-2</v>
      </c>
      <c r="AI113" s="133">
        <f t="shared" si="21"/>
        <v>-1.7454365812154982E-2</v>
      </c>
      <c r="AJ113" s="134">
        <v>14588033.8119429</v>
      </c>
      <c r="AK113" s="133">
        <f t="shared" si="17"/>
        <v>-1.0471872933054653E-2</v>
      </c>
    </row>
    <row r="114" spans="1:37">
      <c r="A114" s="110" t="s">
        <v>253</v>
      </c>
      <c r="B114" s="66">
        <v>15562368.677193383</v>
      </c>
      <c r="D114" s="110" t="s">
        <v>253</v>
      </c>
      <c r="E114" s="66">
        <v>20513.359052320553</v>
      </c>
      <c r="F114" s="66">
        <v>1427.0475110741911</v>
      </c>
      <c r="G114" s="124">
        <v>0.82491555562800001</v>
      </c>
      <c r="H114" s="125">
        <f t="shared" si="13"/>
        <v>18348.836491515864</v>
      </c>
      <c r="I114" s="66">
        <v>20235.000003647601</v>
      </c>
      <c r="J114" s="66">
        <v>1456.3560936159899</v>
      </c>
      <c r="K114" s="124">
        <v>0.83229976130000005</v>
      </c>
      <c r="L114" s="125">
        <f t="shared" si="14"/>
        <v>18297.941766557386</v>
      </c>
      <c r="N114" s="110" t="s">
        <v>253</v>
      </c>
      <c r="O114" s="66">
        <v>540.76526666669997</v>
      </c>
      <c r="P114" s="66">
        <v>544.74322839418596</v>
      </c>
      <c r="Q114" s="125">
        <f t="shared" si="11"/>
        <v>294578.217167461</v>
      </c>
      <c r="R114" s="66">
        <v>534.07865623750797</v>
      </c>
      <c r="S114" s="66">
        <v>546.33790542091049</v>
      </c>
      <c r="T114" s="125">
        <f t="shared" si="12"/>
        <v>291787.41437881457</v>
      </c>
      <c r="V114" s="110" t="s">
        <v>253</v>
      </c>
      <c r="W114" s="124">
        <v>-3.2380779639198165E-2</v>
      </c>
      <c r="X114" s="138">
        <v>-1.33757002071439E-2</v>
      </c>
      <c r="Z114" s="110" t="s">
        <v>253</v>
      </c>
      <c r="AA114" s="132">
        <f t="shared" si="15"/>
        <v>48.287759843037698</v>
      </c>
      <c r="AB114" s="135">
        <v>47.850005380594098</v>
      </c>
      <c r="AC114" s="70">
        <f t="shared" si="18"/>
        <v>-2.0317294053409429E-2</v>
      </c>
      <c r="AE114" s="110" t="s">
        <v>253</v>
      </c>
      <c r="AF114" s="125">
        <f t="shared" si="19"/>
        <v>15562368.677193383</v>
      </c>
      <c r="AG114" s="125">
        <f t="shared" si="20"/>
        <v>14488886.951128202</v>
      </c>
      <c r="AH114" s="133">
        <f t="shared" si="16"/>
        <v>7.4090006339761844E-2</v>
      </c>
      <c r="AI114" s="133">
        <f t="shared" si="21"/>
        <v>-1.7197152621275302E-2</v>
      </c>
      <c r="AJ114" s="134">
        <v>13847725.6854573</v>
      </c>
      <c r="AK114" s="133">
        <f t="shared" si="17"/>
        <v>-4.4251933763688869E-2</v>
      </c>
    </row>
    <row r="115" spans="1:37">
      <c r="A115" s="110" t="s">
        <v>254</v>
      </c>
      <c r="B115" s="66">
        <v>13908045.017440328</v>
      </c>
      <c r="D115" s="110" t="s">
        <v>254</v>
      </c>
      <c r="E115" s="66">
        <v>20543.599999999995</v>
      </c>
      <c r="F115" s="66">
        <v>1460.2999999999986</v>
      </c>
      <c r="G115" s="124">
        <v>0.82571569909599996</v>
      </c>
      <c r="H115" s="125">
        <f t="shared" si="13"/>
        <v>18423.47303594858</v>
      </c>
      <c r="I115" s="66">
        <v>20149.028706345001</v>
      </c>
      <c r="J115" s="66">
        <v>1451.4755362383901</v>
      </c>
      <c r="K115" s="124">
        <v>0.83229976130000005</v>
      </c>
      <c r="L115" s="125">
        <f t="shared" si="14"/>
        <v>18221.507318956184</v>
      </c>
      <c r="N115" s="110" t="s">
        <v>254</v>
      </c>
      <c r="O115" s="66">
        <v>535.91380000000004</v>
      </c>
      <c r="P115" s="66">
        <v>546.46936401096002</v>
      </c>
      <c r="Q115" s="125">
        <f t="shared" si="11"/>
        <v>292860.47345069685</v>
      </c>
      <c r="R115" s="66">
        <v>534.40588210191197</v>
      </c>
      <c r="S115" s="66">
        <v>543.26103941371196</v>
      </c>
      <c r="T115" s="125">
        <f t="shared" si="12"/>
        <v>290321.8949794863</v>
      </c>
      <c r="V115" s="110" t="s">
        <v>254</v>
      </c>
      <c r="W115" s="124">
        <v>-0.17630608146887639</v>
      </c>
      <c r="X115" s="138">
        <v>-1.5759991987824601E-2</v>
      </c>
      <c r="Z115" s="110" t="s">
        <v>254</v>
      </c>
      <c r="AA115" s="132">
        <f t="shared" si="15"/>
        <v>29.161558192672359</v>
      </c>
      <c r="AB115" s="135">
        <v>46.971874528649799</v>
      </c>
      <c r="AC115" s="70">
        <f t="shared" si="18"/>
        <v>-1.8351739878809559E-2</v>
      </c>
      <c r="AE115" s="110" t="s">
        <v>254</v>
      </c>
      <c r="AF115" s="125">
        <f t="shared" si="19"/>
        <v>13908045.017440328</v>
      </c>
      <c r="AG115" s="125">
        <f t="shared" si="20"/>
        <v>14245111.382225055</v>
      </c>
      <c r="AH115" s="133">
        <f t="shared" si="16"/>
        <v>-2.3661897456647183E-2</v>
      </c>
      <c r="AI115" s="133">
        <f t="shared" si="21"/>
        <v>-1.6825003171424768E-2</v>
      </c>
      <c r="AJ115" s="134">
        <v>13588841.397309899</v>
      </c>
      <c r="AK115" s="133">
        <f t="shared" si="17"/>
        <v>-4.6069838789329846E-2</v>
      </c>
    </row>
    <row r="116" spans="1:37">
      <c r="A116" s="110" t="s">
        <v>255</v>
      </c>
      <c r="B116" s="66">
        <v>11879441.722869396</v>
      </c>
      <c r="D116" s="110" t="s">
        <v>255</v>
      </c>
      <c r="E116" s="66">
        <v>20390.069586022662</v>
      </c>
      <c r="F116" s="66">
        <v>1457.3154438531144</v>
      </c>
      <c r="G116" s="124">
        <v>0.83625956678366598</v>
      </c>
      <c r="H116" s="125">
        <f t="shared" si="13"/>
        <v>18508.706202549227</v>
      </c>
      <c r="I116" s="66">
        <v>20065.263672765399</v>
      </c>
      <c r="J116" s="66">
        <v>1446.5122124699201</v>
      </c>
      <c r="K116" s="124">
        <v>0.83229976130000005</v>
      </c>
      <c r="L116" s="125">
        <f t="shared" si="14"/>
        <v>18146.826377734124</v>
      </c>
      <c r="N116" s="110" t="s">
        <v>255</v>
      </c>
      <c r="O116" s="66">
        <v>541.80486666670004</v>
      </c>
      <c r="P116" s="66">
        <v>539.62919393470497</v>
      </c>
      <c r="Q116" s="125">
        <f t="shared" si="11"/>
        <v>292373.72346925165</v>
      </c>
      <c r="R116" s="66">
        <v>534.66568917518805</v>
      </c>
      <c r="S116" s="66">
        <v>540.24666064993903</v>
      </c>
      <c r="T116" s="125">
        <f t="shared" si="12"/>
        <v>288851.35314099363</v>
      </c>
      <c r="V116" s="110" t="s">
        <v>255</v>
      </c>
      <c r="W116" s="124">
        <v>2.6152905664396653E-2</v>
      </c>
      <c r="X116" s="138">
        <v>-1.74868199559137E-2</v>
      </c>
      <c r="Z116" s="110" t="s">
        <v>255</v>
      </c>
      <c r="AA116" s="132">
        <f t="shared" si="15"/>
        <v>43.672050034582213</v>
      </c>
      <c r="AB116" s="135">
        <v>46.221850384479502</v>
      </c>
      <c r="AC116" s="70">
        <f t="shared" si="18"/>
        <v>-1.5967515703739443E-2</v>
      </c>
      <c r="AE116" s="110" t="s">
        <v>255</v>
      </c>
      <c r="AF116" s="125">
        <f t="shared" si="19"/>
        <v>11879441.722869396</v>
      </c>
      <c r="AG116" s="125">
        <f t="shared" si="20"/>
        <v>14013243.972954309</v>
      </c>
      <c r="AH116" s="133">
        <f t="shared" si="16"/>
        <v>-0.15227039893140878</v>
      </c>
      <c r="AI116" s="133">
        <f t="shared" si="21"/>
        <v>-1.6276981137547941E-2</v>
      </c>
      <c r="AJ116" s="134">
        <v>13433548.745300701</v>
      </c>
      <c r="AK116" s="133">
        <f t="shared" si="17"/>
        <v>-4.1367668241017203E-2</v>
      </c>
    </row>
    <row r="117" spans="1:37">
      <c r="A117" s="110" t="s">
        <v>256</v>
      </c>
      <c r="B117" s="66">
        <v>13120105.247074615</v>
      </c>
      <c r="D117" s="110" t="s">
        <v>256</v>
      </c>
      <c r="E117" s="66">
        <v>20310.017898832219</v>
      </c>
      <c r="F117" s="66">
        <v>1455.6691742343874</v>
      </c>
      <c r="G117" s="124">
        <v>0.83901502541600004</v>
      </c>
      <c r="H117" s="125">
        <f t="shared" si="13"/>
        <v>18496.079357822517</v>
      </c>
      <c r="I117" s="66">
        <v>19983.323872671001</v>
      </c>
      <c r="J117" s="66">
        <v>1441.43849902345</v>
      </c>
      <c r="K117" s="124">
        <v>0.83229976130000005</v>
      </c>
      <c r="L117" s="125">
        <f t="shared" si="14"/>
        <v>18073.554188228118</v>
      </c>
      <c r="N117" s="110" t="s">
        <v>256</v>
      </c>
      <c r="O117" s="66">
        <v>535.56726666659904</v>
      </c>
      <c r="P117" s="66">
        <v>539.93324064767</v>
      </c>
      <c r="Q117" s="125">
        <f t="shared" si="11"/>
        <v>289170.56987611169</v>
      </c>
      <c r="R117" s="66">
        <v>534.86534571848597</v>
      </c>
      <c r="S117" s="66">
        <v>537.29787108264054</v>
      </c>
      <c r="T117" s="125">
        <f t="shared" si="12"/>
        <v>287382.01157042303</v>
      </c>
      <c r="V117" s="110" t="s">
        <v>256</v>
      </c>
      <c r="W117" s="124">
        <v>1.6327887831967147E-2</v>
      </c>
      <c r="X117" s="138">
        <v>-1.8560900050284702E-2</v>
      </c>
      <c r="Z117" s="110" t="s">
        <v>256</v>
      </c>
      <c r="AA117" s="132">
        <f t="shared" si="15"/>
        <v>47.454777454835849</v>
      </c>
      <c r="AB117" s="135">
        <v>45.6026946776974</v>
      </c>
      <c r="AC117" s="70">
        <f t="shared" si="18"/>
        <v>-1.3395303338829656E-2</v>
      </c>
      <c r="AE117" s="110" t="s">
        <v>256</v>
      </c>
      <c r="AF117" s="125">
        <f t="shared" si="19"/>
        <v>13120105.247074615</v>
      </c>
      <c r="AG117" s="125">
        <f t="shared" si="20"/>
        <v>13795881.297357626</v>
      </c>
      <c r="AH117" s="133">
        <f t="shared" si="16"/>
        <v>-4.898389857938578E-2</v>
      </c>
      <c r="AI117" s="133">
        <f t="shared" si="21"/>
        <v>-1.5511231804441139E-2</v>
      </c>
      <c r="AJ117" s="134">
        <v>13609813.2422891</v>
      </c>
      <c r="AK117" s="133">
        <f t="shared" si="17"/>
        <v>-1.3487217746949207E-2</v>
      </c>
    </row>
    <row r="118" spans="1:37">
      <c r="A118" s="110" t="s">
        <v>257</v>
      </c>
      <c r="B118" s="66">
        <v>15557540.102656035</v>
      </c>
      <c r="D118" s="110" t="s">
        <v>257</v>
      </c>
      <c r="E118" s="66">
        <v>20196.024292289385</v>
      </c>
      <c r="F118" s="66">
        <v>1455.4994601581666</v>
      </c>
      <c r="G118" s="124">
        <v>0.84088938476766595</v>
      </c>
      <c r="H118" s="125">
        <f t="shared" si="13"/>
        <v>18438.121902054223</v>
      </c>
      <c r="I118" s="66">
        <v>19903.031279519499</v>
      </c>
      <c r="J118" s="66">
        <v>1436.2335246315099</v>
      </c>
      <c r="K118" s="124">
        <v>0.83229976130000005</v>
      </c>
      <c r="L118" s="125">
        <f t="shared" si="14"/>
        <v>18001.521707722022</v>
      </c>
      <c r="N118" s="110" t="s">
        <v>257</v>
      </c>
      <c r="O118" s="66">
        <v>537.64646666670001</v>
      </c>
      <c r="P118" s="66">
        <v>536.60538956850905</v>
      </c>
      <c r="Q118" s="125">
        <f t="shared" si="11"/>
        <v>288503.99169581698</v>
      </c>
      <c r="R118" s="66">
        <v>535.01658197889196</v>
      </c>
      <c r="S118" s="66">
        <v>534.42164243389118</v>
      </c>
      <c r="T118" s="125">
        <f t="shared" si="12"/>
        <v>285924.44047052605</v>
      </c>
      <c r="V118" s="110" t="s">
        <v>257</v>
      </c>
      <c r="W118" s="124">
        <v>-4.5533932864515458E-2</v>
      </c>
      <c r="X118" s="138">
        <v>-1.8959673381298E-2</v>
      </c>
      <c r="Z118" s="110" t="s">
        <v>257</v>
      </c>
      <c r="AA118" s="132">
        <f t="shared" si="15"/>
        <v>47.57751699891152</v>
      </c>
      <c r="AB118" s="135">
        <v>45.115575512699102</v>
      </c>
      <c r="AC118" s="70">
        <f t="shared" si="18"/>
        <v>-1.0681806600269406E-2</v>
      </c>
      <c r="AE118" s="110" t="s">
        <v>257</v>
      </c>
      <c r="AF118" s="125">
        <f t="shared" si="19"/>
        <v>15557540.102656035</v>
      </c>
      <c r="AG118" s="125">
        <f t="shared" si="20"/>
        <v>13593999.540770814</v>
      </c>
      <c r="AH118" s="133">
        <f t="shared" si="16"/>
        <v>0.14444171165345523</v>
      </c>
      <c r="AI118" s="133">
        <f t="shared" si="21"/>
        <v>-1.4633480256566078E-2</v>
      </c>
      <c r="AJ118" s="134">
        <v>13887154.573486701</v>
      </c>
      <c r="AK118" s="133">
        <f t="shared" si="17"/>
        <v>2.1565031824273859E-2</v>
      </c>
    </row>
    <row r="119" spans="1:37">
      <c r="A119" s="110" t="s">
        <v>258</v>
      </c>
      <c r="B119" s="66">
        <v>13827075.884541294</v>
      </c>
      <c r="D119" s="110" t="s">
        <v>258</v>
      </c>
      <c r="E119" s="66">
        <v>20155.8</v>
      </c>
      <c r="F119" s="66">
        <v>1443.3999999999987</v>
      </c>
      <c r="G119" s="124">
        <v>0.82843915522199996</v>
      </c>
      <c r="H119" s="125">
        <f t="shared" si="13"/>
        <v>18141.253924823584</v>
      </c>
      <c r="I119" s="66">
        <v>19824.412050534898</v>
      </c>
      <c r="J119" s="66">
        <v>1430.8853121985801</v>
      </c>
      <c r="K119" s="124">
        <v>0.83229976130000005</v>
      </c>
      <c r="L119" s="125">
        <f t="shared" si="14"/>
        <v>17930.738729771623</v>
      </c>
      <c r="N119" s="110" t="s">
        <v>258</v>
      </c>
      <c r="O119" s="66">
        <v>524.99800000000005</v>
      </c>
      <c r="P119" s="66">
        <v>526.55023589935001</v>
      </c>
      <c r="Q119" s="125">
        <f t="shared" si="11"/>
        <v>276437.82074668701</v>
      </c>
      <c r="R119" s="66">
        <v>535.13156690408096</v>
      </c>
      <c r="S119" s="66">
        <v>531.62920109261108</v>
      </c>
      <c r="T119" s="125">
        <f t="shared" si="12"/>
        <v>284491.56739265373</v>
      </c>
      <c r="V119" s="110" t="s">
        <v>258</v>
      </c>
      <c r="W119" s="124">
        <v>-0.13205993762889512</v>
      </c>
      <c r="X119" s="138">
        <v>-1.86387755668878E-2</v>
      </c>
      <c r="Z119" s="110" t="s">
        <v>258</v>
      </c>
      <c r="AA119" s="132">
        <f t="shared" si="15"/>
        <v>34.907215148130483</v>
      </c>
      <c r="AB119" s="135">
        <v>44.7628185456159</v>
      </c>
      <c r="AC119" s="70">
        <f t="shared" si="18"/>
        <v>-7.8189619233364205E-3</v>
      </c>
      <c r="AE119" s="110" t="s">
        <v>258</v>
      </c>
      <c r="AF119" s="125">
        <f t="shared" si="19"/>
        <v>13827075.884541294</v>
      </c>
      <c r="AG119" s="125">
        <f t="shared" si="20"/>
        <v>13407942.418332094</v>
      </c>
      <c r="AH119" s="133">
        <f t="shared" si="16"/>
        <v>3.1260088470855631E-2</v>
      </c>
      <c r="AI119" s="133">
        <f t="shared" si="21"/>
        <v>-1.3686709483894055E-2</v>
      </c>
      <c r="AJ119" s="134">
        <v>13287044.3415903</v>
      </c>
      <c r="AK119" s="133">
        <f t="shared" si="17"/>
        <v>-9.0169000559321803E-3</v>
      </c>
    </row>
    <row r="120" spans="1:37">
      <c r="A120" s="110" t="s">
        <v>259</v>
      </c>
      <c r="B120" s="66">
        <v>11826220.500221023</v>
      </c>
      <c r="D120" s="110" t="s">
        <v>259</v>
      </c>
      <c r="E120" s="66">
        <v>19843.85367984659</v>
      </c>
      <c r="F120" s="66">
        <v>1472.9875602309696</v>
      </c>
      <c r="G120" s="124">
        <v>0.82449777558399995</v>
      </c>
      <c r="H120" s="125">
        <f t="shared" si="13"/>
        <v>17834.200778278857</v>
      </c>
      <c r="I120" s="66">
        <v>19747.6754635744</v>
      </c>
      <c r="J120" s="66">
        <v>1425.39392583888</v>
      </c>
      <c r="K120" s="124">
        <v>0.83229976130000005</v>
      </c>
      <c r="L120" s="125">
        <f t="shared" si="14"/>
        <v>17861.379500401723</v>
      </c>
      <c r="N120" s="110" t="s">
        <v>259</v>
      </c>
      <c r="O120" s="66">
        <v>524.6514666667</v>
      </c>
      <c r="P120" s="66">
        <v>514.849656773878</v>
      </c>
      <c r="Q120" s="125">
        <f t="shared" si="11"/>
        <v>270116.62753926218</v>
      </c>
      <c r="R120" s="66">
        <v>535.22411311965902</v>
      </c>
      <c r="S120" s="66">
        <v>528.93386531871408</v>
      </c>
      <c r="T120" s="125">
        <f t="shared" si="12"/>
        <v>283098.15896416194</v>
      </c>
      <c r="V120" s="110" t="s">
        <v>259</v>
      </c>
      <c r="W120" s="124">
        <v>2.0939094810338621E-2</v>
      </c>
      <c r="X120" s="138">
        <v>-1.7570451137165499E-2</v>
      </c>
      <c r="Z120" s="110" t="s">
        <v>259</v>
      </c>
      <c r="AA120" s="132">
        <f t="shared" si="15"/>
        <v>46.345654328679537</v>
      </c>
      <c r="AB120" s="135">
        <v>44.5482881460077</v>
      </c>
      <c r="AC120" s="70">
        <f t="shared" si="18"/>
        <v>-4.7926025790708815E-3</v>
      </c>
      <c r="AE120" s="110" t="s">
        <v>259</v>
      </c>
      <c r="AF120" s="125">
        <f t="shared" si="19"/>
        <v>11826220.500221023</v>
      </c>
      <c r="AG120" s="125">
        <f t="shared" si="20"/>
        <v>13238933.293628415</v>
      </c>
      <c r="AH120" s="133">
        <f t="shared" si="16"/>
        <v>-0.10670895925484397</v>
      </c>
      <c r="AI120" s="133">
        <f t="shared" si="21"/>
        <v>-1.2605149949972971E-2</v>
      </c>
      <c r="AJ120" s="134">
        <v>13505994.147882201</v>
      </c>
      <c r="AK120" s="133">
        <f t="shared" si="17"/>
        <v>2.0172384612158725E-2</v>
      </c>
    </row>
    <row r="121" spans="1:37">
      <c r="A121" s="110" t="s">
        <v>260</v>
      </c>
      <c r="B121" s="66">
        <v>12243413.743391929</v>
      </c>
      <c r="D121" s="110" t="s">
        <v>260</v>
      </c>
      <c r="E121" s="66">
        <v>19633.561562805895</v>
      </c>
      <c r="F121" s="66">
        <v>1423.2741159228144</v>
      </c>
      <c r="G121" s="124">
        <v>0.83054242138466605</v>
      </c>
      <c r="H121" s="125">
        <f t="shared" si="13"/>
        <v>17729.77987670053</v>
      </c>
      <c r="I121" s="66">
        <v>19673.237913963501</v>
      </c>
      <c r="J121" s="66">
        <v>1419.7672513465</v>
      </c>
      <c r="K121" s="124">
        <v>0.83229976130000005</v>
      </c>
      <c r="L121" s="125">
        <f t="shared" si="14"/>
        <v>17793.798471136433</v>
      </c>
      <c r="N121" s="110" t="s">
        <v>260</v>
      </c>
      <c r="O121" s="66">
        <v>531.40886666669996</v>
      </c>
      <c r="P121" s="66">
        <v>521.91336981510597</v>
      </c>
      <c r="Q121" s="125">
        <f t="shared" si="11"/>
        <v>277349.39235164371</v>
      </c>
      <c r="R121" s="66">
        <v>535.30169977191997</v>
      </c>
      <c r="S121" s="66">
        <v>526.3445838366107</v>
      </c>
      <c r="T121" s="125">
        <f t="shared" si="12"/>
        <v>281753.15039348154</v>
      </c>
      <c r="V121" s="110" t="s">
        <v>260</v>
      </c>
      <c r="W121" s="124">
        <v>4.9225175085685358E-3</v>
      </c>
      <c r="X121" s="138">
        <v>-1.5797832848530799E-2</v>
      </c>
      <c r="Z121" s="110" t="s">
        <v>260</v>
      </c>
      <c r="AA121" s="132">
        <f t="shared" si="15"/>
        <v>44.746017421383975</v>
      </c>
      <c r="AB121" s="135">
        <v>44.469688931311303</v>
      </c>
      <c r="AC121" s="70">
        <f t="shared" si="18"/>
        <v>-1.7643599331760296E-3</v>
      </c>
      <c r="AE121" s="110" t="s">
        <v>260</v>
      </c>
      <c r="AF121" s="125">
        <f t="shared" si="19"/>
        <v>12243413.743391929</v>
      </c>
      <c r="AG121" s="125">
        <f t="shared" si="20"/>
        <v>13088321.498757903</v>
      </c>
      <c r="AH121" s="133">
        <f t="shared" si="16"/>
        <v>-6.4554324666165647E-2</v>
      </c>
      <c r="AI121" s="133">
        <f t="shared" si="21"/>
        <v>-1.1376429771951413E-2</v>
      </c>
      <c r="AJ121" s="134">
        <v>12731186.6767225</v>
      </c>
      <c r="AK121" s="133">
        <f t="shared" si="17"/>
        <v>-2.7286525783256056E-2</v>
      </c>
    </row>
    <row r="122" spans="1:37">
      <c r="A122" s="110" t="s">
        <v>261</v>
      </c>
      <c r="B122" s="66">
        <v>13879509.456412395</v>
      </c>
      <c r="D122" s="110" t="s">
        <v>261</v>
      </c>
      <c r="E122" s="66">
        <v>19616.042012227572</v>
      </c>
      <c r="F122" s="66">
        <v>1396.3977137133434</v>
      </c>
      <c r="G122" s="124">
        <v>0.82543657544000004</v>
      </c>
      <c r="H122" s="125">
        <f t="shared" si="13"/>
        <v>17588.196255973638</v>
      </c>
      <c r="I122" s="66">
        <v>19601.5759084128</v>
      </c>
      <c r="J122" s="66">
        <v>1414.0429205370201</v>
      </c>
      <c r="K122" s="124">
        <v>0.83229976130000005</v>
      </c>
      <c r="L122" s="125">
        <f t="shared" si="14"/>
        <v>17728.429870212825</v>
      </c>
      <c r="N122" s="110" t="s">
        <v>261</v>
      </c>
      <c r="O122" s="66">
        <v>531.40886666660003</v>
      </c>
      <c r="P122" s="66">
        <v>522.57762791053301</v>
      </c>
      <c r="Q122" s="125">
        <f t="shared" si="11"/>
        <v>277702.38499325654</v>
      </c>
      <c r="R122" s="66">
        <v>535.36519810312097</v>
      </c>
      <c r="S122" s="66">
        <v>523.86804463745466</v>
      </c>
      <c r="T122" s="125">
        <f t="shared" si="12"/>
        <v>280460.71949722554</v>
      </c>
      <c r="V122" s="110" t="s">
        <v>261</v>
      </c>
      <c r="W122" s="124">
        <v>-1.9657184172610309E-2</v>
      </c>
      <c r="X122" s="138">
        <v>-1.33399849911665E-2</v>
      </c>
      <c r="Z122" s="110" t="s">
        <v>261</v>
      </c>
      <c r="AA122" s="132">
        <f t="shared" si="15"/>
        <v>47.341079587969041</v>
      </c>
      <c r="AB122" s="135">
        <v>44.525848872827602</v>
      </c>
      <c r="AC122" s="70">
        <f t="shared" si="18"/>
        <v>1.2628813662951544E-3</v>
      </c>
      <c r="AE122" s="110" t="s">
        <v>261</v>
      </c>
      <c r="AF122" s="125">
        <f t="shared" si="19"/>
        <v>13879509.456412395</v>
      </c>
      <c r="AG122" s="125">
        <f t="shared" si="20"/>
        <v>12956317.599609692</v>
      </c>
      <c r="AH122" s="133">
        <f t="shared" si="16"/>
        <v>7.1254185435413758E-2</v>
      </c>
      <c r="AI122" s="133">
        <f t="shared" si="21"/>
        <v>-1.0085624742694366E-2</v>
      </c>
      <c r="AJ122" s="134">
        <v>12490280.522587299</v>
      </c>
      <c r="AK122" s="133">
        <f t="shared" si="17"/>
        <v>-3.5969871334153747E-2</v>
      </c>
    </row>
    <row r="123" spans="1:37">
      <c r="A123" s="110" t="s">
        <v>262</v>
      </c>
      <c r="B123" s="66">
        <v>13640822.216669625</v>
      </c>
      <c r="D123" s="110" t="s">
        <v>262</v>
      </c>
      <c r="E123" s="66">
        <v>19492.3</v>
      </c>
      <c r="F123" s="66">
        <v>1406.3999999999983</v>
      </c>
      <c r="G123" s="124">
        <v>0.83439964482100004</v>
      </c>
      <c r="H123" s="125">
        <f t="shared" si="13"/>
        <v>17670.768196744379</v>
      </c>
      <c r="I123" s="66">
        <v>19533.141155913501</v>
      </c>
      <c r="J123" s="66">
        <v>1408.26075701638</v>
      </c>
      <c r="K123" s="124">
        <v>0.83229976130000005</v>
      </c>
      <c r="L123" s="125">
        <f t="shared" si="14"/>
        <v>17665.689478522392</v>
      </c>
      <c r="N123" s="110" t="s">
        <v>262</v>
      </c>
      <c r="O123" s="66">
        <v>538.85933333339904</v>
      </c>
      <c r="P123" s="66">
        <v>514.01482129147405</v>
      </c>
      <c r="Q123" s="125">
        <f t="shared" si="11"/>
        <v>276981.68392460997</v>
      </c>
      <c r="R123" s="66">
        <v>535.41304633483105</v>
      </c>
      <c r="S123" s="66">
        <v>521.51492515301413</v>
      </c>
      <c r="T123" s="125">
        <f t="shared" si="12"/>
        <v>279225.89478525671</v>
      </c>
      <c r="V123" s="110" t="s">
        <v>262</v>
      </c>
      <c r="W123" s="124">
        <v>-5.5710025520842699E-2</v>
      </c>
      <c r="X123" s="138">
        <v>-1.02030216362824E-2</v>
      </c>
      <c r="Z123" s="110" t="s">
        <v>262</v>
      </c>
      <c r="AA123" s="132">
        <f t="shared" si="15"/>
        <v>42.247899259208801</v>
      </c>
      <c r="AB123" s="135">
        <v>44.7157686471636</v>
      </c>
      <c r="AC123" s="70">
        <f t="shared" si="18"/>
        <v>4.2653824496066139E-3</v>
      </c>
      <c r="AE123" s="110" t="s">
        <v>262</v>
      </c>
      <c r="AF123" s="125">
        <f t="shared" si="19"/>
        <v>13640822.216669625</v>
      </c>
      <c r="AG123" s="125">
        <f t="shared" si="20"/>
        <v>12842454.33827088</v>
      </c>
      <c r="AH123" s="133">
        <f t="shared" si="16"/>
        <v>6.2166300721785347E-2</v>
      </c>
      <c r="AI123" s="133">
        <f t="shared" si="21"/>
        <v>-8.7882425282814758E-3</v>
      </c>
      <c r="AJ123" s="134">
        <v>12820550.320949201</v>
      </c>
      <c r="AK123" s="133">
        <f t="shared" si="17"/>
        <v>-1.7055943314826624E-3</v>
      </c>
    </row>
    <row r="124" spans="1:37">
      <c r="A124" s="110" t="s">
        <v>263</v>
      </c>
      <c r="B124" s="66">
        <v>10410583.147236858</v>
      </c>
      <c r="D124" s="110" t="s">
        <v>263</v>
      </c>
      <c r="E124" s="66">
        <v>19446.312771012454</v>
      </c>
      <c r="F124" s="66">
        <v>1392.7460722871347</v>
      </c>
      <c r="G124" s="124">
        <v>0.82680432649799995</v>
      </c>
      <c r="H124" s="125">
        <f t="shared" si="13"/>
        <v>17471.041605793544</v>
      </c>
      <c r="I124" s="66">
        <v>19468.3944067718</v>
      </c>
      <c r="J124" s="66">
        <v>1402.4495561362701</v>
      </c>
      <c r="K124" s="124">
        <v>0.83229976130000005</v>
      </c>
      <c r="L124" s="125">
        <f t="shared" si="14"/>
        <v>17605.989573786697</v>
      </c>
      <c r="N124" s="110" t="s">
        <v>263</v>
      </c>
      <c r="O124" s="66">
        <v>532.27520000009997</v>
      </c>
      <c r="P124" s="66">
        <v>499.55138867468298</v>
      </c>
      <c r="Q124" s="125">
        <f t="shared" si="11"/>
        <v>265898.81531714456</v>
      </c>
      <c r="R124" s="66">
        <v>535.441209981469</v>
      </c>
      <c r="S124" s="66">
        <v>519.29930427740999</v>
      </c>
      <c r="T124" s="125">
        <f t="shared" si="12"/>
        <v>278054.24782483146</v>
      </c>
      <c r="V124" s="110" t="s">
        <v>263</v>
      </c>
      <c r="W124" s="124">
        <v>-1.0184334679094409E-2</v>
      </c>
      <c r="X124" s="138">
        <v>-6.39700510457622E-3</v>
      </c>
      <c r="Z124" s="110" t="s">
        <v>263</v>
      </c>
      <c r="AA124" s="132">
        <f t="shared" si="15"/>
        <v>38.081734582924177</v>
      </c>
      <c r="AB124" s="135">
        <v>45.040208450123401</v>
      </c>
      <c r="AC124" s="70">
        <f t="shared" si="18"/>
        <v>7.2556016093525688E-3</v>
      </c>
      <c r="AE124" s="110" t="s">
        <v>263</v>
      </c>
      <c r="AF124" s="125">
        <f t="shared" si="19"/>
        <v>10410583.147236858</v>
      </c>
      <c r="AG124" s="125">
        <f t="shared" si="20"/>
        <v>12746664.024941321</v>
      </c>
      <c r="AH124" s="133">
        <f t="shared" si="16"/>
        <v>-0.1832699813169523</v>
      </c>
      <c r="AI124" s="133">
        <f t="shared" si="21"/>
        <v>-7.4588790278273809E-3</v>
      </c>
      <c r="AJ124" s="134">
        <v>12104557.8451591</v>
      </c>
      <c r="AK124" s="133">
        <f t="shared" si="17"/>
        <v>-5.0374449230466557E-2</v>
      </c>
    </row>
    <row r="125" spans="1:37">
      <c r="A125" s="110" t="s">
        <v>264</v>
      </c>
      <c r="B125" s="66">
        <v>11670114.429045726</v>
      </c>
      <c r="D125" s="110" t="s">
        <v>264</v>
      </c>
      <c r="E125" s="66">
        <v>19400.194555866343</v>
      </c>
      <c r="F125" s="66">
        <v>1381.7606700647993</v>
      </c>
      <c r="G125" s="124">
        <v>0.82490198223433298</v>
      </c>
      <c r="H125" s="125">
        <f t="shared" si="13"/>
        <v>17385.019614930661</v>
      </c>
      <c r="I125" s="66">
        <v>19407.770885571201</v>
      </c>
      <c r="J125" s="66">
        <v>1396.63695027521</v>
      </c>
      <c r="K125" s="124">
        <v>0.83229976130000005</v>
      </c>
      <c r="L125" s="125">
        <f t="shared" si="14"/>
        <v>17549.720025701212</v>
      </c>
      <c r="N125" s="110" t="s">
        <v>264</v>
      </c>
      <c r="O125" s="66">
        <v>540.76526666659902</v>
      </c>
      <c r="P125" s="66">
        <v>503.96739641042097</v>
      </c>
      <c r="Q125" s="125">
        <f t="shared" si="11"/>
        <v>272528.06351115293</v>
      </c>
      <c r="R125" s="66">
        <v>535.44780848683104</v>
      </c>
      <c r="S125" s="66">
        <v>517.23226494570849</v>
      </c>
      <c r="T125" s="125">
        <f t="shared" si="12"/>
        <v>276950.88274385955</v>
      </c>
      <c r="V125" s="110" t="s">
        <v>264</v>
      </c>
      <c r="W125" s="124">
        <v>-3.6353585299202518E-3</v>
      </c>
      <c r="X125" s="138">
        <v>-1.9604395941738798E-3</v>
      </c>
      <c r="Z125" s="110" t="s">
        <v>264</v>
      </c>
      <c r="AA125" s="132">
        <f t="shared" si="15"/>
        <v>42.395403459373846</v>
      </c>
      <c r="AB125" s="135">
        <v>45.498386059143698</v>
      </c>
      <c r="AC125" s="70">
        <f t="shared" si="18"/>
        <v>1.0172635180578204E-2</v>
      </c>
      <c r="AE125" s="110" t="s">
        <v>264</v>
      </c>
      <c r="AF125" s="125">
        <f t="shared" si="19"/>
        <v>11670114.429045726</v>
      </c>
      <c r="AG125" s="125">
        <f t="shared" si="20"/>
        <v>12669153.895899726</v>
      </c>
      <c r="AH125" s="133">
        <f t="shared" si="16"/>
        <v>-7.8856052666416168E-2</v>
      </c>
      <c r="AI125" s="133">
        <f t="shared" si="21"/>
        <v>-6.0808168231257786E-3</v>
      </c>
      <c r="AJ125" s="134">
        <v>12106596.986330399</v>
      </c>
      <c r="AK125" s="133">
        <f t="shared" si="17"/>
        <v>-4.440366848423824E-2</v>
      </c>
    </row>
    <row r="126" spans="1:37">
      <c r="A126" s="110" t="s">
        <v>265</v>
      </c>
      <c r="B126" s="66">
        <v>13493617.365642993</v>
      </c>
      <c r="D126" s="110" t="s">
        <v>265</v>
      </c>
      <c r="E126" s="66">
        <v>19365.466673995201</v>
      </c>
      <c r="F126" s="66">
        <v>1401.7566283736533</v>
      </c>
      <c r="G126" s="124">
        <v>0.82750475823866598</v>
      </c>
      <c r="H126" s="125">
        <f t="shared" si="13"/>
        <v>17426.772446616997</v>
      </c>
      <c r="I126" s="66">
        <v>19351.692015873101</v>
      </c>
      <c r="J126" s="66">
        <v>1390.8445071343499</v>
      </c>
      <c r="K126" s="124">
        <v>0.83229976130000005</v>
      </c>
      <c r="L126" s="125">
        <f t="shared" si="14"/>
        <v>17497.253152696649</v>
      </c>
      <c r="N126" s="110" t="s">
        <v>265</v>
      </c>
      <c r="O126" s="66">
        <v>535.22073333330002</v>
      </c>
      <c r="P126" s="66">
        <v>499.31358326603998</v>
      </c>
      <c r="Q126" s="125">
        <f t="shared" si="11"/>
        <v>267242.98219892767</v>
      </c>
      <c r="R126" s="66">
        <v>535.42898253847295</v>
      </c>
      <c r="S126" s="66">
        <v>515.31994294370202</v>
      </c>
      <c r="T126" s="125">
        <f t="shared" si="12"/>
        <v>275917.23273213033</v>
      </c>
      <c r="V126" s="110" t="s">
        <v>265</v>
      </c>
      <c r="W126" s="124">
        <v>4.265901534688421E-3</v>
      </c>
      <c r="X126" s="138">
        <v>3.0658036158147102E-3</v>
      </c>
      <c r="Z126" s="110" t="s">
        <v>265</v>
      </c>
      <c r="AA126" s="132">
        <f t="shared" si="15"/>
        <v>51.083437656882602</v>
      </c>
      <c r="AB126" s="135">
        <v>46.085170205494101</v>
      </c>
      <c r="AC126" s="70">
        <f t="shared" si="18"/>
        <v>1.2896812330609686E-2</v>
      </c>
      <c r="AE126" s="110" t="s">
        <v>265</v>
      </c>
      <c r="AF126" s="125">
        <f t="shared" si="19"/>
        <v>13493617.365642993</v>
      </c>
      <c r="AG126" s="125">
        <f t="shared" si="20"/>
        <v>12608626.340004796</v>
      </c>
      <c r="AH126" s="133">
        <f t="shared" si="16"/>
        <v>7.0189329255502392E-2</v>
      </c>
      <c r="AI126" s="133">
        <f t="shared" si="21"/>
        <v>-4.7775531335616517E-3</v>
      </c>
      <c r="AJ126" s="134">
        <v>12199959.3047654</v>
      </c>
      <c r="AK126" s="133">
        <f t="shared" si="17"/>
        <v>-3.2411701657203772E-2</v>
      </c>
    </row>
    <row r="127" spans="1:37">
      <c r="A127" s="110" t="s">
        <v>266</v>
      </c>
      <c r="B127" s="66">
        <v>13231672.989290776</v>
      </c>
      <c r="D127" s="110" t="s">
        <v>266</v>
      </c>
      <c r="E127" s="66">
        <v>19311</v>
      </c>
      <c r="F127" s="66">
        <v>1377.899999999999</v>
      </c>
      <c r="G127" s="124">
        <v>0.82770728922366599</v>
      </c>
      <c r="H127" s="125">
        <f t="shared" si="13"/>
        <v>17361.755462198213</v>
      </c>
      <c r="I127" s="66">
        <v>19300.574486032601</v>
      </c>
      <c r="J127" s="66">
        <v>1385.0844967396899</v>
      </c>
      <c r="K127" s="124">
        <v>0.83229976130000005</v>
      </c>
      <c r="L127" s="125">
        <f t="shared" si="14"/>
        <v>17448.948034417495</v>
      </c>
      <c r="N127" s="110" t="s">
        <v>266</v>
      </c>
      <c r="O127" s="66">
        <v>533.48806666669998</v>
      </c>
      <c r="P127" s="66">
        <v>506.42208261288198</v>
      </c>
      <c r="Q127" s="125">
        <f t="shared" si="11"/>
        <v>270170.13777047023</v>
      </c>
      <c r="R127" s="66">
        <v>535.38419623531195</v>
      </c>
      <c r="S127" s="66">
        <v>513.56608488568713</v>
      </c>
      <c r="T127" s="125">
        <f t="shared" si="12"/>
        <v>274955.16557023959</v>
      </c>
      <c r="V127" s="110" t="s">
        <v>266</v>
      </c>
      <c r="W127" s="124">
        <v>4.3507011068121271E-2</v>
      </c>
      <c r="X127" s="138">
        <v>8.6398064219448296E-3</v>
      </c>
      <c r="Z127" s="110" t="s">
        <v>266</v>
      </c>
      <c r="AA127" s="132">
        <f t="shared" si="15"/>
        <v>55.187366924284625</v>
      </c>
      <c r="AB127" s="135">
        <v>46.793490256319501</v>
      </c>
      <c r="AC127" s="70">
        <f t="shared" si="18"/>
        <v>1.5369804378870588E-2</v>
      </c>
      <c r="AE127" s="110" t="s">
        <v>266</v>
      </c>
      <c r="AF127" s="125">
        <f t="shared" si="19"/>
        <v>13231672.989290776</v>
      </c>
      <c r="AG127" s="125">
        <f t="shared" si="20"/>
        <v>12563227.331271745</v>
      </c>
      <c r="AH127" s="133">
        <f t="shared" si="16"/>
        <v>5.320652411941712E-2</v>
      </c>
      <c r="AI127" s="133">
        <f t="shared" si="21"/>
        <v>-3.6006308307359181E-3</v>
      </c>
      <c r="AJ127" s="134">
        <v>12275428.896518299</v>
      </c>
      <c r="AK127" s="133">
        <f t="shared" si="17"/>
        <v>-2.2908001834614E-2</v>
      </c>
    </row>
    <row r="128" spans="1:37">
      <c r="A128" s="110" t="s">
        <v>267</v>
      </c>
      <c r="B128" s="66">
        <v>9733284.293053709</v>
      </c>
      <c r="D128" s="110" t="s">
        <v>267</v>
      </c>
      <c r="E128" s="66">
        <v>19223.580061946843</v>
      </c>
      <c r="F128" s="66">
        <v>1422.5553089981756</v>
      </c>
      <c r="G128" s="124">
        <v>0.82018255742900004</v>
      </c>
      <c r="H128" s="125">
        <f t="shared" si="13"/>
        <v>17189.400367146871</v>
      </c>
      <c r="I128" s="66">
        <v>19254.843593566198</v>
      </c>
      <c r="J128" s="66">
        <v>1379.3760091930201</v>
      </c>
      <c r="K128" s="124">
        <v>0.83229976130000005</v>
      </c>
      <c r="L128" s="125">
        <f t="shared" si="14"/>
        <v>17405.177735987003</v>
      </c>
      <c r="N128" s="110" t="s">
        <v>267</v>
      </c>
      <c r="O128" s="66">
        <v>536.26033333340001</v>
      </c>
      <c r="P128" s="66">
        <v>502.19185092176099</v>
      </c>
      <c r="Q128" s="125">
        <f t="shared" si="11"/>
        <v>269305.56937262067</v>
      </c>
      <c r="R128" s="66">
        <v>535.31278352051402</v>
      </c>
      <c r="S128" s="66">
        <v>511.96849019512939</v>
      </c>
      <c r="T128" s="125">
        <f t="shared" si="12"/>
        <v>274063.27756114968</v>
      </c>
      <c r="V128" s="110" t="s">
        <v>267</v>
      </c>
      <c r="W128" s="124">
        <v>3.1326403438435291E-3</v>
      </c>
      <c r="X128" s="138">
        <v>1.4720400781971E-2</v>
      </c>
      <c r="Z128" s="110" t="s">
        <v>267</v>
      </c>
      <c r="AA128" s="132">
        <f t="shared" si="15"/>
        <v>36.455035932738454</v>
      </c>
      <c r="AB128" s="135">
        <v>47.619399495921499</v>
      </c>
      <c r="AC128" s="70">
        <f t="shared" si="18"/>
        <v>1.7650088400714248E-2</v>
      </c>
      <c r="AE128" s="110" t="s">
        <v>267</v>
      </c>
      <c r="AF128" s="125">
        <f t="shared" si="19"/>
        <v>9733284.293053709</v>
      </c>
      <c r="AG128" s="125">
        <f t="shared" si="20"/>
        <v>12531755.249553829</v>
      </c>
      <c r="AH128" s="133">
        <f t="shared" si="16"/>
        <v>-0.223310374386681</v>
      </c>
      <c r="AI128" s="133">
        <f t="shared" si="21"/>
        <v>-2.5050952982103025E-3</v>
      </c>
      <c r="AJ128" s="134">
        <v>11471787.2271611</v>
      </c>
      <c r="AK128" s="133">
        <f t="shared" si="17"/>
        <v>-8.458256655072062E-2</v>
      </c>
    </row>
    <row r="129" spans="1:37">
      <c r="A129" s="110" t="s">
        <v>268</v>
      </c>
      <c r="B129" s="66">
        <v>11325718.094607057</v>
      </c>
      <c r="D129" s="110" t="s">
        <v>268</v>
      </c>
      <c r="E129" s="66">
        <v>19310.854357026143</v>
      </c>
      <c r="F129" s="66">
        <v>1405.4920339446269</v>
      </c>
      <c r="G129" s="124">
        <v>0.81918899499800002</v>
      </c>
      <c r="H129" s="125">
        <f t="shared" si="13"/>
        <v>17224.731407229621</v>
      </c>
      <c r="I129" s="66">
        <v>19214.931151936798</v>
      </c>
      <c r="J129" s="66">
        <v>1373.7336442856399</v>
      </c>
      <c r="K129" s="124">
        <v>0.83229976130000005</v>
      </c>
      <c r="L129" s="125">
        <f t="shared" si="14"/>
        <v>17366.316255438574</v>
      </c>
      <c r="N129" s="110" t="s">
        <v>268</v>
      </c>
      <c r="O129" s="66">
        <v>540.07219999999995</v>
      </c>
      <c r="P129" s="66">
        <v>504.47971936204499</v>
      </c>
      <c r="Q129" s="125">
        <f t="shared" si="11"/>
        <v>272455.4718912422</v>
      </c>
      <c r="R129" s="66">
        <v>535.21289325626606</v>
      </c>
      <c r="S129" s="66">
        <v>510.52197315697111</v>
      </c>
      <c r="T129" s="125">
        <f t="shared" si="12"/>
        <v>273237.94232424028</v>
      </c>
      <c r="V129" s="110" t="s">
        <v>268</v>
      </c>
      <c r="W129" s="124">
        <v>1.9432691468361796E-3</v>
      </c>
      <c r="X129" s="138">
        <v>2.12882106565517E-2</v>
      </c>
      <c r="Z129" s="110" t="s">
        <v>268</v>
      </c>
      <c r="AA129" s="132">
        <f t="shared" si="15"/>
        <v>41.792703970950512</v>
      </c>
      <c r="AB129" s="135">
        <v>48.564197381519698</v>
      </c>
      <c r="AC129" s="70">
        <f t="shared" si="18"/>
        <v>1.9840608987081287E-2</v>
      </c>
      <c r="AE129" s="110" t="s">
        <v>268</v>
      </c>
      <c r="AF129" s="125">
        <f t="shared" si="19"/>
        <v>11325718.094607057</v>
      </c>
      <c r="AG129" s="125">
        <f t="shared" si="20"/>
        <v>12513499.548247477</v>
      </c>
      <c r="AH129" s="133">
        <f t="shared" si="16"/>
        <v>-9.492000611505752E-2</v>
      </c>
      <c r="AI129" s="133">
        <f t="shared" si="21"/>
        <v>-1.4567553341741091E-3</v>
      </c>
      <c r="AJ129" s="134">
        <v>11689083.933184</v>
      </c>
      <c r="AK129" s="133">
        <f t="shared" si="17"/>
        <v>-6.5882098919237755E-2</v>
      </c>
    </row>
    <row r="130" spans="1:37">
      <c r="A130" s="110" t="s">
        <v>269</v>
      </c>
      <c r="B130" s="66">
        <v>12708637.249890827</v>
      </c>
      <c r="D130" s="110" t="s">
        <v>269</v>
      </c>
      <c r="E130" s="66">
        <v>19181.23910591704</v>
      </c>
      <c r="F130" s="66">
        <v>1381.6518354240418</v>
      </c>
      <c r="G130" s="124">
        <v>0.82543840037266603</v>
      </c>
      <c r="H130" s="125">
        <f t="shared" si="13"/>
        <v>17214.58316017783</v>
      </c>
      <c r="I130" s="66">
        <v>19181.249434899699</v>
      </c>
      <c r="J130" s="66">
        <v>1368.1989888712501</v>
      </c>
      <c r="K130" s="124">
        <v>0.83229976130000005</v>
      </c>
      <c r="L130" s="125">
        <f t="shared" si="14"/>
        <v>17332.748314974029</v>
      </c>
      <c r="N130" s="110" t="s">
        <v>269</v>
      </c>
      <c r="O130" s="66">
        <v>538.85933333339904</v>
      </c>
      <c r="P130" s="66">
        <v>493.00749890355098</v>
      </c>
      <c r="Q130" s="125">
        <f t="shared" si="11"/>
        <v>265661.69218753395</v>
      </c>
      <c r="R130" s="66">
        <v>535.08326652338496</v>
      </c>
      <c r="S130" s="66">
        <v>509.22077795569692</v>
      </c>
      <c r="T130" s="125">
        <f t="shared" si="12"/>
        <v>272475.5172501136</v>
      </c>
      <c r="V130" s="110" t="s">
        <v>269</v>
      </c>
      <c r="W130" s="124">
        <v>4.5861096418950975E-3</v>
      </c>
      <c r="X130" s="138">
        <v>2.8316617656071501E-2</v>
      </c>
      <c r="Z130" s="110" t="s">
        <v>269</v>
      </c>
      <c r="AA130" s="132">
        <f t="shared" si="15"/>
        <v>48.441806471725307</v>
      </c>
      <c r="AB130" s="135">
        <v>49.622205643106497</v>
      </c>
      <c r="AC130" s="70">
        <f t="shared" si="18"/>
        <v>2.1785766441790422E-2</v>
      </c>
      <c r="AE130" s="110" t="s">
        <v>269</v>
      </c>
      <c r="AF130" s="125">
        <f t="shared" si="19"/>
        <v>12708637.249890827</v>
      </c>
      <c r="AG130" s="125">
        <f t="shared" si="20"/>
        <v>12506156.180433413</v>
      </c>
      <c r="AH130" s="133">
        <f t="shared" si="16"/>
        <v>1.6190511819627416E-2</v>
      </c>
      <c r="AI130" s="133">
        <f t="shared" si="21"/>
        <v>-5.8683566381656505E-4</v>
      </c>
      <c r="AJ130" s="134">
        <v>11529335.753763899</v>
      </c>
      <c r="AK130" s="133">
        <f t="shared" si="17"/>
        <v>-7.8107166788609642E-2</v>
      </c>
    </row>
    <row r="131" spans="1:37">
      <c r="A131" s="110" t="s">
        <v>270</v>
      </c>
      <c r="B131" s="66">
        <v>12775705.236310588</v>
      </c>
      <c r="D131" s="110" t="s">
        <v>270</v>
      </c>
      <c r="E131" s="66">
        <v>18974</v>
      </c>
      <c r="F131" s="66">
        <v>1352.6999999999987</v>
      </c>
      <c r="G131" s="124">
        <v>0.82383109299500001</v>
      </c>
      <c r="H131" s="125">
        <f t="shared" si="13"/>
        <v>16984.071158487128</v>
      </c>
      <c r="I131" s="66">
        <v>19154.270668213801</v>
      </c>
      <c r="J131" s="66">
        <v>1362.8334787971</v>
      </c>
      <c r="K131" s="124">
        <v>0.83229976130000005</v>
      </c>
      <c r="L131" s="125">
        <f t="shared" si="14"/>
        <v>17304.928383827038</v>
      </c>
      <c r="N131" s="110" t="s">
        <v>270</v>
      </c>
      <c r="O131" s="66">
        <v>541.2850666667</v>
      </c>
      <c r="P131" s="66">
        <v>495.848226818169</v>
      </c>
      <c r="Q131" s="125">
        <f t="shared" si="11"/>
        <v>268395.24050983757</v>
      </c>
      <c r="R131" s="66">
        <v>534.92568146940505</v>
      </c>
      <c r="S131" s="66">
        <v>508.05963466585155</v>
      </c>
      <c r="T131" s="125">
        <f t="shared" si="12"/>
        <v>271774.14630072762</v>
      </c>
      <c r="V131" s="110" t="s">
        <v>270</v>
      </c>
      <c r="W131" s="124">
        <v>-1.4593180777180859E-2</v>
      </c>
      <c r="X131" s="138">
        <v>3.57669128024714E-2</v>
      </c>
      <c r="Z131" s="110" t="s">
        <v>270</v>
      </c>
      <c r="AA131" s="132">
        <f t="shared" si="15"/>
        <v>45.721107889590492</v>
      </c>
      <c r="AB131" s="135">
        <v>50.783513827292602</v>
      </c>
      <c r="AC131" s="70">
        <f t="shared" si="18"/>
        <v>2.3402994065569782E-2</v>
      </c>
      <c r="AE131" s="110" t="s">
        <v>270</v>
      </c>
      <c r="AF131" s="125">
        <f t="shared" si="19"/>
        <v>12775705.236310588</v>
      </c>
      <c r="AG131" s="125">
        <f t="shared" si="20"/>
        <v>12506975.203682406</v>
      </c>
      <c r="AH131" s="133">
        <f t="shared" si="16"/>
        <v>2.1486412841776534E-2</v>
      </c>
      <c r="AI131" s="133">
        <f t="shared" si="21"/>
        <v>6.548960665253567E-5</v>
      </c>
      <c r="AJ131" s="134">
        <v>11792876.7172483</v>
      </c>
      <c r="AK131" s="133">
        <f t="shared" si="17"/>
        <v>-5.7096018406101505E-2</v>
      </c>
    </row>
    <row r="132" spans="1:37">
      <c r="A132" s="110" t="s">
        <v>271</v>
      </c>
      <c r="B132" s="66">
        <v>9975172.4948516507</v>
      </c>
      <c r="D132" s="110" t="s">
        <v>271</v>
      </c>
      <c r="E132" s="66">
        <v>18845.80388099316</v>
      </c>
      <c r="F132" s="66">
        <v>1341.0106469812649</v>
      </c>
      <c r="G132" s="124">
        <v>0.834260627697333</v>
      </c>
      <c r="H132" s="125">
        <f t="shared" si="13"/>
        <v>17063.322822199454</v>
      </c>
      <c r="I132" s="66">
        <v>19134.467071182102</v>
      </c>
      <c r="J132" s="66">
        <v>1357.7069579394899</v>
      </c>
      <c r="K132" s="124">
        <v>0.83229976130000005</v>
      </c>
      <c r="L132" s="125">
        <f t="shared" si="14"/>
        <v>17283.319333887062</v>
      </c>
      <c r="N132" s="110" t="s">
        <v>271</v>
      </c>
      <c r="O132" s="66">
        <v>538.16626666670004</v>
      </c>
      <c r="P132" s="66">
        <v>510.51181049348997</v>
      </c>
      <c r="Q132" s="125">
        <f t="shared" ref="Q132:Q173" si="22">O132*P132</f>
        <v>274740.23514253937</v>
      </c>
      <c r="R132" s="66">
        <v>534.74427628361695</v>
      </c>
      <c r="S132" s="66">
        <v>507.02574685837084</v>
      </c>
      <c r="T132" s="125">
        <f t="shared" ref="T132:T173" si="23">R132*S132</f>
        <v>271129.11606093991</v>
      </c>
      <c r="V132" s="110" t="s">
        <v>271</v>
      </c>
      <c r="W132" s="124">
        <v>6.1168996790770258E-3</v>
      </c>
      <c r="X132" s="138">
        <v>4.3585555550183702E-2</v>
      </c>
      <c r="Z132" s="110" t="s">
        <v>271</v>
      </c>
      <c r="AA132" s="132">
        <f t="shared" si="15"/>
        <v>36.930091369822087</v>
      </c>
      <c r="AB132" s="135">
        <v>52.037473731206703</v>
      </c>
      <c r="AC132" s="70">
        <f t="shared" si="18"/>
        <v>2.469226348099185E-2</v>
      </c>
      <c r="AE132" s="110" t="s">
        <v>271</v>
      </c>
      <c r="AF132" s="125">
        <f t="shared" si="19"/>
        <v>9975172.4948516507</v>
      </c>
      <c r="AG132" s="125">
        <f t="shared" si="20"/>
        <v>12513641.110456575</v>
      </c>
      <c r="AH132" s="133">
        <f t="shared" si="16"/>
        <v>-0.20285611463507164</v>
      </c>
      <c r="AI132" s="133">
        <f t="shared" si="21"/>
        <v>5.3297513312466904E-4</v>
      </c>
      <c r="AJ132" s="134">
        <v>11828500.1213302</v>
      </c>
      <c r="AK132" s="133">
        <f t="shared" si="17"/>
        <v>-5.4751529397296002E-2</v>
      </c>
    </row>
    <row r="133" spans="1:37">
      <c r="A133" s="110" t="s">
        <v>272</v>
      </c>
      <c r="B133" s="66">
        <v>11416278.679287357</v>
      </c>
      <c r="D133" s="110" t="s">
        <v>272</v>
      </c>
      <c r="E133" s="66">
        <v>19123.607718190728</v>
      </c>
      <c r="F133" s="66">
        <v>1321.2634493697151</v>
      </c>
      <c r="G133" s="124">
        <v>0.82661992310833299</v>
      </c>
      <c r="H133" s="125">
        <f t="shared" si="13"/>
        <v>17129.218590934455</v>
      </c>
      <c r="I133" s="66">
        <v>19122.198193939999</v>
      </c>
      <c r="J133" s="66">
        <v>1352.88293675052</v>
      </c>
      <c r="K133" s="124">
        <v>0.83229976130000005</v>
      </c>
      <c r="L133" s="125">
        <f t="shared" si="14"/>
        <v>17268.283929098074</v>
      </c>
      <c r="N133" s="110" t="s">
        <v>272</v>
      </c>
      <c r="O133" s="66">
        <v>533.48806666669998</v>
      </c>
      <c r="P133" s="66">
        <v>506.84292749342598</v>
      </c>
      <c r="Q133" s="125">
        <f t="shared" si="22"/>
        <v>270394.65349215822</v>
      </c>
      <c r="R133" s="66">
        <v>534.54716377105694</v>
      </c>
      <c r="S133" s="66">
        <v>506.09978934695908</v>
      </c>
      <c r="T133" s="125">
        <f t="shared" si="23"/>
        <v>270534.20698054635</v>
      </c>
      <c r="V133" s="110" t="s">
        <v>272</v>
      </c>
      <c r="W133" s="124">
        <v>8.4446954516329553E-3</v>
      </c>
      <c r="X133" s="138">
        <v>5.1687530295153397E-2</v>
      </c>
      <c r="Z133" s="110" t="s">
        <v>272</v>
      </c>
      <c r="AA133" s="132">
        <f t="shared" si="15"/>
        <v>43.216083603893637</v>
      </c>
      <c r="AB133" s="135">
        <v>53.370273148266499</v>
      </c>
      <c r="AC133" s="70">
        <f t="shared" si="18"/>
        <v>2.5612300549873179E-2</v>
      </c>
      <c r="AE133" s="110" t="s">
        <v>272</v>
      </c>
      <c r="AF133" s="125">
        <f t="shared" si="19"/>
        <v>11416278.679287357</v>
      </c>
      <c r="AG133" s="125">
        <f t="shared" si="20"/>
        <v>12524384.967130663</v>
      </c>
      <c r="AH133" s="133">
        <f t="shared" si="16"/>
        <v>-8.8475904465684332E-2</v>
      </c>
      <c r="AI133" s="133">
        <f t="shared" si="21"/>
        <v>8.5857158434166081E-4</v>
      </c>
      <c r="AJ133" s="134">
        <v>11757570.7717732</v>
      </c>
      <c r="AK133" s="133">
        <f t="shared" si="17"/>
        <v>-6.122569670046956E-2</v>
      </c>
    </row>
    <row r="134" spans="1:37">
      <c r="A134" s="110" t="s">
        <v>273</v>
      </c>
      <c r="B134" s="66">
        <v>13038761.333501967</v>
      </c>
      <c r="D134" s="110" t="s">
        <v>273</v>
      </c>
      <c r="E134" s="66">
        <v>18863.818348111843</v>
      </c>
      <c r="F134" s="66">
        <v>1324.8797255202494</v>
      </c>
      <c r="G134" s="124">
        <v>0.82285429291566603</v>
      </c>
      <c r="H134" s="125">
        <f t="shared" si="13"/>
        <v>16847.053634045387</v>
      </c>
      <c r="I134" s="66">
        <v>19117.643172129101</v>
      </c>
      <c r="J134" s="66">
        <v>1348.4144904879199</v>
      </c>
      <c r="K134" s="124">
        <v>0.83229976130000005</v>
      </c>
      <c r="L134" s="125">
        <f t="shared" si="14"/>
        <v>17260.024339269548</v>
      </c>
      <c r="N134" s="110" t="s">
        <v>273</v>
      </c>
      <c r="O134" s="66">
        <v>537.81973333329995</v>
      </c>
      <c r="P134" s="66">
        <v>500.94577466426801</v>
      </c>
      <c r="Q134" s="125">
        <f t="shared" si="22"/>
        <v>269418.52294438001</v>
      </c>
      <c r="R134" s="66">
        <v>534.34459548075301</v>
      </c>
      <c r="S134" s="66">
        <v>505.26893609525933</v>
      </c>
      <c r="T134" s="125">
        <f t="shared" si="23"/>
        <v>269987.72526681179</v>
      </c>
      <c r="V134" s="110" t="s">
        <v>273</v>
      </c>
      <c r="W134" s="124">
        <v>6.0670043127302398E-2</v>
      </c>
      <c r="X134" s="138">
        <v>5.9964403523405901E-2</v>
      </c>
      <c r="Z134" s="110" t="s">
        <v>273</v>
      </c>
      <c r="AA134" s="132">
        <f t="shared" si="15"/>
        <v>57.259791444526435</v>
      </c>
      <c r="AB134" s="135">
        <v>54.758657757913703</v>
      </c>
      <c r="AC134" s="70">
        <f t="shared" si="18"/>
        <v>2.6014193440422773E-2</v>
      </c>
      <c r="AE134" s="110" t="s">
        <v>273</v>
      </c>
      <c r="AF134" s="125">
        <f t="shared" si="19"/>
        <v>13038761.333501967</v>
      </c>
      <c r="AG134" s="125">
        <f t="shared" si="20"/>
        <v>12536640.435754789</v>
      </c>
      <c r="AH134" s="133">
        <f t="shared" si="16"/>
        <v>4.0052269212022477E-2</v>
      </c>
      <c r="AI134" s="133">
        <f t="shared" si="21"/>
        <v>9.7852857895142087E-4</v>
      </c>
      <c r="AJ134" s="134">
        <v>11796387.164496699</v>
      </c>
      <c r="AK134" s="133">
        <f t="shared" si="17"/>
        <v>-5.9047180546621579E-2</v>
      </c>
    </row>
    <row r="135" spans="1:37">
      <c r="A135" s="110" t="s">
        <v>274</v>
      </c>
      <c r="B135" s="66">
        <v>12868635.623094959</v>
      </c>
      <c r="D135" s="110" t="s">
        <v>274</v>
      </c>
      <c r="E135" s="66">
        <v>18823.199999999997</v>
      </c>
      <c r="F135" s="66">
        <v>1340.0999999999988</v>
      </c>
      <c r="G135" s="124">
        <v>0.82279265678833302</v>
      </c>
      <c r="H135" s="125">
        <f t="shared" si="13"/>
        <v>16827.690737258148</v>
      </c>
      <c r="I135" s="66">
        <v>19120.9820223436</v>
      </c>
      <c r="J135" s="66">
        <v>1344.3349322298</v>
      </c>
      <c r="K135" s="124">
        <v>0.83229976130000005</v>
      </c>
      <c r="L135" s="125">
        <f t="shared" si="14"/>
        <v>17258.723705247969</v>
      </c>
      <c r="N135" s="110" t="s">
        <v>274</v>
      </c>
      <c r="O135" s="66">
        <v>526.21086666669999</v>
      </c>
      <c r="P135" s="66">
        <v>509.941824400472</v>
      </c>
      <c r="Q135" s="125">
        <f t="shared" si="22"/>
        <v>268336.9293673705</v>
      </c>
      <c r="R135" s="66">
        <v>534.146161026041</v>
      </c>
      <c r="S135" s="66">
        <v>504.52371165047828</v>
      </c>
      <c r="T135" s="125">
        <f t="shared" si="23"/>
        <v>269489.40372471226</v>
      </c>
      <c r="V135" s="110" t="s">
        <v>274</v>
      </c>
      <c r="W135" s="124">
        <v>0.18616236313291046</v>
      </c>
      <c r="X135" s="138">
        <v>6.8280714949189594E-2</v>
      </c>
      <c r="Z135" s="110" t="s">
        <v>274</v>
      </c>
      <c r="AA135" s="132">
        <f t="shared" si="15"/>
        <v>80.304767125046908</v>
      </c>
      <c r="AB135" s="135">
        <v>56.173026871124797</v>
      </c>
      <c r="AC135" s="70">
        <f t="shared" si="18"/>
        <v>2.5829141383705512E-2</v>
      </c>
      <c r="AE135" s="110" t="s">
        <v>274</v>
      </c>
      <c r="AF135" s="125">
        <f t="shared" si="19"/>
        <v>12868635.623094959</v>
      </c>
      <c r="AG135" s="125">
        <f t="shared" si="20"/>
        <v>12547991.97021302</v>
      </c>
      <c r="AH135" s="133">
        <f t="shared" si="16"/>
        <v>2.5553383652388136E-2</v>
      </c>
      <c r="AI135" s="133">
        <f t="shared" si="21"/>
        <v>9.0546861548790325E-4</v>
      </c>
      <c r="AJ135" s="134">
        <v>11936455.8836578</v>
      </c>
      <c r="AK135" s="133">
        <f t="shared" si="17"/>
        <v>-4.8735772863651147E-2</v>
      </c>
    </row>
    <row r="136" spans="1:37">
      <c r="A136" s="110" t="s">
        <v>275</v>
      </c>
      <c r="B136" s="66">
        <v>10474738.598225363</v>
      </c>
      <c r="D136" s="110" t="s">
        <v>275</v>
      </c>
      <c r="E136" s="66">
        <v>18700.833993783141</v>
      </c>
      <c r="F136" s="66">
        <v>1344.5366295701349</v>
      </c>
      <c r="G136" s="124">
        <v>0.82492394164000005</v>
      </c>
      <c r="H136" s="125">
        <f t="shared" ref="H136:H171" si="24">E136*G136+F136</f>
        <v>16771.302319677026</v>
      </c>
      <c r="I136" s="66">
        <v>19132.236120662699</v>
      </c>
      <c r="J136" s="66">
        <v>1340.66286582618</v>
      </c>
      <c r="K136" s="124">
        <v>0.83229976130000005</v>
      </c>
      <c r="L136" s="125">
        <f t="shared" ref="L136:L171" si="25">I136*K136+J136</f>
        <v>17264.418422188985</v>
      </c>
      <c r="N136" s="110" t="s">
        <v>275</v>
      </c>
      <c r="O136" s="66">
        <v>534.35439999999903</v>
      </c>
      <c r="P136" s="66">
        <v>501.93002681744002</v>
      </c>
      <c r="Q136" s="125">
        <f t="shared" si="22"/>
        <v>268208.51832201658</v>
      </c>
      <c r="R136" s="66">
        <v>533.96362198141799</v>
      </c>
      <c r="S136" s="66">
        <v>503.85339867397772</v>
      </c>
      <c r="T136" s="125">
        <f t="shared" si="23"/>
        <v>269039.38570360455</v>
      </c>
      <c r="V136" s="110" t="s">
        <v>275</v>
      </c>
      <c r="W136" s="124">
        <v>2.9472926578202996E-2</v>
      </c>
      <c r="X136" s="138">
        <v>7.6501445311505198E-2</v>
      </c>
      <c r="Z136" s="110" t="s">
        <v>275</v>
      </c>
      <c r="AA136" s="132">
        <f t="shared" ref="AA136:AA170" si="26">EXP(LOG(B136,EXP(1))-W136*LOG(H136,EXP(1))-(1-W136)*LOG(Q136,EXP(1)))</f>
        <v>42.379248717614161</v>
      </c>
      <c r="AB136" s="135">
        <v>57.585343007430502</v>
      </c>
      <c r="AC136" s="70">
        <f t="shared" si="18"/>
        <v>2.5142247355584235E-2</v>
      </c>
      <c r="AE136" s="110" t="s">
        <v>275</v>
      </c>
      <c r="AF136" s="125">
        <f t="shared" si="19"/>
        <v>10474738.598225363</v>
      </c>
      <c r="AG136" s="125">
        <f t="shared" si="20"/>
        <v>12557040.873284405</v>
      </c>
      <c r="AH136" s="133">
        <f t="shared" ref="AH136:AH170" si="27">(AF136-AG136)/AG136</f>
        <v>-0.1658274665243164</v>
      </c>
      <c r="AI136" s="133">
        <f t="shared" si="21"/>
        <v>7.2114351785246278E-4</v>
      </c>
      <c r="AJ136" s="134">
        <v>12388883.5694579</v>
      </c>
      <c r="AK136" s="133">
        <f t="shared" ref="AK136:AK170" si="28">(AJ136-AG136)/AG136</f>
        <v>-1.3391475390055196E-2</v>
      </c>
    </row>
    <row r="137" spans="1:37">
      <c r="A137" s="110" t="s">
        <v>276</v>
      </c>
      <c r="B137" s="66">
        <v>12372816.448838294</v>
      </c>
      <c r="D137" s="110" t="s">
        <v>276</v>
      </c>
      <c r="E137" s="66">
        <v>18773.83944438356</v>
      </c>
      <c r="F137" s="66">
        <v>1339.3955311735751</v>
      </c>
      <c r="G137" s="124">
        <v>0.82477931723800002</v>
      </c>
      <c r="H137" s="125">
        <f t="shared" si="24"/>
        <v>16823.670010048081</v>
      </c>
      <c r="I137" s="66">
        <v>19151.240729401699</v>
      </c>
      <c r="J137" s="66">
        <v>1337.4142482944201</v>
      </c>
      <c r="K137" s="124">
        <v>0.83229976130000005</v>
      </c>
      <c r="L137" s="125">
        <f t="shared" si="25"/>
        <v>17276.987335974292</v>
      </c>
      <c r="N137" s="110" t="s">
        <v>276</v>
      </c>
      <c r="O137" s="66">
        <v>529.84946666669998</v>
      </c>
      <c r="P137" s="66">
        <v>489.474386749725</v>
      </c>
      <c r="Q137" s="125">
        <f t="shared" si="22"/>
        <v>259347.74276635182</v>
      </c>
      <c r="R137" s="66">
        <v>533.80378036240302</v>
      </c>
      <c r="S137" s="66">
        <v>503.24987534097818</v>
      </c>
      <c r="T137" s="125">
        <f t="shared" si="23"/>
        <v>268636.68592392222</v>
      </c>
      <c r="V137" s="110" t="s">
        <v>276</v>
      </c>
      <c r="W137" s="124">
        <v>7.8162314713975389E-2</v>
      </c>
      <c r="X137" s="138">
        <v>8.4565251379468395E-2</v>
      </c>
      <c r="Z137" s="110" t="s">
        <v>276</v>
      </c>
      <c r="AA137" s="132">
        <f t="shared" si="26"/>
        <v>59.079925152796058</v>
      </c>
      <c r="AB137" s="135">
        <v>58.982651024020001</v>
      </c>
      <c r="AC137" s="70">
        <f t="shared" ref="AC137:AC170" si="29">AB137/AB136-1</f>
        <v>2.4264994243573312E-2</v>
      </c>
      <c r="AE137" s="110" t="s">
        <v>276</v>
      </c>
      <c r="AF137" s="125">
        <f t="shared" ref="AF137:AF170" si="30">B137</f>
        <v>12372816.448838294</v>
      </c>
      <c r="AG137" s="125">
        <f t="shared" ref="AG137:AG170" si="31">AB137*(L137^X137)*(T137^(1-X137))</f>
        <v>12563580.511514062</v>
      </c>
      <c r="AH137" s="133">
        <f t="shared" si="27"/>
        <v>-1.5183893039165086E-2</v>
      </c>
      <c r="AI137" s="133">
        <f t="shared" ref="AI137:AI170" si="32">AG137/AG136-1</f>
        <v>5.2079453237818818E-4</v>
      </c>
      <c r="AJ137" s="134">
        <v>12735080.6321961</v>
      </c>
      <c r="AK137" s="133">
        <f t="shared" si="28"/>
        <v>1.3650576802119807E-2</v>
      </c>
    </row>
    <row r="138" spans="1:37">
      <c r="A138" s="110" t="s">
        <v>277</v>
      </c>
      <c r="B138" s="66">
        <v>14262761.44404312</v>
      </c>
      <c r="D138" s="110" t="s">
        <v>277</v>
      </c>
      <c r="E138" s="66">
        <v>19019.333026211792</v>
      </c>
      <c r="F138" s="66">
        <v>1320.7690233621249</v>
      </c>
      <c r="G138" s="124">
        <v>0.82757006212200002</v>
      </c>
      <c r="H138" s="125">
        <f t="shared" si="24"/>
        <v>17060.599637383224</v>
      </c>
      <c r="I138" s="66">
        <v>19177.561484546499</v>
      </c>
      <c r="J138" s="66">
        <v>1334.6074577542299</v>
      </c>
      <c r="K138" s="124">
        <v>0.83229976130000005</v>
      </c>
      <c r="L138" s="125">
        <f t="shared" si="25"/>
        <v>17296.087303658354</v>
      </c>
      <c r="N138" s="110" t="s">
        <v>277</v>
      </c>
      <c r="O138" s="66">
        <v>534.18113333329904</v>
      </c>
      <c r="P138" s="66">
        <v>499.06672769437398</v>
      </c>
      <c r="Q138" s="125">
        <f t="shared" si="22"/>
        <v>266592.03020872164</v>
      </c>
      <c r="R138" s="66">
        <v>533.67368242077896</v>
      </c>
      <c r="S138" s="66">
        <v>502.70719193495484</v>
      </c>
      <c r="T138" s="125">
        <f t="shared" si="23"/>
        <v>268281.59829933668</v>
      </c>
      <c r="V138" s="110" t="s">
        <v>277</v>
      </c>
      <c r="W138" s="124">
        <v>0.13220020225321871</v>
      </c>
      <c r="X138" s="138">
        <v>9.2381397097986304E-2</v>
      </c>
      <c r="Z138" s="110" t="s">
        <v>277</v>
      </c>
      <c r="AA138" s="132">
        <f t="shared" si="26"/>
        <v>76.945645496229872</v>
      </c>
      <c r="AB138" s="135">
        <v>60.342491969151503</v>
      </c>
      <c r="AC138" s="70">
        <f t="shared" si="29"/>
        <v>2.3054930924988781E-2</v>
      </c>
      <c r="AE138" s="110" t="s">
        <v>277</v>
      </c>
      <c r="AF138" s="125">
        <f t="shared" si="30"/>
        <v>14262761.44404312</v>
      </c>
      <c r="AG138" s="125">
        <f t="shared" si="31"/>
        <v>12566688.818186658</v>
      </c>
      <c r="AH138" s="133">
        <f t="shared" si="27"/>
        <v>0.13496575354057364</v>
      </c>
      <c r="AI138" s="133">
        <f t="shared" si="32"/>
        <v>2.474061172088593E-4</v>
      </c>
      <c r="AJ138" s="134">
        <v>12887102.9428134</v>
      </c>
      <c r="AK138" s="133">
        <f t="shared" si="28"/>
        <v>2.5497100251502657E-2</v>
      </c>
    </row>
    <row r="139" spans="1:37">
      <c r="A139" s="110" t="s">
        <v>278</v>
      </c>
      <c r="B139" s="66">
        <v>13552732.886872903</v>
      </c>
      <c r="D139" s="110" t="s">
        <v>278</v>
      </c>
      <c r="E139" s="66">
        <v>19172.899999999994</v>
      </c>
      <c r="F139" s="66">
        <v>1329.6999999999989</v>
      </c>
      <c r="G139" s="124">
        <v>0.82540309848766602</v>
      </c>
      <c r="H139" s="125">
        <f t="shared" si="24"/>
        <v>17155.071066994165</v>
      </c>
      <c r="I139" s="66">
        <v>19210.528146279899</v>
      </c>
      <c r="J139" s="66">
        <v>1332.2621106271199</v>
      </c>
      <c r="K139" s="124">
        <v>0.83229976130000005</v>
      </c>
      <c r="L139" s="125">
        <f t="shared" si="25"/>
        <v>17321.180101222813</v>
      </c>
      <c r="N139" s="110" t="s">
        <v>278</v>
      </c>
      <c r="O139" s="66">
        <v>523.61186666670005</v>
      </c>
      <c r="P139" s="66">
        <v>507.33616274495</v>
      </c>
      <c r="Q139" s="125">
        <f t="shared" si="22"/>
        <v>265647.23520240397</v>
      </c>
      <c r="R139" s="66">
        <v>533.57790296226904</v>
      </c>
      <c r="S139" s="66">
        <v>502.21285256450506</v>
      </c>
      <c r="T139" s="125">
        <f t="shared" si="23"/>
        <v>267969.68071206781</v>
      </c>
      <c r="V139" s="110" t="s">
        <v>278</v>
      </c>
      <c r="W139" s="124">
        <v>0.22147738664598704</v>
      </c>
      <c r="X139" s="138">
        <v>9.9855144576550398E-2</v>
      </c>
      <c r="Z139" s="110" t="s">
        <v>278</v>
      </c>
      <c r="AA139" s="132">
        <f t="shared" si="26"/>
        <v>93.596659992304723</v>
      </c>
      <c r="AB139" s="135">
        <v>61.6424676874136</v>
      </c>
      <c r="AC139" s="70">
        <f t="shared" si="29"/>
        <v>2.1543288582226205E-2</v>
      </c>
      <c r="AE139" s="110" t="s">
        <v>278</v>
      </c>
      <c r="AF139" s="125">
        <f t="shared" si="30"/>
        <v>13552732.886872903</v>
      </c>
      <c r="AG139" s="125">
        <f t="shared" si="31"/>
        <v>12565713.790136196</v>
      </c>
      <c r="AH139" s="133">
        <f t="shared" si="27"/>
        <v>7.8548589695835239E-2</v>
      </c>
      <c r="AI139" s="133">
        <f t="shared" si="32"/>
        <v>-7.7588302262343589E-5</v>
      </c>
      <c r="AJ139" s="134">
        <v>12626195.276838601</v>
      </c>
      <c r="AK139" s="133">
        <f t="shared" si="28"/>
        <v>4.8132153662358229E-3</v>
      </c>
    </row>
    <row r="140" spans="1:37">
      <c r="A140" s="110" t="s">
        <v>279</v>
      </c>
      <c r="B140" s="66">
        <v>10138498.833104152</v>
      </c>
      <c r="D140" s="110" t="s">
        <v>279</v>
      </c>
      <c r="E140" s="66">
        <v>19442.438535269055</v>
      </c>
      <c r="F140" s="66">
        <v>1340.8313486621128</v>
      </c>
      <c r="G140" s="124">
        <v>0.82935366017900003</v>
      </c>
      <c r="H140" s="125">
        <f t="shared" si="24"/>
        <v>17465.48891069274</v>
      </c>
      <c r="I140" s="66">
        <v>19249.371581998199</v>
      </c>
      <c r="J140" s="66">
        <v>1330.3891743131101</v>
      </c>
      <c r="K140" s="124">
        <v>0.83229976130000005</v>
      </c>
      <c r="L140" s="125">
        <f t="shared" si="25"/>
        <v>17351.636547185215</v>
      </c>
      <c r="N140" s="110" t="s">
        <v>279</v>
      </c>
      <c r="O140" s="66">
        <v>530.36926666670001</v>
      </c>
      <c r="P140" s="66">
        <v>505.69864386710998</v>
      </c>
      <c r="Q140" s="125">
        <f t="shared" si="22"/>
        <v>268207.01890214381</v>
      </c>
      <c r="R140" s="66">
        <v>533.52133394941598</v>
      </c>
      <c r="S140" s="66">
        <v>501.75296930818007</v>
      </c>
      <c r="T140" s="125">
        <f t="shared" si="23"/>
        <v>267695.91349838063</v>
      </c>
      <c r="V140" s="110" t="s">
        <v>279</v>
      </c>
      <c r="W140" s="124">
        <v>2.3248711085988139E-2</v>
      </c>
      <c r="X140" s="138">
        <v>0.106916642677873</v>
      </c>
      <c r="Z140" s="110" t="s">
        <v>279</v>
      </c>
      <c r="AA140" s="132">
        <f t="shared" si="26"/>
        <v>40.279420693390783</v>
      </c>
      <c r="AB140" s="135">
        <v>62.870556994349201</v>
      </c>
      <c r="AC140" s="70">
        <f t="shared" si="29"/>
        <v>1.9922779749233843E-2</v>
      </c>
      <c r="AE140" s="110" t="s">
        <v>279</v>
      </c>
      <c r="AF140" s="125">
        <f t="shared" si="30"/>
        <v>10138498.833104152</v>
      </c>
      <c r="AG140" s="125">
        <f t="shared" si="31"/>
        <v>12561452.604945794</v>
      </c>
      <c r="AH140" s="133">
        <f t="shared" si="27"/>
        <v>-0.1928880240242006</v>
      </c>
      <c r="AI140" s="133">
        <f t="shared" si="32"/>
        <v>-3.391120680901194E-4</v>
      </c>
      <c r="AJ140" s="134">
        <v>11939351.1049495</v>
      </c>
      <c r="AK140" s="133">
        <f t="shared" si="28"/>
        <v>-4.9524646516705774E-2</v>
      </c>
    </row>
    <row r="141" spans="1:37">
      <c r="A141" s="110" t="s">
        <v>280</v>
      </c>
      <c r="B141" s="66">
        <v>11647158.017555023</v>
      </c>
      <c r="D141" s="110" t="s">
        <v>280</v>
      </c>
      <c r="E141" s="66">
        <v>19446.184971619376</v>
      </c>
      <c r="F141" s="66">
        <v>1337.4505185843516</v>
      </c>
      <c r="G141" s="124">
        <v>0.826631956986</v>
      </c>
      <c r="H141" s="125">
        <f t="shared" si="24"/>
        <v>17412.288457585819</v>
      </c>
      <c r="I141" s="66">
        <v>19293.299141506199</v>
      </c>
      <c r="J141" s="66">
        <v>1328.9980148930399</v>
      </c>
      <c r="K141" s="124">
        <v>0.83229976130000005</v>
      </c>
      <c r="L141" s="125">
        <f t="shared" si="25"/>
        <v>17386.806285058145</v>
      </c>
      <c r="N141" s="110" t="s">
        <v>280</v>
      </c>
      <c r="O141" s="66">
        <v>527.07719999999904</v>
      </c>
      <c r="P141" s="66">
        <v>503.96058526295599</v>
      </c>
      <c r="Q141" s="125">
        <f t="shared" si="22"/>
        <v>265626.13419075962</v>
      </c>
      <c r="R141" s="66">
        <v>533.50263857207904</v>
      </c>
      <c r="S141" s="66">
        <v>501.31475101137198</v>
      </c>
      <c r="T141" s="125">
        <f t="shared" si="23"/>
        <v>267452.74241967179</v>
      </c>
      <c r="V141" s="110" t="s">
        <v>280</v>
      </c>
      <c r="W141" s="124">
        <v>5.1380153673435736E-2</v>
      </c>
      <c r="X141" s="138">
        <v>0.113572054165963</v>
      </c>
      <c r="Z141" s="110" t="s">
        <v>280</v>
      </c>
      <c r="AA141" s="132">
        <f t="shared" si="26"/>
        <v>50.437460011196109</v>
      </c>
      <c r="AB141" s="135">
        <v>64.034710075692004</v>
      </c>
      <c r="AC141" s="70">
        <f t="shared" si="29"/>
        <v>1.8516665622151818E-2</v>
      </c>
      <c r="AE141" s="110" t="s">
        <v>280</v>
      </c>
      <c r="AF141" s="125">
        <f t="shared" si="30"/>
        <v>11647158.017555023</v>
      </c>
      <c r="AG141" s="125">
        <f t="shared" si="31"/>
        <v>12555944.316081632</v>
      </c>
      <c r="AH141" s="133">
        <f t="shared" si="27"/>
        <v>-7.2378968530677323E-2</v>
      </c>
      <c r="AI141" s="133">
        <f t="shared" si="32"/>
        <v>-4.3850731578554125E-4</v>
      </c>
      <c r="AJ141" s="134">
        <v>11980853.997354301</v>
      </c>
      <c r="AK141" s="133">
        <f t="shared" si="28"/>
        <v>-4.5802235518897338E-2</v>
      </c>
    </row>
    <row r="142" spans="1:37">
      <c r="A142" s="110" t="s">
        <v>281</v>
      </c>
      <c r="B142" s="66">
        <v>13265535.289602572</v>
      </c>
      <c r="D142" s="110" t="s">
        <v>281</v>
      </c>
      <c r="E142" s="66">
        <v>19413.88686383656</v>
      </c>
      <c r="F142" s="66">
        <v>1295.4312809227631</v>
      </c>
      <c r="G142" s="124">
        <v>0.823677256323333</v>
      </c>
      <c r="H142" s="125">
        <f t="shared" si="24"/>
        <v>17286.208347499254</v>
      </c>
      <c r="I142" s="66">
        <v>19341.638841454798</v>
      </c>
      <c r="J142" s="66">
        <v>1328.1045248067801</v>
      </c>
      <c r="K142" s="124">
        <v>0.83229976130000005</v>
      </c>
      <c r="L142" s="125">
        <f t="shared" si="25"/>
        <v>17426.145915700417</v>
      </c>
      <c r="N142" s="110" t="s">
        <v>281</v>
      </c>
      <c r="O142" s="66">
        <v>521.01286666670001</v>
      </c>
      <c r="P142" s="66">
        <v>510.32704533514499</v>
      </c>
      <c r="Q142" s="125">
        <f t="shared" si="22"/>
        <v>265886.95682761085</v>
      </c>
      <c r="R142" s="66">
        <v>533.518509978064</v>
      </c>
      <c r="S142" s="66">
        <v>500.88990788969659</v>
      </c>
      <c r="T142" s="125">
        <f t="shared" si="23"/>
        <v>267234.03732036066</v>
      </c>
      <c r="V142" s="110" t="s">
        <v>281</v>
      </c>
      <c r="W142" s="124">
        <v>8.7317146856952133E-2</v>
      </c>
      <c r="X142" s="138">
        <v>0.11977524934758101</v>
      </c>
      <c r="Z142" s="110" t="s">
        <v>281</v>
      </c>
      <c r="AA142" s="132">
        <f t="shared" si="26"/>
        <v>63.339256710264031</v>
      </c>
      <c r="AB142" s="135">
        <v>65.128757656987403</v>
      </c>
      <c r="AC142" s="70">
        <f t="shared" si="29"/>
        <v>1.7085227371252065E-2</v>
      </c>
      <c r="AE142" s="110" t="s">
        <v>281</v>
      </c>
      <c r="AF142" s="125">
        <f t="shared" si="30"/>
        <v>13265535.289602572</v>
      </c>
      <c r="AG142" s="125">
        <f t="shared" si="31"/>
        <v>12550129.30629109</v>
      </c>
      <c r="AH142" s="133">
        <f t="shared" si="27"/>
        <v>5.7003873494185058E-2</v>
      </c>
      <c r="AI142" s="133">
        <f t="shared" si="32"/>
        <v>-4.6312803275927461E-4</v>
      </c>
      <c r="AJ142" s="134">
        <v>11996705.9625658</v>
      </c>
      <c r="AK142" s="133">
        <f t="shared" si="28"/>
        <v>-4.4097023243248323E-2</v>
      </c>
    </row>
    <row r="143" spans="1:37">
      <c r="A143" s="110" t="s">
        <v>282</v>
      </c>
      <c r="B143" s="66">
        <v>12599849.432049988</v>
      </c>
      <c r="D143" s="110" t="s">
        <v>282</v>
      </c>
      <c r="E143" s="66">
        <v>19495.599999999991</v>
      </c>
      <c r="F143" s="66">
        <v>1306.0999999999995</v>
      </c>
      <c r="G143" s="124">
        <v>0.83610307489966595</v>
      </c>
      <c r="H143" s="125">
        <f t="shared" si="24"/>
        <v>17606.431107013919</v>
      </c>
      <c r="I143" s="66">
        <v>19393.814252138302</v>
      </c>
      <c r="J143" s="66">
        <v>1327.7298793089501</v>
      </c>
      <c r="K143" s="124">
        <v>0.83229976130000005</v>
      </c>
      <c r="L143" s="125">
        <f t="shared" si="25"/>
        <v>17469.196852060199</v>
      </c>
      <c r="N143" s="110" t="s">
        <v>282</v>
      </c>
      <c r="O143" s="66">
        <v>532.96826666669904</v>
      </c>
      <c r="P143" s="66">
        <v>498.79249609467399</v>
      </c>
      <c r="Q143" s="125">
        <f t="shared" si="22"/>
        <v>265840.57206993463</v>
      </c>
      <c r="R143" s="66">
        <v>533.56162541607102</v>
      </c>
      <c r="S143" s="66">
        <v>500.47286559144163</v>
      </c>
      <c r="T143" s="125">
        <f t="shared" si="23"/>
        <v>267033.11564160843</v>
      </c>
      <c r="V143" s="110" t="s">
        <v>282</v>
      </c>
      <c r="W143" s="124">
        <v>0.22612726284218954</v>
      </c>
      <c r="X143" s="138">
        <v>0.12544122859168</v>
      </c>
      <c r="Z143" s="110" t="s">
        <v>282</v>
      </c>
      <c r="AA143" s="132">
        <f t="shared" si="26"/>
        <v>87.566262478676137</v>
      </c>
      <c r="AB143" s="135">
        <v>66.138032182490406</v>
      </c>
      <c r="AC143" s="70">
        <f t="shared" si="29"/>
        <v>1.5496603371716988E-2</v>
      </c>
      <c r="AE143" s="110" t="s">
        <v>282</v>
      </c>
      <c r="AF143" s="125">
        <f t="shared" si="30"/>
        <v>12599849.432049988</v>
      </c>
      <c r="AG143" s="125">
        <f t="shared" si="31"/>
        <v>12544614.66292383</v>
      </c>
      <c r="AH143" s="133">
        <f t="shared" si="27"/>
        <v>4.4030662248563954E-3</v>
      </c>
      <c r="AI143" s="133">
        <f t="shared" si="32"/>
        <v>-4.3940928676300395E-4</v>
      </c>
      <c r="AJ143" s="134">
        <v>11784314.367169101</v>
      </c>
      <c r="AK143" s="133">
        <f t="shared" si="28"/>
        <v>-6.0607704276627199E-2</v>
      </c>
    </row>
    <row r="144" spans="1:37">
      <c r="A144" s="110" t="s">
        <v>283</v>
      </c>
      <c r="B144" s="66">
        <v>10158437.784995703</v>
      </c>
      <c r="D144" s="110" t="s">
        <v>283</v>
      </c>
      <c r="E144" s="66">
        <v>19620.192748307323</v>
      </c>
      <c r="F144" s="66">
        <v>1300.1031576018545</v>
      </c>
      <c r="G144" s="124">
        <v>0.84411017219100004</v>
      </c>
      <c r="H144" s="125">
        <f t="shared" si="24"/>
        <v>17861.707436796158</v>
      </c>
      <c r="I144" s="66">
        <v>19449.294098865299</v>
      </c>
      <c r="J144" s="66">
        <v>1327.8748328767699</v>
      </c>
      <c r="K144" s="124">
        <v>0.83229976130000005</v>
      </c>
      <c r="L144" s="125">
        <f t="shared" si="25"/>
        <v>17515.517668815857</v>
      </c>
      <c r="N144" s="110" t="s">
        <v>283</v>
      </c>
      <c r="O144" s="66">
        <v>534.18113333329904</v>
      </c>
      <c r="P144" s="66">
        <v>507.41479114042301</v>
      </c>
      <c r="Q144" s="125">
        <f t="shared" si="22"/>
        <v>271051.40820147039</v>
      </c>
      <c r="R144" s="66">
        <v>533.61684610772897</v>
      </c>
      <c r="S144" s="66">
        <v>500.0638541808143</v>
      </c>
      <c r="T144" s="125">
        <f t="shared" si="23"/>
        <v>266842.49672044138</v>
      </c>
      <c r="V144" s="110" t="s">
        <v>283</v>
      </c>
      <c r="W144" s="124">
        <v>9.2722031547422978E-2</v>
      </c>
      <c r="X144" s="138">
        <v>0.13046470595315901</v>
      </c>
      <c r="Z144" s="110" t="s">
        <v>283</v>
      </c>
      <c r="AA144" s="132">
        <f t="shared" si="26"/>
        <v>48.227184595261733</v>
      </c>
      <c r="AB144" s="135">
        <v>67.046747658364396</v>
      </c>
      <c r="AC144" s="70">
        <f t="shared" si="29"/>
        <v>1.373968117718749E-2</v>
      </c>
      <c r="AE144" s="110" t="s">
        <v>283</v>
      </c>
      <c r="AF144" s="125">
        <f t="shared" si="30"/>
        <v>10158437.784995703</v>
      </c>
      <c r="AG144" s="125">
        <f t="shared" si="31"/>
        <v>12540500.786335314</v>
      </c>
      <c r="AH144" s="133">
        <f t="shared" si="27"/>
        <v>-0.18994959148164262</v>
      </c>
      <c r="AI144" s="133">
        <f t="shared" si="32"/>
        <v>-3.2793965371247236E-4</v>
      </c>
      <c r="AJ144" s="134">
        <v>11891408.239494201</v>
      </c>
      <c r="AK144" s="133">
        <f t="shared" si="28"/>
        <v>-5.1759699066275963E-2</v>
      </c>
    </row>
    <row r="145" spans="1:37">
      <c r="A145" s="110" t="s">
        <v>284</v>
      </c>
      <c r="B145" s="66">
        <v>11560314.225890664</v>
      </c>
      <c r="D145" s="110" t="s">
        <v>284</v>
      </c>
      <c r="E145" s="66">
        <v>19579.634742511931</v>
      </c>
      <c r="F145" s="66">
        <v>1301.5021421212004</v>
      </c>
      <c r="G145" s="124">
        <v>0.84694093545666604</v>
      </c>
      <c r="H145" s="125">
        <f t="shared" si="24"/>
        <v>17884.296306844095</v>
      </c>
      <c r="I145" s="66">
        <v>19507.6107230366</v>
      </c>
      <c r="J145" s="66">
        <v>1328.52662131289</v>
      </c>
      <c r="K145" s="124">
        <v>0.83229976130000005</v>
      </c>
      <c r="L145" s="125">
        <f t="shared" si="25"/>
        <v>17564.706369629574</v>
      </c>
      <c r="N145" s="110" t="s">
        <v>284</v>
      </c>
      <c r="O145" s="66">
        <v>537.47320000000002</v>
      </c>
      <c r="P145" s="66">
        <v>499.89898812042799</v>
      </c>
      <c r="Q145" s="125">
        <f t="shared" si="22"/>
        <v>268682.30882184842</v>
      </c>
      <c r="R145" s="66">
        <v>533.66866242544904</v>
      </c>
      <c r="S145" s="66">
        <v>499.6598763298685</v>
      </c>
      <c r="T145" s="125">
        <f t="shared" si="23"/>
        <v>266652.81786862621</v>
      </c>
      <c r="V145" s="110" t="s">
        <v>284</v>
      </c>
      <c r="W145" s="124">
        <v>9.3626207944683126E-2</v>
      </c>
      <c r="X145" s="138">
        <v>0.134803324258322</v>
      </c>
      <c r="Z145" s="110" t="s">
        <v>284</v>
      </c>
      <c r="AA145" s="132">
        <f t="shared" si="26"/>
        <v>55.45067272639389</v>
      </c>
      <c r="AB145" s="135">
        <v>67.852510734707906</v>
      </c>
      <c r="AC145" s="70">
        <f t="shared" si="29"/>
        <v>1.2017929347583944E-2</v>
      </c>
      <c r="AE145" s="110" t="s">
        <v>284</v>
      </c>
      <c r="AF145" s="125">
        <f t="shared" si="30"/>
        <v>11560314.225890664</v>
      </c>
      <c r="AG145" s="125">
        <f t="shared" si="31"/>
        <v>12539153.552742533</v>
      </c>
      <c r="AH145" s="133">
        <f t="shared" si="27"/>
        <v>-7.8062631798442222E-2</v>
      </c>
      <c r="AI145" s="133">
        <f t="shared" si="32"/>
        <v>-1.0743060550244543E-4</v>
      </c>
      <c r="AJ145" s="134">
        <v>11862405.3624746</v>
      </c>
      <c r="AK145" s="133">
        <f t="shared" si="28"/>
        <v>-5.397080332586858E-2</v>
      </c>
    </row>
    <row r="146" spans="1:37">
      <c r="A146" s="110" t="s">
        <v>285</v>
      </c>
      <c r="B146" s="66">
        <v>13203534.758317154</v>
      </c>
      <c r="D146" s="110" t="s">
        <v>285</v>
      </c>
      <c r="E146" s="66">
        <v>19687.345488204577</v>
      </c>
      <c r="F146" s="66">
        <v>1310.2594799801509</v>
      </c>
      <c r="G146" s="124">
        <v>0.84676911056866599</v>
      </c>
      <c r="H146" s="125">
        <f t="shared" si="24"/>
        <v>17980.89550848518</v>
      </c>
      <c r="I146" s="66">
        <v>19568.403277709</v>
      </c>
      <c r="J146" s="66">
        <v>1329.65512312291</v>
      </c>
      <c r="K146" s="124">
        <v>0.83229976130000005</v>
      </c>
      <c r="L146" s="125">
        <f t="shared" si="25"/>
        <v>17616.432500182251</v>
      </c>
      <c r="N146" s="110" t="s">
        <v>285</v>
      </c>
      <c r="O146" s="66">
        <v>531.40886666669996</v>
      </c>
      <c r="P146" s="66">
        <v>503.727284884217</v>
      </c>
      <c r="Q146" s="125">
        <f t="shared" si="22"/>
        <v>267685.14556941565</v>
      </c>
      <c r="R146" s="66">
        <v>533.70191742115799</v>
      </c>
      <c r="S146" s="66">
        <v>499.26309951736937</v>
      </c>
      <c r="T146" s="125">
        <f t="shared" si="23"/>
        <v>266457.67351005046</v>
      </c>
      <c r="V146" s="110" t="s">
        <v>285</v>
      </c>
      <c r="W146" s="124">
        <v>0.15491765425867632</v>
      </c>
      <c r="X146" s="138">
        <v>0.13839113716196699</v>
      </c>
      <c r="Z146" s="110" t="s">
        <v>285</v>
      </c>
      <c r="AA146" s="132">
        <f t="shared" si="26"/>
        <v>74.947193195395442</v>
      </c>
      <c r="AB146" s="135">
        <v>68.541165834705097</v>
      </c>
      <c r="AC146" s="70">
        <f t="shared" si="29"/>
        <v>1.0149294293467115E-2</v>
      </c>
      <c r="AE146" s="110" t="s">
        <v>285</v>
      </c>
      <c r="AF146" s="125">
        <f t="shared" si="30"/>
        <v>13203534.758317154</v>
      </c>
      <c r="AG146" s="125">
        <f t="shared" si="31"/>
        <v>12540598.780510509</v>
      </c>
      <c r="AH146" s="133">
        <f t="shared" si="27"/>
        <v>5.2863183760963717E-2</v>
      </c>
      <c r="AI146" s="133">
        <f t="shared" si="32"/>
        <v>1.1525720311955645E-4</v>
      </c>
      <c r="AJ146" s="134">
        <v>12007923.909258099</v>
      </c>
      <c r="AK146" s="133">
        <f t="shared" si="28"/>
        <v>-4.2476031693179303E-2</v>
      </c>
    </row>
    <row r="147" spans="1:37">
      <c r="A147" s="110" t="s">
        <v>286</v>
      </c>
      <c r="B147" s="66">
        <v>13052487.686691849</v>
      </c>
      <c r="D147" s="110" t="s">
        <v>286</v>
      </c>
      <c r="E147" s="66">
        <v>19686.999999999989</v>
      </c>
      <c r="F147" s="66">
        <v>1320.9999999999993</v>
      </c>
      <c r="G147" s="124">
        <v>0.84879917114199999</v>
      </c>
      <c r="H147" s="125">
        <f t="shared" si="24"/>
        <v>18031.309282272545</v>
      </c>
      <c r="I147" s="66">
        <v>19631.355930951599</v>
      </c>
      <c r="J147" s="66">
        <v>1331.2133265129401</v>
      </c>
      <c r="K147" s="124">
        <v>0.83229976130000005</v>
      </c>
      <c r="L147" s="125">
        <f t="shared" si="25"/>
        <v>17670.386181839298</v>
      </c>
      <c r="N147" s="110" t="s">
        <v>286</v>
      </c>
      <c r="O147" s="66">
        <v>545.09693333329903</v>
      </c>
      <c r="P147" s="66">
        <v>491.08073580556498</v>
      </c>
      <c r="Q147" s="125">
        <f t="shared" si="22"/>
        <v>267686.60310667352</v>
      </c>
      <c r="R147" s="66">
        <v>533.70383198276704</v>
      </c>
      <c r="S147" s="66">
        <v>498.87621289670562</v>
      </c>
      <c r="T147" s="125">
        <f t="shared" si="23"/>
        <v>266252.1465080225</v>
      </c>
      <c r="V147" s="110" t="s">
        <v>286</v>
      </c>
      <c r="W147" s="124">
        <v>0.26551802164950988</v>
      </c>
      <c r="X147" s="138">
        <v>0.141136462621201</v>
      </c>
      <c r="Z147" s="110" t="s">
        <v>286</v>
      </c>
      <c r="AA147" s="132">
        <f t="shared" si="26"/>
        <v>99.803874976181703</v>
      </c>
      <c r="AB147" s="135">
        <v>69.090806232784601</v>
      </c>
      <c r="AC147" s="70">
        <f t="shared" si="29"/>
        <v>8.0191282331705249E-3</v>
      </c>
      <c r="AE147" s="110" t="s">
        <v>286</v>
      </c>
      <c r="AF147" s="125">
        <f t="shared" si="30"/>
        <v>13052487.686691849</v>
      </c>
      <c r="AG147" s="125">
        <f t="shared" si="31"/>
        <v>12544344.752193596</v>
      </c>
      <c r="AH147" s="133">
        <f t="shared" si="27"/>
        <v>4.0507730338756411E-2</v>
      </c>
      <c r="AI147" s="133">
        <f t="shared" si="32"/>
        <v>2.9870756162853063E-4</v>
      </c>
      <c r="AJ147" s="134">
        <v>12218022.5077466</v>
      </c>
      <c r="AK147" s="133">
        <f t="shared" si="28"/>
        <v>-2.6013494598028604E-2</v>
      </c>
    </row>
    <row r="148" spans="1:37">
      <c r="A148" s="110" t="s">
        <v>287</v>
      </c>
      <c r="B148" s="66">
        <v>10459687.209527208</v>
      </c>
      <c r="D148" s="110" t="s">
        <v>287</v>
      </c>
      <c r="E148" s="66">
        <v>19837.203860158348</v>
      </c>
      <c r="F148" s="66">
        <v>1350.5450933889042</v>
      </c>
      <c r="G148" s="124">
        <v>0.84223048233866604</v>
      </c>
      <c r="H148" s="125">
        <f t="shared" si="24"/>
        <v>18058.042868780518</v>
      </c>
      <c r="I148" s="66">
        <v>19696.227189714798</v>
      </c>
      <c r="J148" s="66">
        <v>1333.1420974121099</v>
      </c>
      <c r="K148" s="124">
        <v>0.83229976130000005</v>
      </c>
      <c r="L148" s="125">
        <f t="shared" si="25"/>
        <v>17726.307285922307</v>
      </c>
      <c r="N148" s="110" t="s">
        <v>287</v>
      </c>
      <c r="O148" s="66">
        <v>535.74053333330005</v>
      </c>
      <c r="P148" s="66">
        <v>497.18814421178001</v>
      </c>
      <c r="Q148" s="125">
        <f t="shared" si="22"/>
        <v>266363.84154701274</v>
      </c>
      <c r="R148" s="66">
        <v>533.66019384146705</v>
      </c>
      <c r="S148" s="66">
        <v>498.50351448470809</v>
      </c>
      <c r="T148" s="125">
        <f t="shared" si="23"/>
        <v>266031.48217056191</v>
      </c>
      <c r="V148" s="110" t="s">
        <v>287</v>
      </c>
      <c r="W148" s="124">
        <v>0.11005757307109942</v>
      </c>
      <c r="X148" s="138">
        <v>0.14295794766631201</v>
      </c>
      <c r="Z148" s="110" t="s">
        <v>287</v>
      </c>
      <c r="AA148" s="132">
        <f t="shared" si="26"/>
        <v>52.80550791171683</v>
      </c>
      <c r="AB148" s="135">
        <v>69.483528970476002</v>
      </c>
      <c r="AC148" s="70">
        <f t="shared" si="29"/>
        <v>5.6841533498424024E-3</v>
      </c>
      <c r="AE148" s="110" t="s">
        <v>287</v>
      </c>
      <c r="AF148" s="125">
        <f t="shared" si="30"/>
        <v>10459687.209527208</v>
      </c>
      <c r="AG148" s="125">
        <f t="shared" si="31"/>
        <v>12550220.542424181</v>
      </c>
      <c r="AH148" s="133">
        <f t="shared" si="27"/>
        <v>-0.16657343397514268</v>
      </c>
      <c r="AI148" s="133">
        <f t="shared" si="32"/>
        <v>4.6840152647731337E-4</v>
      </c>
      <c r="AJ148" s="134">
        <v>12172956.035452699</v>
      </c>
      <c r="AK148" s="133">
        <f t="shared" si="28"/>
        <v>-3.0060388635896461E-2</v>
      </c>
    </row>
    <row r="149" spans="1:37">
      <c r="A149" s="110" t="s">
        <v>288</v>
      </c>
      <c r="B149" s="66">
        <v>11999469.333314881</v>
      </c>
      <c r="D149" s="110" t="s">
        <v>288</v>
      </c>
      <c r="E149" s="66">
        <v>19811.500999172014</v>
      </c>
      <c r="F149" s="66">
        <v>1353.4650111484466</v>
      </c>
      <c r="G149" s="124">
        <v>0.84321410438199995</v>
      </c>
      <c r="H149" s="125">
        <f t="shared" si="24"/>
        <v>18058.802082628376</v>
      </c>
      <c r="I149" s="66">
        <v>19762.810338492302</v>
      </c>
      <c r="J149" s="66">
        <v>1335.3759184205001</v>
      </c>
      <c r="K149" s="124">
        <v>0.83229976130000005</v>
      </c>
      <c r="L149" s="125">
        <f t="shared" si="25"/>
        <v>17783.958245764818</v>
      </c>
      <c r="N149" s="110" t="s">
        <v>288</v>
      </c>
      <c r="O149" s="66">
        <v>537.81973333329995</v>
      </c>
      <c r="P149" s="66">
        <v>493.79053607580403</v>
      </c>
      <c r="Q149" s="125">
        <f t="shared" si="22"/>
        <v>265570.29443479615</v>
      </c>
      <c r="R149" s="66">
        <v>533.56391141678898</v>
      </c>
      <c r="S149" s="66">
        <v>498.14089184283705</v>
      </c>
      <c r="T149" s="125">
        <f t="shared" si="23"/>
        <v>265790.0026883118</v>
      </c>
      <c r="V149" s="110" t="s">
        <v>288</v>
      </c>
      <c r="W149" s="124">
        <v>0.14518460183662751</v>
      </c>
      <c r="X149" s="138">
        <v>0.143851977801982</v>
      </c>
      <c r="Z149" s="110" t="s">
        <v>288</v>
      </c>
      <c r="AA149" s="132">
        <f t="shared" si="26"/>
        <v>66.755060940791026</v>
      </c>
      <c r="AB149" s="135">
        <v>69.720626757272996</v>
      </c>
      <c r="AC149" s="70">
        <f t="shared" si="29"/>
        <v>3.4122876357898235E-3</v>
      </c>
      <c r="AE149" s="110" t="s">
        <v>288</v>
      </c>
      <c r="AF149" s="125">
        <f t="shared" si="30"/>
        <v>11999469.333314881</v>
      </c>
      <c r="AG149" s="125">
        <f t="shared" si="31"/>
        <v>12558689.041073358</v>
      </c>
      <c r="AH149" s="133">
        <f t="shared" si="27"/>
        <v>-4.4528509777536619E-2</v>
      </c>
      <c r="AI149" s="133">
        <f t="shared" si="32"/>
        <v>6.7476891107598469E-4</v>
      </c>
      <c r="AJ149" s="134">
        <v>12274578.012056099</v>
      </c>
      <c r="AK149" s="133">
        <f t="shared" si="28"/>
        <v>-2.2622666114916101E-2</v>
      </c>
    </row>
    <row r="150" spans="1:37">
      <c r="A150" s="110" t="s">
        <v>289</v>
      </c>
      <c r="B150" s="66">
        <v>13471832.000732658</v>
      </c>
      <c r="D150" s="110" t="s">
        <v>289</v>
      </c>
      <c r="E150" s="66">
        <v>19695.415971099959</v>
      </c>
      <c r="F150" s="66">
        <v>1350.3187419879564</v>
      </c>
      <c r="G150" s="124">
        <v>0.85149733879133305</v>
      </c>
      <c r="H150" s="125">
        <f t="shared" si="24"/>
        <v>18120.913027767892</v>
      </c>
      <c r="I150" s="66">
        <v>19830.986772196698</v>
      </c>
      <c r="J150" s="66">
        <v>1337.86014901065</v>
      </c>
      <c r="K150" s="124">
        <v>0.83229976130000005</v>
      </c>
      <c r="L150" s="125">
        <f t="shared" si="25"/>
        <v>17843.185705853419</v>
      </c>
      <c r="N150" s="110" t="s">
        <v>289</v>
      </c>
      <c r="O150" s="66">
        <v>540.4187333333</v>
      </c>
      <c r="P150" s="66">
        <v>497.34697863354597</v>
      </c>
      <c r="Q150" s="125">
        <f t="shared" si="22"/>
        <v>268775.62422028475</v>
      </c>
      <c r="R150" s="66">
        <v>533.40919334044997</v>
      </c>
      <c r="S150" s="66">
        <v>497.78353062603941</v>
      </c>
      <c r="T150" s="125">
        <f t="shared" si="23"/>
        <v>265522.31152939686</v>
      </c>
      <c r="V150" s="110" t="s">
        <v>289</v>
      </c>
      <c r="W150" s="124">
        <v>0.18391339493058789</v>
      </c>
      <c r="X150" s="138">
        <v>0.14379437579877399</v>
      </c>
      <c r="Z150" s="110" t="s">
        <v>289</v>
      </c>
      <c r="AA150" s="132">
        <f t="shared" si="26"/>
        <v>82.307223227234005</v>
      </c>
      <c r="AB150" s="135">
        <v>69.792968539507797</v>
      </c>
      <c r="AC150" s="70">
        <f t="shared" si="29"/>
        <v>1.037595122124424E-3</v>
      </c>
      <c r="AE150" s="110" t="s">
        <v>289</v>
      </c>
      <c r="AF150" s="125">
        <f t="shared" si="30"/>
        <v>13471832.000732658</v>
      </c>
      <c r="AG150" s="125">
        <f t="shared" si="31"/>
        <v>12568842.665831331</v>
      </c>
      <c r="AH150" s="133">
        <f t="shared" si="27"/>
        <v>7.1843475084314892E-2</v>
      </c>
      <c r="AI150" s="133">
        <f t="shared" si="32"/>
        <v>8.0849400162441576E-4</v>
      </c>
      <c r="AJ150" s="134">
        <v>12334728.4010252</v>
      </c>
      <c r="AK150" s="133">
        <f t="shared" si="28"/>
        <v>-1.8626557037154705E-2</v>
      </c>
    </row>
    <row r="151" spans="1:37">
      <c r="A151" s="110" t="s">
        <v>290</v>
      </c>
      <c r="B151" s="66">
        <v>13221971.603659904</v>
      </c>
      <c r="D151" s="110" t="s">
        <v>290</v>
      </c>
      <c r="E151" s="66">
        <v>19724.499999999989</v>
      </c>
      <c r="F151" s="66">
        <v>1344.4999999999991</v>
      </c>
      <c r="G151" s="124">
        <v>0.84422471078399997</v>
      </c>
      <c r="H151" s="125">
        <f t="shared" si="24"/>
        <v>17996.410307858998</v>
      </c>
      <c r="I151" s="66">
        <v>19900.668317403699</v>
      </c>
      <c r="J151" s="66">
        <v>1340.55145433809</v>
      </c>
      <c r="K151" s="124">
        <v>0.83229976130000005</v>
      </c>
      <c r="L151" s="125">
        <f t="shared" si="25"/>
        <v>17903.872944623661</v>
      </c>
      <c r="N151" s="110" t="s">
        <v>290</v>
      </c>
      <c r="O151" s="66">
        <v>540.59199999999998</v>
      </c>
      <c r="P151" s="66">
        <v>502.79185691230902</v>
      </c>
      <c r="Q151" s="125">
        <f t="shared" si="22"/>
        <v>271805.25551193894</v>
      </c>
      <c r="R151" s="66">
        <v>533.19290813286398</v>
      </c>
      <c r="S151" s="66">
        <v>497.42372737714675</v>
      </c>
      <c r="T151" s="125">
        <f t="shared" si="23"/>
        <v>265222.80377450975</v>
      </c>
      <c r="V151" s="110" t="s">
        <v>290</v>
      </c>
      <c r="W151" s="124">
        <v>0.29342297764164471</v>
      </c>
      <c r="X151" s="138">
        <v>0.14276179731726801</v>
      </c>
      <c r="Z151" s="110" t="s">
        <v>290</v>
      </c>
      <c r="AA151" s="132">
        <f t="shared" si="26"/>
        <v>107.89595831043569</v>
      </c>
      <c r="AB151" s="135">
        <v>69.689569784877406</v>
      </c>
      <c r="AC151" s="70">
        <f t="shared" si="29"/>
        <v>-1.4815067591208431E-3</v>
      </c>
      <c r="AE151" s="110" t="s">
        <v>290</v>
      </c>
      <c r="AF151" s="125">
        <f t="shared" si="30"/>
        <v>13221971.603659904</v>
      </c>
      <c r="AG151" s="125">
        <f t="shared" si="31"/>
        <v>12579186.803734247</v>
      </c>
      <c r="AH151" s="133">
        <f t="shared" si="27"/>
        <v>5.1099074205245162E-2</v>
      </c>
      <c r="AI151" s="133">
        <f t="shared" si="32"/>
        <v>8.2299843970812248E-4</v>
      </c>
      <c r="AJ151" s="134">
        <v>12395613.1235484</v>
      </c>
      <c r="AK151" s="133">
        <f t="shared" si="28"/>
        <v>-1.4593445748921659E-2</v>
      </c>
    </row>
    <row r="152" spans="1:37">
      <c r="A152" s="110" t="s">
        <v>291</v>
      </c>
      <c r="B152" s="66">
        <v>11124861.798162993</v>
      </c>
      <c r="D152" s="110" t="s">
        <v>291</v>
      </c>
      <c r="E152" s="66">
        <v>20025.828112452433</v>
      </c>
      <c r="F152" s="66">
        <v>1358.1376453834805</v>
      </c>
      <c r="G152" s="124">
        <v>0.84275959144433299</v>
      </c>
      <c r="H152" s="125">
        <f t="shared" si="24"/>
        <v>18235.096363768331</v>
      </c>
      <c r="I152" s="66">
        <v>19971.6820689382</v>
      </c>
      <c r="J152" s="66">
        <v>1343.4142861789301</v>
      </c>
      <c r="K152" s="124">
        <v>0.83229976130000005</v>
      </c>
      <c r="L152" s="125">
        <f t="shared" si="25"/>
        <v>17965.840504915686</v>
      </c>
      <c r="N152" s="110" t="s">
        <v>291</v>
      </c>
      <c r="O152" s="66">
        <v>538.68606666660003</v>
      </c>
      <c r="P152" s="66">
        <v>495.43051279602503</v>
      </c>
      <c r="Q152" s="125">
        <f t="shared" si="22"/>
        <v>266881.51424470736</v>
      </c>
      <c r="R152" s="66">
        <v>532.91630527694099</v>
      </c>
      <c r="S152" s="66">
        <v>497.0518240925241</v>
      </c>
      <c r="T152" s="125">
        <f t="shared" si="23"/>
        <v>264887.02162655193</v>
      </c>
      <c r="V152" s="110" t="s">
        <v>291</v>
      </c>
      <c r="W152" s="124">
        <v>0.14948082417730757</v>
      </c>
      <c r="X152" s="138">
        <v>0.14075597240500401</v>
      </c>
      <c r="Z152" s="110" t="s">
        <v>291</v>
      </c>
      <c r="AA152" s="132">
        <f t="shared" si="26"/>
        <v>62.256204937685155</v>
      </c>
      <c r="AB152" s="135">
        <v>69.407267370258296</v>
      </c>
      <c r="AC152" s="70">
        <f t="shared" si="29"/>
        <v>-4.0508560390104531E-3</v>
      </c>
      <c r="AE152" s="110" t="s">
        <v>291</v>
      </c>
      <c r="AF152" s="125">
        <f t="shared" si="30"/>
        <v>11124861.798162993</v>
      </c>
      <c r="AG152" s="125">
        <f t="shared" si="31"/>
        <v>12588568.499005847</v>
      </c>
      <c r="AH152" s="133">
        <f t="shared" si="27"/>
        <v>-0.11627268826939667</v>
      </c>
      <c r="AI152" s="133">
        <f t="shared" si="32"/>
        <v>7.4581095089665261E-4</v>
      </c>
      <c r="AJ152" s="134">
        <v>12849187.963656699</v>
      </c>
      <c r="AK152" s="133">
        <f t="shared" si="28"/>
        <v>2.0702867420662994E-2</v>
      </c>
    </row>
    <row r="153" spans="1:37">
      <c r="A153" s="110" t="s">
        <v>292</v>
      </c>
      <c r="B153" s="66">
        <v>12448975.164225742</v>
      </c>
      <c r="D153" s="110" t="s">
        <v>292</v>
      </c>
      <c r="E153" s="66">
        <v>20023.28426108</v>
      </c>
      <c r="F153" s="66">
        <v>1328.0715349828486</v>
      </c>
      <c r="G153" s="124">
        <v>0.84114640381633299</v>
      </c>
      <c r="H153" s="125">
        <f t="shared" si="24"/>
        <v>18170.585083782473</v>
      </c>
      <c r="I153" s="66">
        <v>20043.745016426699</v>
      </c>
      <c r="J153" s="66">
        <v>1346.4155641503201</v>
      </c>
      <c r="K153" s="124">
        <v>0.83229976130000005</v>
      </c>
      <c r="L153" s="125">
        <f t="shared" si="25"/>
        <v>18028.819756880326</v>
      </c>
      <c r="N153" s="110" t="s">
        <v>292</v>
      </c>
      <c r="O153" s="66">
        <v>529.67619999999999</v>
      </c>
      <c r="P153" s="66">
        <v>502.00391471477502</v>
      </c>
      <c r="Q153" s="125">
        <f t="shared" si="22"/>
        <v>265899.52593124611</v>
      </c>
      <c r="R153" s="66">
        <v>532.58525868800496</v>
      </c>
      <c r="S153" s="66">
        <v>496.65717316391795</v>
      </c>
      <c r="T153" s="125">
        <f t="shared" si="23"/>
        <v>264512.28904875851</v>
      </c>
      <c r="V153" s="110" t="s">
        <v>292</v>
      </c>
      <c r="W153" s="124">
        <v>0.15836119677914173</v>
      </c>
      <c r="X153" s="138">
        <v>0.13787279434722399</v>
      </c>
      <c r="Z153" s="110" t="s">
        <v>292</v>
      </c>
      <c r="AA153" s="132">
        <f t="shared" si="26"/>
        <v>71.608082519695316</v>
      </c>
      <c r="AB153" s="135">
        <v>68.966777165355595</v>
      </c>
      <c r="AC153" s="70">
        <f t="shared" si="29"/>
        <v>-6.3464565252637772E-3</v>
      </c>
      <c r="AE153" s="110" t="s">
        <v>292</v>
      </c>
      <c r="AF153" s="125">
        <f t="shared" si="30"/>
        <v>12448975.164225742</v>
      </c>
      <c r="AG153" s="125">
        <f t="shared" si="31"/>
        <v>12596796.905975126</v>
      </c>
      <c r="AH153" s="133">
        <f t="shared" si="27"/>
        <v>-1.1734867431201198E-2</v>
      </c>
      <c r="AI153" s="133">
        <f t="shared" si="32"/>
        <v>6.5364119597299819E-4</v>
      </c>
      <c r="AJ153" s="134">
        <v>12706258.912565401</v>
      </c>
      <c r="AK153" s="133">
        <f t="shared" si="28"/>
        <v>8.6896698745975044E-3</v>
      </c>
    </row>
    <row r="154" spans="1:37">
      <c r="A154" s="110" t="s">
        <v>293</v>
      </c>
      <c r="B154" s="66">
        <v>13754135.551347787</v>
      </c>
      <c r="D154" s="110" t="s">
        <v>293</v>
      </c>
      <c r="E154" s="66">
        <v>19896.07901566787</v>
      </c>
      <c r="F154" s="66">
        <v>1330.1730138532155</v>
      </c>
      <c r="G154" s="124">
        <v>0.837893255736333</v>
      </c>
      <c r="H154" s="125">
        <f t="shared" si="24"/>
        <v>18000.963436678503</v>
      </c>
      <c r="I154" s="66">
        <v>20116.607990773002</v>
      </c>
      <c r="J154" s="66">
        <v>1349.5314099689399</v>
      </c>
      <c r="K154" s="124">
        <v>0.83229976130000005</v>
      </c>
      <c r="L154" s="125">
        <f t="shared" si="25"/>
        <v>18092.57943885498</v>
      </c>
      <c r="N154" s="110" t="s">
        <v>293</v>
      </c>
      <c r="O154" s="66">
        <v>528.11680000000001</v>
      </c>
      <c r="P154" s="66">
        <v>497.56574679615397</v>
      </c>
      <c r="Q154" s="125">
        <f t="shared" si="22"/>
        <v>262772.82998759509</v>
      </c>
      <c r="R154" s="66">
        <v>532.20924838225301</v>
      </c>
      <c r="S154" s="66">
        <v>496.22747238373989</v>
      </c>
      <c r="T154" s="125">
        <f t="shared" si="23"/>
        <v>264096.85010397545</v>
      </c>
      <c r="V154" s="110" t="s">
        <v>293</v>
      </c>
      <c r="W154" s="124">
        <v>0.1177545513772853</v>
      </c>
      <c r="X154" s="138">
        <v>0.13421360946152899</v>
      </c>
      <c r="Z154" s="110" t="s">
        <v>293</v>
      </c>
      <c r="AA154" s="132">
        <f t="shared" si="26"/>
        <v>71.771606166056984</v>
      </c>
      <c r="AB154" s="135">
        <v>68.384345625854195</v>
      </c>
      <c r="AC154" s="70">
        <f t="shared" si="29"/>
        <v>-8.4451030400471971E-3</v>
      </c>
      <c r="AE154" s="110" t="s">
        <v>293</v>
      </c>
      <c r="AF154" s="125">
        <f t="shared" si="30"/>
        <v>13754135.551347787</v>
      </c>
      <c r="AG154" s="125">
        <f t="shared" si="31"/>
        <v>12602595.963208016</v>
      </c>
      <c r="AH154" s="133">
        <f t="shared" si="27"/>
        <v>9.137320529052681E-2</v>
      </c>
      <c r="AI154" s="133">
        <f t="shared" si="32"/>
        <v>4.6035966731672318E-4</v>
      </c>
      <c r="AJ154" s="134">
        <v>12676129.2171879</v>
      </c>
      <c r="AK154" s="133">
        <f t="shared" si="28"/>
        <v>5.8347704071888733E-3</v>
      </c>
    </row>
    <row r="155" spans="1:37">
      <c r="A155" s="110" t="s">
        <v>294</v>
      </c>
      <c r="B155" s="66">
        <v>13475933.334200887</v>
      </c>
      <c r="D155" s="110" t="s">
        <v>294</v>
      </c>
      <c r="E155" s="66">
        <v>20271.799999999992</v>
      </c>
      <c r="F155" s="66">
        <v>1359.7999999999986</v>
      </c>
      <c r="G155" s="124">
        <v>0.82963027595200001</v>
      </c>
      <c r="H155" s="125">
        <f t="shared" si="24"/>
        <v>18177.899028043747</v>
      </c>
      <c r="I155" s="66">
        <v>20190.0090349087</v>
      </c>
      <c r="J155" s="66">
        <v>1352.72648033321</v>
      </c>
      <c r="K155" s="124">
        <v>0.83229976130000005</v>
      </c>
      <c r="L155" s="125">
        <f t="shared" si="25"/>
        <v>18156.866180732566</v>
      </c>
      <c r="N155" s="110" t="s">
        <v>294</v>
      </c>
      <c r="O155" s="66">
        <v>522.05246666669905</v>
      </c>
      <c r="P155" s="66">
        <v>509.27793401417199</v>
      </c>
      <c r="Q155" s="125">
        <f t="shared" si="22"/>
        <v>265869.80167101888</v>
      </c>
      <c r="R155" s="66">
        <v>531.79593621419895</v>
      </c>
      <c r="S155" s="66">
        <v>495.75222024749604</v>
      </c>
      <c r="T155" s="125">
        <f t="shared" si="23"/>
        <v>263639.01609678491</v>
      </c>
      <c r="V155" s="110" t="s">
        <v>294</v>
      </c>
      <c r="W155" s="124">
        <v>0.21432929992840333</v>
      </c>
      <c r="X155" s="138">
        <v>0.12989256931703699</v>
      </c>
      <c r="Z155" s="110" t="s">
        <v>294</v>
      </c>
      <c r="AA155" s="132">
        <f t="shared" si="26"/>
        <v>90.076258266806093</v>
      </c>
      <c r="AB155" s="135">
        <v>67.677870023285195</v>
      </c>
      <c r="AC155" s="70">
        <f t="shared" si="29"/>
        <v>-1.0330955076097159E-2</v>
      </c>
      <c r="AE155" s="110" t="s">
        <v>294</v>
      </c>
      <c r="AF155" s="125">
        <f t="shared" si="30"/>
        <v>13475933.334200887</v>
      </c>
      <c r="AG155" s="125">
        <f t="shared" si="31"/>
        <v>12604489.263462262</v>
      </c>
      <c r="AH155" s="133">
        <f t="shared" si="27"/>
        <v>6.9137594750844536E-2</v>
      </c>
      <c r="AI155" s="133">
        <f t="shared" si="32"/>
        <v>1.5023097302924171E-4</v>
      </c>
      <c r="AJ155" s="134">
        <v>12640352.561437</v>
      </c>
      <c r="AK155" s="133">
        <f t="shared" si="28"/>
        <v>2.8452797432020863E-3</v>
      </c>
    </row>
    <row r="156" spans="1:37">
      <c r="A156" s="110" t="s">
        <v>295</v>
      </c>
      <c r="B156" s="66">
        <v>10861092.051481994</v>
      </c>
      <c r="D156" s="110" t="s">
        <v>295</v>
      </c>
      <c r="E156" s="66">
        <v>20490.49772520678</v>
      </c>
      <c r="F156" s="66">
        <v>1382.1478091740407</v>
      </c>
      <c r="G156" s="124">
        <v>0.85064462673800001</v>
      </c>
      <c r="H156" s="125">
        <f t="shared" si="24"/>
        <v>18812.2795983084</v>
      </c>
      <c r="I156" s="66">
        <v>20263.548361156099</v>
      </c>
      <c r="J156" s="66">
        <v>1355.9533329440001</v>
      </c>
      <c r="K156" s="124">
        <v>0.83229976130000005</v>
      </c>
      <c r="L156" s="125">
        <f t="shared" si="25"/>
        <v>18221.299797025225</v>
      </c>
      <c r="N156" s="110" t="s">
        <v>295</v>
      </c>
      <c r="O156" s="66">
        <v>538.68606666660003</v>
      </c>
      <c r="P156" s="66">
        <v>503.50299437903101</v>
      </c>
      <c r="Q156" s="125">
        <f t="shared" si="22"/>
        <v>271230.04759689543</v>
      </c>
      <c r="R156" s="66">
        <v>531.35042625811798</v>
      </c>
      <c r="S156" s="66">
        <v>495.21915893635929</v>
      </c>
      <c r="T156" s="125">
        <f t="shared" si="23"/>
        <v>263134.91119202116</v>
      </c>
      <c r="V156" s="110" t="s">
        <v>295</v>
      </c>
      <c r="W156" s="124">
        <v>6.6127844700314742E-2</v>
      </c>
      <c r="X156" s="138">
        <v>0.12501353857156799</v>
      </c>
      <c r="Z156" s="110" t="s">
        <v>295</v>
      </c>
      <c r="AA156" s="132">
        <f t="shared" si="26"/>
        <v>47.771734928281894</v>
      </c>
      <c r="AB156" s="135">
        <v>66.867364667017696</v>
      </c>
      <c r="AC156" s="70">
        <f t="shared" si="29"/>
        <v>-1.1975928852202888E-2</v>
      </c>
      <c r="AE156" s="110" t="s">
        <v>295</v>
      </c>
      <c r="AF156" s="125">
        <f t="shared" si="30"/>
        <v>10861092.051481994</v>
      </c>
      <c r="AG156" s="125">
        <f t="shared" si="31"/>
        <v>12601640.616448088</v>
      </c>
      <c r="AH156" s="133">
        <f t="shared" si="27"/>
        <v>-0.13812079061311039</v>
      </c>
      <c r="AI156" s="133">
        <f t="shared" si="32"/>
        <v>-2.2600257373639465E-4</v>
      </c>
      <c r="AJ156" s="134">
        <v>12468954.259517301</v>
      </c>
      <c r="AK156" s="133">
        <f t="shared" si="28"/>
        <v>-1.0529292254026037E-2</v>
      </c>
    </row>
    <row r="157" spans="1:37">
      <c r="A157" s="110" t="s">
        <v>296</v>
      </c>
      <c r="B157" s="66">
        <v>12135464.990669973</v>
      </c>
      <c r="D157" s="110" t="s">
        <v>296</v>
      </c>
      <c r="E157" s="66">
        <v>20691.360548227254</v>
      </c>
      <c r="F157" s="66">
        <v>1381.6256648288788</v>
      </c>
      <c r="G157" s="124">
        <v>0.84573439959066599</v>
      </c>
      <c r="H157" s="125">
        <f t="shared" si="24"/>
        <v>18881.02105479785</v>
      </c>
      <c r="I157" s="66">
        <v>20336.877301190601</v>
      </c>
      <c r="J157" s="66">
        <v>1359.16894645196</v>
      </c>
      <c r="K157" s="124">
        <v>0.83229976130000005</v>
      </c>
      <c r="L157" s="125">
        <f t="shared" si="25"/>
        <v>18285.547069820284</v>
      </c>
      <c r="N157" s="110" t="s">
        <v>296</v>
      </c>
      <c r="O157" s="66">
        <v>532.27520000000004</v>
      </c>
      <c r="P157" s="66">
        <v>511.49961817662501</v>
      </c>
      <c r="Q157" s="125">
        <f t="shared" si="22"/>
        <v>272258.56156488671</v>
      </c>
      <c r="R157" s="66">
        <v>530.87173291982106</v>
      </c>
      <c r="S157" s="66">
        <v>494.61928650032922</v>
      </c>
      <c r="T157" s="125">
        <f t="shared" si="23"/>
        <v>262579.39775999525</v>
      </c>
      <c r="V157" s="110" t="s">
        <v>296</v>
      </c>
      <c r="W157" s="124">
        <v>7.4294499170671324E-2</v>
      </c>
      <c r="X157" s="138">
        <v>0.11973315483956901</v>
      </c>
      <c r="Z157" s="110" t="s">
        <v>296</v>
      </c>
      <c r="AA157" s="132">
        <f t="shared" si="26"/>
        <v>54.34742060472</v>
      </c>
      <c r="AB157" s="135">
        <v>65.986842859072794</v>
      </c>
      <c r="AC157" s="70">
        <f t="shared" si="29"/>
        <v>-1.316818469412806E-2</v>
      </c>
      <c r="AE157" s="110" t="s">
        <v>296</v>
      </c>
      <c r="AF157" s="125">
        <f t="shared" si="30"/>
        <v>12135464.990669973</v>
      </c>
      <c r="AG157" s="125">
        <f t="shared" si="31"/>
        <v>12594138.232307984</v>
      </c>
      <c r="AH157" s="133">
        <f t="shared" si="27"/>
        <v>-3.6419581330413474E-2</v>
      </c>
      <c r="AI157" s="133">
        <f t="shared" si="32"/>
        <v>-5.9534979360642559E-4</v>
      </c>
      <c r="AJ157" s="134">
        <v>12373154.8337215</v>
      </c>
      <c r="AK157" s="133">
        <f t="shared" si="28"/>
        <v>-1.7546527956918141E-2</v>
      </c>
    </row>
    <row r="158" spans="1:37">
      <c r="A158" s="110" t="s">
        <v>297</v>
      </c>
      <c r="B158" s="66">
        <v>13345793.564087156</v>
      </c>
      <c r="D158" s="110" t="s">
        <v>297</v>
      </c>
      <c r="E158" s="66">
        <v>20257.302624092648</v>
      </c>
      <c r="F158" s="66">
        <v>1380.2340132304905</v>
      </c>
      <c r="G158" s="124">
        <v>0.85091784354</v>
      </c>
      <c r="H158" s="125">
        <f t="shared" si="24"/>
        <v>18617.53427806059</v>
      </c>
      <c r="I158" s="66">
        <v>20409.7890300402</v>
      </c>
      <c r="J158" s="66">
        <v>1362.3466710553901</v>
      </c>
      <c r="K158" s="124">
        <v>0.83229976130000005</v>
      </c>
      <c r="L158" s="125">
        <f t="shared" si="25"/>
        <v>18349.409208941208</v>
      </c>
      <c r="N158" s="110" t="s">
        <v>297</v>
      </c>
      <c r="O158" s="66">
        <v>539.37913333329902</v>
      </c>
      <c r="P158" s="66">
        <v>494.58236595643098</v>
      </c>
      <c r="Q158" s="125">
        <f t="shared" si="22"/>
        <v>266767.4079115123</v>
      </c>
      <c r="R158" s="66">
        <v>530.36345538037199</v>
      </c>
      <c r="S158" s="66">
        <v>493.94622855491758</v>
      </c>
      <c r="T158" s="125">
        <f t="shared" si="23"/>
        <v>261971.02854848906</v>
      </c>
      <c r="V158" s="110" t="s">
        <v>297</v>
      </c>
      <c r="W158" s="124">
        <v>6.6978713279439717E-2</v>
      </c>
      <c r="X158" s="138">
        <v>0.114171252176822</v>
      </c>
      <c r="Z158" s="110" t="s">
        <v>297</v>
      </c>
      <c r="AA158" s="132">
        <f t="shared" si="26"/>
        <v>59.793383950452018</v>
      </c>
      <c r="AB158" s="135">
        <v>65.058383132884998</v>
      </c>
      <c r="AC158" s="70">
        <f t="shared" si="29"/>
        <v>-1.4070376547195895E-2</v>
      </c>
      <c r="AE158" s="110" t="s">
        <v>297</v>
      </c>
      <c r="AF158" s="125">
        <f t="shared" si="30"/>
        <v>13345793.564087156</v>
      </c>
      <c r="AG158" s="125">
        <f t="shared" si="31"/>
        <v>12581454.270756157</v>
      </c>
      <c r="AH158" s="133">
        <f t="shared" si="27"/>
        <v>6.0751267451458264E-2</v>
      </c>
      <c r="AI158" s="133">
        <f t="shared" si="32"/>
        <v>-1.0071321529001587E-3</v>
      </c>
      <c r="AJ158" s="134">
        <v>12349013.556337699</v>
      </c>
      <c r="AK158" s="133">
        <f t="shared" si="28"/>
        <v>-1.8474868597562207E-2</v>
      </c>
    </row>
    <row r="159" spans="1:37">
      <c r="A159" s="110" t="s">
        <v>298</v>
      </c>
      <c r="B159" s="66">
        <v>13299545.711998761</v>
      </c>
      <c r="D159" s="110" t="s">
        <v>298</v>
      </c>
      <c r="E159" s="66">
        <v>20490.8</v>
      </c>
      <c r="F159" s="66">
        <v>1378.6999999999987</v>
      </c>
      <c r="G159" s="124">
        <v>0.859675911526666</v>
      </c>
      <c r="H159" s="125">
        <f t="shared" si="24"/>
        <v>18994.147167910603</v>
      </c>
      <c r="I159" s="66">
        <v>20482.298274762201</v>
      </c>
      <c r="J159" s="66">
        <v>1365.4738924015601</v>
      </c>
      <c r="K159" s="124">
        <v>0.83229976130000005</v>
      </c>
      <c r="L159" s="125">
        <f t="shared" si="25"/>
        <v>18412.885857361543</v>
      </c>
      <c r="N159" s="110" t="s">
        <v>298</v>
      </c>
      <c r="O159" s="66">
        <v>523.61186666670005</v>
      </c>
      <c r="P159" s="66">
        <v>497.53748482761398</v>
      </c>
      <c r="Q159" s="125">
        <f t="shared" si="22"/>
        <v>260516.53116724192</v>
      </c>
      <c r="R159" s="66">
        <v>529.83006998776204</v>
      </c>
      <c r="S159" s="66">
        <v>493.2014857249963</v>
      </c>
      <c r="T159" s="125">
        <f t="shared" si="23"/>
        <v>261312.977699743</v>
      </c>
      <c r="V159" s="110" t="s">
        <v>298</v>
      </c>
      <c r="W159" s="124">
        <v>0.12603714047068382</v>
      </c>
      <c r="X159" s="138">
        <v>0.10841926547931199</v>
      </c>
      <c r="Z159" s="110" t="s">
        <v>298</v>
      </c>
      <c r="AA159" s="132">
        <f t="shared" si="26"/>
        <v>71.012190250846714</v>
      </c>
      <c r="AB159" s="135">
        <v>64.096789382979793</v>
      </c>
      <c r="AC159" s="70">
        <f t="shared" si="29"/>
        <v>-1.4780474146446343E-2</v>
      </c>
      <c r="AE159" s="110" t="s">
        <v>298</v>
      </c>
      <c r="AF159" s="125">
        <f t="shared" si="30"/>
        <v>13299545.711998761</v>
      </c>
      <c r="AG159" s="125">
        <f t="shared" si="31"/>
        <v>12563019.100047544</v>
      </c>
      <c r="AH159" s="133">
        <f t="shared" si="27"/>
        <v>5.8626561504505688E-2</v>
      </c>
      <c r="AI159" s="133">
        <f t="shared" si="32"/>
        <v>-1.4652654861579961E-3</v>
      </c>
      <c r="AJ159" s="134">
        <v>12496788.277221899</v>
      </c>
      <c r="AK159" s="133">
        <f t="shared" si="28"/>
        <v>-5.2718874578001331E-3</v>
      </c>
    </row>
    <row r="160" spans="1:37">
      <c r="A160" s="110" t="s">
        <v>299</v>
      </c>
      <c r="B160" s="66">
        <v>11015946.134162324</v>
      </c>
      <c r="D160" s="110" t="s">
        <v>299</v>
      </c>
      <c r="E160" s="66">
        <v>20853.62205558459</v>
      </c>
      <c r="F160" s="66">
        <v>1386.8694618820759</v>
      </c>
      <c r="G160" s="124">
        <v>0.86517828770500005</v>
      </c>
      <c r="H160" s="125">
        <f t="shared" si="24"/>
        <v>19428.970484379977</v>
      </c>
      <c r="I160" s="66">
        <v>20554.324458410301</v>
      </c>
      <c r="J160" s="66">
        <v>1368.54917572662</v>
      </c>
      <c r="K160" s="124">
        <v>0.83229976130000005</v>
      </c>
      <c r="L160" s="125">
        <f t="shared" si="25"/>
        <v>18475.908516144267</v>
      </c>
      <c r="N160" s="110" t="s">
        <v>299</v>
      </c>
      <c r="O160" s="66">
        <v>523.78513333339902</v>
      </c>
      <c r="P160" s="66">
        <v>503.270547914296</v>
      </c>
      <c r="Q160" s="125">
        <f t="shared" si="22"/>
        <v>263605.6310420623</v>
      </c>
      <c r="R160" s="66">
        <v>529.28168788870096</v>
      </c>
      <c r="S160" s="66">
        <v>492.38359152245465</v>
      </c>
      <c r="T160" s="125">
        <f t="shared" si="23"/>
        <v>260609.61840970546</v>
      </c>
      <c r="V160" s="110" t="s">
        <v>299</v>
      </c>
      <c r="W160" s="124">
        <v>3.7295029446985484E-2</v>
      </c>
      <c r="X160" s="138">
        <v>0.102539134306216</v>
      </c>
      <c r="Z160" s="110" t="s">
        <v>299</v>
      </c>
      <c r="AA160" s="132">
        <f t="shared" si="26"/>
        <v>46.057877863427812</v>
      </c>
      <c r="AB160" s="135">
        <v>63.113574879393603</v>
      </c>
      <c r="AC160" s="70">
        <f t="shared" si="29"/>
        <v>-1.5339528126930957E-2</v>
      </c>
      <c r="AE160" s="110" t="s">
        <v>299</v>
      </c>
      <c r="AF160" s="125">
        <f t="shared" si="30"/>
        <v>11015946.134162324</v>
      </c>
      <c r="AG160" s="125">
        <f t="shared" si="31"/>
        <v>12538809.804976854</v>
      </c>
      <c r="AH160" s="133">
        <f t="shared" si="27"/>
        <v>-0.12145201135518316</v>
      </c>
      <c r="AI160" s="133">
        <f t="shared" si="32"/>
        <v>-1.9270284378217761E-3</v>
      </c>
      <c r="AJ160" s="134">
        <v>12573465.286420999</v>
      </c>
      <c r="AK160" s="133">
        <f t="shared" si="28"/>
        <v>2.7638573344010136E-3</v>
      </c>
    </row>
    <row r="161" spans="1:37">
      <c r="A161" s="110" t="s">
        <v>300</v>
      </c>
      <c r="B161" s="66">
        <v>12194932.15327346</v>
      </c>
      <c r="D161" s="110" t="s">
        <v>300</v>
      </c>
      <c r="E161" s="66">
        <v>20910.937240608007</v>
      </c>
      <c r="F161" s="66">
        <v>1395.4963467932498</v>
      </c>
      <c r="G161" s="124">
        <v>0.86039583268166597</v>
      </c>
      <c r="H161" s="125">
        <f t="shared" si="24"/>
        <v>19387.179606080237</v>
      </c>
      <c r="I161" s="66">
        <v>20625.792317616299</v>
      </c>
      <c r="J161" s="66">
        <v>1371.5793525839699</v>
      </c>
      <c r="K161" s="124">
        <v>0.83229976130000005</v>
      </c>
      <c r="L161" s="125">
        <f t="shared" si="25"/>
        <v>18538.421375159389</v>
      </c>
      <c r="N161" s="110" t="s">
        <v>300</v>
      </c>
      <c r="O161" s="66">
        <v>530.02273333330004</v>
      </c>
      <c r="P161" s="66">
        <v>500.119030811877</v>
      </c>
      <c r="Q161" s="125">
        <f t="shared" si="22"/>
        <v>265074.45570291195</v>
      </c>
      <c r="R161" s="66">
        <v>528.72453385282404</v>
      </c>
      <c r="S161" s="66">
        <v>491.48808276132553</v>
      </c>
      <c r="T161" s="125">
        <f t="shared" si="23"/>
        <v>259861.80745220004</v>
      </c>
      <c r="V161" s="110" t="s">
        <v>300</v>
      </c>
      <c r="W161" s="124">
        <v>6.4170171173308921E-2</v>
      </c>
      <c r="X161" s="138">
        <v>9.6603809388580694E-2</v>
      </c>
      <c r="Z161" s="110" t="s">
        <v>300</v>
      </c>
      <c r="AA161" s="132">
        <f t="shared" si="26"/>
        <v>54.412591099163876</v>
      </c>
      <c r="AB161" s="135">
        <v>62.124575017705297</v>
      </c>
      <c r="AC161" s="70">
        <f t="shared" si="29"/>
        <v>-1.5670160715475667E-2</v>
      </c>
      <c r="AE161" s="110" t="s">
        <v>300</v>
      </c>
      <c r="AF161" s="125">
        <f t="shared" si="30"/>
        <v>12194932.15327346</v>
      </c>
      <c r="AG161" s="125">
        <f t="shared" si="31"/>
        <v>12509306.222668665</v>
      </c>
      <c r="AH161" s="133">
        <f t="shared" si="27"/>
        <v>-2.5131215416688252E-2</v>
      </c>
      <c r="AI161" s="133">
        <f t="shared" si="32"/>
        <v>-2.3529810856911526E-3</v>
      </c>
      <c r="AJ161" s="134">
        <v>12434700.1875039</v>
      </c>
      <c r="AK161" s="133">
        <f t="shared" si="28"/>
        <v>-5.9640425965084513E-3</v>
      </c>
    </row>
    <row r="162" spans="1:37">
      <c r="A162" s="110" t="s">
        <v>301</v>
      </c>
      <c r="B162" s="66">
        <v>13213358.651137343</v>
      </c>
      <c r="D162" s="110" t="s">
        <v>301</v>
      </c>
      <c r="E162" s="66">
        <v>20694.152888953944</v>
      </c>
      <c r="F162" s="66">
        <v>1401.2135901882145</v>
      </c>
      <c r="G162" s="124">
        <v>0.85508703384899998</v>
      </c>
      <c r="H162" s="125">
        <f t="shared" si="24"/>
        <v>19096.515402021556</v>
      </c>
      <c r="I162" s="66">
        <v>20696.813650010401</v>
      </c>
      <c r="J162" s="66">
        <v>1374.5827047058301</v>
      </c>
      <c r="K162" s="124">
        <v>0.83229976130000005</v>
      </c>
      <c r="L162" s="125">
        <f t="shared" si="25"/>
        <v>18600.53576528007</v>
      </c>
      <c r="N162" s="110" t="s">
        <v>301</v>
      </c>
      <c r="O162" s="66">
        <v>526.21086666669999</v>
      </c>
      <c r="P162" s="66">
        <v>501.08118819025799</v>
      </c>
      <c r="Q162" s="125">
        <f t="shared" si="22"/>
        <v>263674.36630797543</v>
      </c>
      <c r="R162" s="66">
        <v>528.161397303169</v>
      </c>
      <c r="S162" s="66">
        <v>490.51414893099411</v>
      </c>
      <c r="T162" s="125">
        <f t="shared" si="23"/>
        <v>259070.63829636859</v>
      </c>
      <c r="V162" s="110" t="s">
        <v>301</v>
      </c>
      <c r="W162" s="124">
        <v>4.1671067932049222E-2</v>
      </c>
      <c r="X162" s="138">
        <v>9.0645463891912803E-2</v>
      </c>
      <c r="Z162" s="110" t="s">
        <v>301</v>
      </c>
      <c r="AA162" s="132">
        <f t="shared" si="26"/>
        <v>55.905568895842599</v>
      </c>
      <c r="AB162" s="135">
        <v>61.134965382858802</v>
      </c>
      <c r="AC162" s="70">
        <f t="shared" si="29"/>
        <v>-1.5929439107864485E-2</v>
      </c>
      <c r="AE162" s="110" t="s">
        <v>301</v>
      </c>
      <c r="AF162" s="125">
        <f t="shared" si="30"/>
        <v>13213358.651137343</v>
      </c>
      <c r="AG162" s="125">
        <f t="shared" si="31"/>
        <v>12474385.973792182</v>
      </c>
      <c r="AH162" s="133">
        <f t="shared" si="27"/>
        <v>5.923920254653741E-2</v>
      </c>
      <c r="AI162" s="133">
        <f t="shared" si="32"/>
        <v>-2.7915416134910442E-3</v>
      </c>
      <c r="AJ162" s="134">
        <v>12256252.827340599</v>
      </c>
      <c r="AK162" s="133">
        <f t="shared" si="28"/>
        <v>-1.7486483656178806E-2</v>
      </c>
    </row>
    <row r="163" spans="1:37">
      <c r="A163" s="110" t="s">
        <v>302</v>
      </c>
      <c r="B163" s="66">
        <v>12946166.977959927</v>
      </c>
      <c r="D163" s="110" t="s">
        <v>302</v>
      </c>
      <c r="E163" s="66">
        <v>20662.5</v>
      </c>
      <c r="F163" s="66">
        <v>1407.1999999999994</v>
      </c>
      <c r="G163" s="124">
        <v>0.85411213350033299</v>
      </c>
      <c r="H163" s="125">
        <f t="shared" si="24"/>
        <v>19055.291958450631</v>
      </c>
      <c r="I163" s="66">
        <v>20767.678468799601</v>
      </c>
      <c r="J163" s="66">
        <v>1377.5924619458301</v>
      </c>
      <c r="K163" s="124">
        <v>0.83229976130000005</v>
      </c>
      <c r="L163" s="125">
        <f t="shared" si="25"/>
        <v>18662.526294282889</v>
      </c>
      <c r="N163" s="110" t="s">
        <v>302</v>
      </c>
      <c r="O163" s="66">
        <v>523.7851333333</v>
      </c>
      <c r="P163" s="66">
        <v>494.932841008021</v>
      </c>
      <c r="Q163" s="125">
        <f t="shared" si="22"/>
        <v>259238.46411841526</v>
      </c>
      <c r="R163" s="66">
        <v>527.59587903744796</v>
      </c>
      <c r="S163" s="66">
        <v>489.46316649420828</v>
      </c>
      <c r="T163" s="125">
        <f t="shared" si="23"/>
        <v>258238.74958296455</v>
      </c>
      <c r="V163" s="110" t="s">
        <v>302</v>
      </c>
      <c r="W163" s="124">
        <v>0.15392980386964117</v>
      </c>
      <c r="X163" s="138">
        <v>8.4675999957837006E-2</v>
      </c>
      <c r="Z163" s="110" t="s">
        <v>302</v>
      </c>
      <c r="AA163" s="132">
        <f t="shared" si="26"/>
        <v>74.636195637432252</v>
      </c>
      <c r="AB163" s="135">
        <v>60.145101569848897</v>
      </c>
      <c r="AC163" s="70">
        <f t="shared" si="29"/>
        <v>-1.6191451271966306E-2</v>
      </c>
      <c r="AE163" s="110" t="s">
        <v>302</v>
      </c>
      <c r="AF163" s="125">
        <f t="shared" si="30"/>
        <v>12946166.977959927</v>
      </c>
      <c r="AG163" s="125">
        <f t="shared" si="31"/>
        <v>12433747.403608887</v>
      </c>
      <c r="AH163" s="133">
        <f t="shared" si="27"/>
        <v>4.1211998098200968E-2</v>
      </c>
      <c r="AI163" s="133">
        <f t="shared" si="32"/>
        <v>-3.2577611650524974E-3</v>
      </c>
      <c r="AJ163" s="134">
        <v>12176427.0075307</v>
      </c>
      <c r="AK163" s="133">
        <f t="shared" si="28"/>
        <v>-2.0695321187198884E-2</v>
      </c>
    </row>
    <row r="164" spans="1:37">
      <c r="A164" s="110" t="s">
        <v>303</v>
      </c>
      <c r="B164" s="66">
        <v>10752940.151987759</v>
      </c>
      <c r="D164" s="110" t="s">
        <v>303</v>
      </c>
      <c r="E164" s="66">
        <v>20818.87167443685</v>
      </c>
      <c r="F164" s="66">
        <v>1373.5981130822115</v>
      </c>
      <c r="G164" s="124">
        <v>0.83454376771766603</v>
      </c>
      <c r="H164" s="125">
        <f t="shared" si="24"/>
        <v>18747.857719897336</v>
      </c>
      <c r="I164" s="66">
        <v>20838.6751242153</v>
      </c>
      <c r="J164" s="66">
        <v>1380.6584984610099</v>
      </c>
      <c r="K164" s="124">
        <v>0.83229976130000005</v>
      </c>
      <c r="L164" s="125">
        <f t="shared" si="25"/>
        <v>18724.682830153652</v>
      </c>
      <c r="N164" s="110" t="s">
        <v>303</v>
      </c>
      <c r="O164" s="66">
        <v>511.13666666670002</v>
      </c>
      <c r="P164" s="66">
        <v>486.242005348173</v>
      </c>
      <c r="Q164" s="125">
        <f t="shared" si="22"/>
        <v>248536.11780699686</v>
      </c>
      <c r="R164" s="139">
        <v>527.59587903744796</v>
      </c>
      <c r="S164" s="66">
        <v>487.61782714255679</v>
      </c>
      <c r="T164" s="125">
        <f t="shared" si="23"/>
        <v>257265.15614560759</v>
      </c>
      <c r="V164" s="110" t="s">
        <v>303</v>
      </c>
      <c r="W164" s="124">
        <v>3.4032438895095773E-2</v>
      </c>
      <c r="X164" s="138">
        <v>7.8676710730502503E-2</v>
      </c>
      <c r="Z164" s="110" t="s">
        <v>303</v>
      </c>
      <c r="AA164" s="132">
        <f t="shared" si="26"/>
        <v>47.242950846823994</v>
      </c>
      <c r="AB164" s="135">
        <v>59.1520708008658</v>
      </c>
      <c r="AC164" s="70">
        <f t="shared" si="29"/>
        <v>-1.6510584288062957E-2</v>
      </c>
      <c r="AE164" s="110" t="s">
        <v>303</v>
      </c>
      <c r="AF164" s="125">
        <f t="shared" si="30"/>
        <v>10752940.151987759</v>
      </c>
      <c r="AG164" s="125">
        <f t="shared" si="31"/>
        <v>12382817.193851667</v>
      </c>
      <c r="AH164" s="133">
        <f t="shared" si="27"/>
        <v>-0.13162408976474077</v>
      </c>
      <c r="AI164" s="133">
        <f t="shared" si="32"/>
        <v>-4.0961271050461434E-3</v>
      </c>
      <c r="AJ164" s="134">
        <v>12232038.904919101</v>
      </c>
      <c r="AK164" s="133">
        <f t="shared" si="28"/>
        <v>-1.2176412408593922E-2</v>
      </c>
    </row>
    <row r="165" spans="1:37">
      <c r="A165" s="110" t="s">
        <v>304</v>
      </c>
      <c r="B165" s="66">
        <v>11897408.977886427</v>
      </c>
      <c r="D165" s="110" t="s">
        <v>304</v>
      </c>
      <c r="E165" s="66">
        <v>20699.204239511997</v>
      </c>
      <c r="F165" s="66">
        <v>1301.1765805552659</v>
      </c>
      <c r="G165" s="124">
        <v>0.84707450780233295</v>
      </c>
      <c r="H165" s="125">
        <f t="shared" si="24"/>
        <v>18834.944823639853</v>
      </c>
      <c r="I165" s="66">
        <v>20910.026229945699</v>
      </c>
      <c r="J165" s="66">
        <v>1383.8491931197</v>
      </c>
      <c r="K165" s="124">
        <v>0.83229976130000005</v>
      </c>
      <c r="L165" s="125">
        <f t="shared" si="25"/>
        <v>18787.259033080245</v>
      </c>
      <c r="N165" s="110" t="s">
        <v>304</v>
      </c>
      <c r="O165" s="66">
        <v>519.97326666660001</v>
      </c>
      <c r="P165" s="66">
        <v>491.49859600920399</v>
      </c>
      <c r="Q165" s="125">
        <f t="shared" si="22"/>
        <v>255566.13052895333</v>
      </c>
      <c r="R165" s="139">
        <v>527.59587903744796</v>
      </c>
      <c r="S165" s="66">
        <v>485.7374244470567</v>
      </c>
      <c r="T165" s="125">
        <f t="shared" si="23"/>
        <v>256273.06343253085</v>
      </c>
      <c r="V165" s="110" t="s">
        <v>304</v>
      </c>
      <c r="W165" s="124">
        <v>6.2160485828417378E-2</v>
      </c>
      <c r="X165" s="138">
        <v>7.2672172981503094E-2</v>
      </c>
      <c r="Z165" s="110" t="s">
        <v>304</v>
      </c>
      <c r="AA165" s="132">
        <f t="shared" si="26"/>
        <v>54.745479561849393</v>
      </c>
      <c r="AB165" s="135">
        <v>58.1620172318923</v>
      </c>
      <c r="AC165" s="70">
        <f t="shared" si="29"/>
        <v>-1.6737428725132841E-2</v>
      </c>
      <c r="AE165" s="110" t="s">
        <v>304</v>
      </c>
      <c r="AF165" s="125">
        <f t="shared" si="30"/>
        <v>11897408.977886427</v>
      </c>
      <c r="AG165" s="125">
        <f t="shared" si="31"/>
        <v>12327390.853463115</v>
      </c>
      <c r="AH165" s="133">
        <f t="shared" si="27"/>
        <v>-3.4880201389566053E-2</v>
      </c>
      <c r="AI165" s="133">
        <f t="shared" si="32"/>
        <v>-4.4760686942929562E-3</v>
      </c>
      <c r="AJ165" s="134">
        <v>12135583.801319901</v>
      </c>
      <c r="AK165" s="133">
        <f t="shared" si="28"/>
        <v>-1.5559420028393941E-2</v>
      </c>
    </row>
    <row r="166" spans="1:37">
      <c r="A166" s="110" t="s">
        <v>305</v>
      </c>
      <c r="B166" s="66">
        <v>13322163.494678658</v>
      </c>
      <c r="D166" s="110" t="s">
        <v>305</v>
      </c>
      <c r="E166" s="66">
        <v>20790.778083190675</v>
      </c>
      <c r="F166" s="66">
        <v>1267.3231753822097</v>
      </c>
      <c r="G166" s="124">
        <v>0.84156072203066601</v>
      </c>
      <c r="H166" s="125">
        <f t="shared" si="24"/>
        <v>18764.025390651503</v>
      </c>
      <c r="I166" s="66">
        <v>20981.942022523199</v>
      </c>
      <c r="J166" s="66">
        <v>1387.22851204936</v>
      </c>
      <c r="K166" s="124">
        <v>0.83229976130000005</v>
      </c>
      <c r="L166" s="125">
        <f t="shared" si="25"/>
        <v>18850.493849005859</v>
      </c>
      <c r="N166" s="110" t="s">
        <v>305</v>
      </c>
      <c r="O166" s="66">
        <v>524.30493333339905</v>
      </c>
      <c r="P166" s="66">
        <v>504.46719106643798</v>
      </c>
      <c r="Q166" s="125">
        <f t="shared" si="22"/>
        <v>264494.63698097586</v>
      </c>
      <c r="R166" s="139">
        <v>527.59587903744796</v>
      </c>
      <c r="S166" s="66">
        <v>483.81520228423079</v>
      </c>
      <c r="T166" s="125">
        <f t="shared" si="23"/>
        <v>255258.90694082945</v>
      </c>
      <c r="V166" s="110" t="s">
        <v>305</v>
      </c>
      <c r="W166" s="124">
        <v>5.8962204119599959E-2</v>
      </c>
      <c r="X166" s="138">
        <v>6.6659060812535906E-2</v>
      </c>
      <c r="Z166" s="110" t="s">
        <v>305</v>
      </c>
      <c r="AA166" s="132">
        <f t="shared" si="26"/>
        <v>58.872274982106873</v>
      </c>
      <c r="AB166" s="135">
        <v>57.1736418189397</v>
      </c>
      <c r="AC166" s="70">
        <f t="shared" si="29"/>
        <v>-1.6993485783203477E-2</v>
      </c>
      <c r="AE166" s="110" t="s">
        <v>305</v>
      </c>
      <c r="AF166" s="125">
        <f t="shared" si="30"/>
        <v>13322163.494678658</v>
      </c>
      <c r="AG166" s="125">
        <f t="shared" si="31"/>
        <v>12267088.283468517</v>
      </c>
      <c r="AH166" s="133">
        <f t="shared" si="27"/>
        <v>8.6008609934925706E-2</v>
      </c>
      <c r="AI166" s="133">
        <f t="shared" si="32"/>
        <v>-4.8917545254645312E-3</v>
      </c>
      <c r="AJ166" s="134">
        <v>12367526.0761979</v>
      </c>
      <c r="AK166" s="133">
        <f t="shared" si="28"/>
        <v>8.187582122869061E-3</v>
      </c>
    </row>
    <row r="167" spans="1:37" ht="18" customHeight="1">
      <c r="A167" s="110" t="s">
        <v>306</v>
      </c>
      <c r="B167" s="66">
        <v>13046807.689403266</v>
      </c>
      <c r="D167" s="110" t="s">
        <v>306</v>
      </c>
      <c r="E167" s="66">
        <v>20979.599999999999</v>
      </c>
      <c r="F167" s="66">
        <v>1428.7999999999993</v>
      </c>
      <c r="G167" s="124">
        <v>0.84103311952899995</v>
      </c>
      <c r="H167" s="125">
        <f t="shared" si="24"/>
        <v>19073.338434470606</v>
      </c>
      <c r="I167" s="66">
        <v>21054.5009747359</v>
      </c>
      <c r="J167" s="66">
        <v>1390.8087509946199</v>
      </c>
      <c r="K167" s="124">
        <v>0.83229976130000005</v>
      </c>
      <c r="L167" s="125">
        <f t="shared" si="25"/>
        <v>18914.464886557929</v>
      </c>
      <c r="N167" s="110" t="s">
        <v>306</v>
      </c>
      <c r="O167" s="66">
        <v>520.83960000000002</v>
      </c>
      <c r="P167" s="66">
        <v>491.62677774813199</v>
      </c>
      <c r="Q167" s="125">
        <f t="shared" si="22"/>
        <v>256058.69427162598</v>
      </c>
      <c r="R167" s="139">
        <v>527.59587903744796</v>
      </c>
      <c r="S167" s="66">
        <v>481.84649393284809</v>
      </c>
      <c r="T167" s="125">
        <f t="shared" si="23"/>
        <v>254220.22452761332</v>
      </c>
      <c r="V167" s="110" t="s">
        <v>306</v>
      </c>
      <c r="W167" s="124">
        <v>0.11684857606261134</v>
      </c>
      <c r="X167" s="124">
        <v>6.0627478520826797E-2</v>
      </c>
      <c r="Z167" s="110" t="s">
        <v>306</v>
      </c>
      <c r="AA167" s="132">
        <f t="shared" si="26"/>
        <v>69.017582066013546</v>
      </c>
      <c r="AB167" s="135">
        <v>56.1835101819754</v>
      </c>
      <c r="AC167" s="70">
        <f t="shared" si="29"/>
        <v>-1.7317973903077544E-2</v>
      </c>
      <c r="AE167" s="110" t="s">
        <v>306</v>
      </c>
      <c r="AF167" s="125">
        <f t="shared" si="30"/>
        <v>13046807.689403266</v>
      </c>
      <c r="AG167" s="125">
        <f t="shared" si="31"/>
        <v>12201295.574304452</v>
      </c>
      <c r="AH167" s="133">
        <f t="shared" si="27"/>
        <v>6.9296912770430361E-2</v>
      </c>
      <c r="AI167" s="133">
        <f t="shared" si="32"/>
        <v>-5.3633517297441147E-3</v>
      </c>
      <c r="AJ167" s="134">
        <v>12283755.265664499</v>
      </c>
      <c r="AK167" s="133">
        <f t="shared" si="28"/>
        <v>6.7582734028429426E-3</v>
      </c>
    </row>
    <row r="168" spans="1:37" ht="18" customHeight="1">
      <c r="A168" s="110" t="s">
        <v>307</v>
      </c>
      <c r="B168" s="66">
        <v>10733838.577227119</v>
      </c>
      <c r="D168" s="110" t="s">
        <v>307</v>
      </c>
      <c r="E168" s="66">
        <v>20981.827468988085</v>
      </c>
      <c r="F168" s="66">
        <v>1403.233097600086</v>
      </c>
      <c r="G168" s="124">
        <v>0.84765832053433299</v>
      </c>
      <c r="H168" s="125">
        <f t="shared" si="24"/>
        <v>19188.65373170366</v>
      </c>
      <c r="I168" s="66">
        <v>21127.662081909999</v>
      </c>
      <c r="J168" s="66">
        <v>1394.5272648646701</v>
      </c>
      <c r="K168" s="124">
        <v>0.83229976130000005</v>
      </c>
      <c r="L168" s="125">
        <f t="shared" si="25"/>
        <v>18979.075372465424</v>
      </c>
      <c r="N168" s="110" t="s">
        <v>307</v>
      </c>
      <c r="O168" s="66">
        <v>524.82473333329904</v>
      </c>
      <c r="P168" s="66">
        <v>487.20773925545501</v>
      </c>
      <c r="Q168" s="125">
        <f t="shared" si="22"/>
        <v>255698.67183266368</v>
      </c>
      <c r="R168" s="139">
        <v>527.59587903744796</v>
      </c>
      <c r="S168" s="66">
        <v>479.83609725749056</v>
      </c>
      <c r="T168" s="125">
        <f t="shared" si="23"/>
        <v>253159.5475264641</v>
      </c>
      <c r="V168" s="110" t="s">
        <v>307</v>
      </c>
      <c r="W168" s="124">
        <v>3.8990257559066599E-2</v>
      </c>
      <c r="X168" s="124">
        <v>5.4562719868169102E-2</v>
      </c>
      <c r="Z168" s="110" t="s">
        <v>307</v>
      </c>
      <c r="AA168" s="132">
        <f t="shared" si="26"/>
        <v>46.438513031633235</v>
      </c>
      <c r="AB168" s="135">
        <v>55.189249586693897</v>
      </c>
      <c r="AC168" s="70">
        <f t="shared" si="29"/>
        <v>-1.7696662099985327E-2</v>
      </c>
      <c r="AE168" s="110" t="s">
        <v>307</v>
      </c>
      <c r="AF168" s="125">
        <f t="shared" si="30"/>
        <v>10733838.577227119</v>
      </c>
      <c r="AG168" s="125">
        <f t="shared" si="31"/>
        <v>12129956.201580299</v>
      </c>
      <c r="AH168" s="133">
        <f t="shared" si="27"/>
        <v>-0.11509667480673116</v>
      </c>
      <c r="AI168" s="133">
        <f t="shared" si="32"/>
        <v>-5.8468686615863463E-3</v>
      </c>
      <c r="AJ168" s="134">
        <v>12184378.3078393</v>
      </c>
      <c r="AK168" s="133">
        <f t="shared" si="28"/>
        <v>4.4865872023438363E-3</v>
      </c>
    </row>
    <row r="169" spans="1:37" ht="18" customHeight="1">
      <c r="A169" s="110" t="s">
        <v>308</v>
      </c>
      <c r="B169" s="66">
        <v>11747340.705768829</v>
      </c>
      <c r="D169" s="110" t="s">
        <v>308</v>
      </c>
      <c r="E169" s="66">
        <v>21149.800814364862</v>
      </c>
      <c r="F169" s="66">
        <v>1392.274875725828</v>
      </c>
      <c r="G169" s="124">
        <v>0.85481712662966602</v>
      </c>
      <c r="H169" s="125">
        <f t="shared" si="24"/>
        <v>19471.486836650969</v>
      </c>
      <c r="I169" s="66">
        <v>21201.337526262301</v>
      </c>
      <c r="J169" s="66">
        <v>1398.34515309933</v>
      </c>
      <c r="K169" s="124">
        <v>0.83229976130000005</v>
      </c>
      <c r="L169" s="125">
        <f t="shared" si="25"/>
        <v>19044.213315448178</v>
      </c>
      <c r="N169" s="110" t="s">
        <v>308</v>
      </c>
      <c r="O169" s="66">
        <v>517.37426666670001</v>
      </c>
      <c r="P169" s="66">
        <v>484.59742088511399</v>
      </c>
      <c r="Q169" s="125">
        <f t="shared" si="22"/>
        <v>250718.23525901002</v>
      </c>
      <c r="R169" s="139">
        <v>527.59587903744796</v>
      </c>
      <c r="S169" s="66">
        <v>477.79098807471286</v>
      </c>
      <c r="T169" s="125">
        <f t="shared" si="23"/>
        <v>252080.55634944895</v>
      </c>
      <c r="V169" s="110" t="s">
        <v>308</v>
      </c>
      <c r="W169" s="124">
        <v>3.4638969706168976E-2</v>
      </c>
      <c r="X169" s="124">
        <v>4.8485216802319403E-2</v>
      </c>
      <c r="Z169" s="110" t="s">
        <v>308</v>
      </c>
      <c r="AA169" s="132">
        <f t="shared" si="26"/>
        <v>51.191224025850339</v>
      </c>
      <c r="AB169" s="135">
        <v>54.196508593717297</v>
      </c>
      <c r="AC169" s="70">
        <f t="shared" si="29"/>
        <v>-1.7987941499678417E-2</v>
      </c>
      <c r="AE169" s="110" t="s">
        <v>308</v>
      </c>
      <c r="AF169" s="125">
        <f t="shared" si="30"/>
        <v>11747340.705768829</v>
      </c>
      <c r="AG169" s="125">
        <f t="shared" si="31"/>
        <v>12053719.772110505</v>
      </c>
      <c r="AH169" s="133">
        <f t="shared" si="27"/>
        <v>-2.5417802316141901E-2</v>
      </c>
      <c r="AI169" s="133">
        <f t="shared" si="32"/>
        <v>-6.2849715368190617E-3</v>
      </c>
      <c r="AJ169" s="134">
        <v>11982579.8490803</v>
      </c>
      <c r="AK169" s="133">
        <f t="shared" si="28"/>
        <v>-5.9019061646684579E-3</v>
      </c>
    </row>
    <row r="170" spans="1:37" ht="18" customHeight="1">
      <c r="A170" s="110" t="s">
        <v>309</v>
      </c>
      <c r="B170" s="66">
        <v>12636635.981664678</v>
      </c>
      <c r="D170" s="110" t="s">
        <v>309</v>
      </c>
      <c r="E170" s="66">
        <v>21414.511479532965</v>
      </c>
      <c r="F170" s="66">
        <v>1415.9757182822602</v>
      </c>
      <c r="G170" s="124">
        <v>0.84956922009000002</v>
      </c>
      <c r="H170" s="125">
        <f t="shared" si="24"/>
        <v>19609.085534557435</v>
      </c>
      <c r="I170" s="66">
        <v>21275.348343376801</v>
      </c>
      <c r="J170" s="66">
        <v>1402.2289562838901</v>
      </c>
      <c r="K170" s="124">
        <v>0.83229976130000005</v>
      </c>
      <c r="L170" s="125">
        <f t="shared" si="25"/>
        <v>19109.696304050751</v>
      </c>
      <c r="N170" s="110" t="s">
        <v>309</v>
      </c>
      <c r="O170" s="66">
        <v>523.78513333340004</v>
      </c>
      <c r="P170" s="66">
        <v>476.55893920055303</v>
      </c>
      <c r="Q170" s="125">
        <f t="shared" si="22"/>
        <v>249614.48751038534</v>
      </c>
      <c r="R170" s="139">
        <v>527.59587903744796</v>
      </c>
      <c r="S170" s="66">
        <v>475.71942536637079</v>
      </c>
      <c r="T170" s="125">
        <f t="shared" si="23"/>
        <v>250987.60840136002</v>
      </c>
      <c r="V170" s="110" t="s">
        <v>309</v>
      </c>
      <c r="W170" s="124">
        <v>3.9133261476585579E-2</v>
      </c>
      <c r="X170" s="124">
        <v>4.2405668482091298E-2</v>
      </c>
      <c r="Z170" s="110" t="s">
        <v>309</v>
      </c>
      <c r="AA170" s="132">
        <f t="shared" si="26"/>
        <v>55.923790681140439</v>
      </c>
      <c r="AB170" s="135">
        <v>53.205466553320498</v>
      </c>
      <c r="AC170" s="70">
        <f t="shared" si="29"/>
        <v>-1.8286086430882809E-2</v>
      </c>
      <c r="AE170" s="110" t="s">
        <v>309</v>
      </c>
      <c r="AF170" s="125">
        <f t="shared" si="30"/>
        <v>12636635.981664678</v>
      </c>
      <c r="AG170" s="125">
        <f t="shared" si="31"/>
        <v>11972424.315934647</v>
      </c>
      <c r="AH170" s="133">
        <f t="shared" si="27"/>
        <v>5.5478460185043856E-2</v>
      </c>
      <c r="AI170" s="133">
        <f t="shared" si="32"/>
        <v>-6.7444289159565018E-3</v>
      </c>
      <c r="AJ170" s="134">
        <v>11741275.2395372</v>
      </c>
      <c r="AK170" s="133">
        <f t="shared" si="28"/>
        <v>-1.9306789527146984E-2</v>
      </c>
    </row>
    <row r="171" spans="1:37" ht="18" customHeight="1" outlineLevel="1">
      <c r="A171" s="110" t="s">
        <v>310</v>
      </c>
      <c r="D171" s="110" t="s">
        <v>310</v>
      </c>
      <c r="E171" s="66">
        <v>21548.199999999997</v>
      </c>
      <c r="F171" s="66">
        <v>1451.9999999999986</v>
      </c>
      <c r="G171" s="124">
        <v>0.83863845458333297</v>
      </c>
      <c r="H171" s="125">
        <f t="shared" si="24"/>
        <v>19523.149147052573</v>
      </c>
      <c r="I171" s="66">
        <v>21349.483358392299</v>
      </c>
      <c r="J171" s="66">
        <v>1406.14142108027</v>
      </c>
      <c r="K171" s="124">
        <v>0.83229976130000005</v>
      </c>
      <c r="L171" s="125">
        <f t="shared" si="25"/>
        <v>19175.311324148504</v>
      </c>
      <c r="N171" s="110" t="s">
        <v>310</v>
      </c>
      <c r="O171" s="66">
        <v>511.8297333333</v>
      </c>
      <c r="P171" s="66">
        <v>487.524862359476</v>
      </c>
      <c r="Q171" s="125">
        <f t="shared" si="22"/>
        <v>249529.7202948044</v>
      </c>
      <c r="R171" s="139">
        <v>527.59587903744796</v>
      </c>
      <c r="S171" s="66">
        <v>473.62980536090402</v>
      </c>
      <c r="T171" s="125">
        <f t="shared" si="23"/>
        <v>249885.13349772154</v>
      </c>
      <c r="V171" s="110" t="s">
        <v>310</v>
      </c>
      <c r="Z171" s="110" t="s">
        <v>310</v>
      </c>
      <c r="AE171" s="110" t="s">
        <v>310</v>
      </c>
    </row>
    <row r="172" spans="1:37" outlineLevel="1">
      <c r="A172" s="110" t="s">
        <v>311</v>
      </c>
      <c r="D172" s="110" t="s">
        <v>311</v>
      </c>
      <c r="N172" s="110" t="s">
        <v>311</v>
      </c>
      <c r="O172" s="66">
        <v>512.52279999999996</v>
      </c>
      <c r="P172" s="66">
        <v>470.528730978162</v>
      </c>
      <c r="Q172" s="125">
        <f t="shared" si="22"/>
        <v>241156.7026813743</v>
      </c>
      <c r="R172" s="139">
        <v>527.59587903744796</v>
      </c>
      <c r="S172" s="66">
        <v>471.52771952334899</v>
      </c>
      <c r="T172" s="125">
        <f t="shared" si="23"/>
        <v>248776.08167244453</v>
      </c>
      <c r="V172" s="110" t="s">
        <v>311</v>
      </c>
      <c r="Z172" s="110" t="s">
        <v>311</v>
      </c>
      <c r="AE172" s="110" t="s">
        <v>311</v>
      </c>
    </row>
    <row r="173" spans="1:37" outlineLevel="1" collapsed="1">
      <c r="A173" s="110" t="s">
        <v>339</v>
      </c>
      <c r="D173" s="110" t="s">
        <v>339</v>
      </c>
      <c r="N173" s="110" t="s">
        <v>339</v>
      </c>
      <c r="O173" s="66">
        <v>508.1911333333</v>
      </c>
      <c r="P173" s="66">
        <v>473.739665334439</v>
      </c>
      <c r="Q173" s="125">
        <f t="shared" si="22"/>
        <v>240750.29743124681</v>
      </c>
      <c r="R173" s="139">
        <v>527.59587903744796</v>
      </c>
      <c r="S173" s="66">
        <v>469.42343324879806</v>
      </c>
      <c r="T173" s="125">
        <f t="shared" si="23"/>
        <v>247665.86890567638</v>
      </c>
      <c r="V173" s="110" t="s">
        <v>339</v>
      </c>
      <c r="Z173" s="110" t="s">
        <v>339</v>
      </c>
      <c r="AE173" s="110" t="s">
        <v>339</v>
      </c>
    </row>
  </sheetData>
  <mergeCells count="11">
    <mergeCell ref="AF1:AI1"/>
    <mergeCell ref="A1:A2"/>
    <mergeCell ref="D1:D2"/>
    <mergeCell ref="E1:L1"/>
    <mergeCell ref="O1:T1"/>
    <mergeCell ref="W1:X1"/>
    <mergeCell ref="AA1:AC1"/>
    <mergeCell ref="N1:N2"/>
    <mergeCell ref="V1:V2"/>
    <mergeCell ref="Z1:Z2"/>
    <mergeCell ref="AE1:AE2"/>
  </mergeCells>
  <phoneticPr fontId="4"/>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C2BDB-4728-413F-A9CD-95F239C0473C}">
  <dimension ref="A1:I178"/>
  <sheetViews>
    <sheetView zoomScaleNormal="100" workbookViewId="0">
      <selection sqref="A1:B3"/>
    </sheetView>
  </sheetViews>
  <sheetFormatPr defaultRowHeight="18.45"/>
  <cols>
    <col min="1" max="16384" width="8.9375" style="117"/>
  </cols>
  <sheetData>
    <row r="1" spans="1:9">
      <c r="A1" s="288"/>
      <c r="B1" s="288"/>
      <c r="C1" s="288" t="s">
        <v>530</v>
      </c>
      <c r="D1" s="288"/>
      <c r="E1" s="288"/>
      <c r="F1" s="288"/>
      <c r="G1" s="288"/>
      <c r="H1" s="288"/>
      <c r="I1" s="288"/>
    </row>
    <row r="2" spans="1:9">
      <c r="A2" s="288"/>
      <c r="B2" s="288"/>
      <c r="C2" s="288" t="s">
        <v>531</v>
      </c>
      <c r="D2" s="288"/>
      <c r="E2" s="288"/>
      <c r="F2" s="288"/>
      <c r="G2" s="288"/>
      <c r="H2" s="288"/>
      <c r="I2" s="288"/>
    </row>
    <row r="3" spans="1:9">
      <c r="A3" s="288"/>
      <c r="B3" s="288"/>
      <c r="C3" s="82" t="s">
        <v>532</v>
      </c>
    </row>
    <row r="4" spans="1:9">
      <c r="A4" s="288" t="s">
        <v>540</v>
      </c>
      <c r="B4" s="288"/>
      <c r="C4" s="82" t="s">
        <v>533</v>
      </c>
    </row>
    <row r="5" spans="1:9" ht="36.9">
      <c r="A5" s="288"/>
      <c r="B5" s="288"/>
      <c r="C5" s="82" t="s">
        <v>534</v>
      </c>
    </row>
    <row r="6" spans="1:9">
      <c r="A6" s="288"/>
      <c r="B6" s="288"/>
      <c r="C6" s="82" t="s">
        <v>535</v>
      </c>
    </row>
    <row r="7" spans="1:9">
      <c r="A7" s="83">
        <v>1994</v>
      </c>
      <c r="B7" s="82" t="s">
        <v>536</v>
      </c>
      <c r="C7" s="84">
        <v>-1.1000000000000001</v>
      </c>
    </row>
    <row r="8" spans="1:9">
      <c r="A8" s="83"/>
      <c r="B8" s="82" t="s">
        <v>537</v>
      </c>
      <c r="C8" s="84">
        <v>-2.1</v>
      </c>
    </row>
    <row r="9" spans="1:9">
      <c r="A9" s="83"/>
      <c r="B9" s="82" t="s">
        <v>538</v>
      </c>
      <c r="C9" s="84">
        <v>-1.3</v>
      </c>
    </row>
    <row r="10" spans="1:9">
      <c r="A10" s="83"/>
      <c r="B10" s="82" t="s">
        <v>539</v>
      </c>
      <c r="C10" s="84">
        <v>-2.1</v>
      </c>
    </row>
    <row r="11" spans="1:9">
      <c r="A11" s="83">
        <v>1995</v>
      </c>
      <c r="B11" s="82" t="s">
        <v>536</v>
      </c>
      <c r="C11" s="84">
        <v>-1.5</v>
      </c>
    </row>
    <row r="12" spans="1:9">
      <c r="A12" s="83"/>
      <c r="B12" s="82" t="s">
        <v>537</v>
      </c>
      <c r="C12" s="84">
        <v>-0.9</v>
      </c>
    </row>
    <row r="13" spans="1:9">
      <c r="A13" s="83"/>
      <c r="B13" s="82" t="s">
        <v>538</v>
      </c>
      <c r="C13" s="84">
        <v>-0.2</v>
      </c>
    </row>
    <row r="14" spans="1:9">
      <c r="A14" s="83"/>
      <c r="B14" s="82" t="s">
        <v>539</v>
      </c>
      <c r="C14" s="84">
        <v>-0.3</v>
      </c>
    </row>
    <row r="15" spans="1:9">
      <c r="A15" s="83">
        <v>1996</v>
      </c>
      <c r="B15" s="82" t="s">
        <v>536</v>
      </c>
      <c r="C15" s="84">
        <v>0.1</v>
      </c>
    </row>
    <row r="16" spans="1:9">
      <c r="A16" s="83"/>
      <c r="B16" s="82" t="s">
        <v>537</v>
      </c>
      <c r="C16" s="84">
        <v>1</v>
      </c>
    </row>
    <row r="17" spans="1:3">
      <c r="A17" s="83"/>
      <c r="B17" s="82" t="s">
        <v>538</v>
      </c>
      <c r="C17" s="84">
        <v>0.8</v>
      </c>
    </row>
    <row r="18" spans="1:3">
      <c r="A18" s="83"/>
      <c r="B18" s="82" t="s">
        <v>539</v>
      </c>
      <c r="C18" s="84">
        <v>1.6</v>
      </c>
    </row>
    <row r="19" spans="1:3">
      <c r="A19" s="83">
        <v>1997</v>
      </c>
      <c r="B19" s="82" t="s">
        <v>536</v>
      </c>
      <c r="C19" s="84">
        <v>1.5</v>
      </c>
    </row>
    <row r="20" spans="1:3">
      <c r="A20" s="83"/>
      <c r="B20" s="82" t="s">
        <v>537</v>
      </c>
      <c r="C20" s="84">
        <v>0.5</v>
      </c>
    </row>
    <row r="21" spans="1:3">
      <c r="A21" s="83"/>
      <c r="B21" s="82" t="s">
        <v>538</v>
      </c>
      <c r="C21" s="84">
        <v>0.4</v>
      </c>
    </row>
    <row r="22" spans="1:3">
      <c r="A22" s="83"/>
      <c r="B22" s="82" t="s">
        <v>539</v>
      </c>
      <c r="C22" s="84">
        <v>0.1</v>
      </c>
    </row>
    <row r="23" spans="1:3">
      <c r="A23" s="83">
        <v>1998</v>
      </c>
      <c r="B23" s="82" t="s">
        <v>536</v>
      </c>
      <c r="C23" s="84">
        <v>-1.3</v>
      </c>
    </row>
    <row r="24" spans="1:3">
      <c r="A24" s="83"/>
      <c r="B24" s="82" t="s">
        <v>537</v>
      </c>
      <c r="C24" s="84">
        <v>-2</v>
      </c>
    </row>
    <row r="25" spans="1:3">
      <c r="A25" s="83"/>
      <c r="B25" s="82" t="s">
        <v>538</v>
      </c>
      <c r="C25" s="84">
        <v>-2.1</v>
      </c>
    </row>
    <row r="26" spans="1:3">
      <c r="A26" s="83"/>
      <c r="B26" s="82" t="s">
        <v>539</v>
      </c>
      <c r="C26" s="84">
        <v>-1.6</v>
      </c>
    </row>
    <row r="27" spans="1:3">
      <c r="A27" s="83">
        <v>1999</v>
      </c>
      <c r="B27" s="82" t="s">
        <v>536</v>
      </c>
      <c r="C27" s="84">
        <v>-3.2</v>
      </c>
    </row>
    <row r="28" spans="1:3">
      <c r="A28" s="83"/>
      <c r="B28" s="82" t="s">
        <v>537</v>
      </c>
      <c r="C28" s="84">
        <v>-3</v>
      </c>
    </row>
    <row r="29" spans="1:3">
      <c r="A29" s="83"/>
      <c r="B29" s="82" t="s">
        <v>538</v>
      </c>
      <c r="C29" s="84">
        <v>-2.8</v>
      </c>
    </row>
    <row r="30" spans="1:3">
      <c r="A30" s="83"/>
      <c r="B30" s="82" t="s">
        <v>539</v>
      </c>
      <c r="C30" s="84">
        <v>-3</v>
      </c>
    </row>
    <row r="31" spans="1:3">
      <c r="A31" s="83">
        <v>2000</v>
      </c>
      <c r="B31" s="82" t="s">
        <v>536</v>
      </c>
      <c r="C31" s="84">
        <v>-1.6</v>
      </c>
    </row>
    <row r="32" spans="1:3">
      <c r="A32" s="83"/>
      <c r="B32" s="82" t="s">
        <v>537</v>
      </c>
      <c r="C32" s="84">
        <v>-1.4</v>
      </c>
    </row>
    <row r="33" spans="1:3">
      <c r="A33" s="83"/>
      <c r="B33" s="82" t="s">
        <v>538</v>
      </c>
      <c r="C33" s="84">
        <v>-1.6</v>
      </c>
    </row>
    <row r="34" spans="1:3">
      <c r="A34" s="83"/>
      <c r="B34" s="82" t="s">
        <v>539</v>
      </c>
      <c r="C34" s="84">
        <v>-0.9</v>
      </c>
    </row>
    <row r="35" spans="1:3">
      <c r="A35" s="83">
        <v>2001</v>
      </c>
      <c r="B35" s="82" t="s">
        <v>536</v>
      </c>
      <c r="C35" s="84">
        <v>-0.5</v>
      </c>
    </row>
    <row r="36" spans="1:3">
      <c r="A36" s="83"/>
      <c r="B36" s="82" t="s">
        <v>537</v>
      </c>
      <c r="C36" s="84">
        <v>-1.5</v>
      </c>
    </row>
    <row r="37" spans="1:3">
      <c r="A37" s="83"/>
      <c r="B37" s="82" t="s">
        <v>538</v>
      </c>
      <c r="C37" s="84">
        <v>-2.8</v>
      </c>
    </row>
    <row r="38" spans="1:3">
      <c r="A38" s="83"/>
      <c r="B38" s="82" t="s">
        <v>539</v>
      </c>
      <c r="C38" s="84">
        <v>-3.4</v>
      </c>
    </row>
    <row r="39" spans="1:3">
      <c r="A39" s="83">
        <v>2002</v>
      </c>
      <c r="B39" s="82" t="s">
        <v>536</v>
      </c>
      <c r="C39" s="84">
        <v>-3.5</v>
      </c>
    </row>
    <row r="40" spans="1:3">
      <c r="A40" s="83"/>
      <c r="B40" s="82" t="s">
        <v>537</v>
      </c>
      <c r="C40" s="84">
        <v>-3</v>
      </c>
    </row>
    <row r="41" spans="1:3">
      <c r="A41" s="83"/>
      <c r="B41" s="82" t="s">
        <v>538</v>
      </c>
      <c r="C41" s="84">
        <v>-3</v>
      </c>
    </row>
    <row r="42" spans="1:3">
      <c r="A42" s="83"/>
      <c r="B42" s="82" t="s">
        <v>539</v>
      </c>
      <c r="C42" s="84">
        <v>-3</v>
      </c>
    </row>
    <row r="43" spans="1:3">
      <c r="A43" s="83">
        <v>2003</v>
      </c>
      <c r="B43" s="82" t="s">
        <v>536</v>
      </c>
      <c r="C43" s="84">
        <v>-3.2</v>
      </c>
    </row>
    <row r="44" spans="1:3">
      <c r="A44" s="83"/>
      <c r="B44" s="82" t="s">
        <v>537</v>
      </c>
      <c r="C44" s="84">
        <v>-2.8</v>
      </c>
    </row>
    <row r="45" spans="1:3">
      <c r="A45" s="83"/>
      <c r="B45" s="82" t="s">
        <v>538</v>
      </c>
      <c r="C45" s="84">
        <v>-2.8</v>
      </c>
    </row>
    <row r="46" spans="1:3">
      <c r="A46" s="83"/>
      <c r="B46" s="82" t="s">
        <v>539</v>
      </c>
      <c r="C46" s="84">
        <v>-2</v>
      </c>
    </row>
    <row r="47" spans="1:3">
      <c r="A47" s="83">
        <v>2004</v>
      </c>
      <c r="B47" s="82" t="s">
        <v>536</v>
      </c>
      <c r="C47" s="84">
        <v>-1.6</v>
      </c>
    </row>
    <row r="48" spans="1:3">
      <c r="A48" s="83"/>
      <c r="B48" s="82" t="s">
        <v>537</v>
      </c>
      <c r="C48" s="84">
        <v>-1.8</v>
      </c>
    </row>
    <row r="49" spans="1:3">
      <c r="A49" s="83"/>
      <c r="B49" s="82" t="s">
        <v>538</v>
      </c>
      <c r="C49" s="84">
        <v>-1.5</v>
      </c>
    </row>
    <row r="50" spans="1:3">
      <c r="A50" s="83"/>
      <c r="B50" s="82" t="s">
        <v>539</v>
      </c>
      <c r="C50" s="84">
        <v>-1.9</v>
      </c>
    </row>
    <row r="51" spans="1:3">
      <c r="A51" s="83">
        <v>2005</v>
      </c>
      <c r="B51" s="82" t="s">
        <v>536</v>
      </c>
      <c r="C51" s="84">
        <v>-1.6</v>
      </c>
    </row>
    <row r="52" spans="1:3">
      <c r="A52" s="83"/>
      <c r="B52" s="82" t="s">
        <v>537</v>
      </c>
      <c r="C52" s="84">
        <v>-1</v>
      </c>
    </row>
    <row r="53" spans="1:3">
      <c r="A53" s="83"/>
      <c r="B53" s="82" t="s">
        <v>538</v>
      </c>
      <c r="C53" s="84">
        <v>-0.2</v>
      </c>
    </row>
    <row r="54" spans="1:3">
      <c r="A54" s="83"/>
      <c r="B54" s="82" t="s">
        <v>539</v>
      </c>
      <c r="C54" s="84">
        <v>-0.2</v>
      </c>
    </row>
    <row r="55" spans="1:3">
      <c r="A55" s="83">
        <v>2006</v>
      </c>
      <c r="B55" s="82" t="s">
        <v>536</v>
      </c>
      <c r="C55" s="84">
        <v>-0.1</v>
      </c>
    </row>
    <row r="56" spans="1:3">
      <c r="A56" s="83"/>
      <c r="B56" s="82" t="s">
        <v>537</v>
      </c>
      <c r="C56" s="84">
        <v>-0.1</v>
      </c>
    </row>
    <row r="57" spans="1:3">
      <c r="A57" s="83"/>
      <c r="B57" s="82" t="s">
        <v>538</v>
      </c>
      <c r="C57" s="84">
        <v>-0.4</v>
      </c>
    </row>
    <row r="58" spans="1:3">
      <c r="A58" s="83"/>
      <c r="B58" s="82" t="s">
        <v>539</v>
      </c>
      <c r="C58" s="84">
        <v>0.9</v>
      </c>
    </row>
    <row r="59" spans="1:3">
      <c r="A59" s="83">
        <v>2007</v>
      </c>
      <c r="B59" s="82" t="s">
        <v>536</v>
      </c>
      <c r="C59" s="84">
        <v>1.6</v>
      </c>
    </row>
    <row r="60" spans="1:3">
      <c r="A60" s="83"/>
      <c r="B60" s="82" t="s">
        <v>537</v>
      </c>
      <c r="C60" s="84">
        <v>1.6</v>
      </c>
    </row>
    <row r="61" spans="1:3">
      <c r="A61" s="83"/>
      <c r="B61" s="82" t="s">
        <v>538</v>
      </c>
      <c r="C61" s="84">
        <v>1.1000000000000001</v>
      </c>
    </row>
    <row r="62" spans="1:3">
      <c r="A62" s="83"/>
      <c r="B62" s="82" t="s">
        <v>539</v>
      </c>
      <c r="C62" s="84">
        <v>1.6</v>
      </c>
    </row>
    <row r="63" spans="1:3">
      <c r="A63" s="83">
        <v>2008</v>
      </c>
      <c r="B63" s="82" t="s">
        <v>536</v>
      </c>
      <c r="C63" s="84">
        <v>2</v>
      </c>
    </row>
    <row r="64" spans="1:3">
      <c r="A64" s="83"/>
      <c r="B64" s="82" t="s">
        <v>537</v>
      </c>
      <c r="C64" s="84">
        <v>1.4</v>
      </c>
    </row>
    <row r="65" spans="1:3">
      <c r="A65" s="83"/>
      <c r="B65" s="82" t="s">
        <v>538</v>
      </c>
      <c r="C65" s="84">
        <v>0.3</v>
      </c>
    </row>
    <row r="66" spans="1:3">
      <c r="A66" s="83"/>
      <c r="B66" s="82" t="s">
        <v>539</v>
      </c>
      <c r="C66" s="84">
        <v>-2.1</v>
      </c>
    </row>
    <row r="67" spans="1:3">
      <c r="A67" s="83">
        <v>2009</v>
      </c>
      <c r="B67" s="82" t="s">
        <v>536</v>
      </c>
      <c r="C67" s="84">
        <v>-6.8</v>
      </c>
    </row>
    <row r="68" spans="1:3">
      <c r="A68" s="83"/>
      <c r="B68" s="82" t="s">
        <v>537</v>
      </c>
      <c r="C68" s="84">
        <v>-4.9000000000000004</v>
      </c>
    </row>
    <row r="69" spans="1:3">
      <c r="A69" s="83"/>
      <c r="B69" s="82" t="s">
        <v>538</v>
      </c>
      <c r="C69" s="84">
        <v>-4.9000000000000004</v>
      </c>
    </row>
    <row r="70" spans="1:3">
      <c r="A70" s="83"/>
      <c r="B70" s="82" t="s">
        <v>539</v>
      </c>
      <c r="C70" s="84">
        <v>-3.7</v>
      </c>
    </row>
    <row r="71" spans="1:3">
      <c r="A71" s="83">
        <v>2010</v>
      </c>
      <c r="B71" s="82" t="s">
        <v>536</v>
      </c>
      <c r="C71" s="84">
        <v>-2.7</v>
      </c>
    </row>
    <row r="72" spans="1:3">
      <c r="A72" s="83"/>
      <c r="B72" s="82" t="s">
        <v>537</v>
      </c>
      <c r="C72" s="84">
        <v>-1.6</v>
      </c>
    </row>
    <row r="73" spans="1:3">
      <c r="A73" s="83"/>
      <c r="B73" s="82" t="s">
        <v>538</v>
      </c>
      <c r="C73" s="84">
        <v>0.1</v>
      </c>
    </row>
    <row r="74" spans="1:3">
      <c r="A74" s="83"/>
      <c r="B74" s="82" t="s">
        <v>539</v>
      </c>
      <c r="C74" s="84">
        <v>-0.8</v>
      </c>
    </row>
    <row r="75" spans="1:3">
      <c r="A75" s="83">
        <v>2011</v>
      </c>
      <c r="B75" s="82" t="s">
        <v>536</v>
      </c>
      <c r="C75" s="84">
        <v>-1.9</v>
      </c>
    </row>
    <row r="76" spans="1:3">
      <c r="A76" s="83"/>
      <c r="B76" s="82" t="s">
        <v>537</v>
      </c>
      <c r="C76" s="84">
        <v>-2.9</v>
      </c>
    </row>
    <row r="77" spans="1:3">
      <c r="A77" s="83"/>
      <c r="B77" s="82" t="s">
        <v>538</v>
      </c>
      <c r="C77" s="84">
        <v>-0.7</v>
      </c>
    </row>
    <row r="78" spans="1:3">
      <c r="A78" s="83"/>
      <c r="B78" s="82" t="s">
        <v>539</v>
      </c>
      <c r="C78" s="84">
        <v>-1</v>
      </c>
    </row>
    <row r="79" spans="1:3">
      <c r="A79" s="83">
        <v>2012</v>
      </c>
      <c r="B79" s="82" t="s">
        <v>536</v>
      </c>
      <c r="C79" s="84">
        <v>0.2</v>
      </c>
    </row>
    <row r="80" spans="1:3">
      <c r="A80" s="83"/>
      <c r="B80" s="82" t="s">
        <v>537</v>
      </c>
      <c r="C80" s="84">
        <v>-0.9</v>
      </c>
    </row>
    <row r="81" spans="1:3">
      <c r="A81" s="83"/>
      <c r="B81" s="82" t="s">
        <v>538</v>
      </c>
      <c r="C81" s="84">
        <v>-1.5</v>
      </c>
    </row>
    <row r="82" spans="1:3">
      <c r="A82" s="83"/>
      <c r="B82" s="82" t="s">
        <v>539</v>
      </c>
      <c r="C82" s="84">
        <v>-1.8</v>
      </c>
    </row>
    <row r="83" spans="1:3">
      <c r="A83" s="83">
        <v>2013</v>
      </c>
      <c r="B83" s="82" t="s">
        <v>536</v>
      </c>
      <c r="C83" s="84">
        <v>-0.6</v>
      </c>
    </row>
    <row r="84" spans="1:3">
      <c r="A84" s="83"/>
      <c r="B84" s="82" t="s">
        <v>537</v>
      </c>
      <c r="C84" s="84">
        <v>0</v>
      </c>
    </row>
    <row r="85" spans="1:3">
      <c r="A85" s="83"/>
      <c r="B85" s="82" t="s">
        <v>538</v>
      </c>
      <c r="C85" s="84">
        <v>0.8</v>
      </c>
    </row>
    <row r="86" spans="1:3">
      <c r="A86" s="83"/>
      <c r="B86" s="82" t="s">
        <v>539</v>
      </c>
      <c r="C86" s="84">
        <v>0.4</v>
      </c>
    </row>
    <row r="87" spans="1:3">
      <c r="A87" s="83">
        <v>2014</v>
      </c>
      <c r="B87" s="82" t="s">
        <v>536</v>
      </c>
      <c r="C87" s="84">
        <v>1</v>
      </c>
    </row>
    <row r="88" spans="1:3">
      <c r="A88" s="83"/>
      <c r="B88" s="82" t="s">
        <v>537</v>
      </c>
      <c r="C88" s="84">
        <v>-1.1000000000000001</v>
      </c>
    </row>
    <row r="89" spans="1:3">
      <c r="A89" s="83"/>
      <c r="B89" s="82" t="s">
        <v>538</v>
      </c>
      <c r="C89" s="84">
        <v>-1.2</v>
      </c>
    </row>
    <row r="90" spans="1:3">
      <c r="A90" s="83"/>
      <c r="B90" s="82" t="s">
        <v>539</v>
      </c>
      <c r="C90" s="84">
        <v>-1</v>
      </c>
    </row>
    <row r="91" spans="1:3">
      <c r="A91" s="83">
        <v>2015</v>
      </c>
      <c r="B91" s="82" t="s">
        <v>536</v>
      </c>
      <c r="C91" s="84">
        <v>0.3</v>
      </c>
    </row>
    <row r="92" spans="1:3">
      <c r="A92" s="83"/>
      <c r="B92" s="82" t="s">
        <v>537</v>
      </c>
      <c r="C92" s="84">
        <v>0.2</v>
      </c>
    </row>
    <row r="93" spans="1:3">
      <c r="A93" s="83"/>
      <c r="B93" s="82" t="s">
        <v>538</v>
      </c>
      <c r="C93" s="84">
        <v>0.1</v>
      </c>
    </row>
    <row r="94" spans="1:3">
      <c r="A94" s="83"/>
      <c r="B94" s="82" t="s">
        <v>539</v>
      </c>
      <c r="C94" s="84">
        <v>-0.3</v>
      </c>
    </row>
    <row r="95" spans="1:3">
      <c r="A95" s="83">
        <v>2016</v>
      </c>
      <c r="B95" s="82" t="s">
        <v>536</v>
      </c>
      <c r="C95" s="84">
        <v>0.2</v>
      </c>
    </row>
    <row r="96" spans="1:3">
      <c r="A96" s="83"/>
      <c r="B96" s="82" t="s">
        <v>537</v>
      </c>
      <c r="C96" s="84">
        <v>-0.1</v>
      </c>
    </row>
    <row r="97" spans="1:3">
      <c r="A97" s="83"/>
      <c r="B97" s="82" t="s">
        <v>538</v>
      </c>
      <c r="C97" s="84">
        <v>-0.1</v>
      </c>
    </row>
    <row r="98" spans="1:3">
      <c r="A98" s="83"/>
      <c r="B98" s="82" t="s">
        <v>539</v>
      </c>
      <c r="C98" s="84">
        <v>-0.1</v>
      </c>
    </row>
    <row r="99" spans="1:3">
      <c r="A99" s="83">
        <v>2017</v>
      </c>
      <c r="B99" s="82" t="s">
        <v>536</v>
      </c>
      <c r="C99" s="84">
        <v>0.5</v>
      </c>
    </row>
    <row r="100" spans="1:3">
      <c r="A100" s="83"/>
      <c r="B100" s="82" t="s">
        <v>537</v>
      </c>
      <c r="C100" s="84">
        <v>0.7</v>
      </c>
    </row>
    <row r="101" spans="1:3">
      <c r="A101" s="83"/>
      <c r="B101" s="82" t="s">
        <v>538</v>
      </c>
      <c r="C101" s="84">
        <v>1.4</v>
      </c>
    </row>
    <row r="102" spans="1:3">
      <c r="A102" s="83"/>
      <c r="B102" s="82" t="s">
        <v>539</v>
      </c>
      <c r="C102" s="84">
        <v>1.4</v>
      </c>
    </row>
    <row r="103" spans="1:3">
      <c r="A103" s="83">
        <v>2018</v>
      </c>
      <c r="B103" s="82" t="s">
        <v>536</v>
      </c>
      <c r="C103" s="84">
        <v>1.4</v>
      </c>
    </row>
    <row r="104" spans="1:3">
      <c r="A104" s="83"/>
      <c r="B104" s="82" t="s">
        <v>537</v>
      </c>
      <c r="C104" s="84">
        <v>1.6</v>
      </c>
    </row>
    <row r="105" spans="1:3">
      <c r="A105" s="83"/>
      <c r="B105" s="82" t="s">
        <v>538</v>
      </c>
      <c r="C105" s="84">
        <v>0.9</v>
      </c>
    </row>
    <row r="106" spans="1:3">
      <c r="A106" s="83"/>
      <c r="B106" s="82" t="s">
        <v>539</v>
      </c>
      <c r="C106" s="84">
        <v>0.7</v>
      </c>
    </row>
    <row r="107" spans="1:3">
      <c r="A107" s="83">
        <v>2019</v>
      </c>
      <c r="B107" s="82" t="s">
        <v>536</v>
      </c>
      <c r="C107" s="84">
        <v>0.9</v>
      </c>
    </row>
    <row r="108" spans="1:3">
      <c r="A108" s="83"/>
      <c r="B108" s="82" t="s">
        <v>537</v>
      </c>
      <c r="C108" s="84">
        <v>1.1000000000000001</v>
      </c>
    </row>
    <row r="109" spans="1:3">
      <c r="A109" s="83"/>
      <c r="B109" s="82" t="s">
        <v>538</v>
      </c>
      <c r="C109" s="84">
        <v>1.2</v>
      </c>
    </row>
    <row r="110" spans="1:3">
      <c r="A110" s="83"/>
      <c r="B110" s="82" t="s">
        <v>539</v>
      </c>
      <c r="C110" s="84">
        <v>-1.6</v>
      </c>
    </row>
    <row r="111" spans="1:3">
      <c r="A111" s="83">
        <v>2020</v>
      </c>
      <c r="B111" s="82" t="s">
        <v>536</v>
      </c>
      <c r="C111" s="84">
        <v>-1.2</v>
      </c>
    </row>
    <row r="112" spans="1:3">
      <c r="A112" s="83"/>
      <c r="B112" s="82" t="s">
        <v>537</v>
      </c>
      <c r="C112" s="84">
        <v>-9.1999999999999993</v>
      </c>
    </row>
    <row r="113" spans="1:3">
      <c r="A113" s="83"/>
      <c r="B113" s="82" t="s">
        <v>538</v>
      </c>
      <c r="C113" s="84">
        <v>-4.2</v>
      </c>
    </row>
    <row r="114" spans="1:3">
      <c r="A114" s="83"/>
      <c r="B114" s="82" t="s">
        <v>539</v>
      </c>
      <c r="C114" s="84">
        <v>-2.5</v>
      </c>
    </row>
    <row r="115" spans="1:3">
      <c r="A115" s="83">
        <v>2021</v>
      </c>
      <c r="B115" s="82" t="s">
        <v>536</v>
      </c>
      <c r="C115" s="84">
        <v>-2.8</v>
      </c>
    </row>
    <row r="116" spans="1:3">
      <c r="A116" s="83"/>
      <c r="B116" s="82" t="s">
        <v>537</v>
      </c>
      <c r="C116" s="84">
        <v>-2.6</v>
      </c>
    </row>
    <row r="117" spans="1:3">
      <c r="A117" s="83"/>
      <c r="B117" s="82" t="s">
        <v>538</v>
      </c>
      <c r="C117" s="84">
        <v>-3.1</v>
      </c>
    </row>
    <row r="118" spans="1:3">
      <c r="A118" s="83"/>
      <c r="B118" s="82" t="s">
        <v>539</v>
      </c>
      <c r="C118" s="84">
        <v>-2.1</v>
      </c>
    </row>
    <row r="119" spans="1:3">
      <c r="A119" s="83">
        <v>2022</v>
      </c>
      <c r="B119" s="82" t="s">
        <v>536</v>
      </c>
      <c r="C119" s="84">
        <v>-2.6</v>
      </c>
    </row>
    <row r="120" spans="1:3">
      <c r="A120" s="83"/>
      <c r="B120" s="82" t="s">
        <v>537</v>
      </c>
      <c r="C120" s="84">
        <v>-1.7</v>
      </c>
    </row>
    <row r="121" spans="1:3">
      <c r="A121" s="83"/>
      <c r="B121" s="82" t="s">
        <v>538</v>
      </c>
      <c r="C121" s="84">
        <v>-2</v>
      </c>
    </row>
    <row r="122" spans="1:3">
      <c r="A122" s="83"/>
      <c r="B122" s="82"/>
      <c r="C122" s="85"/>
    </row>
    <row r="123" spans="1:3">
      <c r="A123" s="83"/>
      <c r="B123" s="82"/>
      <c r="C123" s="85"/>
    </row>
    <row r="124" spans="1:3">
      <c r="A124" s="83"/>
      <c r="B124" s="82"/>
      <c r="C124" s="85"/>
    </row>
    <row r="125" spans="1:3">
      <c r="A125" s="83"/>
      <c r="B125" s="82"/>
      <c r="C125" s="85"/>
    </row>
    <row r="126" spans="1:3">
      <c r="A126" s="83"/>
      <c r="B126" s="82"/>
      <c r="C126" s="85"/>
    </row>
    <row r="127" spans="1:3">
      <c r="A127" s="83"/>
      <c r="B127" s="82"/>
      <c r="C127" s="85"/>
    </row>
    <row r="128" spans="1:3">
      <c r="A128" s="83"/>
      <c r="B128" s="82"/>
      <c r="C128" s="85"/>
    </row>
    <row r="129" spans="1:3">
      <c r="A129" s="83"/>
      <c r="B129" s="82"/>
      <c r="C129" s="85"/>
    </row>
    <row r="130" spans="1:3">
      <c r="A130" s="83"/>
      <c r="B130" s="82"/>
      <c r="C130" s="85"/>
    </row>
    <row r="131" spans="1:3">
      <c r="A131" s="83"/>
      <c r="B131" s="82"/>
      <c r="C131" s="85"/>
    </row>
    <row r="132" spans="1:3">
      <c r="A132" s="83"/>
      <c r="B132" s="82"/>
      <c r="C132" s="85"/>
    </row>
    <row r="133" spans="1:3">
      <c r="A133" s="83"/>
      <c r="B133" s="82"/>
      <c r="C133" s="85"/>
    </row>
    <row r="134" spans="1:3">
      <c r="A134" s="83"/>
      <c r="B134" s="82"/>
      <c r="C134" s="85"/>
    </row>
    <row r="135" spans="1:3">
      <c r="A135" s="83"/>
      <c r="B135" s="82"/>
      <c r="C135" s="85"/>
    </row>
    <row r="136" spans="1:3">
      <c r="A136" s="83"/>
      <c r="B136" s="82"/>
      <c r="C136" s="85"/>
    </row>
    <row r="137" spans="1:3">
      <c r="A137" s="83"/>
      <c r="B137" s="82"/>
      <c r="C137" s="85"/>
    </row>
    <row r="138" spans="1:3">
      <c r="A138" s="83"/>
      <c r="B138" s="82"/>
      <c r="C138" s="85"/>
    </row>
    <row r="139" spans="1:3">
      <c r="A139" s="83"/>
      <c r="B139" s="82"/>
      <c r="C139" s="85"/>
    </row>
    <row r="140" spans="1:3">
      <c r="A140" s="83"/>
      <c r="B140" s="82"/>
      <c r="C140" s="85"/>
    </row>
    <row r="141" spans="1:3">
      <c r="A141" s="83"/>
      <c r="B141" s="82"/>
      <c r="C141" s="85"/>
    </row>
    <row r="142" spans="1:3">
      <c r="A142" s="83"/>
      <c r="B142" s="82"/>
      <c r="C142" s="85"/>
    </row>
    <row r="143" spans="1:3">
      <c r="A143" s="83"/>
      <c r="B143" s="82"/>
      <c r="C143" s="85"/>
    </row>
    <row r="144" spans="1:3">
      <c r="A144" s="83"/>
      <c r="B144" s="82"/>
      <c r="C144" s="85"/>
    </row>
    <row r="145" spans="1:3">
      <c r="A145" s="83"/>
      <c r="B145" s="82"/>
      <c r="C145" s="85"/>
    </row>
    <row r="146" spans="1:3">
      <c r="A146" s="83"/>
      <c r="B146" s="82"/>
      <c r="C146" s="85"/>
    </row>
    <row r="147" spans="1:3">
      <c r="A147" s="83"/>
      <c r="B147" s="82"/>
      <c r="C147" s="85"/>
    </row>
    <row r="148" spans="1:3">
      <c r="A148" s="83"/>
      <c r="B148" s="82"/>
      <c r="C148" s="85"/>
    </row>
    <row r="149" spans="1:3">
      <c r="A149" s="83"/>
      <c r="B149" s="82"/>
      <c r="C149" s="85"/>
    </row>
    <row r="150" spans="1:3">
      <c r="A150" s="83"/>
      <c r="B150" s="82"/>
      <c r="C150" s="85"/>
    </row>
    <row r="151" spans="1:3">
      <c r="A151" s="83"/>
      <c r="B151" s="82"/>
      <c r="C151" s="85"/>
    </row>
    <row r="152" spans="1:3">
      <c r="A152" s="83"/>
      <c r="B152" s="82"/>
      <c r="C152" s="85"/>
    </row>
    <row r="153" spans="1:3">
      <c r="A153" s="83"/>
      <c r="B153" s="82"/>
      <c r="C153" s="85"/>
    </row>
    <row r="154" spans="1:3">
      <c r="A154" s="83"/>
      <c r="B154" s="82"/>
      <c r="C154" s="85"/>
    </row>
    <row r="155" spans="1:3">
      <c r="A155" s="83"/>
      <c r="B155" s="82"/>
      <c r="C155" s="85"/>
    </row>
    <row r="156" spans="1:3">
      <c r="A156" s="83"/>
      <c r="B156" s="82"/>
      <c r="C156" s="85"/>
    </row>
    <row r="157" spans="1:3">
      <c r="A157" s="83"/>
      <c r="B157" s="82"/>
      <c r="C157" s="83"/>
    </row>
    <row r="158" spans="1:3">
      <c r="A158" s="83"/>
      <c r="B158" s="82"/>
      <c r="C158" s="83"/>
    </row>
    <row r="159" spans="1:3">
      <c r="A159" s="83"/>
      <c r="B159" s="82"/>
      <c r="C159" s="83"/>
    </row>
    <row r="160" spans="1:3">
      <c r="A160" s="83"/>
      <c r="B160" s="82"/>
      <c r="C160" s="83"/>
    </row>
    <row r="161" spans="1:3">
      <c r="A161" s="83"/>
      <c r="B161" s="82"/>
      <c r="C161" s="83"/>
    </row>
    <row r="162" spans="1:3">
      <c r="A162" s="83"/>
      <c r="B162" s="82"/>
      <c r="C162" s="83"/>
    </row>
    <row r="163" spans="1:3">
      <c r="A163" s="83"/>
      <c r="B163" s="82"/>
      <c r="C163" s="83"/>
    </row>
    <row r="164" spans="1:3">
      <c r="A164" s="83"/>
      <c r="B164" s="82"/>
      <c r="C164" s="83"/>
    </row>
    <row r="165" spans="1:3">
      <c r="A165" s="83"/>
      <c r="B165" s="82"/>
      <c r="C165" s="83"/>
    </row>
    <row r="166" spans="1:3">
      <c r="A166" s="83"/>
      <c r="B166" s="82"/>
      <c r="C166" s="83"/>
    </row>
    <row r="167" spans="1:3">
      <c r="A167" s="83"/>
      <c r="B167" s="82"/>
      <c r="C167" s="83"/>
    </row>
    <row r="168" spans="1:3">
      <c r="A168" s="83"/>
      <c r="B168" s="82"/>
      <c r="C168" s="83"/>
    </row>
    <row r="169" spans="1:3">
      <c r="A169" s="83"/>
      <c r="B169" s="82"/>
      <c r="C169" s="83"/>
    </row>
    <row r="170" spans="1:3">
      <c r="A170" s="83"/>
      <c r="B170" s="82"/>
      <c r="C170" s="83"/>
    </row>
    <row r="171" spans="1:3">
      <c r="A171" s="83"/>
      <c r="B171" s="82"/>
      <c r="C171" s="83"/>
    </row>
    <row r="172" spans="1:3">
      <c r="A172" s="83"/>
      <c r="B172" s="82"/>
      <c r="C172" s="83"/>
    </row>
    <row r="173" spans="1:3">
      <c r="A173" s="83"/>
      <c r="B173" s="82"/>
      <c r="C173" s="83"/>
    </row>
    <row r="174" spans="1:3">
      <c r="A174" s="83"/>
      <c r="B174" s="82"/>
      <c r="C174" s="83"/>
    </row>
    <row r="175" spans="1:3">
      <c r="A175" s="83"/>
      <c r="B175" s="82"/>
      <c r="C175" s="83"/>
    </row>
    <row r="176" spans="1:3">
      <c r="A176" s="83"/>
      <c r="B176" s="82"/>
      <c r="C176" s="83"/>
    </row>
    <row r="177" spans="1:3">
      <c r="A177" s="83"/>
      <c r="B177" s="82"/>
      <c r="C177" s="83"/>
    </row>
    <row r="178" spans="1:3">
      <c r="A178" s="83"/>
      <c r="B178" s="82"/>
      <c r="C178" s="83"/>
    </row>
  </sheetData>
  <mergeCells count="4">
    <mergeCell ref="A1:B3"/>
    <mergeCell ref="C1:I1"/>
    <mergeCell ref="C2:I2"/>
    <mergeCell ref="A4:B6"/>
  </mergeCells>
  <phoneticPr fontId="4"/>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2FB72-CA9D-43C6-A184-E681A6CC7523}">
  <dimension ref="A1:U661"/>
  <sheetViews>
    <sheetView topLeftCell="A619" zoomScale="70" zoomScaleNormal="70" workbookViewId="0">
      <selection activeCell="H578" sqref="H578"/>
    </sheetView>
  </sheetViews>
  <sheetFormatPr defaultColWidth="7.76171875" defaultRowHeight="18.45" outlineLevelCol="1"/>
  <cols>
    <col min="1" max="1" width="9.8203125" style="35" customWidth="1"/>
    <col min="2" max="2" width="11.46875" style="27" hidden="1" customWidth="1" outlineLevel="1"/>
    <col min="3" max="3" width="7.76171875" style="27" hidden="1" customWidth="1" outlineLevel="1"/>
    <col min="4" max="4" width="12.5859375" style="27" hidden="1" customWidth="1" outlineLevel="1"/>
    <col min="5" max="5" width="7.76171875" style="27" hidden="1" customWidth="1" outlineLevel="1"/>
    <col min="6" max="6" width="11.46875" style="27" hidden="1" customWidth="1" outlineLevel="1"/>
    <col min="7" max="7" width="7.76171875" style="27" hidden="1" customWidth="1" outlineLevel="1"/>
    <col min="8" max="8" width="12.5859375" style="27" hidden="1" customWidth="1" outlineLevel="1"/>
    <col min="9" max="9" width="7.76171875" style="27" hidden="1" customWidth="1" outlineLevel="1"/>
    <col min="10" max="10" width="11.46875" style="27" hidden="1" customWidth="1" outlineLevel="1"/>
    <col min="11" max="11" width="7.76171875" style="27" hidden="1" customWidth="1" outlineLevel="1"/>
    <col min="12" max="12" width="12.5859375" style="27" hidden="1" customWidth="1" outlineLevel="1"/>
    <col min="13" max="13" width="7.76171875" style="27" hidden="1" customWidth="1" outlineLevel="1"/>
    <col min="14" max="14" width="11.46875" style="27" hidden="1" customWidth="1" outlineLevel="1"/>
    <col min="15" max="15" width="7.76171875" style="27" hidden="1" customWidth="1" outlineLevel="1"/>
    <col min="16" max="16" width="12.5859375" style="27" hidden="1" customWidth="1" outlineLevel="1"/>
    <col min="17" max="17" width="7.76171875" style="27" hidden="1" customWidth="1" outlineLevel="1"/>
    <col min="18" max="18" width="11.46875" style="27" bestFit="1" customWidth="1" collapsed="1"/>
    <col min="19" max="19" width="11.46875" style="27" customWidth="1"/>
    <col min="20" max="20" width="11.46875" style="27" bestFit="1" customWidth="1"/>
    <col min="21" max="16384" width="7.76171875" style="27"/>
  </cols>
  <sheetData>
    <row r="1" spans="1:21" ht="73.75">
      <c r="A1" s="25" t="s">
        <v>321</v>
      </c>
      <c r="B1" s="26" t="s">
        <v>342</v>
      </c>
      <c r="D1" s="28" t="s">
        <v>343</v>
      </c>
      <c r="F1" s="26" t="s">
        <v>344</v>
      </c>
      <c r="H1" s="28" t="s">
        <v>345</v>
      </c>
      <c r="J1" s="26" t="s">
        <v>346</v>
      </c>
      <c r="L1" s="28" t="s">
        <v>347</v>
      </c>
      <c r="N1" s="26" t="s">
        <v>348</v>
      </c>
      <c r="P1" s="28" t="s">
        <v>349</v>
      </c>
      <c r="R1" s="28" t="s">
        <v>350</v>
      </c>
      <c r="S1" s="28" t="s">
        <v>351</v>
      </c>
      <c r="T1" s="28" t="s">
        <v>352</v>
      </c>
      <c r="U1" s="28" t="s">
        <v>353</v>
      </c>
    </row>
    <row r="2" spans="1:21">
      <c r="A2" s="29">
        <v>24929</v>
      </c>
      <c r="D2" s="30">
        <f>100/98.3</f>
        <v>1.0172939979654121</v>
      </c>
      <c r="H2" s="30">
        <f>100/100.166666666667</f>
        <v>0.99833610648918136</v>
      </c>
      <c r="L2" s="30">
        <f>100/106.2</f>
        <v>0.94161958568738224</v>
      </c>
      <c r="P2" s="30">
        <f>100/105.6</f>
        <v>0.94696969696969702</v>
      </c>
      <c r="R2" s="31">
        <v>27.7</v>
      </c>
    </row>
    <row r="3" spans="1:21">
      <c r="A3" s="29">
        <v>24959</v>
      </c>
      <c r="D3" s="30">
        <f t="shared" ref="D3:D66" si="0">D2</f>
        <v>1.0172939979654121</v>
      </c>
      <c r="H3" s="30">
        <f t="shared" ref="H3:H66" si="1">H2</f>
        <v>0.99833610648918136</v>
      </c>
      <c r="L3" s="30">
        <f t="shared" ref="L3:L66" si="2">L2</f>
        <v>0.94161958568738224</v>
      </c>
      <c r="P3" s="30">
        <f t="shared" ref="P3:P66" si="3">P2</f>
        <v>0.94696969696969702</v>
      </c>
      <c r="R3" s="31">
        <v>27.7</v>
      </c>
    </row>
    <row r="4" spans="1:21">
      <c r="A4" s="29">
        <v>24990</v>
      </c>
      <c r="D4" s="30">
        <f t="shared" si="0"/>
        <v>1.0172939979654121</v>
      </c>
      <c r="H4" s="30">
        <f t="shared" si="1"/>
        <v>0.99833610648918136</v>
      </c>
      <c r="L4" s="30">
        <f t="shared" si="2"/>
        <v>0.94161958568738224</v>
      </c>
      <c r="P4" s="30">
        <f t="shared" si="3"/>
        <v>0.94696969696969702</v>
      </c>
      <c r="R4" s="31">
        <v>27.7</v>
      </c>
    </row>
    <row r="5" spans="1:21">
      <c r="A5" s="29">
        <v>25020</v>
      </c>
      <c r="D5" s="30">
        <f t="shared" si="0"/>
        <v>1.0172939979654121</v>
      </c>
      <c r="H5" s="30">
        <f t="shared" si="1"/>
        <v>0.99833610648918136</v>
      </c>
      <c r="L5" s="30">
        <f t="shared" si="2"/>
        <v>0.94161958568738224</v>
      </c>
      <c r="P5" s="30">
        <f t="shared" si="3"/>
        <v>0.94696969696969702</v>
      </c>
      <c r="R5" s="31">
        <v>27.7</v>
      </c>
    </row>
    <row r="6" spans="1:21">
      <c r="A6" s="29">
        <v>25051</v>
      </c>
      <c r="D6" s="30">
        <f t="shared" si="0"/>
        <v>1.0172939979654121</v>
      </c>
      <c r="H6" s="30">
        <f t="shared" si="1"/>
        <v>0.99833610648918136</v>
      </c>
      <c r="L6" s="30">
        <f t="shared" si="2"/>
        <v>0.94161958568738224</v>
      </c>
      <c r="P6" s="30">
        <f t="shared" si="3"/>
        <v>0.94696969696969702</v>
      </c>
      <c r="R6" s="31">
        <v>27.7</v>
      </c>
    </row>
    <row r="7" spans="1:21">
      <c r="A7" s="29">
        <v>25082</v>
      </c>
      <c r="D7" s="30">
        <f t="shared" si="0"/>
        <v>1.0172939979654121</v>
      </c>
      <c r="H7" s="30">
        <f t="shared" si="1"/>
        <v>0.99833610648918136</v>
      </c>
      <c r="L7" s="30">
        <f t="shared" si="2"/>
        <v>0.94161958568738224</v>
      </c>
      <c r="P7" s="30">
        <f t="shared" si="3"/>
        <v>0.94696969696969702</v>
      </c>
      <c r="R7" s="31">
        <v>27.7</v>
      </c>
    </row>
    <row r="8" spans="1:21">
      <c r="A8" s="29">
        <v>25112</v>
      </c>
      <c r="D8" s="30">
        <f t="shared" si="0"/>
        <v>1.0172939979654121</v>
      </c>
      <c r="H8" s="30">
        <f t="shared" si="1"/>
        <v>0.99833610648918136</v>
      </c>
      <c r="L8" s="30">
        <f t="shared" si="2"/>
        <v>0.94161958568738224</v>
      </c>
      <c r="P8" s="30">
        <f t="shared" si="3"/>
        <v>0.94696969696969702</v>
      </c>
      <c r="R8" s="31">
        <v>27.7</v>
      </c>
    </row>
    <row r="9" spans="1:21">
      <c r="A9" s="29">
        <v>25143</v>
      </c>
      <c r="D9" s="30">
        <f t="shared" si="0"/>
        <v>1.0172939979654121</v>
      </c>
      <c r="H9" s="30">
        <f t="shared" si="1"/>
        <v>0.99833610648918136</v>
      </c>
      <c r="L9" s="30">
        <f t="shared" si="2"/>
        <v>0.94161958568738224</v>
      </c>
      <c r="P9" s="30">
        <f t="shared" si="3"/>
        <v>0.94696969696969702</v>
      </c>
      <c r="R9" s="31">
        <v>27.7</v>
      </c>
    </row>
    <row r="10" spans="1:21">
      <c r="A10" s="29">
        <v>25173</v>
      </c>
      <c r="D10" s="30">
        <f t="shared" si="0"/>
        <v>1.0172939979654121</v>
      </c>
      <c r="H10" s="30">
        <f t="shared" si="1"/>
        <v>0.99833610648918136</v>
      </c>
      <c r="L10" s="30">
        <f t="shared" si="2"/>
        <v>0.94161958568738224</v>
      </c>
      <c r="P10" s="30">
        <f t="shared" si="3"/>
        <v>0.94696969696969702</v>
      </c>
      <c r="R10" s="31">
        <v>27.7</v>
      </c>
    </row>
    <row r="11" spans="1:21">
      <c r="A11" s="29">
        <v>25204</v>
      </c>
      <c r="D11" s="30">
        <f t="shared" si="0"/>
        <v>1.0172939979654121</v>
      </c>
      <c r="H11" s="30">
        <f t="shared" si="1"/>
        <v>0.99833610648918136</v>
      </c>
      <c r="L11" s="30">
        <f t="shared" si="2"/>
        <v>0.94161958568738224</v>
      </c>
      <c r="P11" s="30">
        <f t="shared" si="3"/>
        <v>0.94696969696969702</v>
      </c>
      <c r="R11" s="31">
        <v>27.7</v>
      </c>
    </row>
    <row r="12" spans="1:21">
      <c r="A12" s="29">
        <v>25235</v>
      </c>
      <c r="D12" s="30">
        <f t="shared" si="0"/>
        <v>1.0172939979654121</v>
      </c>
      <c r="H12" s="30">
        <f t="shared" si="1"/>
        <v>0.99833610648918136</v>
      </c>
      <c r="L12" s="30">
        <f t="shared" si="2"/>
        <v>0.94161958568738224</v>
      </c>
      <c r="P12" s="30">
        <f t="shared" si="3"/>
        <v>0.94696969696969702</v>
      </c>
      <c r="R12" s="31">
        <v>27.7</v>
      </c>
    </row>
    <row r="13" spans="1:21">
      <c r="A13" s="29">
        <v>25263</v>
      </c>
      <c r="D13" s="30">
        <f t="shared" si="0"/>
        <v>1.0172939979654121</v>
      </c>
      <c r="H13" s="30">
        <f t="shared" si="1"/>
        <v>0.99833610648918136</v>
      </c>
      <c r="L13" s="30">
        <f t="shared" si="2"/>
        <v>0.94161958568738224</v>
      </c>
      <c r="P13" s="30">
        <f t="shared" si="3"/>
        <v>0.94696969696969702</v>
      </c>
      <c r="R13" s="31">
        <v>27.7</v>
      </c>
    </row>
    <row r="14" spans="1:21">
      <c r="A14" s="29">
        <v>25294</v>
      </c>
      <c r="D14" s="30">
        <f t="shared" si="0"/>
        <v>1.0172939979654121</v>
      </c>
      <c r="H14" s="30">
        <f t="shared" si="1"/>
        <v>0.99833610648918136</v>
      </c>
      <c r="L14" s="30">
        <f t="shared" si="2"/>
        <v>0.94161958568738224</v>
      </c>
      <c r="P14" s="30">
        <f t="shared" si="3"/>
        <v>0.94696969696969702</v>
      </c>
      <c r="R14" s="31">
        <v>29.4</v>
      </c>
    </row>
    <row r="15" spans="1:21">
      <c r="A15" s="29">
        <v>25324</v>
      </c>
      <c r="D15" s="30">
        <f t="shared" si="0"/>
        <v>1.0172939979654121</v>
      </c>
      <c r="H15" s="30">
        <f t="shared" si="1"/>
        <v>0.99833610648918136</v>
      </c>
      <c r="L15" s="30">
        <f t="shared" si="2"/>
        <v>0.94161958568738224</v>
      </c>
      <c r="P15" s="30">
        <f t="shared" si="3"/>
        <v>0.94696969696969702</v>
      </c>
      <c r="R15" s="31">
        <v>29.4</v>
      </c>
    </row>
    <row r="16" spans="1:21">
      <c r="A16" s="29">
        <v>25355</v>
      </c>
      <c r="D16" s="30">
        <f t="shared" si="0"/>
        <v>1.0172939979654121</v>
      </c>
      <c r="H16" s="30">
        <f t="shared" si="1"/>
        <v>0.99833610648918136</v>
      </c>
      <c r="L16" s="30">
        <f t="shared" si="2"/>
        <v>0.94161958568738224</v>
      </c>
      <c r="P16" s="30">
        <f t="shared" si="3"/>
        <v>0.94696969696969702</v>
      </c>
      <c r="R16" s="31">
        <v>29.4</v>
      </c>
    </row>
    <row r="17" spans="1:21">
      <c r="A17" s="29">
        <v>25385</v>
      </c>
      <c r="D17" s="30">
        <f t="shared" si="0"/>
        <v>1.0172939979654121</v>
      </c>
      <c r="H17" s="30">
        <f t="shared" si="1"/>
        <v>0.99833610648918136</v>
      </c>
      <c r="L17" s="30">
        <f t="shared" si="2"/>
        <v>0.94161958568738224</v>
      </c>
      <c r="P17" s="30">
        <f t="shared" si="3"/>
        <v>0.94696969696969702</v>
      </c>
      <c r="R17" s="31">
        <v>29.4</v>
      </c>
    </row>
    <row r="18" spans="1:21">
      <c r="A18" s="29">
        <v>25416</v>
      </c>
      <c r="D18" s="30">
        <f t="shared" si="0"/>
        <v>1.0172939979654121</v>
      </c>
      <c r="H18" s="30">
        <f t="shared" si="1"/>
        <v>0.99833610648918136</v>
      </c>
      <c r="L18" s="30">
        <f t="shared" si="2"/>
        <v>0.94161958568738224</v>
      </c>
      <c r="P18" s="30">
        <f t="shared" si="3"/>
        <v>0.94696969696969702</v>
      </c>
      <c r="R18" s="31">
        <v>29.4</v>
      </c>
    </row>
    <row r="19" spans="1:21">
      <c r="A19" s="29">
        <v>25447</v>
      </c>
      <c r="D19" s="30">
        <f t="shared" si="0"/>
        <v>1.0172939979654121</v>
      </c>
      <c r="H19" s="30">
        <f t="shared" si="1"/>
        <v>0.99833610648918136</v>
      </c>
      <c r="L19" s="30">
        <f t="shared" si="2"/>
        <v>0.94161958568738224</v>
      </c>
      <c r="P19" s="30">
        <f t="shared" si="3"/>
        <v>0.94696969696969702</v>
      </c>
      <c r="R19" s="31">
        <v>29.4</v>
      </c>
    </row>
    <row r="20" spans="1:21">
      <c r="A20" s="29">
        <v>25477</v>
      </c>
      <c r="D20" s="30">
        <f t="shared" si="0"/>
        <v>1.0172939979654121</v>
      </c>
      <c r="H20" s="30">
        <f t="shared" si="1"/>
        <v>0.99833610648918136</v>
      </c>
      <c r="L20" s="30">
        <f t="shared" si="2"/>
        <v>0.94161958568738224</v>
      </c>
      <c r="P20" s="30">
        <f t="shared" si="3"/>
        <v>0.94696969696969702</v>
      </c>
      <c r="R20" s="31">
        <v>29.4</v>
      </c>
    </row>
    <row r="21" spans="1:21">
      <c r="A21" s="29">
        <v>25508</v>
      </c>
      <c r="D21" s="30">
        <f t="shared" si="0"/>
        <v>1.0172939979654121</v>
      </c>
      <c r="H21" s="30">
        <f t="shared" si="1"/>
        <v>0.99833610648918136</v>
      </c>
      <c r="L21" s="30">
        <f t="shared" si="2"/>
        <v>0.94161958568738224</v>
      </c>
      <c r="P21" s="30">
        <f t="shared" si="3"/>
        <v>0.94696969696969702</v>
      </c>
      <c r="R21" s="31">
        <v>29.4</v>
      </c>
    </row>
    <row r="22" spans="1:21">
      <c r="A22" s="29">
        <v>25538</v>
      </c>
      <c r="D22" s="30">
        <f t="shared" si="0"/>
        <v>1.0172939979654121</v>
      </c>
      <c r="H22" s="30">
        <f t="shared" si="1"/>
        <v>0.99833610648918136</v>
      </c>
      <c r="L22" s="30">
        <f t="shared" si="2"/>
        <v>0.94161958568738224</v>
      </c>
      <c r="P22" s="30">
        <f t="shared" si="3"/>
        <v>0.94696969696969702</v>
      </c>
      <c r="R22" s="31">
        <v>29.4</v>
      </c>
    </row>
    <row r="23" spans="1:21">
      <c r="A23" s="29">
        <v>25569</v>
      </c>
      <c r="D23" s="30">
        <f t="shared" si="0"/>
        <v>1.0172939979654121</v>
      </c>
      <c r="H23" s="30">
        <f t="shared" si="1"/>
        <v>0.99833610648918136</v>
      </c>
      <c r="L23" s="30">
        <f t="shared" si="2"/>
        <v>0.94161958568738224</v>
      </c>
      <c r="P23" s="30">
        <f t="shared" si="3"/>
        <v>0.94696969696969702</v>
      </c>
      <c r="R23" s="31">
        <v>29.4</v>
      </c>
      <c r="S23" s="30">
        <v>1.2141784914734</v>
      </c>
      <c r="T23" s="32">
        <f t="shared" ref="T23:T86" si="4">R23*S23</f>
        <v>35.696847649317959</v>
      </c>
      <c r="U23" s="32">
        <f>T23/AVERAGE(T$566:T$577)*100</f>
        <v>31.176298921543093</v>
      </c>
    </row>
    <row r="24" spans="1:21">
      <c r="A24" s="29">
        <v>25600</v>
      </c>
      <c r="D24" s="30">
        <f t="shared" si="0"/>
        <v>1.0172939979654121</v>
      </c>
      <c r="H24" s="30">
        <f t="shared" si="1"/>
        <v>0.99833610648918136</v>
      </c>
      <c r="L24" s="30">
        <f t="shared" si="2"/>
        <v>0.94161958568738224</v>
      </c>
      <c r="P24" s="30">
        <f t="shared" si="3"/>
        <v>0.94696969696969702</v>
      </c>
      <c r="R24" s="31">
        <v>29.4</v>
      </c>
      <c r="S24" s="30">
        <v>1.2141784914734</v>
      </c>
      <c r="T24" s="32">
        <f t="shared" si="4"/>
        <v>35.696847649317959</v>
      </c>
      <c r="U24" s="32">
        <f t="shared" ref="U24:U87" si="5">T24/AVERAGE(T$566:T$577)*100</f>
        <v>31.176298921543093</v>
      </c>
    </row>
    <row r="25" spans="1:21">
      <c r="A25" s="29">
        <v>25628</v>
      </c>
      <c r="D25" s="30">
        <f t="shared" si="0"/>
        <v>1.0172939979654121</v>
      </c>
      <c r="H25" s="30">
        <f t="shared" si="1"/>
        <v>0.99833610648918136</v>
      </c>
      <c r="L25" s="30">
        <f t="shared" si="2"/>
        <v>0.94161958568738224</v>
      </c>
      <c r="P25" s="30">
        <f t="shared" si="3"/>
        <v>0.94696969696969702</v>
      </c>
      <c r="R25" s="31">
        <v>29.4</v>
      </c>
      <c r="S25" s="30">
        <v>1.2141784914734</v>
      </c>
      <c r="T25" s="32">
        <f t="shared" si="4"/>
        <v>35.696847649317959</v>
      </c>
      <c r="U25" s="32">
        <f t="shared" si="5"/>
        <v>31.176298921543093</v>
      </c>
    </row>
    <row r="26" spans="1:21">
      <c r="A26" s="29">
        <v>25659</v>
      </c>
      <c r="D26" s="30">
        <f t="shared" si="0"/>
        <v>1.0172939979654121</v>
      </c>
      <c r="H26" s="30">
        <f t="shared" si="1"/>
        <v>0.99833610648918136</v>
      </c>
      <c r="L26" s="30">
        <f t="shared" si="2"/>
        <v>0.94161958568738224</v>
      </c>
      <c r="P26" s="30">
        <f t="shared" si="3"/>
        <v>0.94696969696969702</v>
      </c>
      <c r="R26" s="31">
        <v>31.3</v>
      </c>
      <c r="S26" s="30">
        <v>1.2138614909635099</v>
      </c>
      <c r="T26" s="32">
        <f t="shared" si="4"/>
        <v>37.993864667157858</v>
      </c>
      <c r="U26" s="32">
        <f t="shared" si="5"/>
        <v>33.182428142799871</v>
      </c>
    </row>
    <row r="27" spans="1:21">
      <c r="A27" s="29">
        <v>25689</v>
      </c>
      <c r="D27" s="30">
        <f t="shared" si="0"/>
        <v>1.0172939979654121</v>
      </c>
      <c r="H27" s="30">
        <f t="shared" si="1"/>
        <v>0.99833610648918136</v>
      </c>
      <c r="L27" s="30">
        <f t="shared" si="2"/>
        <v>0.94161958568738224</v>
      </c>
      <c r="P27" s="30">
        <f t="shared" si="3"/>
        <v>0.94696969696969702</v>
      </c>
      <c r="R27" s="31">
        <v>31.3</v>
      </c>
      <c r="S27" s="30">
        <v>1.2138614909635099</v>
      </c>
      <c r="T27" s="32">
        <f t="shared" si="4"/>
        <v>37.993864667157858</v>
      </c>
      <c r="U27" s="32">
        <f t="shared" si="5"/>
        <v>33.182428142799871</v>
      </c>
    </row>
    <row r="28" spans="1:21">
      <c r="A28" s="29">
        <v>25720</v>
      </c>
      <c r="D28" s="30">
        <f t="shared" si="0"/>
        <v>1.0172939979654121</v>
      </c>
      <c r="H28" s="30">
        <f t="shared" si="1"/>
        <v>0.99833610648918136</v>
      </c>
      <c r="L28" s="30">
        <f t="shared" si="2"/>
        <v>0.94161958568738224</v>
      </c>
      <c r="P28" s="30">
        <f t="shared" si="3"/>
        <v>0.94696969696969702</v>
      </c>
      <c r="R28" s="31">
        <v>31.3</v>
      </c>
      <c r="S28" s="30">
        <v>1.2138614909635099</v>
      </c>
      <c r="T28" s="32">
        <f t="shared" si="4"/>
        <v>37.993864667157858</v>
      </c>
      <c r="U28" s="32">
        <f t="shared" si="5"/>
        <v>33.182428142799871</v>
      </c>
    </row>
    <row r="29" spans="1:21">
      <c r="A29" s="29">
        <v>25750</v>
      </c>
      <c r="D29" s="30">
        <f t="shared" si="0"/>
        <v>1.0172939979654121</v>
      </c>
      <c r="H29" s="30">
        <f t="shared" si="1"/>
        <v>0.99833610648918136</v>
      </c>
      <c r="L29" s="30">
        <f t="shared" si="2"/>
        <v>0.94161958568738224</v>
      </c>
      <c r="P29" s="30">
        <f t="shared" si="3"/>
        <v>0.94696969696969702</v>
      </c>
      <c r="R29" s="31">
        <v>31.3</v>
      </c>
      <c r="S29" s="30">
        <v>1.2135537828573699</v>
      </c>
      <c r="T29" s="32">
        <f t="shared" si="4"/>
        <v>37.984233403435681</v>
      </c>
      <c r="U29" s="32">
        <f t="shared" si="5"/>
        <v>33.174016555318971</v>
      </c>
    </row>
    <row r="30" spans="1:21">
      <c r="A30" s="29">
        <v>25781</v>
      </c>
      <c r="D30" s="30">
        <f t="shared" si="0"/>
        <v>1.0172939979654121</v>
      </c>
      <c r="H30" s="30">
        <f t="shared" si="1"/>
        <v>0.99833610648918136</v>
      </c>
      <c r="L30" s="30">
        <f t="shared" si="2"/>
        <v>0.94161958568738224</v>
      </c>
      <c r="P30" s="30">
        <f t="shared" si="3"/>
        <v>0.94696969696969702</v>
      </c>
      <c r="R30" s="31">
        <v>31.3</v>
      </c>
      <c r="S30" s="30">
        <v>1.2135537828573699</v>
      </c>
      <c r="T30" s="32">
        <f t="shared" si="4"/>
        <v>37.984233403435681</v>
      </c>
      <c r="U30" s="32">
        <f t="shared" si="5"/>
        <v>33.174016555318971</v>
      </c>
    </row>
    <row r="31" spans="1:21">
      <c r="A31" s="29">
        <v>25812</v>
      </c>
      <c r="D31" s="30">
        <f t="shared" si="0"/>
        <v>1.0172939979654121</v>
      </c>
      <c r="H31" s="30">
        <f t="shared" si="1"/>
        <v>0.99833610648918136</v>
      </c>
      <c r="L31" s="30">
        <f t="shared" si="2"/>
        <v>0.94161958568738224</v>
      </c>
      <c r="P31" s="30">
        <f t="shared" si="3"/>
        <v>0.94696969696969702</v>
      </c>
      <c r="R31" s="31">
        <v>31.3</v>
      </c>
      <c r="S31" s="30">
        <v>1.2135537828573699</v>
      </c>
      <c r="T31" s="32">
        <f t="shared" si="4"/>
        <v>37.984233403435681</v>
      </c>
      <c r="U31" s="32">
        <f t="shared" si="5"/>
        <v>33.174016555318971</v>
      </c>
    </row>
    <row r="32" spans="1:21">
      <c r="A32" s="29">
        <v>25842</v>
      </c>
      <c r="D32" s="30">
        <f t="shared" si="0"/>
        <v>1.0172939979654121</v>
      </c>
      <c r="H32" s="30">
        <f t="shared" si="1"/>
        <v>0.99833610648918136</v>
      </c>
      <c r="L32" s="30">
        <f t="shared" si="2"/>
        <v>0.94161958568738224</v>
      </c>
      <c r="P32" s="30">
        <f t="shared" si="3"/>
        <v>0.94696969696969702</v>
      </c>
      <c r="R32" s="31">
        <v>31.3</v>
      </c>
      <c r="S32" s="30">
        <v>1.2132516150663299</v>
      </c>
      <c r="T32" s="32">
        <f t="shared" si="4"/>
        <v>37.97477555157613</v>
      </c>
      <c r="U32" s="32">
        <f t="shared" si="5"/>
        <v>33.165756419308487</v>
      </c>
    </row>
    <row r="33" spans="1:21">
      <c r="A33" s="29">
        <v>25873</v>
      </c>
      <c r="D33" s="30">
        <f t="shared" si="0"/>
        <v>1.0172939979654121</v>
      </c>
      <c r="H33" s="30">
        <f t="shared" si="1"/>
        <v>0.99833610648918136</v>
      </c>
      <c r="L33" s="30">
        <f t="shared" si="2"/>
        <v>0.94161958568738224</v>
      </c>
      <c r="P33" s="30">
        <f t="shared" si="3"/>
        <v>0.94696969696969702</v>
      </c>
      <c r="R33" s="31">
        <v>31.3</v>
      </c>
      <c r="S33" s="30">
        <v>1.2132516150663299</v>
      </c>
      <c r="T33" s="32">
        <f t="shared" si="4"/>
        <v>37.97477555157613</v>
      </c>
      <c r="U33" s="32">
        <f t="shared" si="5"/>
        <v>33.165756419308487</v>
      </c>
    </row>
    <row r="34" spans="1:21">
      <c r="A34" s="29">
        <v>25903</v>
      </c>
      <c r="D34" s="30">
        <f t="shared" si="0"/>
        <v>1.0172939979654121</v>
      </c>
      <c r="H34" s="30">
        <f t="shared" si="1"/>
        <v>0.99833610648918136</v>
      </c>
      <c r="L34" s="30">
        <f t="shared" si="2"/>
        <v>0.94161958568738224</v>
      </c>
      <c r="P34" s="30">
        <f t="shared" si="3"/>
        <v>0.94696969696969702</v>
      </c>
      <c r="R34" s="31">
        <v>31.3</v>
      </c>
      <c r="S34" s="30">
        <v>1.2132516150663299</v>
      </c>
      <c r="T34" s="32">
        <f t="shared" si="4"/>
        <v>37.97477555157613</v>
      </c>
      <c r="U34" s="32">
        <f t="shared" si="5"/>
        <v>33.165756419308487</v>
      </c>
    </row>
    <row r="35" spans="1:21">
      <c r="A35" s="29">
        <v>25934</v>
      </c>
      <c r="D35" s="30">
        <f t="shared" si="0"/>
        <v>1.0172939979654121</v>
      </c>
      <c r="H35" s="30">
        <f t="shared" si="1"/>
        <v>0.99833610648918136</v>
      </c>
      <c r="L35" s="30">
        <f t="shared" si="2"/>
        <v>0.94161958568738224</v>
      </c>
      <c r="P35" s="30">
        <f t="shared" si="3"/>
        <v>0.94696969696969702</v>
      </c>
      <c r="R35" s="31">
        <v>31.3</v>
      </c>
      <c r="S35" s="30">
        <v>1.21295571212702</v>
      </c>
      <c r="T35" s="32">
        <f t="shared" si="4"/>
        <v>37.965513789575731</v>
      </c>
      <c r="U35" s="32">
        <f t="shared" si="5"/>
        <v>33.157667540887026</v>
      </c>
    </row>
    <row r="36" spans="1:21">
      <c r="A36" s="29">
        <v>25965</v>
      </c>
      <c r="D36" s="30">
        <f t="shared" si="0"/>
        <v>1.0172939979654121</v>
      </c>
      <c r="H36" s="30">
        <f t="shared" si="1"/>
        <v>0.99833610648918136</v>
      </c>
      <c r="L36" s="30">
        <f t="shared" si="2"/>
        <v>0.94161958568738224</v>
      </c>
      <c r="P36" s="30">
        <f t="shared" si="3"/>
        <v>0.94696969696969702</v>
      </c>
      <c r="R36" s="31">
        <v>31.3</v>
      </c>
      <c r="S36" s="30">
        <v>1.21295571212702</v>
      </c>
      <c r="T36" s="32">
        <f t="shared" si="4"/>
        <v>37.965513789575731</v>
      </c>
      <c r="U36" s="32">
        <f t="shared" si="5"/>
        <v>33.157667540887026</v>
      </c>
    </row>
    <row r="37" spans="1:21">
      <c r="A37" s="29">
        <v>25993</v>
      </c>
      <c r="D37" s="30">
        <f t="shared" si="0"/>
        <v>1.0172939979654121</v>
      </c>
      <c r="H37" s="30">
        <f t="shared" si="1"/>
        <v>0.99833610648918136</v>
      </c>
      <c r="L37" s="30">
        <f t="shared" si="2"/>
        <v>0.94161958568738224</v>
      </c>
      <c r="P37" s="30">
        <f t="shared" si="3"/>
        <v>0.94696969696969702</v>
      </c>
      <c r="R37" s="31">
        <v>31.3</v>
      </c>
      <c r="S37" s="30">
        <v>1.21295571212702</v>
      </c>
      <c r="T37" s="32">
        <f t="shared" si="4"/>
        <v>37.965513789575731</v>
      </c>
      <c r="U37" s="32">
        <f t="shared" si="5"/>
        <v>33.157667540887026</v>
      </c>
    </row>
    <row r="38" spans="1:21">
      <c r="A38" s="29">
        <v>26024</v>
      </c>
      <c r="D38" s="30">
        <f t="shared" si="0"/>
        <v>1.0172939979654121</v>
      </c>
      <c r="H38" s="30">
        <f t="shared" si="1"/>
        <v>0.99833610648918136</v>
      </c>
      <c r="L38" s="30">
        <f t="shared" si="2"/>
        <v>0.94161958568738224</v>
      </c>
      <c r="P38" s="30">
        <f t="shared" si="3"/>
        <v>0.94696969696969702</v>
      </c>
      <c r="R38" s="31">
        <v>31.7</v>
      </c>
      <c r="S38" s="30">
        <v>1.2126586664300001</v>
      </c>
      <c r="T38" s="32">
        <f t="shared" si="4"/>
        <v>38.441279725831002</v>
      </c>
      <c r="U38" s="32">
        <f t="shared" si="5"/>
        <v>33.573183812550454</v>
      </c>
    </row>
    <row r="39" spans="1:21">
      <c r="A39" s="29">
        <v>26054</v>
      </c>
      <c r="D39" s="30">
        <f t="shared" si="0"/>
        <v>1.0172939979654121</v>
      </c>
      <c r="H39" s="30">
        <f t="shared" si="1"/>
        <v>0.99833610648918136</v>
      </c>
      <c r="L39" s="30">
        <f t="shared" si="2"/>
        <v>0.94161958568738224</v>
      </c>
      <c r="P39" s="30">
        <f t="shared" si="3"/>
        <v>0.94696969696969702</v>
      </c>
      <c r="R39" s="31">
        <v>31.7</v>
      </c>
      <c r="S39" s="30">
        <v>1.2126586664300001</v>
      </c>
      <c r="T39" s="32">
        <f t="shared" si="4"/>
        <v>38.441279725831002</v>
      </c>
      <c r="U39" s="32">
        <f t="shared" si="5"/>
        <v>33.573183812550454</v>
      </c>
    </row>
    <row r="40" spans="1:21">
      <c r="A40" s="29">
        <v>26085</v>
      </c>
      <c r="D40" s="30">
        <f t="shared" si="0"/>
        <v>1.0172939979654121</v>
      </c>
      <c r="H40" s="30">
        <f t="shared" si="1"/>
        <v>0.99833610648918136</v>
      </c>
      <c r="L40" s="30">
        <f t="shared" si="2"/>
        <v>0.94161958568738224</v>
      </c>
      <c r="P40" s="30">
        <f t="shared" si="3"/>
        <v>0.94696969696969702</v>
      </c>
      <c r="R40" s="31">
        <v>31.7</v>
      </c>
      <c r="S40" s="30">
        <v>1.2126586664300001</v>
      </c>
      <c r="T40" s="32">
        <f t="shared" si="4"/>
        <v>38.441279725831002</v>
      </c>
      <c r="U40" s="32">
        <f t="shared" si="5"/>
        <v>33.573183812550454</v>
      </c>
    </row>
    <row r="41" spans="1:21">
      <c r="A41" s="29">
        <v>26115</v>
      </c>
      <c r="D41" s="30">
        <f t="shared" si="0"/>
        <v>1.0172939979654121</v>
      </c>
      <c r="H41" s="30">
        <f t="shared" si="1"/>
        <v>0.99833610648918136</v>
      </c>
      <c r="L41" s="30">
        <f t="shared" si="2"/>
        <v>0.94161958568738224</v>
      </c>
      <c r="P41" s="30">
        <f t="shared" si="3"/>
        <v>0.94696969696969702</v>
      </c>
      <c r="R41" s="31">
        <v>31.7</v>
      </c>
      <c r="S41" s="30">
        <v>1.21236790282146</v>
      </c>
      <c r="T41" s="32">
        <f t="shared" si="4"/>
        <v>38.432062519440279</v>
      </c>
      <c r="U41" s="32">
        <f t="shared" si="5"/>
        <v>33.565133847341158</v>
      </c>
    </row>
    <row r="42" spans="1:21">
      <c r="A42" s="29">
        <v>26146</v>
      </c>
      <c r="D42" s="30">
        <f t="shared" si="0"/>
        <v>1.0172939979654121</v>
      </c>
      <c r="H42" s="30">
        <f t="shared" si="1"/>
        <v>0.99833610648918136</v>
      </c>
      <c r="L42" s="30">
        <f t="shared" si="2"/>
        <v>0.94161958568738224</v>
      </c>
      <c r="P42" s="30">
        <f t="shared" si="3"/>
        <v>0.94696969696969702</v>
      </c>
      <c r="R42" s="31">
        <v>31.7</v>
      </c>
      <c r="S42" s="30">
        <v>1.21236790282146</v>
      </c>
      <c r="T42" s="32">
        <f t="shared" si="4"/>
        <v>38.432062519440279</v>
      </c>
      <c r="U42" s="32">
        <f t="shared" si="5"/>
        <v>33.565133847341158</v>
      </c>
    </row>
    <row r="43" spans="1:21">
      <c r="A43" s="29">
        <v>26177</v>
      </c>
      <c r="D43" s="30">
        <f t="shared" si="0"/>
        <v>1.0172939979654121</v>
      </c>
      <c r="H43" s="30">
        <f t="shared" si="1"/>
        <v>0.99833610648918136</v>
      </c>
      <c r="L43" s="30">
        <f t="shared" si="2"/>
        <v>0.94161958568738224</v>
      </c>
      <c r="P43" s="30">
        <f t="shared" si="3"/>
        <v>0.94696969696969702</v>
      </c>
      <c r="R43" s="31">
        <v>31.7</v>
      </c>
      <c r="S43" s="30">
        <v>1.21236790282146</v>
      </c>
      <c r="T43" s="32">
        <f t="shared" si="4"/>
        <v>38.432062519440279</v>
      </c>
      <c r="U43" s="32">
        <f t="shared" si="5"/>
        <v>33.565133847341158</v>
      </c>
    </row>
    <row r="44" spans="1:21">
      <c r="A44" s="29">
        <v>26207</v>
      </c>
      <c r="D44" s="30">
        <f t="shared" si="0"/>
        <v>1.0172939979654121</v>
      </c>
      <c r="H44" s="30">
        <f t="shared" si="1"/>
        <v>0.99833610648918136</v>
      </c>
      <c r="L44" s="30">
        <f t="shared" si="2"/>
        <v>0.94161958568738224</v>
      </c>
      <c r="P44" s="30">
        <f t="shared" si="3"/>
        <v>0.94696969696969702</v>
      </c>
      <c r="R44" s="31">
        <v>31.7</v>
      </c>
      <c r="S44" s="30">
        <v>1.2120899442344899</v>
      </c>
      <c r="T44" s="32">
        <f t="shared" si="4"/>
        <v>38.423251232233326</v>
      </c>
      <c r="U44" s="32">
        <f t="shared" si="5"/>
        <v>33.557438396847985</v>
      </c>
    </row>
    <row r="45" spans="1:21">
      <c r="A45" s="29">
        <v>26238</v>
      </c>
      <c r="D45" s="30">
        <f t="shared" si="0"/>
        <v>1.0172939979654121</v>
      </c>
      <c r="H45" s="30">
        <f t="shared" si="1"/>
        <v>0.99833610648918136</v>
      </c>
      <c r="L45" s="30">
        <f t="shared" si="2"/>
        <v>0.94161958568738224</v>
      </c>
      <c r="P45" s="30">
        <f t="shared" si="3"/>
        <v>0.94696969696969702</v>
      </c>
      <c r="R45" s="31">
        <v>31.7</v>
      </c>
      <c r="S45" s="30">
        <v>1.2120899442344899</v>
      </c>
      <c r="T45" s="32">
        <f t="shared" si="4"/>
        <v>38.423251232233326</v>
      </c>
      <c r="U45" s="32">
        <f t="shared" si="5"/>
        <v>33.557438396847985</v>
      </c>
    </row>
    <row r="46" spans="1:21">
      <c r="A46" s="29">
        <v>26268</v>
      </c>
      <c r="D46" s="30">
        <f t="shared" si="0"/>
        <v>1.0172939979654121</v>
      </c>
      <c r="H46" s="30">
        <f t="shared" si="1"/>
        <v>0.99833610648918136</v>
      </c>
      <c r="L46" s="30">
        <f t="shared" si="2"/>
        <v>0.94161958568738224</v>
      </c>
      <c r="P46" s="30">
        <f t="shared" si="3"/>
        <v>0.94696969696969702</v>
      </c>
      <c r="R46" s="31">
        <v>31.7</v>
      </c>
      <c r="S46" s="30">
        <v>1.2120899442344899</v>
      </c>
      <c r="T46" s="32">
        <f t="shared" si="4"/>
        <v>38.423251232233326</v>
      </c>
      <c r="U46" s="32">
        <f t="shared" si="5"/>
        <v>33.557438396847985</v>
      </c>
    </row>
    <row r="47" spans="1:21">
      <c r="A47" s="29">
        <v>26299</v>
      </c>
      <c r="D47" s="30">
        <f t="shared" si="0"/>
        <v>1.0172939979654121</v>
      </c>
      <c r="H47" s="30">
        <f t="shared" si="1"/>
        <v>0.99833610648918136</v>
      </c>
      <c r="L47" s="30">
        <f t="shared" si="2"/>
        <v>0.94161958568738224</v>
      </c>
      <c r="P47" s="30">
        <f t="shared" si="3"/>
        <v>0.94696969696969702</v>
      </c>
      <c r="R47" s="31">
        <v>31.7</v>
      </c>
      <c r="S47" s="30">
        <v>1.21182248814293</v>
      </c>
      <c r="T47" s="32">
        <f t="shared" si="4"/>
        <v>38.414772874130882</v>
      </c>
      <c r="U47" s="32">
        <f t="shared" si="5"/>
        <v>33.550033714250731</v>
      </c>
    </row>
    <row r="48" spans="1:21">
      <c r="A48" s="29">
        <v>26330</v>
      </c>
      <c r="D48" s="30">
        <f t="shared" si="0"/>
        <v>1.0172939979654121</v>
      </c>
      <c r="H48" s="30">
        <f t="shared" si="1"/>
        <v>0.99833610648918136</v>
      </c>
      <c r="L48" s="30">
        <f t="shared" si="2"/>
        <v>0.94161958568738224</v>
      </c>
      <c r="P48" s="30">
        <f t="shared" si="3"/>
        <v>0.94696969696969702</v>
      </c>
      <c r="R48" s="31">
        <v>31.7</v>
      </c>
      <c r="S48" s="30">
        <v>1.21182248814293</v>
      </c>
      <c r="T48" s="32">
        <f t="shared" si="4"/>
        <v>38.414772874130882</v>
      </c>
      <c r="U48" s="32">
        <f t="shared" si="5"/>
        <v>33.550033714250731</v>
      </c>
    </row>
    <row r="49" spans="1:21">
      <c r="A49" s="29">
        <v>26359</v>
      </c>
      <c r="D49" s="30">
        <f t="shared" si="0"/>
        <v>1.0172939979654121</v>
      </c>
      <c r="H49" s="30">
        <f t="shared" si="1"/>
        <v>0.99833610648918136</v>
      </c>
      <c r="L49" s="30">
        <f t="shared" si="2"/>
        <v>0.94161958568738224</v>
      </c>
      <c r="P49" s="30">
        <f t="shared" si="3"/>
        <v>0.94696969696969702</v>
      </c>
      <c r="R49" s="31">
        <v>31.7</v>
      </c>
      <c r="S49" s="30">
        <v>1.21182248814293</v>
      </c>
      <c r="T49" s="32">
        <f t="shared" si="4"/>
        <v>38.414772874130882</v>
      </c>
      <c r="U49" s="32">
        <f t="shared" si="5"/>
        <v>33.550033714250731</v>
      </c>
    </row>
    <row r="50" spans="1:21">
      <c r="A50" s="29">
        <v>26390</v>
      </c>
      <c r="D50" s="30">
        <f t="shared" si="0"/>
        <v>1.0172939979654121</v>
      </c>
      <c r="H50" s="30">
        <f t="shared" si="1"/>
        <v>0.99833610648918136</v>
      </c>
      <c r="L50" s="30">
        <f t="shared" si="2"/>
        <v>0.94161958568738224</v>
      </c>
      <c r="P50" s="30">
        <f t="shared" si="3"/>
        <v>0.94696969696969702</v>
      </c>
      <c r="R50" s="31">
        <v>34.6</v>
      </c>
      <c r="S50" s="30">
        <v>1.2115594852539799</v>
      </c>
      <c r="T50" s="32">
        <f t="shared" si="4"/>
        <v>41.919958189787707</v>
      </c>
      <c r="U50" s="32">
        <f t="shared" si="5"/>
        <v>36.611332186593806</v>
      </c>
    </row>
    <row r="51" spans="1:21">
      <c r="A51" s="29">
        <v>26420</v>
      </c>
      <c r="D51" s="30">
        <f t="shared" si="0"/>
        <v>1.0172939979654121</v>
      </c>
      <c r="H51" s="30">
        <f t="shared" si="1"/>
        <v>0.99833610648918136</v>
      </c>
      <c r="L51" s="30">
        <f t="shared" si="2"/>
        <v>0.94161958568738224</v>
      </c>
      <c r="P51" s="30">
        <f t="shared" si="3"/>
        <v>0.94696969696969702</v>
      </c>
      <c r="R51" s="31">
        <v>34.6</v>
      </c>
      <c r="S51" s="30">
        <v>1.2115594852539799</v>
      </c>
      <c r="T51" s="32">
        <f t="shared" si="4"/>
        <v>41.919958189787707</v>
      </c>
      <c r="U51" s="32">
        <f t="shared" si="5"/>
        <v>36.611332186593806</v>
      </c>
    </row>
    <row r="52" spans="1:21">
      <c r="A52" s="29">
        <v>26451</v>
      </c>
      <c r="D52" s="30">
        <f t="shared" si="0"/>
        <v>1.0172939979654121</v>
      </c>
      <c r="H52" s="30">
        <f t="shared" si="1"/>
        <v>0.99833610648918136</v>
      </c>
      <c r="L52" s="30">
        <f t="shared" si="2"/>
        <v>0.94161958568738224</v>
      </c>
      <c r="P52" s="30">
        <f t="shared" si="3"/>
        <v>0.94696969696969702</v>
      </c>
      <c r="R52" s="31">
        <v>34.6</v>
      </c>
      <c r="S52" s="30">
        <v>1.2115594852539799</v>
      </c>
      <c r="T52" s="32">
        <f t="shared" si="4"/>
        <v>41.919958189787707</v>
      </c>
      <c r="U52" s="32">
        <f t="shared" si="5"/>
        <v>36.611332186593806</v>
      </c>
    </row>
    <row r="53" spans="1:21">
      <c r="A53" s="29">
        <v>26481</v>
      </c>
      <c r="D53" s="30">
        <f t="shared" si="0"/>
        <v>1.0172939979654121</v>
      </c>
      <c r="H53" s="30">
        <f t="shared" si="1"/>
        <v>0.99833610648918136</v>
      </c>
      <c r="L53" s="30">
        <f t="shared" si="2"/>
        <v>0.94161958568738224</v>
      </c>
      <c r="P53" s="30">
        <f t="shared" si="3"/>
        <v>0.94696969696969702</v>
      </c>
      <c r="R53" s="31">
        <v>34.6</v>
      </c>
      <c r="S53" s="30">
        <v>1.21130588657518</v>
      </c>
      <c r="T53" s="32">
        <f t="shared" si="4"/>
        <v>41.911183675501228</v>
      </c>
      <c r="U53" s="32">
        <f t="shared" si="5"/>
        <v>36.603668852201537</v>
      </c>
    </row>
    <row r="54" spans="1:21">
      <c r="A54" s="29">
        <v>26512</v>
      </c>
      <c r="D54" s="30">
        <f t="shared" si="0"/>
        <v>1.0172939979654121</v>
      </c>
      <c r="H54" s="30">
        <f t="shared" si="1"/>
        <v>0.99833610648918136</v>
      </c>
      <c r="L54" s="30">
        <f t="shared" si="2"/>
        <v>0.94161958568738224</v>
      </c>
      <c r="P54" s="30">
        <f t="shared" si="3"/>
        <v>0.94696969696969702</v>
      </c>
      <c r="R54" s="31">
        <v>34.6</v>
      </c>
      <c r="S54" s="30">
        <v>1.21130588657518</v>
      </c>
      <c r="T54" s="32">
        <f t="shared" si="4"/>
        <v>41.911183675501228</v>
      </c>
      <c r="U54" s="32">
        <f t="shared" si="5"/>
        <v>36.603668852201537</v>
      </c>
    </row>
    <row r="55" spans="1:21">
      <c r="A55" s="29">
        <v>26543</v>
      </c>
      <c r="D55" s="30">
        <f t="shared" si="0"/>
        <v>1.0172939979654121</v>
      </c>
      <c r="H55" s="30">
        <f t="shared" si="1"/>
        <v>0.99833610648918136</v>
      </c>
      <c r="L55" s="30">
        <f t="shared" si="2"/>
        <v>0.94161958568738224</v>
      </c>
      <c r="P55" s="30">
        <f t="shared" si="3"/>
        <v>0.94696969696969702</v>
      </c>
      <c r="R55" s="31">
        <v>34.6</v>
      </c>
      <c r="S55" s="30">
        <v>1.21130588657518</v>
      </c>
      <c r="T55" s="32">
        <f t="shared" si="4"/>
        <v>41.911183675501228</v>
      </c>
      <c r="U55" s="32">
        <f t="shared" si="5"/>
        <v>36.603668852201537</v>
      </c>
    </row>
    <row r="56" spans="1:21">
      <c r="A56" s="29">
        <v>26573</v>
      </c>
      <c r="D56" s="30">
        <f t="shared" si="0"/>
        <v>1.0172939979654121</v>
      </c>
      <c r="H56" s="30">
        <f t="shared" si="1"/>
        <v>0.99833610648918136</v>
      </c>
      <c r="L56" s="30">
        <f t="shared" si="2"/>
        <v>0.94161958568738224</v>
      </c>
      <c r="P56" s="30">
        <f t="shared" si="3"/>
        <v>0.94696969696969702</v>
      </c>
      <c r="R56" s="31">
        <v>34.6</v>
      </c>
      <c r="S56" s="30">
        <v>1.2110603775643201</v>
      </c>
      <c r="T56" s="32">
        <f t="shared" si="4"/>
        <v>41.902689063725475</v>
      </c>
      <c r="U56" s="32">
        <f t="shared" si="5"/>
        <v>36.596249974250604</v>
      </c>
    </row>
    <row r="57" spans="1:21">
      <c r="A57" s="29">
        <v>26604</v>
      </c>
      <c r="D57" s="30">
        <f t="shared" si="0"/>
        <v>1.0172939979654121</v>
      </c>
      <c r="H57" s="30">
        <f t="shared" si="1"/>
        <v>0.99833610648918136</v>
      </c>
      <c r="L57" s="30">
        <f t="shared" si="2"/>
        <v>0.94161958568738224</v>
      </c>
      <c r="P57" s="30">
        <f t="shared" si="3"/>
        <v>0.94696969696969702</v>
      </c>
      <c r="R57" s="31">
        <v>34.6</v>
      </c>
      <c r="S57" s="30">
        <v>1.2110603775643201</v>
      </c>
      <c r="T57" s="32">
        <f t="shared" si="4"/>
        <v>41.902689063725475</v>
      </c>
      <c r="U57" s="32">
        <f t="shared" si="5"/>
        <v>36.596249974250604</v>
      </c>
    </row>
    <row r="58" spans="1:21">
      <c r="A58" s="29">
        <v>26634</v>
      </c>
      <c r="D58" s="30">
        <f t="shared" si="0"/>
        <v>1.0172939979654121</v>
      </c>
      <c r="H58" s="30">
        <f t="shared" si="1"/>
        <v>0.99833610648918136</v>
      </c>
      <c r="L58" s="30">
        <f t="shared" si="2"/>
        <v>0.94161958568738224</v>
      </c>
      <c r="P58" s="30">
        <f t="shared" si="3"/>
        <v>0.94696969696969702</v>
      </c>
      <c r="R58" s="31">
        <v>34.6</v>
      </c>
      <c r="S58" s="30">
        <v>1.2110603775643201</v>
      </c>
      <c r="T58" s="32">
        <f t="shared" si="4"/>
        <v>41.902689063725475</v>
      </c>
      <c r="U58" s="32">
        <f t="shared" si="5"/>
        <v>36.596249974250604</v>
      </c>
    </row>
    <row r="59" spans="1:21">
      <c r="A59" s="29">
        <v>26665</v>
      </c>
      <c r="D59" s="30">
        <f t="shared" si="0"/>
        <v>1.0172939979654121</v>
      </c>
      <c r="H59" s="30">
        <f t="shared" si="1"/>
        <v>0.99833610648918136</v>
      </c>
      <c r="L59" s="30">
        <f t="shared" si="2"/>
        <v>0.94161958568738224</v>
      </c>
      <c r="P59" s="30">
        <f t="shared" si="3"/>
        <v>0.94696969696969702</v>
      </c>
      <c r="R59" s="31">
        <v>34.6</v>
      </c>
      <c r="S59" s="30">
        <v>1.21081469192581</v>
      </c>
      <c r="T59" s="32">
        <f t="shared" si="4"/>
        <v>41.894188340633029</v>
      </c>
      <c r="U59" s="32">
        <f t="shared" si="5"/>
        <v>36.588825758902999</v>
      </c>
    </row>
    <row r="60" spans="1:21">
      <c r="A60" s="29">
        <v>26696</v>
      </c>
      <c r="D60" s="30">
        <f t="shared" si="0"/>
        <v>1.0172939979654121</v>
      </c>
      <c r="H60" s="30">
        <f t="shared" si="1"/>
        <v>0.99833610648918136</v>
      </c>
      <c r="L60" s="30">
        <f t="shared" si="2"/>
        <v>0.94161958568738224</v>
      </c>
      <c r="P60" s="30">
        <f t="shared" si="3"/>
        <v>0.94696969696969702</v>
      </c>
      <c r="R60" s="31">
        <v>34.6</v>
      </c>
      <c r="S60" s="30">
        <v>1.21081469192581</v>
      </c>
      <c r="T60" s="32">
        <f t="shared" si="4"/>
        <v>41.894188340633029</v>
      </c>
      <c r="U60" s="32">
        <f t="shared" si="5"/>
        <v>36.588825758902999</v>
      </c>
    </row>
    <row r="61" spans="1:21">
      <c r="A61" s="29">
        <v>26724</v>
      </c>
      <c r="D61" s="30">
        <f t="shared" si="0"/>
        <v>1.0172939979654121</v>
      </c>
      <c r="H61" s="30">
        <f t="shared" si="1"/>
        <v>0.99833610648918136</v>
      </c>
      <c r="L61" s="30">
        <f t="shared" si="2"/>
        <v>0.94161958568738224</v>
      </c>
      <c r="P61" s="30">
        <f t="shared" si="3"/>
        <v>0.94696969696969702</v>
      </c>
      <c r="R61" s="31">
        <v>34.6</v>
      </c>
      <c r="S61" s="30">
        <v>1.21081469192581</v>
      </c>
      <c r="T61" s="32">
        <f t="shared" si="4"/>
        <v>41.894188340633029</v>
      </c>
      <c r="U61" s="32">
        <f t="shared" si="5"/>
        <v>36.588825758902999</v>
      </c>
    </row>
    <row r="62" spans="1:21">
      <c r="A62" s="29">
        <v>26755</v>
      </c>
      <c r="D62" s="30">
        <f t="shared" si="0"/>
        <v>1.0172939979654121</v>
      </c>
      <c r="H62" s="30">
        <f t="shared" si="1"/>
        <v>0.99833610648918136</v>
      </c>
      <c r="L62" s="30">
        <f t="shared" si="2"/>
        <v>0.94161958568738224</v>
      </c>
      <c r="P62" s="30">
        <f t="shared" si="3"/>
        <v>0.94696969696969702</v>
      </c>
      <c r="R62" s="31">
        <v>43.7</v>
      </c>
      <c r="S62" s="30">
        <v>1.2105566283937399</v>
      </c>
      <c r="T62" s="32">
        <f t="shared" si="4"/>
        <v>52.901324660806438</v>
      </c>
      <c r="U62" s="32">
        <f t="shared" si="5"/>
        <v>46.202049188576254</v>
      </c>
    </row>
    <row r="63" spans="1:21">
      <c r="A63" s="29">
        <v>26785</v>
      </c>
      <c r="D63" s="30">
        <f t="shared" si="0"/>
        <v>1.0172939979654121</v>
      </c>
      <c r="H63" s="30">
        <f t="shared" si="1"/>
        <v>0.99833610648918136</v>
      </c>
      <c r="L63" s="30">
        <f t="shared" si="2"/>
        <v>0.94161958568738224</v>
      </c>
      <c r="P63" s="30">
        <f t="shared" si="3"/>
        <v>0.94696969696969702</v>
      </c>
      <c r="R63" s="31">
        <v>43.7</v>
      </c>
      <c r="S63" s="30">
        <v>1.2105566283937399</v>
      </c>
      <c r="T63" s="32">
        <f t="shared" si="4"/>
        <v>52.901324660806438</v>
      </c>
      <c r="U63" s="32">
        <f t="shared" si="5"/>
        <v>46.202049188576254</v>
      </c>
    </row>
    <row r="64" spans="1:21">
      <c r="A64" s="29">
        <v>26816</v>
      </c>
      <c r="D64" s="30">
        <f t="shared" si="0"/>
        <v>1.0172939979654121</v>
      </c>
      <c r="H64" s="30">
        <f t="shared" si="1"/>
        <v>0.99833610648918136</v>
      </c>
      <c r="L64" s="30">
        <f t="shared" si="2"/>
        <v>0.94161958568738224</v>
      </c>
      <c r="P64" s="30">
        <f t="shared" si="3"/>
        <v>0.94696969696969702</v>
      </c>
      <c r="R64" s="31">
        <v>43.7</v>
      </c>
      <c r="S64" s="30">
        <v>1.2105566283937399</v>
      </c>
      <c r="T64" s="32">
        <f t="shared" si="4"/>
        <v>52.901324660806438</v>
      </c>
      <c r="U64" s="32">
        <f t="shared" si="5"/>
        <v>46.202049188576254</v>
      </c>
    </row>
    <row r="65" spans="1:21">
      <c r="A65" s="29">
        <v>26846</v>
      </c>
      <c r="D65" s="30">
        <f t="shared" si="0"/>
        <v>1.0172939979654121</v>
      </c>
      <c r="H65" s="30">
        <f t="shared" si="1"/>
        <v>0.99833610648918136</v>
      </c>
      <c r="L65" s="30">
        <f t="shared" si="2"/>
        <v>0.94161958568738224</v>
      </c>
      <c r="P65" s="30">
        <f t="shared" si="3"/>
        <v>0.94696969696969702</v>
      </c>
      <c r="R65" s="31">
        <v>43.7</v>
      </c>
      <c r="S65" s="30">
        <v>1.21031019381028</v>
      </c>
      <c r="T65" s="32">
        <f t="shared" si="4"/>
        <v>52.890555469509245</v>
      </c>
      <c r="U65" s="32">
        <f t="shared" si="5"/>
        <v>46.192643777478807</v>
      </c>
    </row>
    <row r="66" spans="1:21">
      <c r="A66" s="29">
        <v>26877</v>
      </c>
      <c r="D66" s="30">
        <f t="shared" si="0"/>
        <v>1.0172939979654121</v>
      </c>
      <c r="H66" s="30">
        <f t="shared" si="1"/>
        <v>0.99833610648918136</v>
      </c>
      <c r="L66" s="30">
        <f t="shared" si="2"/>
        <v>0.94161958568738224</v>
      </c>
      <c r="P66" s="30">
        <f t="shared" si="3"/>
        <v>0.94696969696969702</v>
      </c>
      <c r="R66" s="31">
        <v>43.7</v>
      </c>
      <c r="S66" s="30">
        <v>1.21031019381028</v>
      </c>
      <c r="T66" s="32">
        <f t="shared" si="4"/>
        <v>52.890555469509245</v>
      </c>
      <c r="U66" s="32">
        <f t="shared" si="5"/>
        <v>46.192643777478807</v>
      </c>
    </row>
    <row r="67" spans="1:21">
      <c r="A67" s="29">
        <v>26908</v>
      </c>
      <c r="D67" s="30">
        <f t="shared" ref="D67:D130" si="6">D66</f>
        <v>1.0172939979654121</v>
      </c>
      <c r="H67" s="30">
        <f t="shared" ref="H67:H130" si="7">H66</f>
        <v>0.99833610648918136</v>
      </c>
      <c r="L67" s="30">
        <f t="shared" ref="L67:L130" si="8">L66</f>
        <v>0.94161958568738224</v>
      </c>
      <c r="P67" s="30">
        <f t="shared" ref="P67:P130" si="9">P66</f>
        <v>0.94696969696969702</v>
      </c>
      <c r="R67" s="31">
        <v>43.7</v>
      </c>
      <c r="S67" s="30">
        <v>1.21031019381028</v>
      </c>
      <c r="T67" s="32">
        <f t="shared" si="4"/>
        <v>52.890555469509245</v>
      </c>
      <c r="U67" s="32">
        <f t="shared" si="5"/>
        <v>46.192643777478807</v>
      </c>
    </row>
    <row r="68" spans="1:21">
      <c r="A68" s="29">
        <v>26938</v>
      </c>
      <c r="D68" s="30">
        <f t="shared" si="6"/>
        <v>1.0172939979654121</v>
      </c>
      <c r="H68" s="30">
        <f t="shared" si="7"/>
        <v>0.99833610648918136</v>
      </c>
      <c r="L68" s="30">
        <f t="shared" si="8"/>
        <v>0.94161958568738224</v>
      </c>
      <c r="P68" s="30">
        <f t="shared" si="9"/>
        <v>0.94696969696969702</v>
      </c>
      <c r="R68" s="31">
        <v>43.7</v>
      </c>
      <c r="S68" s="30">
        <v>1.21011994653848</v>
      </c>
      <c r="T68" s="32">
        <f t="shared" si="4"/>
        <v>52.882241663731577</v>
      </c>
      <c r="U68" s="32">
        <f t="shared" si="5"/>
        <v>46.185382808761169</v>
      </c>
    </row>
    <row r="69" spans="1:21">
      <c r="A69" s="29">
        <v>26969</v>
      </c>
      <c r="D69" s="30">
        <f t="shared" si="6"/>
        <v>1.0172939979654121</v>
      </c>
      <c r="H69" s="30">
        <f t="shared" si="7"/>
        <v>0.99833610648918136</v>
      </c>
      <c r="L69" s="30">
        <f t="shared" si="8"/>
        <v>0.94161958568738224</v>
      </c>
      <c r="P69" s="30">
        <f t="shared" si="9"/>
        <v>0.94696969696969702</v>
      </c>
      <c r="R69" s="31">
        <v>43.7</v>
      </c>
      <c r="S69" s="30">
        <v>1.21011994653848</v>
      </c>
      <c r="T69" s="32">
        <f t="shared" si="4"/>
        <v>52.882241663731577</v>
      </c>
      <c r="U69" s="32">
        <f t="shared" si="5"/>
        <v>46.185382808761169</v>
      </c>
    </row>
    <row r="70" spans="1:21">
      <c r="A70" s="29">
        <v>26999</v>
      </c>
      <c r="D70" s="30">
        <f t="shared" si="6"/>
        <v>1.0172939979654121</v>
      </c>
      <c r="H70" s="30">
        <f t="shared" si="7"/>
        <v>0.99833610648918136</v>
      </c>
      <c r="L70" s="30">
        <f t="shared" si="8"/>
        <v>0.94161958568738224</v>
      </c>
      <c r="P70" s="30">
        <f t="shared" si="9"/>
        <v>0.94696969696969702</v>
      </c>
      <c r="R70" s="31">
        <v>43.7</v>
      </c>
      <c r="S70" s="30">
        <v>1.21011994653848</v>
      </c>
      <c r="T70" s="32">
        <f t="shared" si="4"/>
        <v>52.882241663731577</v>
      </c>
      <c r="U70" s="32">
        <f t="shared" si="5"/>
        <v>46.185382808761169</v>
      </c>
    </row>
    <row r="71" spans="1:21">
      <c r="A71" s="29">
        <v>27030</v>
      </c>
      <c r="D71" s="30">
        <f t="shared" si="6"/>
        <v>1.0172939979654121</v>
      </c>
      <c r="H71" s="30">
        <f t="shared" si="7"/>
        <v>0.99833610648918136</v>
      </c>
      <c r="L71" s="30">
        <f t="shared" si="8"/>
        <v>0.94161958568738224</v>
      </c>
      <c r="P71" s="30">
        <f t="shared" si="9"/>
        <v>0.94696969696969702</v>
      </c>
      <c r="R71" s="31">
        <v>43.7</v>
      </c>
      <c r="S71" s="30">
        <v>1.21002052874593</v>
      </c>
      <c r="T71" s="32">
        <f t="shared" si="4"/>
        <v>52.877897106197146</v>
      </c>
      <c r="U71" s="32">
        <f t="shared" si="5"/>
        <v>46.181588433815065</v>
      </c>
    </row>
    <row r="72" spans="1:21">
      <c r="A72" s="29">
        <v>27061</v>
      </c>
      <c r="D72" s="30">
        <f t="shared" si="6"/>
        <v>1.0172939979654121</v>
      </c>
      <c r="H72" s="30">
        <f t="shared" si="7"/>
        <v>0.99833610648918136</v>
      </c>
      <c r="L72" s="30">
        <f t="shared" si="8"/>
        <v>0.94161958568738224</v>
      </c>
      <c r="P72" s="30">
        <f t="shared" si="9"/>
        <v>0.94696969696969702</v>
      </c>
      <c r="R72" s="31">
        <v>43.7</v>
      </c>
      <c r="S72" s="30">
        <v>1.21002052874593</v>
      </c>
      <c r="T72" s="32">
        <f t="shared" si="4"/>
        <v>52.877897106197146</v>
      </c>
      <c r="U72" s="32">
        <f t="shared" si="5"/>
        <v>46.181588433815065</v>
      </c>
    </row>
    <row r="73" spans="1:21">
      <c r="A73" s="29">
        <v>27089</v>
      </c>
      <c r="D73" s="30">
        <f t="shared" si="6"/>
        <v>1.0172939979654121</v>
      </c>
      <c r="H73" s="30">
        <f t="shared" si="7"/>
        <v>0.99833610648918136</v>
      </c>
      <c r="L73" s="30">
        <f t="shared" si="8"/>
        <v>0.94161958568738224</v>
      </c>
      <c r="P73" s="30">
        <f t="shared" si="9"/>
        <v>0.94696969696969702</v>
      </c>
      <c r="R73" s="31">
        <v>43.7</v>
      </c>
      <c r="S73" s="30">
        <v>1.21002052874593</v>
      </c>
      <c r="T73" s="32">
        <f t="shared" si="4"/>
        <v>52.877897106197146</v>
      </c>
      <c r="U73" s="32">
        <f t="shared" si="5"/>
        <v>46.181588433815065</v>
      </c>
    </row>
    <row r="74" spans="1:21">
      <c r="A74" s="29">
        <v>27120</v>
      </c>
      <c r="D74" s="30">
        <f t="shared" si="6"/>
        <v>1.0172939979654121</v>
      </c>
      <c r="H74" s="30">
        <f t="shared" si="7"/>
        <v>0.99833610648918136</v>
      </c>
      <c r="L74" s="30">
        <f t="shared" si="8"/>
        <v>0.94161958568738224</v>
      </c>
      <c r="P74" s="30">
        <f t="shared" si="9"/>
        <v>0.94696969696969702</v>
      </c>
      <c r="R74" s="31">
        <v>51.8</v>
      </c>
      <c r="S74" s="30">
        <v>1.20998904707485</v>
      </c>
      <c r="T74" s="32">
        <f t="shared" si="4"/>
        <v>62.677432638477228</v>
      </c>
      <c r="U74" s="32">
        <f t="shared" si="5"/>
        <v>54.740138254459637</v>
      </c>
    </row>
    <row r="75" spans="1:21">
      <c r="A75" s="29">
        <v>27150</v>
      </c>
      <c r="D75" s="30">
        <f t="shared" si="6"/>
        <v>1.0172939979654121</v>
      </c>
      <c r="H75" s="30">
        <f t="shared" si="7"/>
        <v>0.99833610648918136</v>
      </c>
      <c r="L75" s="30">
        <f t="shared" si="8"/>
        <v>0.94161958568738224</v>
      </c>
      <c r="P75" s="30">
        <f t="shared" si="9"/>
        <v>0.94696969696969702</v>
      </c>
      <c r="R75" s="31">
        <v>51.8</v>
      </c>
      <c r="S75" s="30">
        <v>1.20998904707485</v>
      </c>
      <c r="T75" s="32">
        <f t="shared" si="4"/>
        <v>62.677432638477228</v>
      </c>
      <c r="U75" s="32">
        <f t="shared" si="5"/>
        <v>54.740138254459637</v>
      </c>
    </row>
    <row r="76" spans="1:21">
      <c r="A76" s="29">
        <v>27181</v>
      </c>
      <c r="D76" s="30">
        <f t="shared" si="6"/>
        <v>1.0172939979654121</v>
      </c>
      <c r="H76" s="30">
        <f t="shared" si="7"/>
        <v>0.99833610648918136</v>
      </c>
      <c r="L76" s="30">
        <f t="shared" si="8"/>
        <v>0.94161958568738224</v>
      </c>
      <c r="P76" s="30">
        <f t="shared" si="9"/>
        <v>0.94696969696969702</v>
      </c>
      <c r="R76" s="31">
        <v>51.8</v>
      </c>
      <c r="S76" s="30">
        <v>1.20998904707485</v>
      </c>
      <c r="T76" s="32">
        <f t="shared" si="4"/>
        <v>62.677432638477228</v>
      </c>
      <c r="U76" s="32">
        <f t="shared" si="5"/>
        <v>54.740138254459637</v>
      </c>
    </row>
    <row r="77" spans="1:21">
      <c r="A77" s="29">
        <v>27211</v>
      </c>
      <c r="D77" s="30">
        <f t="shared" si="6"/>
        <v>1.0172939979654121</v>
      </c>
      <c r="H77" s="30">
        <f t="shared" si="7"/>
        <v>0.99833610648918136</v>
      </c>
      <c r="L77" s="30">
        <f t="shared" si="8"/>
        <v>0.94161958568738224</v>
      </c>
      <c r="P77" s="30">
        <f t="shared" si="9"/>
        <v>0.94696969696969702</v>
      </c>
      <c r="R77" s="31">
        <v>51.8</v>
      </c>
      <c r="S77" s="30">
        <v>1.2100115302679799</v>
      </c>
      <c r="T77" s="32">
        <f t="shared" si="4"/>
        <v>62.678597267881358</v>
      </c>
      <c r="U77" s="32">
        <f t="shared" si="5"/>
        <v>54.741155398460492</v>
      </c>
    </row>
    <row r="78" spans="1:21">
      <c r="A78" s="29">
        <v>27242</v>
      </c>
      <c r="D78" s="30">
        <f t="shared" si="6"/>
        <v>1.0172939979654121</v>
      </c>
      <c r="H78" s="30">
        <f t="shared" si="7"/>
        <v>0.99833610648918136</v>
      </c>
      <c r="L78" s="30">
        <f t="shared" si="8"/>
        <v>0.94161958568738224</v>
      </c>
      <c r="P78" s="30">
        <f t="shared" si="9"/>
        <v>0.94696969696969702</v>
      </c>
      <c r="R78" s="31">
        <v>51.8</v>
      </c>
      <c r="S78" s="30">
        <v>1.2100115302679799</v>
      </c>
      <c r="T78" s="32">
        <f t="shared" si="4"/>
        <v>62.678597267881358</v>
      </c>
      <c r="U78" s="32">
        <f t="shared" si="5"/>
        <v>54.741155398460492</v>
      </c>
    </row>
    <row r="79" spans="1:21">
      <c r="A79" s="29">
        <v>27273</v>
      </c>
      <c r="D79" s="30">
        <f t="shared" si="6"/>
        <v>1.0172939979654121</v>
      </c>
      <c r="H79" s="30">
        <f t="shared" si="7"/>
        <v>0.99833610648918136</v>
      </c>
      <c r="L79" s="30">
        <f t="shared" si="8"/>
        <v>0.94161958568738224</v>
      </c>
      <c r="P79" s="30">
        <f t="shared" si="9"/>
        <v>0.94696969696969702</v>
      </c>
      <c r="R79" s="31">
        <v>51.8</v>
      </c>
      <c r="S79" s="30">
        <v>1.2100115302679799</v>
      </c>
      <c r="T79" s="32">
        <f t="shared" si="4"/>
        <v>62.678597267881358</v>
      </c>
      <c r="U79" s="32">
        <f t="shared" si="5"/>
        <v>54.741155398460492</v>
      </c>
    </row>
    <row r="80" spans="1:21">
      <c r="A80" s="29">
        <v>27303</v>
      </c>
      <c r="D80" s="30">
        <f t="shared" si="6"/>
        <v>1.0172939979654121</v>
      </c>
      <c r="H80" s="30">
        <f t="shared" si="7"/>
        <v>0.99833610648918136</v>
      </c>
      <c r="L80" s="30">
        <f t="shared" si="8"/>
        <v>0.94161958568738224</v>
      </c>
      <c r="P80" s="30">
        <f t="shared" si="9"/>
        <v>0.94696969696969702</v>
      </c>
      <c r="R80" s="31">
        <v>51.8</v>
      </c>
      <c r="S80" s="30">
        <v>1.2100363540219301</v>
      </c>
      <c r="T80" s="32">
        <f t="shared" si="4"/>
        <v>62.679883138335974</v>
      </c>
      <c r="U80" s="32">
        <f t="shared" si="5"/>
        <v>54.74227842988504</v>
      </c>
    </row>
    <row r="81" spans="1:21">
      <c r="A81" s="29">
        <v>27334</v>
      </c>
      <c r="D81" s="30">
        <f t="shared" si="6"/>
        <v>1.0172939979654121</v>
      </c>
      <c r="H81" s="30">
        <f t="shared" si="7"/>
        <v>0.99833610648918136</v>
      </c>
      <c r="L81" s="30">
        <f t="shared" si="8"/>
        <v>0.94161958568738224</v>
      </c>
      <c r="P81" s="30">
        <f t="shared" si="9"/>
        <v>0.94696969696969702</v>
      </c>
      <c r="R81" s="31">
        <v>51.8</v>
      </c>
      <c r="S81" s="30">
        <v>1.2100363540219301</v>
      </c>
      <c r="T81" s="32">
        <f t="shared" si="4"/>
        <v>62.679883138335974</v>
      </c>
      <c r="U81" s="32">
        <f t="shared" si="5"/>
        <v>54.74227842988504</v>
      </c>
    </row>
    <row r="82" spans="1:21">
      <c r="A82" s="29">
        <v>27364</v>
      </c>
      <c r="D82" s="30">
        <f t="shared" si="6"/>
        <v>1.0172939979654121</v>
      </c>
      <c r="H82" s="30">
        <f t="shared" si="7"/>
        <v>0.99833610648918136</v>
      </c>
      <c r="L82" s="30">
        <f t="shared" si="8"/>
        <v>0.94161958568738224</v>
      </c>
      <c r="P82" s="30">
        <f t="shared" si="9"/>
        <v>0.94696969696969702</v>
      </c>
      <c r="R82" s="31">
        <v>51.8</v>
      </c>
      <c r="S82" s="30">
        <v>1.2100363540219301</v>
      </c>
      <c r="T82" s="32">
        <f t="shared" si="4"/>
        <v>62.679883138335974</v>
      </c>
      <c r="U82" s="32">
        <f t="shared" si="5"/>
        <v>54.74227842988504</v>
      </c>
    </row>
    <row r="83" spans="1:21">
      <c r="A83" s="29">
        <v>27395</v>
      </c>
      <c r="D83" s="30">
        <f t="shared" si="6"/>
        <v>1.0172939979654121</v>
      </c>
      <c r="H83" s="30">
        <f t="shared" si="7"/>
        <v>0.99833610648918136</v>
      </c>
      <c r="L83" s="30">
        <f t="shared" si="8"/>
        <v>0.94161958568738224</v>
      </c>
      <c r="P83" s="30">
        <f t="shared" si="9"/>
        <v>0.94696969696969702</v>
      </c>
      <c r="R83" s="31">
        <v>51.8</v>
      </c>
      <c r="S83" s="30">
        <v>1.2100101885357399</v>
      </c>
      <c r="T83" s="32">
        <f t="shared" si="4"/>
        <v>62.678527766151326</v>
      </c>
      <c r="U83" s="32">
        <f t="shared" si="5"/>
        <v>54.74109469823474</v>
      </c>
    </row>
    <row r="84" spans="1:21">
      <c r="A84" s="29">
        <v>27426</v>
      </c>
      <c r="D84" s="30">
        <f t="shared" si="6"/>
        <v>1.0172939979654121</v>
      </c>
      <c r="H84" s="30">
        <f t="shared" si="7"/>
        <v>0.99833610648918136</v>
      </c>
      <c r="L84" s="30">
        <f t="shared" si="8"/>
        <v>0.94161958568738224</v>
      </c>
      <c r="P84" s="30">
        <f t="shared" si="9"/>
        <v>0.94696969696969702</v>
      </c>
      <c r="R84" s="31">
        <v>51.8</v>
      </c>
      <c r="S84" s="30">
        <v>1.2100101885357399</v>
      </c>
      <c r="T84" s="32">
        <f t="shared" si="4"/>
        <v>62.678527766151326</v>
      </c>
      <c r="U84" s="32">
        <f t="shared" si="5"/>
        <v>54.74109469823474</v>
      </c>
    </row>
    <row r="85" spans="1:21">
      <c r="A85" s="29">
        <v>27454</v>
      </c>
      <c r="D85" s="30">
        <f t="shared" si="6"/>
        <v>1.0172939979654121</v>
      </c>
      <c r="H85" s="30">
        <f t="shared" si="7"/>
        <v>0.99833610648918136</v>
      </c>
      <c r="L85" s="30">
        <f t="shared" si="8"/>
        <v>0.94161958568738224</v>
      </c>
      <c r="P85" s="30">
        <f t="shared" si="9"/>
        <v>0.94696969696969702</v>
      </c>
      <c r="R85" s="31">
        <v>51.8</v>
      </c>
      <c r="S85" s="30">
        <v>1.2100101885357399</v>
      </c>
      <c r="T85" s="32">
        <f t="shared" si="4"/>
        <v>62.678527766151326</v>
      </c>
      <c r="U85" s="32">
        <f t="shared" si="5"/>
        <v>54.74109469823474</v>
      </c>
    </row>
    <row r="86" spans="1:21">
      <c r="A86" s="29">
        <v>27485</v>
      </c>
      <c r="D86" s="30">
        <f t="shared" si="6"/>
        <v>1.0172939979654121</v>
      </c>
      <c r="H86" s="30">
        <f t="shared" si="7"/>
        <v>0.99833610648918136</v>
      </c>
      <c r="L86" s="30">
        <f t="shared" si="8"/>
        <v>0.94161958568738224</v>
      </c>
      <c r="P86" s="30">
        <f t="shared" si="9"/>
        <v>0.94696969696969702</v>
      </c>
      <c r="R86" s="31">
        <v>52.4</v>
      </c>
      <c r="S86" s="30">
        <v>1.20986940287791</v>
      </c>
      <c r="T86" s="32">
        <f t="shared" si="4"/>
        <v>63.397156710802484</v>
      </c>
      <c r="U86" s="32">
        <f t="shared" si="5"/>
        <v>55.368718487657667</v>
      </c>
    </row>
    <row r="87" spans="1:21">
      <c r="A87" s="29">
        <v>27515</v>
      </c>
      <c r="D87" s="30">
        <f t="shared" si="6"/>
        <v>1.0172939979654121</v>
      </c>
      <c r="H87" s="30">
        <f t="shared" si="7"/>
        <v>0.99833610648918136</v>
      </c>
      <c r="L87" s="30">
        <f t="shared" si="8"/>
        <v>0.94161958568738224</v>
      </c>
      <c r="P87" s="30">
        <f t="shared" si="9"/>
        <v>0.94696969696969702</v>
      </c>
      <c r="R87" s="31">
        <v>52.4</v>
      </c>
      <c r="S87" s="30">
        <v>1.20986940287791</v>
      </c>
      <c r="T87" s="32">
        <f t="shared" ref="T87:T150" si="10">R87*S87</f>
        <v>63.397156710802484</v>
      </c>
      <c r="U87" s="32">
        <f t="shared" si="5"/>
        <v>55.368718487657667</v>
      </c>
    </row>
    <row r="88" spans="1:21">
      <c r="A88" s="29">
        <v>27546</v>
      </c>
      <c r="D88" s="30">
        <f t="shared" si="6"/>
        <v>1.0172939979654121</v>
      </c>
      <c r="H88" s="30">
        <f t="shared" si="7"/>
        <v>0.99833610648918136</v>
      </c>
      <c r="L88" s="30">
        <f t="shared" si="8"/>
        <v>0.94161958568738224</v>
      </c>
      <c r="P88" s="30">
        <f t="shared" si="9"/>
        <v>0.94696969696969702</v>
      </c>
      <c r="R88" s="31">
        <v>52.4</v>
      </c>
      <c r="S88" s="30">
        <v>1.20986940287791</v>
      </c>
      <c r="T88" s="32">
        <f t="shared" si="10"/>
        <v>63.397156710802484</v>
      </c>
      <c r="U88" s="32">
        <f t="shared" ref="U88:U151" si="11">T88/AVERAGE(T$566:T$577)*100</f>
        <v>55.368718487657667</v>
      </c>
    </row>
    <row r="89" spans="1:21">
      <c r="A89" s="29">
        <v>27576</v>
      </c>
      <c r="D89" s="30">
        <f t="shared" si="6"/>
        <v>1.0172939979654121</v>
      </c>
      <c r="H89" s="30">
        <f t="shared" si="7"/>
        <v>0.99833610648918136</v>
      </c>
      <c r="L89" s="30">
        <f t="shared" si="8"/>
        <v>0.94161958568738224</v>
      </c>
      <c r="P89" s="30">
        <f t="shared" si="9"/>
        <v>0.94696969696969702</v>
      </c>
      <c r="R89" s="31">
        <v>52.4</v>
      </c>
      <c r="S89" s="30">
        <v>1.2095940898351001</v>
      </c>
      <c r="T89" s="32">
        <f t="shared" si="10"/>
        <v>63.382730307359246</v>
      </c>
      <c r="U89" s="32">
        <f t="shared" si="11"/>
        <v>55.35611900350915</v>
      </c>
    </row>
    <row r="90" spans="1:21">
      <c r="A90" s="29">
        <v>27607</v>
      </c>
      <c r="D90" s="30">
        <f t="shared" si="6"/>
        <v>1.0172939979654121</v>
      </c>
      <c r="H90" s="30">
        <f t="shared" si="7"/>
        <v>0.99833610648918136</v>
      </c>
      <c r="L90" s="30">
        <f t="shared" si="8"/>
        <v>0.94161958568738224</v>
      </c>
      <c r="P90" s="30">
        <f t="shared" si="9"/>
        <v>0.94696969696969702</v>
      </c>
      <c r="R90" s="31">
        <v>52.4</v>
      </c>
      <c r="S90" s="30">
        <v>1.2095940898351001</v>
      </c>
      <c r="T90" s="32">
        <f t="shared" si="10"/>
        <v>63.382730307359246</v>
      </c>
      <c r="U90" s="32">
        <f t="shared" si="11"/>
        <v>55.35611900350915</v>
      </c>
    </row>
    <row r="91" spans="1:21">
      <c r="A91" s="29">
        <v>27638</v>
      </c>
      <c r="D91" s="30">
        <f t="shared" si="6"/>
        <v>1.0172939979654121</v>
      </c>
      <c r="H91" s="30">
        <f t="shared" si="7"/>
        <v>0.99833610648918136</v>
      </c>
      <c r="L91" s="30">
        <f t="shared" si="8"/>
        <v>0.94161958568738224</v>
      </c>
      <c r="P91" s="30">
        <f t="shared" si="9"/>
        <v>0.94696969696969702</v>
      </c>
      <c r="R91" s="31">
        <v>52.4</v>
      </c>
      <c r="S91" s="30">
        <v>1.2095940898351001</v>
      </c>
      <c r="T91" s="32">
        <f t="shared" si="10"/>
        <v>63.382730307359246</v>
      </c>
      <c r="U91" s="32">
        <f t="shared" si="11"/>
        <v>55.35611900350915</v>
      </c>
    </row>
    <row r="92" spans="1:21">
      <c r="A92" s="29">
        <v>27668</v>
      </c>
      <c r="D92" s="30">
        <f t="shared" si="6"/>
        <v>1.0172939979654121</v>
      </c>
      <c r="H92" s="30">
        <f t="shared" si="7"/>
        <v>0.99833610648918136</v>
      </c>
      <c r="L92" s="30">
        <f t="shared" si="8"/>
        <v>0.94161958568738224</v>
      </c>
      <c r="P92" s="30">
        <f t="shared" si="9"/>
        <v>0.94696969696969702</v>
      </c>
      <c r="R92" s="31">
        <v>52.4</v>
      </c>
      <c r="S92" s="30">
        <v>1.20922688524372</v>
      </c>
      <c r="T92" s="32">
        <f t="shared" si="10"/>
        <v>63.36348878677093</v>
      </c>
      <c r="U92" s="32">
        <f t="shared" si="11"/>
        <v>55.339314175154023</v>
      </c>
    </row>
    <row r="93" spans="1:21">
      <c r="A93" s="29">
        <v>27699</v>
      </c>
      <c r="D93" s="30">
        <f t="shared" si="6"/>
        <v>1.0172939979654121</v>
      </c>
      <c r="H93" s="30">
        <f t="shared" si="7"/>
        <v>0.99833610648918136</v>
      </c>
      <c r="L93" s="30">
        <f t="shared" si="8"/>
        <v>0.94161958568738224</v>
      </c>
      <c r="P93" s="30">
        <f t="shared" si="9"/>
        <v>0.94696969696969702</v>
      </c>
      <c r="R93" s="31">
        <v>52.4</v>
      </c>
      <c r="S93" s="30">
        <v>1.20922688524372</v>
      </c>
      <c r="T93" s="32">
        <f t="shared" si="10"/>
        <v>63.36348878677093</v>
      </c>
      <c r="U93" s="32">
        <f t="shared" si="11"/>
        <v>55.339314175154023</v>
      </c>
    </row>
    <row r="94" spans="1:21">
      <c r="A94" s="29">
        <v>27729</v>
      </c>
      <c r="D94" s="30">
        <f t="shared" si="6"/>
        <v>1.0172939979654121</v>
      </c>
      <c r="H94" s="30">
        <f t="shared" si="7"/>
        <v>0.99833610648918136</v>
      </c>
      <c r="L94" s="30">
        <f t="shared" si="8"/>
        <v>0.94161958568738224</v>
      </c>
      <c r="P94" s="30">
        <f t="shared" si="9"/>
        <v>0.94696969696969702</v>
      </c>
      <c r="R94" s="31">
        <v>52.4</v>
      </c>
      <c r="S94" s="30">
        <v>1.20922688524372</v>
      </c>
      <c r="T94" s="32">
        <f t="shared" si="10"/>
        <v>63.36348878677093</v>
      </c>
      <c r="U94" s="32">
        <f t="shared" si="11"/>
        <v>55.339314175154023</v>
      </c>
    </row>
    <row r="95" spans="1:21">
      <c r="A95" s="29">
        <v>27760</v>
      </c>
      <c r="D95" s="30">
        <f t="shared" si="6"/>
        <v>1.0172939979654121</v>
      </c>
      <c r="H95" s="30">
        <f t="shared" si="7"/>
        <v>0.99833610648918136</v>
      </c>
      <c r="L95" s="30">
        <f t="shared" si="8"/>
        <v>0.94161958568738224</v>
      </c>
      <c r="P95" s="30">
        <f t="shared" si="9"/>
        <v>0.94696969696969702</v>
      </c>
      <c r="R95" s="31">
        <v>52.4</v>
      </c>
      <c r="S95" s="30">
        <v>1.20879613570841</v>
      </c>
      <c r="T95" s="32">
        <f t="shared" si="10"/>
        <v>63.340917511120686</v>
      </c>
      <c r="U95" s="32">
        <f t="shared" si="11"/>
        <v>55.319601262584662</v>
      </c>
    </row>
    <row r="96" spans="1:21">
      <c r="A96" s="29">
        <v>27791</v>
      </c>
      <c r="D96" s="30">
        <f t="shared" si="6"/>
        <v>1.0172939979654121</v>
      </c>
      <c r="H96" s="30">
        <f t="shared" si="7"/>
        <v>0.99833610648918136</v>
      </c>
      <c r="L96" s="30">
        <f t="shared" si="8"/>
        <v>0.94161958568738224</v>
      </c>
      <c r="P96" s="30">
        <f t="shared" si="9"/>
        <v>0.94696969696969702</v>
      </c>
      <c r="R96" s="31">
        <v>52.4</v>
      </c>
      <c r="S96" s="30">
        <v>1.20879613570841</v>
      </c>
      <c r="T96" s="32">
        <f t="shared" si="10"/>
        <v>63.340917511120686</v>
      </c>
      <c r="U96" s="32">
        <f t="shared" si="11"/>
        <v>55.319601262584662</v>
      </c>
    </row>
    <row r="97" spans="1:21">
      <c r="A97" s="29">
        <v>27820</v>
      </c>
      <c r="D97" s="30">
        <f t="shared" si="6"/>
        <v>1.0172939979654121</v>
      </c>
      <c r="H97" s="30">
        <f t="shared" si="7"/>
        <v>0.99833610648918136</v>
      </c>
      <c r="L97" s="30">
        <f t="shared" si="8"/>
        <v>0.94161958568738224</v>
      </c>
      <c r="P97" s="30">
        <f t="shared" si="9"/>
        <v>0.94696969696969702</v>
      </c>
      <c r="R97" s="31">
        <v>52.4</v>
      </c>
      <c r="S97" s="30">
        <v>1.20879613570841</v>
      </c>
      <c r="T97" s="32">
        <f t="shared" si="10"/>
        <v>63.340917511120686</v>
      </c>
      <c r="U97" s="32">
        <f t="shared" si="11"/>
        <v>55.319601262584662</v>
      </c>
    </row>
    <row r="98" spans="1:21">
      <c r="A98" s="29">
        <v>27851</v>
      </c>
      <c r="D98" s="30">
        <f t="shared" si="6"/>
        <v>1.0172939979654121</v>
      </c>
      <c r="H98" s="30">
        <f t="shared" si="7"/>
        <v>0.99833610648918136</v>
      </c>
      <c r="L98" s="30">
        <f t="shared" si="8"/>
        <v>0.94161958568738224</v>
      </c>
      <c r="P98" s="30">
        <f t="shared" si="9"/>
        <v>0.94696969696969702</v>
      </c>
      <c r="R98" s="31">
        <v>56.8</v>
      </c>
      <c r="S98" s="30">
        <v>1.20830371871342</v>
      </c>
      <c r="T98" s="32">
        <f t="shared" si="10"/>
        <v>68.631651222922258</v>
      </c>
      <c r="U98" s="32">
        <f t="shared" si="11"/>
        <v>59.940331287090409</v>
      </c>
    </row>
    <row r="99" spans="1:21">
      <c r="A99" s="29">
        <v>27881</v>
      </c>
      <c r="D99" s="30">
        <f t="shared" si="6"/>
        <v>1.0172939979654121</v>
      </c>
      <c r="H99" s="30">
        <f t="shared" si="7"/>
        <v>0.99833610648918136</v>
      </c>
      <c r="L99" s="30">
        <f t="shared" si="8"/>
        <v>0.94161958568738224</v>
      </c>
      <c r="P99" s="30">
        <f t="shared" si="9"/>
        <v>0.94696969696969702</v>
      </c>
      <c r="R99" s="31">
        <v>56.8</v>
      </c>
      <c r="S99" s="30">
        <v>1.20830371871342</v>
      </c>
      <c r="T99" s="32">
        <f t="shared" si="10"/>
        <v>68.631651222922258</v>
      </c>
      <c r="U99" s="32">
        <f t="shared" si="11"/>
        <v>59.940331287090409</v>
      </c>
    </row>
    <row r="100" spans="1:21">
      <c r="A100" s="29">
        <v>27912</v>
      </c>
      <c r="D100" s="30">
        <f t="shared" si="6"/>
        <v>1.0172939979654121</v>
      </c>
      <c r="H100" s="30">
        <f t="shared" si="7"/>
        <v>0.99833610648918136</v>
      </c>
      <c r="L100" s="30">
        <f t="shared" si="8"/>
        <v>0.94161958568738224</v>
      </c>
      <c r="P100" s="30">
        <f t="shared" si="9"/>
        <v>0.94696969696969702</v>
      </c>
      <c r="R100" s="31">
        <v>56.8</v>
      </c>
      <c r="S100" s="30">
        <v>1.20830371871342</v>
      </c>
      <c r="T100" s="32">
        <f t="shared" si="10"/>
        <v>68.631651222922258</v>
      </c>
      <c r="U100" s="32">
        <f t="shared" si="11"/>
        <v>59.940331287090409</v>
      </c>
    </row>
    <row r="101" spans="1:21">
      <c r="A101" s="29">
        <v>27942</v>
      </c>
      <c r="D101" s="30">
        <f t="shared" si="6"/>
        <v>1.0172939979654121</v>
      </c>
      <c r="H101" s="30">
        <f t="shared" si="7"/>
        <v>0.99833610648918136</v>
      </c>
      <c r="L101" s="30">
        <f t="shared" si="8"/>
        <v>0.94161958568738224</v>
      </c>
      <c r="P101" s="30">
        <f t="shared" si="9"/>
        <v>0.94696969696969702</v>
      </c>
      <c r="R101" s="31">
        <v>56.8</v>
      </c>
      <c r="S101" s="30">
        <v>1.2077671858419501</v>
      </c>
      <c r="T101" s="32">
        <f t="shared" si="10"/>
        <v>68.601176155822756</v>
      </c>
      <c r="U101" s="32">
        <f t="shared" si="11"/>
        <v>59.913715497066548</v>
      </c>
    </row>
    <row r="102" spans="1:21">
      <c r="A102" s="29">
        <v>27973</v>
      </c>
      <c r="D102" s="30">
        <f t="shared" si="6"/>
        <v>1.0172939979654121</v>
      </c>
      <c r="H102" s="30">
        <f t="shared" si="7"/>
        <v>0.99833610648918136</v>
      </c>
      <c r="L102" s="30">
        <f t="shared" si="8"/>
        <v>0.94161958568738224</v>
      </c>
      <c r="P102" s="30">
        <f t="shared" si="9"/>
        <v>0.94696969696969702</v>
      </c>
      <c r="R102" s="31">
        <v>56.8</v>
      </c>
      <c r="S102" s="30">
        <v>1.2077671858419501</v>
      </c>
      <c r="T102" s="32">
        <f t="shared" si="10"/>
        <v>68.601176155822756</v>
      </c>
      <c r="U102" s="32">
        <f t="shared" si="11"/>
        <v>59.913715497066548</v>
      </c>
    </row>
    <row r="103" spans="1:21">
      <c r="A103" s="29">
        <v>28004</v>
      </c>
      <c r="D103" s="30">
        <f t="shared" si="6"/>
        <v>1.0172939979654121</v>
      </c>
      <c r="H103" s="30">
        <f t="shared" si="7"/>
        <v>0.99833610648918136</v>
      </c>
      <c r="L103" s="30">
        <f t="shared" si="8"/>
        <v>0.94161958568738224</v>
      </c>
      <c r="P103" s="30">
        <f t="shared" si="9"/>
        <v>0.94696969696969702</v>
      </c>
      <c r="R103" s="31">
        <v>56.8</v>
      </c>
      <c r="S103" s="30">
        <v>1.2077671858419501</v>
      </c>
      <c r="T103" s="32">
        <f t="shared" si="10"/>
        <v>68.601176155822756</v>
      </c>
      <c r="U103" s="32">
        <f t="shared" si="11"/>
        <v>59.913715497066548</v>
      </c>
    </row>
    <row r="104" spans="1:21">
      <c r="A104" s="29">
        <v>28034</v>
      </c>
      <c r="D104" s="30">
        <f t="shared" si="6"/>
        <v>1.0172939979654121</v>
      </c>
      <c r="H104" s="30">
        <f t="shared" si="7"/>
        <v>0.99833610648918136</v>
      </c>
      <c r="L104" s="30">
        <f t="shared" si="8"/>
        <v>0.94161958568738224</v>
      </c>
      <c r="P104" s="30">
        <f t="shared" si="9"/>
        <v>0.94696969696969702</v>
      </c>
      <c r="R104" s="31">
        <v>56.8</v>
      </c>
      <c r="S104" s="30">
        <v>1.2072218956368099</v>
      </c>
      <c r="T104" s="32">
        <f t="shared" si="10"/>
        <v>68.570203672170805</v>
      </c>
      <c r="U104" s="32">
        <f t="shared" si="11"/>
        <v>59.886665281928174</v>
      </c>
    </row>
    <row r="105" spans="1:21">
      <c r="A105" s="29">
        <v>28065</v>
      </c>
      <c r="D105" s="30">
        <f t="shared" si="6"/>
        <v>1.0172939979654121</v>
      </c>
      <c r="H105" s="30">
        <f t="shared" si="7"/>
        <v>0.99833610648918136</v>
      </c>
      <c r="L105" s="30">
        <f t="shared" si="8"/>
        <v>0.94161958568738224</v>
      </c>
      <c r="P105" s="30">
        <f t="shared" si="9"/>
        <v>0.94696969696969702</v>
      </c>
      <c r="R105" s="31">
        <v>56.8</v>
      </c>
      <c r="S105" s="30">
        <v>1.2072218956368099</v>
      </c>
      <c r="T105" s="32">
        <f t="shared" si="10"/>
        <v>68.570203672170805</v>
      </c>
      <c r="U105" s="32">
        <f t="shared" si="11"/>
        <v>59.886665281928174</v>
      </c>
    </row>
    <row r="106" spans="1:21">
      <c r="A106" s="29">
        <v>28095</v>
      </c>
      <c r="D106" s="30">
        <f t="shared" si="6"/>
        <v>1.0172939979654121</v>
      </c>
      <c r="H106" s="30">
        <f t="shared" si="7"/>
        <v>0.99833610648918136</v>
      </c>
      <c r="L106" s="30">
        <f t="shared" si="8"/>
        <v>0.94161958568738224</v>
      </c>
      <c r="P106" s="30">
        <f t="shared" si="9"/>
        <v>0.94696969696969702</v>
      </c>
      <c r="R106" s="31">
        <v>56.8</v>
      </c>
      <c r="S106" s="30">
        <v>1.2072218956368099</v>
      </c>
      <c r="T106" s="32">
        <f t="shared" si="10"/>
        <v>68.570203672170805</v>
      </c>
      <c r="U106" s="32">
        <f t="shared" si="11"/>
        <v>59.886665281928174</v>
      </c>
    </row>
    <row r="107" spans="1:21">
      <c r="A107" s="29">
        <v>28126</v>
      </c>
      <c r="D107" s="30">
        <f t="shared" si="6"/>
        <v>1.0172939979654121</v>
      </c>
      <c r="H107" s="30">
        <f t="shared" si="7"/>
        <v>0.99833610648918136</v>
      </c>
      <c r="L107" s="30">
        <f t="shared" si="8"/>
        <v>0.94161958568738224</v>
      </c>
      <c r="P107" s="30">
        <f t="shared" si="9"/>
        <v>0.94696969696969702</v>
      </c>
      <c r="R107" s="31">
        <v>56.8</v>
      </c>
      <c r="S107" s="30">
        <v>1.2066641522430701</v>
      </c>
      <c r="T107" s="32">
        <f t="shared" si="10"/>
        <v>68.538523847406381</v>
      </c>
      <c r="U107" s="32">
        <f t="shared" si="11"/>
        <v>59.85899730137313</v>
      </c>
    </row>
    <row r="108" spans="1:21">
      <c r="A108" s="29">
        <v>28157</v>
      </c>
      <c r="D108" s="30">
        <f t="shared" si="6"/>
        <v>1.0172939979654121</v>
      </c>
      <c r="H108" s="30">
        <f t="shared" si="7"/>
        <v>0.99833610648918136</v>
      </c>
      <c r="L108" s="30">
        <f t="shared" si="8"/>
        <v>0.94161958568738224</v>
      </c>
      <c r="P108" s="30">
        <f t="shared" si="9"/>
        <v>0.94696969696969702</v>
      </c>
      <c r="R108" s="31">
        <v>56.8</v>
      </c>
      <c r="S108" s="30">
        <v>1.2066641522430701</v>
      </c>
      <c r="T108" s="32">
        <f t="shared" si="10"/>
        <v>68.538523847406381</v>
      </c>
      <c r="U108" s="32">
        <f t="shared" si="11"/>
        <v>59.85899730137313</v>
      </c>
    </row>
    <row r="109" spans="1:21">
      <c r="A109" s="29">
        <v>28185</v>
      </c>
      <c r="D109" s="30">
        <f t="shared" si="6"/>
        <v>1.0172939979654121</v>
      </c>
      <c r="H109" s="30">
        <f t="shared" si="7"/>
        <v>0.99833610648918136</v>
      </c>
      <c r="L109" s="30">
        <f t="shared" si="8"/>
        <v>0.94161958568738224</v>
      </c>
      <c r="P109" s="30">
        <f t="shared" si="9"/>
        <v>0.94696969696969702</v>
      </c>
      <c r="R109" s="31">
        <v>56.8</v>
      </c>
      <c r="S109" s="30">
        <v>1.2066641522430701</v>
      </c>
      <c r="T109" s="32">
        <f t="shared" si="10"/>
        <v>68.538523847406381</v>
      </c>
      <c r="U109" s="32">
        <f t="shared" si="11"/>
        <v>59.85899730137313</v>
      </c>
    </row>
    <row r="110" spans="1:21">
      <c r="A110" s="29">
        <v>28216</v>
      </c>
      <c r="D110" s="30">
        <f t="shared" si="6"/>
        <v>1.0172939979654121</v>
      </c>
      <c r="H110" s="30">
        <f t="shared" si="7"/>
        <v>0.99833610648918136</v>
      </c>
      <c r="L110" s="30">
        <f t="shared" si="8"/>
        <v>0.94161958568738224</v>
      </c>
      <c r="P110" s="30">
        <f t="shared" si="9"/>
        <v>0.94696969696969702</v>
      </c>
      <c r="R110" s="31">
        <v>59.2</v>
      </c>
      <c r="S110" s="30">
        <v>1.20609216670529</v>
      </c>
      <c r="T110" s="32">
        <f t="shared" si="10"/>
        <v>71.400656268953171</v>
      </c>
      <c r="U110" s="32">
        <f t="shared" si="11"/>
        <v>62.358677295634124</v>
      </c>
    </row>
    <row r="111" spans="1:21">
      <c r="A111" s="29">
        <v>28246</v>
      </c>
      <c r="D111" s="30">
        <f t="shared" si="6"/>
        <v>1.0172939979654121</v>
      </c>
      <c r="H111" s="30">
        <f t="shared" si="7"/>
        <v>0.99833610648918136</v>
      </c>
      <c r="L111" s="30">
        <f t="shared" si="8"/>
        <v>0.94161958568738224</v>
      </c>
      <c r="P111" s="30">
        <f t="shared" si="9"/>
        <v>0.94696969696969702</v>
      </c>
      <c r="R111" s="31">
        <v>59.2</v>
      </c>
      <c r="S111" s="30">
        <v>1.20609216670529</v>
      </c>
      <c r="T111" s="32">
        <f t="shared" si="10"/>
        <v>71.400656268953171</v>
      </c>
      <c r="U111" s="32">
        <f t="shared" si="11"/>
        <v>62.358677295634124</v>
      </c>
    </row>
    <row r="112" spans="1:21">
      <c r="A112" s="29">
        <v>28277</v>
      </c>
      <c r="D112" s="30">
        <f t="shared" si="6"/>
        <v>1.0172939979654121</v>
      </c>
      <c r="H112" s="30">
        <f t="shared" si="7"/>
        <v>0.99833610648918136</v>
      </c>
      <c r="L112" s="30">
        <f t="shared" si="8"/>
        <v>0.94161958568738224</v>
      </c>
      <c r="P112" s="30">
        <f t="shared" si="9"/>
        <v>0.94696969696969702</v>
      </c>
      <c r="R112" s="31">
        <v>59.2</v>
      </c>
      <c r="S112" s="30">
        <v>1.20609216670529</v>
      </c>
      <c r="T112" s="32">
        <f t="shared" si="10"/>
        <v>71.400656268953171</v>
      </c>
      <c r="U112" s="32">
        <f t="shared" si="11"/>
        <v>62.358677295634124</v>
      </c>
    </row>
    <row r="113" spans="1:21">
      <c r="A113" s="29">
        <v>28307</v>
      </c>
      <c r="D113" s="30">
        <f t="shared" si="6"/>
        <v>1.0172939979654121</v>
      </c>
      <c r="H113" s="30">
        <f t="shared" si="7"/>
        <v>0.99833610648918136</v>
      </c>
      <c r="L113" s="30">
        <f t="shared" si="8"/>
        <v>0.94161958568738224</v>
      </c>
      <c r="P113" s="30">
        <f t="shared" si="9"/>
        <v>0.94696969696969702</v>
      </c>
      <c r="R113" s="31">
        <v>59.2</v>
      </c>
      <c r="S113" s="30">
        <v>1.20558547473595</v>
      </c>
      <c r="T113" s="32">
        <f t="shared" si="10"/>
        <v>71.370660104368241</v>
      </c>
      <c r="U113" s="32">
        <f t="shared" si="11"/>
        <v>62.332479761252749</v>
      </c>
    </row>
    <row r="114" spans="1:21">
      <c r="A114" s="29">
        <v>28338</v>
      </c>
      <c r="D114" s="30">
        <f t="shared" si="6"/>
        <v>1.0172939979654121</v>
      </c>
      <c r="H114" s="30">
        <f t="shared" si="7"/>
        <v>0.99833610648918136</v>
      </c>
      <c r="L114" s="30">
        <f t="shared" si="8"/>
        <v>0.94161958568738224</v>
      </c>
      <c r="P114" s="30">
        <f t="shared" si="9"/>
        <v>0.94696969696969702</v>
      </c>
      <c r="R114" s="31">
        <v>59.2</v>
      </c>
      <c r="S114" s="30">
        <v>1.20558547473595</v>
      </c>
      <c r="T114" s="32">
        <f t="shared" si="10"/>
        <v>71.370660104368241</v>
      </c>
      <c r="U114" s="32">
        <f t="shared" si="11"/>
        <v>62.332479761252749</v>
      </c>
    </row>
    <row r="115" spans="1:21">
      <c r="A115" s="29">
        <v>28369</v>
      </c>
      <c r="D115" s="30">
        <f t="shared" si="6"/>
        <v>1.0172939979654121</v>
      </c>
      <c r="H115" s="30">
        <f t="shared" si="7"/>
        <v>0.99833610648918136</v>
      </c>
      <c r="L115" s="30">
        <f t="shared" si="8"/>
        <v>0.94161958568738224</v>
      </c>
      <c r="P115" s="30">
        <f t="shared" si="9"/>
        <v>0.94696969696969702</v>
      </c>
      <c r="R115" s="31">
        <v>59.2</v>
      </c>
      <c r="S115" s="30">
        <v>1.20558547473595</v>
      </c>
      <c r="T115" s="32">
        <f t="shared" si="10"/>
        <v>71.370660104368241</v>
      </c>
      <c r="U115" s="32">
        <f t="shared" si="11"/>
        <v>62.332479761252749</v>
      </c>
    </row>
    <row r="116" spans="1:21">
      <c r="A116" s="29">
        <v>28399</v>
      </c>
      <c r="D116" s="30">
        <f t="shared" si="6"/>
        <v>1.0172939979654121</v>
      </c>
      <c r="H116" s="30">
        <f t="shared" si="7"/>
        <v>0.99833610648918136</v>
      </c>
      <c r="L116" s="30">
        <f t="shared" si="8"/>
        <v>0.94161958568738224</v>
      </c>
      <c r="P116" s="30">
        <f t="shared" si="9"/>
        <v>0.94696969696969702</v>
      </c>
      <c r="R116" s="31">
        <v>59.2</v>
      </c>
      <c r="S116" s="30">
        <v>1.20516866321586</v>
      </c>
      <c r="T116" s="32">
        <f t="shared" si="10"/>
        <v>71.345984862378913</v>
      </c>
      <c r="U116" s="32">
        <f t="shared" si="11"/>
        <v>62.310929322744059</v>
      </c>
    </row>
    <row r="117" spans="1:21">
      <c r="A117" s="29">
        <v>28430</v>
      </c>
      <c r="D117" s="30">
        <f t="shared" si="6"/>
        <v>1.0172939979654121</v>
      </c>
      <c r="H117" s="30">
        <f t="shared" si="7"/>
        <v>0.99833610648918136</v>
      </c>
      <c r="L117" s="30">
        <f t="shared" si="8"/>
        <v>0.94161958568738224</v>
      </c>
      <c r="P117" s="30">
        <f t="shared" si="9"/>
        <v>0.94696969696969702</v>
      </c>
      <c r="R117" s="31">
        <v>59.2</v>
      </c>
      <c r="S117" s="30">
        <v>1.20516866321586</v>
      </c>
      <c r="T117" s="32">
        <f t="shared" si="10"/>
        <v>71.345984862378913</v>
      </c>
      <c r="U117" s="32">
        <f t="shared" si="11"/>
        <v>62.310929322744059</v>
      </c>
    </row>
    <row r="118" spans="1:21">
      <c r="A118" s="29">
        <v>28460</v>
      </c>
      <c r="D118" s="30">
        <f t="shared" si="6"/>
        <v>1.0172939979654121</v>
      </c>
      <c r="H118" s="30">
        <f t="shared" si="7"/>
        <v>0.99833610648918136</v>
      </c>
      <c r="L118" s="30">
        <f t="shared" si="8"/>
        <v>0.94161958568738224</v>
      </c>
      <c r="P118" s="30">
        <f t="shared" si="9"/>
        <v>0.94696969696969702</v>
      </c>
      <c r="R118" s="31">
        <v>59.2</v>
      </c>
      <c r="S118" s="30">
        <v>1.20516866321586</v>
      </c>
      <c r="T118" s="32">
        <f t="shared" si="10"/>
        <v>71.345984862378913</v>
      </c>
      <c r="U118" s="32">
        <f t="shared" si="11"/>
        <v>62.310929322744059</v>
      </c>
    </row>
    <row r="119" spans="1:21">
      <c r="A119" s="29">
        <v>28491</v>
      </c>
      <c r="D119" s="30">
        <f t="shared" si="6"/>
        <v>1.0172939979654121</v>
      </c>
      <c r="H119" s="30">
        <f t="shared" si="7"/>
        <v>0.99833610648918136</v>
      </c>
      <c r="L119" s="30">
        <f t="shared" si="8"/>
        <v>0.94161958568738224</v>
      </c>
      <c r="P119" s="30">
        <f t="shared" si="9"/>
        <v>0.94696969696969702</v>
      </c>
      <c r="R119" s="31">
        <v>59.2</v>
      </c>
      <c r="S119" s="30">
        <v>1.20483848749699</v>
      </c>
      <c r="T119" s="32">
        <f t="shared" si="10"/>
        <v>71.326438459821816</v>
      </c>
      <c r="U119" s="32">
        <f t="shared" si="11"/>
        <v>62.293858221818077</v>
      </c>
    </row>
    <row r="120" spans="1:21">
      <c r="A120" s="29">
        <v>28522</v>
      </c>
      <c r="D120" s="30">
        <f t="shared" si="6"/>
        <v>1.0172939979654121</v>
      </c>
      <c r="H120" s="30">
        <f t="shared" si="7"/>
        <v>0.99833610648918136</v>
      </c>
      <c r="L120" s="30">
        <f t="shared" si="8"/>
        <v>0.94161958568738224</v>
      </c>
      <c r="P120" s="30">
        <f t="shared" si="9"/>
        <v>0.94696969696969702</v>
      </c>
      <c r="R120" s="31">
        <v>59.2</v>
      </c>
      <c r="S120" s="30">
        <v>1.20483848749699</v>
      </c>
      <c r="T120" s="32">
        <f t="shared" si="10"/>
        <v>71.326438459821816</v>
      </c>
      <c r="U120" s="32">
        <f t="shared" si="11"/>
        <v>62.293858221818077</v>
      </c>
    </row>
    <row r="121" spans="1:21">
      <c r="A121" s="29">
        <v>28550</v>
      </c>
      <c r="D121" s="30">
        <f t="shared" si="6"/>
        <v>1.0172939979654121</v>
      </c>
      <c r="H121" s="30">
        <f t="shared" si="7"/>
        <v>0.99833610648918136</v>
      </c>
      <c r="L121" s="30">
        <f t="shared" si="8"/>
        <v>0.94161958568738224</v>
      </c>
      <c r="P121" s="30">
        <f t="shared" si="9"/>
        <v>0.94696969696969702</v>
      </c>
      <c r="R121" s="31">
        <v>59.2</v>
      </c>
      <c r="S121" s="30">
        <v>1.20483848749699</v>
      </c>
      <c r="T121" s="32">
        <f t="shared" si="10"/>
        <v>71.326438459821816</v>
      </c>
      <c r="U121" s="32">
        <f t="shared" si="11"/>
        <v>62.293858221818077</v>
      </c>
    </row>
    <row r="122" spans="1:21">
      <c r="A122" s="29">
        <v>28581</v>
      </c>
      <c r="D122" s="30">
        <f t="shared" si="6"/>
        <v>1.0172939979654121</v>
      </c>
      <c r="H122" s="30">
        <f t="shared" si="7"/>
        <v>0.99833610648918136</v>
      </c>
      <c r="L122" s="30">
        <f t="shared" si="8"/>
        <v>0.94161958568738224</v>
      </c>
      <c r="P122" s="30">
        <f t="shared" si="9"/>
        <v>0.94696969696969702</v>
      </c>
      <c r="R122" s="31">
        <v>62.4</v>
      </c>
      <c r="S122" s="30">
        <v>1.20454770526471</v>
      </c>
      <c r="T122" s="32">
        <f t="shared" si="10"/>
        <v>75.163776808517909</v>
      </c>
      <c r="U122" s="32">
        <f t="shared" si="11"/>
        <v>65.645246798123807</v>
      </c>
    </row>
    <row r="123" spans="1:21">
      <c r="A123" s="29">
        <v>28611</v>
      </c>
      <c r="D123" s="30">
        <f t="shared" si="6"/>
        <v>1.0172939979654121</v>
      </c>
      <c r="H123" s="30">
        <f t="shared" si="7"/>
        <v>0.99833610648918136</v>
      </c>
      <c r="L123" s="30">
        <f t="shared" si="8"/>
        <v>0.94161958568738224</v>
      </c>
      <c r="P123" s="30">
        <f t="shared" si="9"/>
        <v>0.94696969696969702</v>
      </c>
      <c r="R123" s="31">
        <v>62.4</v>
      </c>
      <c r="S123" s="30">
        <v>1.20454770526471</v>
      </c>
      <c r="T123" s="32">
        <f t="shared" si="10"/>
        <v>75.163776808517909</v>
      </c>
      <c r="U123" s="32">
        <f t="shared" si="11"/>
        <v>65.645246798123807</v>
      </c>
    </row>
    <row r="124" spans="1:21">
      <c r="A124" s="29">
        <v>28642</v>
      </c>
      <c r="D124" s="30">
        <f t="shared" si="6"/>
        <v>1.0172939979654121</v>
      </c>
      <c r="H124" s="30">
        <f t="shared" si="7"/>
        <v>0.99833610648918136</v>
      </c>
      <c r="L124" s="30">
        <f t="shared" si="8"/>
        <v>0.94161958568738224</v>
      </c>
      <c r="P124" s="30">
        <f t="shared" si="9"/>
        <v>0.94696969696969702</v>
      </c>
      <c r="R124" s="31">
        <v>62.4</v>
      </c>
      <c r="S124" s="30">
        <v>1.20454770526471</v>
      </c>
      <c r="T124" s="32">
        <f t="shared" si="10"/>
        <v>75.163776808517909</v>
      </c>
      <c r="U124" s="32">
        <f t="shared" si="11"/>
        <v>65.645246798123807</v>
      </c>
    </row>
    <row r="125" spans="1:21">
      <c r="A125" s="29">
        <v>28672</v>
      </c>
      <c r="D125" s="30">
        <f t="shared" si="6"/>
        <v>1.0172939979654121</v>
      </c>
      <c r="H125" s="30">
        <f t="shared" si="7"/>
        <v>0.99833610648918136</v>
      </c>
      <c r="L125" s="30">
        <f t="shared" si="8"/>
        <v>0.94161958568738224</v>
      </c>
      <c r="P125" s="30">
        <f t="shared" si="9"/>
        <v>0.94696969696969702</v>
      </c>
      <c r="R125" s="31">
        <v>62.4</v>
      </c>
      <c r="S125" s="30">
        <v>1.20426663367867</v>
      </c>
      <c r="T125" s="32">
        <f t="shared" si="10"/>
        <v>75.146237941549003</v>
      </c>
      <c r="U125" s="32">
        <f t="shared" si="11"/>
        <v>65.629929004106259</v>
      </c>
    </row>
    <row r="126" spans="1:21">
      <c r="A126" s="29">
        <v>28703</v>
      </c>
      <c r="D126" s="30">
        <f t="shared" si="6"/>
        <v>1.0172939979654121</v>
      </c>
      <c r="H126" s="30">
        <f t="shared" si="7"/>
        <v>0.99833610648918136</v>
      </c>
      <c r="L126" s="30">
        <f t="shared" si="8"/>
        <v>0.94161958568738224</v>
      </c>
      <c r="P126" s="30">
        <f t="shared" si="9"/>
        <v>0.94696969696969702</v>
      </c>
      <c r="R126" s="31">
        <v>62.4</v>
      </c>
      <c r="S126" s="30">
        <v>1.20426663367867</v>
      </c>
      <c r="T126" s="32">
        <f t="shared" si="10"/>
        <v>75.146237941549003</v>
      </c>
      <c r="U126" s="32">
        <f t="shared" si="11"/>
        <v>65.629929004106259</v>
      </c>
    </row>
    <row r="127" spans="1:21">
      <c r="A127" s="29">
        <v>28734</v>
      </c>
      <c r="D127" s="30">
        <f t="shared" si="6"/>
        <v>1.0172939979654121</v>
      </c>
      <c r="H127" s="30">
        <f t="shared" si="7"/>
        <v>0.99833610648918136</v>
      </c>
      <c r="L127" s="30">
        <f t="shared" si="8"/>
        <v>0.94161958568738224</v>
      </c>
      <c r="P127" s="30">
        <f t="shared" si="9"/>
        <v>0.94696969696969702</v>
      </c>
      <c r="R127" s="31">
        <v>62.4</v>
      </c>
      <c r="S127" s="30">
        <v>1.20426663367867</v>
      </c>
      <c r="T127" s="32">
        <f t="shared" si="10"/>
        <v>75.146237941549003</v>
      </c>
      <c r="U127" s="32">
        <f t="shared" si="11"/>
        <v>65.629929004106259</v>
      </c>
    </row>
    <row r="128" spans="1:21">
      <c r="A128" s="29">
        <v>28764</v>
      </c>
      <c r="D128" s="30">
        <f t="shared" si="6"/>
        <v>1.0172939979654121</v>
      </c>
      <c r="H128" s="30">
        <f t="shared" si="7"/>
        <v>0.99833610648918136</v>
      </c>
      <c r="L128" s="30">
        <f t="shared" si="8"/>
        <v>0.94161958568738224</v>
      </c>
      <c r="P128" s="30">
        <f t="shared" si="9"/>
        <v>0.94696969696969702</v>
      </c>
      <c r="R128" s="31">
        <v>62.4</v>
      </c>
      <c r="S128" s="30">
        <v>1.20400265497424</v>
      </c>
      <c r="T128" s="32">
        <f t="shared" si="10"/>
        <v>75.129765670392572</v>
      </c>
      <c r="U128" s="32">
        <f t="shared" si="11"/>
        <v>65.615542735197181</v>
      </c>
    </row>
    <row r="129" spans="1:21">
      <c r="A129" s="29">
        <v>28795</v>
      </c>
      <c r="D129" s="30">
        <f t="shared" si="6"/>
        <v>1.0172939979654121</v>
      </c>
      <c r="H129" s="30">
        <f t="shared" si="7"/>
        <v>0.99833610648918136</v>
      </c>
      <c r="L129" s="30">
        <f t="shared" si="8"/>
        <v>0.94161958568738224</v>
      </c>
      <c r="P129" s="30">
        <f t="shared" si="9"/>
        <v>0.94696969696969702</v>
      </c>
      <c r="R129" s="31">
        <v>62.4</v>
      </c>
      <c r="S129" s="30">
        <v>1.20400265497424</v>
      </c>
      <c r="T129" s="32">
        <f t="shared" si="10"/>
        <v>75.129765670392572</v>
      </c>
      <c r="U129" s="32">
        <f t="shared" si="11"/>
        <v>65.615542735197181</v>
      </c>
    </row>
    <row r="130" spans="1:21">
      <c r="A130" s="29">
        <v>28825</v>
      </c>
      <c r="D130" s="30">
        <f t="shared" si="6"/>
        <v>1.0172939979654121</v>
      </c>
      <c r="H130" s="30">
        <f t="shared" si="7"/>
        <v>0.99833610648918136</v>
      </c>
      <c r="L130" s="30">
        <f t="shared" si="8"/>
        <v>0.94161958568738224</v>
      </c>
      <c r="P130" s="30">
        <f t="shared" si="9"/>
        <v>0.94696969696969702</v>
      </c>
      <c r="R130" s="31">
        <v>62.4</v>
      </c>
      <c r="S130" s="30">
        <v>1.20400265497424</v>
      </c>
      <c r="T130" s="32">
        <f t="shared" si="10"/>
        <v>75.129765670392572</v>
      </c>
      <c r="U130" s="32">
        <f t="shared" si="11"/>
        <v>65.615542735197181</v>
      </c>
    </row>
    <row r="131" spans="1:21">
      <c r="A131" s="29">
        <v>28856</v>
      </c>
      <c r="D131" s="30">
        <f t="shared" ref="D131:D194" si="12">D130</f>
        <v>1.0172939979654121</v>
      </c>
      <c r="H131" s="30">
        <f t="shared" ref="H131:H194" si="13">H130</f>
        <v>0.99833610648918136</v>
      </c>
      <c r="L131" s="30">
        <f t="shared" ref="L131:L194" si="14">L130</f>
        <v>0.94161958568738224</v>
      </c>
      <c r="P131" s="30">
        <f t="shared" ref="P131:P194" si="15">P130</f>
        <v>0.94696969696969702</v>
      </c>
      <c r="R131" s="31">
        <v>62.4</v>
      </c>
      <c r="S131" s="30">
        <v>1.2037407330368</v>
      </c>
      <c r="T131" s="32">
        <f t="shared" si="10"/>
        <v>75.11342174149631</v>
      </c>
      <c r="U131" s="32">
        <f t="shared" si="11"/>
        <v>65.601268555644182</v>
      </c>
    </row>
    <row r="132" spans="1:21">
      <c r="A132" s="29">
        <v>28887</v>
      </c>
      <c r="D132" s="30">
        <f t="shared" si="12"/>
        <v>1.0172939979654121</v>
      </c>
      <c r="H132" s="30">
        <f t="shared" si="13"/>
        <v>0.99833610648918136</v>
      </c>
      <c r="L132" s="30">
        <f t="shared" si="14"/>
        <v>0.94161958568738224</v>
      </c>
      <c r="P132" s="30">
        <f t="shared" si="15"/>
        <v>0.94696969696969702</v>
      </c>
      <c r="R132" s="31">
        <v>62.4</v>
      </c>
      <c r="S132" s="30">
        <v>1.2037407330368</v>
      </c>
      <c r="T132" s="32">
        <f t="shared" si="10"/>
        <v>75.11342174149631</v>
      </c>
      <c r="U132" s="32">
        <f t="shared" si="11"/>
        <v>65.601268555644182</v>
      </c>
    </row>
    <row r="133" spans="1:21">
      <c r="A133" s="29">
        <v>28915</v>
      </c>
      <c r="D133" s="30">
        <f t="shared" si="12"/>
        <v>1.0172939979654121</v>
      </c>
      <c r="H133" s="30">
        <f t="shared" si="13"/>
        <v>0.99833610648918136</v>
      </c>
      <c r="L133" s="30">
        <f t="shared" si="14"/>
        <v>0.94161958568738224</v>
      </c>
      <c r="P133" s="30">
        <f t="shared" si="15"/>
        <v>0.94696969696969702</v>
      </c>
      <c r="R133" s="31">
        <v>62.4</v>
      </c>
      <c r="S133" s="30">
        <v>1.2037407330368</v>
      </c>
      <c r="T133" s="32">
        <f t="shared" si="10"/>
        <v>75.11342174149631</v>
      </c>
      <c r="U133" s="32">
        <f t="shared" si="11"/>
        <v>65.601268555644182</v>
      </c>
    </row>
    <row r="134" spans="1:21">
      <c r="A134" s="29">
        <v>28946</v>
      </c>
      <c r="D134" s="30">
        <f t="shared" si="12"/>
        <v>1.0172939979654121</v>
      </c>
      <c r="H134" s="30">
        <f t="shared" si="13"/>
        <v>0.99833610648918136</v>
      </c>
      <c r="L134" s="30">
        <f t="shared" si="14"/>
        <v>0.94161958568738224</v>
      </c>
      <c r="P134" s="30">
        <f t="shared" si="15"/>
        <v>0.94696969696969702</v>
      </c>
      <c r="R134" s="31">
        <v>69.2</v>
      </c>
      <c r="S134" s="30">
        <v>1.2034392019278599</v>
      </c>
      <c r="T134" s="32">
        <f t="shared" si="10"/>
        <v>83.277992773407902</v>
      </c>
      <c r="U134" s="32">
        <f t="shared" si="11"/>
        <v>72.731901197429025</v>
      </c>
    </row>
    <row r="135" spans="1:21">
      <c r="A135" s="29">
        <v>28976</v>
      </c>
      <c r="D135" s="30">
        <f t="shared" si="12"/>
        <v>1.0172939979654121</v>
      </c>
      <c r="H135" s="30">
        <f t="shared" si="13"/>
        <v>0.99833610648918136</v>
      </c>
      <c r="L135" s="30">
        <f t="shared" si="14"/>
        <v>0.94161958568738224</v>
      </c>
      <c r="P135" s="30">
        <f t="shared" si="15"/>
        <v>0.94696969696969702</v>
      </c>
      <c r="R135" s="31">
        <v>69.2</v>
      </c>
      <c r="S135" s="30">
        <v>1.2034392019278599</v>
      </c>
      <c r="T135" s="32">
        <f t="shared" si="10"/>
        <v>83.277992773407902</v>
      </c>
      <c r="U135" s="32">
        <f t="shared" si="11"/>
        <v>72.731901197429025</v>
      </c>
    </row>
    <row r="136" spans="1:21">
      <c r="A136" s="29">
        <v>29007</v>
      </c>
      <c r="D136" s="30">
        <f t="shared" si="12"/>
        <v>1.0172939979654121</v>
      </c>
      <c r="H136" s="30">
        <f t="shared" si="13"/>
        <v>0.99833610648918136</v>
      </c>
      <c r="L136" s="30">
        <f t="shared" si="14"/>
        <v>0.94161958568738224</v>
      </c>
      <c r="P136" s="30">
        <f t="shared" si="15"/>
        <v>0.94696969696969702</v>
      </c>
      <c r="R136" s="31">
        <v>69.2</v>
      </c>
      <c r="S136" s="30">
        <v>1.2034392019278599</v>
      </c>
      <c r="T136" s="32">
        <f t="shared" si="10"/>
        <v>83.277992773407902</v>
      </c>
      <c r="U136" s="32">
        <f t="shared" si="11"/>
        <v>72.731901197429025</v>
      </c>
    </row>
    <row r="137" spans="1:21">
      <c r="A137" s="29">
        <v>29037</v>
      </c>
      <c r="D137" s="30">
        <f t="shared" si="12"/>
        <v>1.0172939979654121</v>
      </c>
      <c r="H137" s="30">
        <f t="shared" si="13"/>
        <v>0.99833610648918136</v>
      </c>
      <c r="L137" s="30">
        <f t="shared" si="14"/>
        <v>0.94161958568738224</v>
      </c>
      <c r="P137" s="30">
        <f t="shared" si="15"/>
        <v>0.94696969696969702</v>
      </c>
      <c r="R137" s="31">
        <v>69.2</v>
      </c>
      <c r="S137" s="30">
        <v>1.2030822039545299</v>
      </c>
      <c r="T137" s="32">
        <f t="shared" si="10"/>
        <v>83.253288513653473</v>
      </c>
      <c r="U137" s="32">
        <f t="shared" si="11"/>
        <v>72.710325415883673</v>
      </c>
    </row>
    <row r="138" spans="1:21">
      <c r="A138" s="29">
        <v>29068</v>
      </c>
      <c r="D138" s="30">
        <f t="shared" si="12"/>
        <v>1.0172939979654121</v>
      </c>
      <c r="H138" s="30">
        <f t="shared" si="13"/>
        <v>0.99833610648918136</v>
      </c>
      <c r="L138" s="30">
        <f t="shared" si="14"/>
        <v>0.94161958568738224</v>
      </c>
      <c r="P138" s="30">
        <f t="shared" si="15"/>
        <v>0.94696969696969702</v>
      </c>
      <c r="R138" s="31">
        <v>69.2</v>
      </c>
      <c r="S138" s="30">
        <v>1.2030822039545299</v>
      </c>
      <c r="T138" s="32">
        <f t="shared" si="10"/>
        <v>83.253288513653473</v>
      </c>
      <c r="U138" s="32">
        <f t="shared" si="11"/>
        <v>72.710325415883673</v>
      </c>
    </row>
    <row r="139" spans="1:21">
      <c r="A139" s="29">
        <v>29099</v>
      </c>
      <c r="D139" s="30">
        <f t="shared" si="12"/>
        <v>1.0172939979654121</v>
      </c>
      <c r="H139" s="30">
        <f t="shared" si="13"/>
        <v>0.99833610648918136</v>
      </c>
      <c r="L139" s="30">
        <f t="shared" si="14"/>
        <v>0.94161958568738224</v>
      </c>
      <c r="P139" s="30">
        <f t="shared" si="15"/>
        <v>0.94696969696969702</v>
      </c>
      <c r="R139" s="31">
        <v>69.2</v>
      </c>
      <c r="S139" s="30">
        <v>1.2030822039545299</v>
      </c>
      <c r="T139" s="32">
        <f t="shared" si="10"/>
        <v>83.253288513653473</v>
      </c>
      <c r="U139" s="32">
        <f t="shared" si="11"/>
        <v>72.710325415883673</v>
      </c>
    </row>
    <row r="140" spans="1:21">
      <c r="A140" s="29">
        <v>29129</v>
      </c>
      <c r="D140" s="30">
        <f t="shared" si="12"/>
        <v>1.0172939979654121</v>
      </c>
      <c r="H140" s="30">
        <f t="shared" si="13"/>
        <v>0.99833610648918136</v>
      </c>
      <c r="L140" s="30">
        <f t="shared" si="14"/>
        <v>0.94161958568738224</v>
      </c>
      <c r="P140" s="30">
        <f t="shared" si="15"/>
        <v>0.94696969696969702</v>
      </c>
      <c r="R140" s="31">
        <v>69.2</v>
      </c>
      <c r="S140" s="30">
        <v>1.2026832647062999</v>
      </c>
      <c r="T140" s="32">
        <f t="shared" si="10"/>
        <v>83.225681917675956</v>
      </c>
      <c r="U140" s="32">
        <f t="shared" si="11"/>
        <v>72.686214841839245</v>
      </c>
    </row>
    <row r="141" spans="1:21">
      <c r="A141" s="29">
        <v>29160</v>
      </c>
      <c r="D141" s="30">
        <f t="shared" si="12"/>
        <v>1.0172939979654121</v>
      </c>
      <c r="H141" s="30">
        <f t="shared" si="13"/>
        <v>0.99833610648918136</v>
      </c>
      <c r="L141" s="30">
        <f t="shared" si="14"/>
        <v>0.94161958568738224</v>
      </c>
      <c r="P141" s="30">
        <f t="shared" si="15"/>
        <v>0.94696969696969702</v>
      </c>
      <c r="R141" s="31">
        <v>69.2</v>
      </c>
      <c r="S141" s="30">
        <v>1.2026832647062999</v>
      </c>
      <c r="T141" s="32">
        <f t="shared" si="10"/>
        <v>83.225681917675956</v>
      </c>
      <c r="U141" s="32">
        <f t="shared" si="11"/>
        <v>72.686214841839245</v>
      </c>
    </row>
    <row r="142" spans="1:21">
      <c r="A142" s="29">
        <v>29190</v>
      </c>
      <c r="D142" s="30">
        <f t="shared" si="12"/>
        <v>1.0172939979654121</v>
      </c>
      <c r="H142" s="30">
        <f t="shared" si="13"/>
        <v>0.99833610648918136</v>
      </c>
      <c r="L142" s="30">
        <f t="shared" si="14"/>
        <v>0.94161958568738224</v>
      </c>
      <c r="P142" s="30">
        <f t="shared" si="15"/>
        <v>0.94696969696969702</v>
      </c>
      <c r="R142" s="31">
        <v>69.2</v>
      </c>
      <c r="S142" s="30">
        <v>1.2026832647062999</v>
      </c>
      <c r="T142" s="32">
        <f t="shared" si="10"/>
        <v>83.225681917675956</v>
      </c>
      <c r="U142" s="32">
        <f t="shared" si="11"/>
        <v>72.686214841839245</v>
      </c>
    </row>
    <row r="143" spans="1:21">
      <c r="A143" s="29">
        <v>29221</v>
      </c>
      <c r="D143" s="30">
        <f t="shared" si="12"/>
        <v>1.0172939979654121</v>
      </c>
      <c r="H143" s="30">
        <f t="shared" si="13"/>
        <v>0.99833610648918136</v>
      </c>
      <c r="L143" s="30">
        <f t="shared" si="14"/>
        <v>0.94161958568738224</v>
      </c>
      <c r="P143" s="30">
        <f t="shared" si="15"/>
        <v>0.94696969696969702</v>
      </c>
      <c r="R143" s="31">
        <v>69.2</v>
      </c>
      <c r="S143" s="30">
        <v>1.2022455089583599</v>
      </c>
      <c r="T143" s="32">
        <f t="shared" si="10"/>
        <v>83.195389219918511</v>
      </c>
      <c r="U143" s="32">
        <f t="shared" si="11"/>
        <v>72.659758326415144</v>
      </c>
    </row>
    <row r="144" spans="1:21">
      <c r="A144" s="29">
        <v>29252</v>
      </c>
      <c r="D144" s="30">
        <f t="shared" si="12"/>
        <v>1.0172939979654121</v>
      </c>
      <c r="H144" s="30">
        <f t="shared" si="13"/>
        <v>0.99833610648918136</v>
      </c>
      <c r="L144" s="30">
        <f t="shared" si="14"/>
        <v>0.94161958568738224</v>
      </c>
      <c r="P144" s="30">
        <f t="shared" si="15"/>
        <v>0.94696969696969702</v>
      </c>
      <c r="R144" s="31">
        <v>69.2</v>
      </c>
      <c r="S144" s="30">
        <v>1.2022455089583599</v>
      </c>
      <c r="T144" s="32">
        <f t="shared" si="10"/>
        <v>83.195389219918511</v>
      </c>
      <c r="U144" s="32">
        <f t="shared" si="11"/>
        <v>72.659758326415144</v>
      </c>
    </row>
    <row r="145" spans="1:21">
      <c r="A145" s="29">
        <v>29281</v>
      </c>
      <c r="D145" s="30">
        <f t="shared" si="12"/>
        <v>1.0172939979654121</v>
      </c>
      <c r="H145" s="30">
        <f t="shared" si="13"/>
        <v>0.99833610648918136</v>
      </c>
      <c r="L145" s="30">
        <f t="shared" si="14"/>
        <v>0.94161958568738224</v>
      </c>
      <c r="P145" s="30">
        <f t="shared" si="15"/>
        <v>0.94696969696969702</v>
      </c>
      <c r="R145" s="31">
        <v>69.2</v>
      </c>
      <c r="S145" s="30">
        <v>1.2022455089583599</v>
      </c>
      <c r="T145" s="32">
        <f t="shared" si="10"/>
        <v>83.195389219918511</v>
      </c>
      <c r="U145" s="32">
        <f t="shared" si="11"/>
        <v>72.659758326415144</v>
      </c>
    </row>
    <row r="146" spans="1:21">
      <c r="A146" s="29">
        <v>29312</v>
      </c>
      <c r="D146" s="30">
        <f t="shared" si="12"/>
        <v>1.0172939979654121</v>
      </c>
      <c r="H146" s="30">
        <f t="shared" si="13"/>
        <v>0.99833610648918136</v>
      </c>
      <c r="L146" s="30">
        <f t="shared" si="14"/>
        <v>0.94161958568738224</v>
      </c>
      <c r="P146" s="30">
        <f t="shared" si="15"/>
        <v>0.94696969696969702</v>
      </c>
      <c r="R146" s="31">
        <v>75.400000000000006</v>
      </c>
      <c r="S146" s="30">
        <v>1.20175315626548</v>
      </c>
      <c r="T146" s="32">
        <f t="shared" si="10"/>
        <v>90.612187982417197</v>
      </c>
      <c r="U146" s="32">
        <f t="shared" si="11"/>
        <v>79.13731448297419</v>
      </c>
    </row>
    <row r="147" spans="1:21">
      <c r="A147" s="29">
        <v>29342</v>
      </c>
      <c r="D147" s="30">
        <f t="shared" si="12"/>
        <v>1.0172939979654121</v>
      </c>
      <c r="H147" s="30">
        <f t="shared" si="13"/>
        <v>0.99833610648918136</v>
      </c>
      <c r="L147" s="30">
        <f t="shared" si="14"/>
        <v>0.94161958568738224</v>
      </c>
      <c r="P147" s="30">
        <f t="shared" si="15"/>
        <v>0.94696969696969702</v>
      </c>
      <c r="R147" s="31">
        <v>75.400000000000006</v>
      </c>
      <c r="S147" s="30">
        <v>1.20175315626548</v>
      </c>
      <c r="T147" s="32">
        <f t="shared" si="10"/>
        <v>90.612187982417197</v>
      </c>
      <c r="U147" s="32">
        <f t="shared" si="11"/>
        <v>79.13731448297419</v>
      </c>
    </row>
    <row r="148" spans="1:21">
      <c r="A148" s="29">
        <v>29373</v>
      </c>
      <c r="D148" s="30">
        <f t="shared" si="12"/>
        <v>1.0172939979654121</v>
      </c>
      <c r="H148" s="30">
        <f t="shared" si="13"/>
        <v>0.99833610648918136</v>
      </c>
      <c r="L148" s="30">
        <f t="shared" si="14"/>
        <v>0.94161958568738224</v>
      </c>
      <c r="P148" s="30">
        <f t="shared" si="15"/>
        <v>0.94696969696969702</v>
      </c>
      <c r="R148" s="31">
        <v>75.400000000000006</v>
      </c>
      <c r="S148" s="30">
        <v>1.20175315626548</v>
      </c>
      <c r="T148" s="32">
        <f t="shared" si="10"/>
        <v>90.612187982417197</v>
      </c>
      <c r="U148" s="32">
        <f t="shared" si="11"/>
        <v>79.13731448297419</v>
      </c>
    </row>
    <row r="149" spans="1:21">
      <c r="A149" s="29">
        <v>29403</v>
      </c>
      <c r="D149" s="30">
        <f t="shared" si="12"/>
        <v>1.0172939979654121</v>
      </c>
      <c r="H149" s="30">
        <f t="shared" si="13"/>
        <v>0.99833610648918136</v>
      </c>
      <c r="L149" s="30">
        <f t="shared" si="14"/>
        <v>0.94161958568738224</v>
      </c>
      <c r="P149" s="30">
        <f t="shared" si="15"/>
        <v>0.94696969696969702</v>
      </c>
      <c r="R149" s="31">
        <v>75.400000000000006</v>
      </c>
      <c r="S149" s="30">
        <v>1.2011978398666701</v>
      </c>
      <c r="T149" s="32">
        <f t="shared" si="10"/>
        <v>90.570317125946929</v>
      </c>
      <c r="U149" s="32">
        <f t="shared" si="11"/>
        <v>79.100746034402988</v>
      </c>
    </row>
    <row r="150" spans="1:21">
      <c r="A150" s="29">
        <v>29434</v>
      </c>
      <c r="D150" s="30">
        <f t="shared" si="12"/>
        <v>1.0172939979654121</v>
      </c>
      <c r="H150" s="30">
        <f t="shared" si="13"/>
        <v>0.99833610648918136</v>
      </c>
      <c r="L150" s="30">
        <f t="shared" si="14"/>
        <v>0.94161958568738224</v>
      </c>
      <c r="P150" s="30">
        <f t="shared" si="15"/>
        <v>0.94696969696969702</v>
      </c>
      <c r="R150" s="31">
        <v>75.400000000000006</v>
      </c>
      <c r="S150" s="30">
        <v>1.2011978398666701</v>
      </c>
      <c r="T150" s="32">
        <f t="shared" si="10"/>
        <v>90.570317125946929</v>
      </c>
      <c r="U150" s="32">
        <f t="shared" si="11"/>
        <v>79.100746034402988</v>
      </c>
    </row>
    <row r="151" spans="1:21">
      <c r="A151" s="29">
        <v>29465</v>
      </c>
      <c r="D151" s="30">
        <f t="shared" si="12"/>
        <v>1.0172939979654121</v>
      </c>
      <c r="H151" s="30">
        <f t="shared" si="13"/>
        <v>0.99833610648918136</v>
      </c>
      <c r="L151" s="30">
        <f t="shared" si="14"/>
        <v>0.94161958568738224</v>
      </c>
      <c r="P151" s="30">
        <f t="shared" si="15"/>
        <v>0.94696969696969702</v>
      </c>
      <c r="R151" s="31">
        <v>75.400000000000006</v>
      </c>
      <c r="S151" s="30">
        <v>1.2011978398666701</v>
      </c>
      <c r="T151" s="32">
        <f t="shared" ref="T151:T214" si="16">R151*S151</f>
        <v>90.570317125946929</v>
      </c>
      <c r="U151" s="32">
        <f t="shared" si="11"/>
        <v>79.100746034402988</v>
      </c>
    </row>
    <row r="152" spans="1:21">
      <c r="A152" s="29">
        <v>29495</v>
      </c>
      <c r="D152" s="30">
        <f t="shared" si="12"/>
        <v>1.0172939979654121</v>
      </c>
      <c r="H152" s="30">
        <f t="shared" si="13"/>
        <v>0.99833610648918136</v>
      </c>
      <c r="L152" s="30">
        <f t="shared" si="14"/>
        <v>0.94161958568738224</v>
      </c>
      <c r="P152" s="30">
        <f t="shared" si="15"/>
        <v>0.94696969696969702</v>
      </c>
      <c r="R152" s="31">
        <v>75.400000000000006</v>
      </c>
      <c r="S152" s="30">
        <v>1.20061412509631</v>
      </c>
      <c r="T152" s="32">
        <f t="shared" si="16"/>
        <v>90.526305032261789</v>
      </c>
      <c r="U152" s="32">
        <f t="shared" ref="U152:U215" si="17">T152/AVERAGE(T$566:T$577)*100</f>
        <v>79.062307508895913</v>
      </c>
    </row>
    <row r="153" spans="1:21">
      <c r="A153" s="29">
        <v>29526</v>
      </c>
      <c r="D153" s="30">
        <f t="shared" si="12"/>
        <v>1.0172939979654121</v>
      </c>
      <c r="H153" s="30">
        <f t="shared" si="13"/>
        <v>0.99833610648918136</v>
      </c>
      <c r="L153" s="30">
        <f t="shared" si="14"/>
        <v>0.94161958568738224</v>
      </c>
      <c r="P153" s="30">
        <f t="shared" si="15"/>
        <v>0.94696969696969702</v>
      </c>
      <c r="R153" s="31">
        <v>75.400000000000006</v>
      </c>
      <c r="S153" s="30">
        <v>1.20061412509631</v>
      </c>
      <c r="T153" s="32">
        <f t="shared" si="16"/>
        <v>90.526305032261789</v>
      </c>
      <c r="U153" s="32">
        <f t="shared" si="17"/>
        <v>79.062307508895913</v>
      </c>
    </row>
    <row r="154" spans="1:21">
      <c r="A154" s="29">
        <v>29556</v>
      </c>
      <c r="D154" s="30">
        <f t="shared" si="12"/>
        <v>1.0172939979654121</v>
      </c>
      <c r="H154" s="30">
        <f t="shared" si="13"/>
        <v>0.99833610648918136</v>
      </c>
      <c r="L154" s="30">
        <f t="shared" si="14"/>
        <v>0.94161958568738224</v>
      </c>
      <c r="P154" s="30">
        <f t="shared" si="15"/>
        <v>0.94696969696969702</v>
      </c>
      <c r="R154" s="31">
        <v>75.400000000000006</v>
      </c>
      <c r="S154" s="30">
        <v>1.20061412509631</v>
      </c>
      <c r="T154" s="32">
        <f t="shared" si="16"/>
        <v>90.526305032261789</v>
      </c>
      <c r="U154" s="32">
        <f t="shared" si="17"/>
        <v>79.062307508895913</v>
      </c>
    </row>
    <row r="155" spans="1:21">
      <c r="A155" s="29">
        <v>29587</v>
      </c>
      <c r="D155" s="30">
        <f t="shared" si="12"/>
        <v>1.0172939979654121</v>
      </c>
      <c r="H155" s="30">
        <f t="shared" si="13"/>
        <v>0.99833610648918136</v>
      </c>
      <c r="L155" s="30">
        <f t="shared" si="14"/>
        <v>0.94161958568738224</v>
      </c>
      <c r="P155" s="30">
        <f t="shared" si="15"/>
        <v>0.94696969696969702</v>
      </c>
      <c r="R155" s="31">
        <v>75.400000000000006</v>
      </c>
      <c r="S155" s="30">
        <v>1.20000331620126</v>
      </c>
      <c r="T155" s="32">
        <f t="shared" si="16"/>
        <v>90.480250041575005</v>
      </c>
      <c r="U155" s="32">
        <f t="shared" si="17"/>
        <v>79.022084793137211</v>
      </c>
    </row>
    <row r="156" spans="1:21">
      <c r="A156" s="29">
        <v>29618</v>
      </c>
      <c r="D156" s="30">
        <f t="shared" si="12"/>
        <v>1.0172939979654121</v>
      </c>
      <c r="H156" s="30">
        <f t="shared" si="13"/>
        <v>0.99833610648918136</v>
      </c>
      <c r="L156" s="30">
        <f t="shared" si="14"/>
        <v>0.94161958568738224</v>
      </c>
      <c r="P156" s="30">
        <f t="shared" si="15"/>
        <v>0.94696969696969702</v>
      </c>
      <c r="R156" s="31">
        <v>75.400000000000006</v>
      </c>
      <c r="S156" s="30">
        <v>1.20000331620126</v>
      </c>
      <c r="T156" s="32">
        <f t="shared" si="16"/>
        <v>90.480250041575005</v>
      </c>
      <c r="U156" s="32">
        <f t="shared" si="17"/>
        <v>79.022084793137211</v>
      </c>
    </row>
    <row r="157" spans="1:21">
      <c r="A157" s="29">
        <v>29646</v>
      </c>
      <c r="D157" s="30">
        <f t="shared" si="12"/>
        <v>1.0172939979654121</v>
      </c>
      <c r="H157" s="30">
        <f t="shared" si="13"/>
        <v>0.99833610648918136</v>
      </c>
      <c r="L157" s="30">
        <f t="shared" si="14"/>
        <v>0.94161958568738224</v>
      </c>
      <c r="P157" s="30">
        <f t="shared" si="15"/>
        <v>0.94696969696969702</v>
      </c>
      <c r="R157" s="31">
        <v>75.400000000000006</v>
      </c>
      <c r="S157" s="30">
        <v>1.20000331620126</v>
      </c>
      <c r="T157" s="32">
        <f t="shared" si="16"/>
        <v>90.480250041575005</v>
      </c>
      <c r="U157" s="32">
        <f t="shared" si="17"/>
        <v>79.022084793137211</v>
      </c>
    </row>
    <row r="158" spans="1:21">
      <c r="A158" s="29">
        <v>29677</v>
      </c>
      <c r="D158" s="30">
        <f t="shared" si="12"/>
        <v>1.0172939979654121</v>
      </c>
      <c r="H158" s="30">
        <f t="shared" si="13"/>
        <v>0.99833610648918136</v>
      </c>
      <c r="L158" s="30">
        <f t="shared" si="14"/>
        <v>0.94161958568738224</v>
      </c>
      <c r="P158" s="30">
        <f t="shared" si="15"/>
        <v>0.94696969696969702</v>
      </c>
      <c r="R158" s="31">
        <v>75.7</v>
      </c>
      <c r="S158" s="30">
        <v>1.1993342835118801</v>
      </c>
      <c r="T158" s="32">
        <f t="shared" si="16"/>
        <v>90.789605261849331</v>
      </c>
      <c r="U158" s="32">
        <f t="shared" si="17"/>
        <v>79.29226413544103</v>
      </c>
    </row>
    <row r="159" spans="1:21">
      <c r="A159" s="29">
        <v>29707</v>
      </c>
      <c r="D159" s="30">
        <f t="shared" si="12"/>
        <v>1.0172939979654121</v>
      </c>
      <c r="H159" s="30">
        <f t="shared" si="13"/>
        <v>0.99833610648918136</v>
      </c>
      <c r="L159" s="30">
        <f t="shared" si="14"/>
        <v>0.94161958568738224</v>
      </c>
      <c r="P159" s="30">
        <f t="shared" si="15"/>
        <v>0.94696969696969702</v>
      </c>
      <c r="R159" s="31">
        <v>75.7</v>
      </c>
      <c r="S159" s="30">
        <v>1.1993342835118801</v>
      </c>
      <c r="T159" s="32">
        <f t="shared" si="16"/>
        <v>90.789605261849331</v>
      </c>
      <c r="U159" s="32">
        <f t="shared" si="17"/>
        <v>79.29226413544103</v>
      </c>
    </row>
    <row r="160" spans="1:21">
      <c r="A160" s="29">
        <v>29738</v>
      </c>
      <c r="D160" s="30">
        <f t="shared" si="12"/>
        <v>1.0172939979654121</v>
      </c>
      <c r="H160" s="30">
        <f t="shared" si="13"/>
        <v>0.99833610648918136</v>
      </c>
      <c r="L160" s="30">
        <f t="shared" si="14"/>
        <v>0.94161958568738224</v>
      </c>
      <c r="P160" s="30">
        <f t="shared" si="15"/>
        <v>0.94696969696969702</v>
      </c>
      <c r="R160" s="31">
        <v>75.7</v>
      </c>
      <c r="S160" s="30">
        <v>1.1993342835118801</v>
      </c>
      <c r="T160" s="32">
        <f t="shared" si="16"/>
        <v>90.789605261849331</v>
      </c>
      <c r="U160" s="32">
        <f t="shared" si="17"/>
        <v>79.29226413544103</v>
      </c>
    </row>
    <row r="161" spans="1:21">
      <c r="A161" s="29">
        <v>29768</v>
      </c>
      <c r="D161" s="30">
        <f t="shared" si="12"/>
        <v>1.0172939979654121</v>
      </c>
      <c r="H161" s="30">
        <f t="shared" si="13"/>
        <v>0.99833610648918136</v>
      </c>
      <c r="L161" s="30">
        <f t="shared" si="14"/>
        <v>0.94161958568738224</v>
      </c>
      <c r="P161" s="30">
        <f t="shared" si="15"/>
        <v>0.94696969696969702</v>
      </c>
      <c r="R161" s="31">
        <v>75.7</v>
      </c>
      <c r="S161" s="30">
        <v>1.1986162872442401</v>
      </c>
      <c r="T161" s="32">
        <f t="shared" si="16"/>
        <v>90.735252944388975</v>
      </c>
      <c r="U161" s="32">
        <f t="shared" si="17"/>
        <v>79.24479484311388</v>
      </c>
    </row>
    <row r="162" spans="1:21">
      <c r="A162" s="29">
        <v>29799</v>
      </c>
      <c r="D162" s="30">
        <f t="shared" si="12"/>
        <v>1.0172939979654121</v>
      </c>
      <c r="H162" s="30">
        <f t="shared" si="13"/>
        <v>0.99833610648918136</v>
      </c>
      <c r="L162" s="30">
        <f t="shared" si="14"/>
        <v>0.94161958568738224</v>
      </c>
      <c r="P162" s="30">
        <f t="shared" si="15"/>
        <v>0.94696969696969702</v>
      </c>
      <c r="R162" s="31">
        <v>75.7</v>
      </c>
      <c r="S162" s="30">
        <v>1.1986162872442401</v>
      </c>
      <c r="T162" s="32">
        <f t="shared" si="16"/>
        <v>90.735252944388975</v>
      </c>
      <c r="U162" s="32">
        <f t="shared" si="17"/>
        <v>79.24479484311388</v>
      </c>
    </row>
    <row r="163" spans="1:21">
      <c r="A163" s="29">
        <v>29830</v>
      </c>
      <c r="D163" s="30">
        <f t="shared" si="12"/>
        <v>1.0172939979654121</v>
      </c>
      <c r="H163" s="30">
        <f t="shared" si="13"/>
        <v>0.99833610648918136</v>
      </c>
      <c r="L163" s="30">
        <f t="shared" si="14"/>
        <v>0.94161958568738224</v>
      </c>
      <c r="P163" s="30">
        <f t="shared" si="15"/>
        <v>0.94696969696969702</v>
      </c>
      <c r="R163" s="31">
        <v>75.7</v>
      </c>
      <c r="S163" s="30">
        <v>1.1986162872442401</v>
      </c>
      <c r="T163" s="32">
        <f t="shared" si="16"/>
        <v>90.735252944388975</v>
      </c>
      <c r="U163" s="32">
        <f t="shared" si="17"/>
        <v>79.24479484311388</v>
      </c>
    </row>
    <row r="164" spans="1:21">
      <c r="A164" s="29">
        <v>29860</v>
      </c>
      <c r="D164" s="30">
        <f t="shared" si="12"/>
        <v>1.0172939979654121</v>
      </c>
      <c r="H164" s="30">
        <f t="shared" si="13"/>
        <v>0.99833610648918136</v>
      </c>
      <c r="L164" s="30">
        <f t="shared" si="14"/>
        <v>0.94161958568738224</v>
      </c>
      <c r="P164" s="30">
        <f t="shared" si="15"/>
        <v>0.94696969696969702</v>
      </c>
      <c r="R164" s="31">
        <v>75.7</v>
      </c>
      <c r="S164" s="30">
        <v>1.1978232603147601</v>
      </c>
      <c r="T164" s="32">
        <f t="shared" si="16"/>
        <v>90.675220805827337</v>
      </c>
      <c r="U164" s="32">
        <f t="shared" si="17"/>
        <v>79.19236500630916</v>
      </c>
    </row>
    <row r="165" spans="1:21">
      <c r="A165" s="29">
        <v>29891</v>
      </c>
      <c r="D165" s="30">
        <f t="shared" si="12"/>
        <v>1.0172939979654121</v>
      </c>
      <c r="H165" s="30">
        <f t="shared" si="13"/>
        <v>0.99833610648918136</v>
      </c>
      <c r="L165" s="30">
        <f t="shared" si="14"/>
        <v>0.94161958568738224</v>
      </c>
      <c r="P165" s="30">
        <f t="shared" si="15"/>
        <v>0.94696969696969702</v>
      </c>
      <c r="R165" s="31">
        <v>75.7</v>
      </c>
      <c r="S165" s="30">
        <v>1.1978232603147601</v>
      </c>
      <c r="T165" s="32">
        <f t="shared" si="16"/>
        <v>90.675220805827337</v>
      </c>
      <c r="U165" s="32">
        <f t="shared" si="17"/>
        <v>79.19236500630916</v>
      </c>
    </row>
    <row r="166" spans="1:21">
      <c r="A166" s="29">
        <v>29921</v>
      </c>
      <c r="D166" s="30">
        <f t="shared" si="12"/>
        <v>1.0172939979654121</v>
      </c>
      <c r="H166" s="30">
        <f t="shared" si="13"/>
        <v>0.99833610648918136</v>
      </c>
      <c r="L166" s="30">
        <f t="shared" si="14"/>
        <v>0.94161958568738224</v>
      </c>
      <c r="P166" s="30">
        <f t="shared" si="15"/>
        <v>0.94696969696969702</v>
      </c>
      <c r="R166" s="31">
        <v>75.7</v>
      </c>
      <c r="S166" s="30">
        <v>1.1978232603147601</v>
      </c>
      <c r="T166" s="32">
        <f t="shared" si="16"/>
        <v>90.675220805827337</v>
      </c>
      <c r="U166" s="32">
        <f t="shared" si="17"/>
        <v>79.19236500630916</v>
      </c>
    </row>
    <row r="167" spans="1:21">
      <c r="A167" s="29">
        <v>29952</v>
      </c>
      <c r="D167" s="30">
        <f t="shared" si="12"/>
        <v>1.0172939979654121</v>
      </c>
      <c r="H167" s="30">
        <f t="shared" si="13"/>
        <v>0.99833610648918136</v>
      </c>
      <c r="L167" s="30">
        <f t="shared" si="14"/>
        <v>0.94161958568738224</v>
      </c>
      <c r="P167" s="30">
        <f t="shared" si="15"/>
        <v>0.94696969696969702</v>
      </c>
      <c r="R167" s="31">
        <v>75.7</v>
      </c>
      <c r="S167" s="30">
        <v>1.1969345259753501</v>
      </c>
      <c r="T167" s="32">
        <f t="shared" si="16"/>
        <v>90.607943616334012</v>
      </c>
      <c r="U167" s="32">
        <f t="shared" si="17"/>
        <v>79.133607611514805</v>
      </c>
    </row>
    <row r="168" spans="1:21">
      <c r="A168" s="29">
        <v>29983</v>
      </c>
      <c r="D168" s="30">
        <f t="shared" si="12"/>
        <v>1.0172939979654121</v>
      </c>
      <c r="H168" s="30">
        <f t="shared" si="13"/>
        <v>0.99833610648918136</v>
      </c>
      <c r="L168" s="30">
        <f t="shared" si="14"/>
        <v>0.94161958568738224</v>
      </c>
      <c r="P168" s="30">
        <f t="shared" si="15"/>
        <v>0.94696969696969702</v>
      </c>
      <c r="R168" s="31">
        <v>75.7</v>
      </c>
      <c r="S168" s="30">
        <v>1.1969345259753501</v>
      </c>
      <c r="T168" s="32">
        <f t="shared" si="16"/>
        <v>90.607943616334012</v>
      </c>
      <c r="U168" s="32">
        <f t="shared" si="17"/>
        <v>79.133607611514805</v>
      </c>
    </row>
    <row r="169" spans="1:21">
      <c r="A169" s="29">
        <v>30011</v>
      </c>
      <c r="D169" s="30">
        <f t="shared" si="12"/>
        <v>1.0172939979654121</v>
      </c>
      <c r="H169" s="30">
        <f t="shared" si="13"/>
        <v>0.99833610648918136</v>
      </c>
      <c r="L169" s="30">
        <f t="shared" si="14"/>
        <v>0.94161958568738224</v>
      </c>
      <c r="P169" s="30">
        <f t="shared" si="15"/>
        <v>0.94696969696969702</v>
      </c>
      <c r="R169" s="31">
        <v>75.7</v>
      </c>
      <c r="S169" s="30">
        <v>1.1969345259753501</v>
      </c>
      <c r="T169" s="32">
        <f t="shared" si="16"/>
        <v>90.607943616334012</v>
      </c>
      <c r="U169" s="32">
        <f t="shared" si="17"/>
        <v>79.133607611514805</v>
      </c>
    </row>
    <row r="170" spans="1:21">
      <c r="A170" s="29">
        <v>30042</v>
      </c>
      <c r="D170" s="30">
        <f t="shared" si="12"/>
        <v>1.0172939979654121</v>
      </c>
      <c r="H170" s="30">
        <f t="shared" si="13"/>
        <v>0.99833610648918136</v>
      </c>
      <c r="L170" s="30">
        <f t="shared" si="14"/>
        <v>0.94161958568738224</v>
      </c>
      <c r="P170" s="30">
        <f t="shared" si="15"/>
        <v>0.94696969696969702</v>
      </c>
      <c r="R170" s="31">
        <v>75.900000000000006</v>
      </c>
      <c r="S170" s="30">
        <v>1.19596770682901</v>
      </c>
      <c r="T170" s="32">
        <f t="shared" si="16"/>
        <v>90.773948948321859</v>
      </c>
      <c r="U170" s="32">
        <f t="shared" si="17"/>
        <v>79.278590493573915</v>
      </c>
    </row>
    <row r="171" spans="1:21">
      <c r="A171" s="29">
        <v>30072</v>
      </c>
      <c r="D171" s="30">
        <f t="shared" si="12"/>
        <v>1.0172939979654121</v>
      </c>
      <c r="H171" s="30">
        <f t="shared" si="13"/>
        <v>0.99833610648918136</v>
      </c>
      <c r="L171" s="30">
        <f t="shared" si="14"/>
        <v>0.94161958568738224</v>
      </c>
      <c r="P171" s="30">
        <f t="shared" si="15"/>
        <v>0.94696969696969702</v>
      </c>
      <c r="R171" s="31">
        <v>75.900000000000006</v>
      </c>
      <c r="S171" s="30">
        <v>1.19596770682901</v>
      </c>
      <c r="T171" s="32">
        <f t="shared" si="16"/>
        <v>90.773948948321859</v>
      </c>
      <c r="U171" s="32">
        <f t="shared" si="17"/>
        <v>79.278590493573915</v>
      </c>
    </row>
    <row r="172" spans="1:21">
      <c r="A172" s="29">
        <v>30103</v>
      </c>
      <c r="D172" s="30">
        <f t="shared" si="12"/>
        <v>1.0172939979654121</v>
      </c>
      <c r="H172" s="30">
        <f t="shared" si="13"/>
        <v>0.99833610648918136</v>
      </c>
      <c r="L172" s="30">
        <f t="shared" si="14"/>
        <v>0.94161958568738224</v>
      </c>
      <c r="P172" s="30">
        <f t="shared" si="15"/>
        <v>0.94696969696969702</v>
      </c>
      <c r="R172" s="31">
        <v>75.900000000000006</v>
      </c>
      <c r="S172" s="30">
        <v>1.19596770682901</v>
      </c>
      <c r="T172" s="32">
        <f t="shared" si="16"/>
        <v>90.773948948321859</v>
      </c>
      <c r="U172" s="32">
        <f t="shared" si="17"/>
        <v>79.278590493573915</v>
      </c>
    </row>
    <row r="173" spans="1:21">
      <c r="A173" s="29">
        <v>30133</v>
      </c>
      <c r="D173" s="30">
        <f t="shared" si="12"/>
        <v>1.0172939979654121</v>
      </c>
      <c r="H173" s="30">
        <f t="shared" si="13"/>
        <v>0.99833610648918136</v>
      </c>
      <c r="L173" s="30">
        <f t="shared" si="14"/>
        <v>0.94161958568738224</v>
      </c>
      <c r="P173" s="30">
        <f t="shared" si="15"/>
        <v>0.94696969696969702</v>
      </c>
      <c r="R173" s="31">
        <v>75.900000000000006</v>
      </c>
      <c r="S173" s="30">
        <v>1.19501624595661</v>
      </c>
      <c r="T173" s="32">
        <f t="shared" si="16"/>
        <v>90.701733068106705</v>
      </c>
      <c r="U173" s="32">
        <f t="shared" si="17"/>
        <v>79.215519830007537</v>
      </c>
    </row>
    <row r="174" spans="1:21">
      <c r="A174" s="29">
        <v>30164</v>
      </c>
      <c r="D174" s="30">
        <f t="shared" si="12"/>
        <v>1.0172939979654121</v>
      </c>
      <c r="H174" s="30">
        <f t="shared" si="13"/>
        <v>0.99833610648918136</v>
      </c>
      <c r="L174" s="30">
        <f t="shared" si="14"/>
        <v>0.94161958568738224</v>
      </c>
      <c r="P174" s="30">
        <f t="shared" si="15"/>
        <v>0.94696969696969702</v>
      </c>
      <c r="R174" s="31">
        <v>75.900000000000006</v>
      </c>
      <c r="S174" s="30">
        <v>1.19501624595661</v>
      </c>
      <c r="T174" s="32">
        <f t="shared" si="16"/>
        <v>90.701733068106705</v>
      </c>
      <c r="U174" s="32">
        <f t="shared" si="17"/>
        <v>79.215519830007537</v>
      </c>
    </row>
    <row r="175" spans="1:21">
      <c r="A175" s="29">
        <v>30195</v>
      </c>
      <c r="D175" s="30">
        <f t="shared" si="12"/>
        <v>1.0172939979654121</v>
      </c>
      <c r="H175" s="30">
        <f t="shared" si="13"/>
        <v>0.99833610648918136</v>
      </c>
      <c r="L175" s="30">
        <f t="shared" si="14"/>
        <v>0.94161958568738224</v>
      </c>
      <c r="P175" s="30">
        <f t="shared" si="15"/>
        <v>0.94696969696969702</v>
      </c>
      <c r="R175" s="31">
        <v>75.900000000000006</v>
      </c>
      <c r="S175" s="30">
        <v>1.19501624595661</v>
      </c>
      <c r="T175" s="32">
        <f t="shared" si="16"/>
        <v>90.701733068106705</v>
      </c>
      <c r="U175" s="32">
        <f t="shared" si="17"/>
        <v>79.215519830007537</v>
      </c>
    </row>
    <row r="176" spans="1:21">
      <c r="A176" s="29">
        <v>30225</v>
      </c>
      <c r="D176" s="30">
        <f t="shared" si="12"/>
        <v>1.0172939979654121</v>
      </c>
      <c r="H176" s="30">
        <f t="shared" si="13"/>
        <v>0.99833610648918136</v>
      </c>
      <c r="L176" s="30">
        <f t="shared" si="14"/>
        <v>0.94161958568738224</v>
      </c>
      <c r="P176" s="30">
        <f t="shared" si="15"/>
        <v>0.94696969696969702</v>
      </c>
      <c r="R176" s="31">
        <v>75.900000000000006</v>
      </c>
      <c r="S176" s="30">
        <v>1.1941798087664299</v>
      </c>
      <c r="T176" s="32">
        <f t="shared" si="16"/>
        <v>90.638247485372034</v>
      </c>
      <c r="U176" s="32">
        <f t="shared" si="17"/>
        <v>79.160073883519829</v>
      </c>
    </row>
    <row r="177" spans="1:21">
      <c r="A177" s="29">
        <v>30256</v>
      </c>
      <c r="D177" s="30">
        <f t="shared" si="12"/>
        <v>1.0172939979654121</v>
      </c>
      <c r="H177" s="30">
        <f t="shared" si="13"/>
        <v>0.99833610648918136</v>
      </c>
      <c r="L177" s="30">
        <f t="shared" si="14"/>
        <v>0.94161958568738224</v>
      </c>
      <c r="P177" s="30">
        <f t="shared" si="15"/>
        <v>0.94696969696969702</v>
      </c>
      <c r="R177" s="31">
        <v>75.900000000000006</v>
      </c>
      <c r="S177" s="30">
        <v>1.1941798087664299</v>
      </c>
      <c r="T177" s="32">
        <f t="shared" si="16"/>
        <v>90.638247485372034</v>
      </c>
      <c r="U177" s="32">
        <f t="shared" si="17"/>
        <v>79.160073883519829</v>
      </c>
    </row>
    <row r="178" spans="1:21">
      <c r="A178" s="29">
        <v>30286</v>
      </c>
      <c r="D178" s="30">
        <f t="shared" si="12"/>
        <v>1.0172939979654121</v>
      </c>
      <c r="H178" s="30">
        <f t="shared" si="13"/>
        <v>0.99833610648918136</v>
      </c>
      <c r="L178" s="30">
        <f t="shared" si="14"/>
        <v>0.94161958568738224</v>
      </c>
      <c r="P178" s="30">
        <f t="shared" si="15"/>
        <v>0.94696969696969702</v>
      </c>
      <c r="R178" s="31">
        <v>75.900000000000006</v>
      </c>
      <c r="S178" s="30">
        <v>1.1941798087664299</v>
      </c>
      <c r="T178" s="32">
        <f t="shared" si="16"/>
        <v>90.638247485372034</v>
      </c>
      <c r="U178" s="32">
        <f t="shared" si="17"/>
        <v>79.160073883519829</v>
      </c>
    </row>
    <row r="179" spans="1:21">
      <c r="A179" s="29">
        <v>30317</v>
      </c>
      <c r="D179" s="30">
        <f t="shared" si="12"/>
        <v>1.0172939979654121</v>
      </c>
      <c r="H179" s="30">
        <f t="shared" si="13"/>
        <v>0.99833610648918136</v>
      </c>
      <c r="L179" s="30">
        <f t="shared" si="14"/>
        <v>0.94161958568738224</v>
      </c>
      <c r="P179" s="30">
        <f t="shared" si="15"/>
        <v>0.94696969696969702</v>
      </c>
      <c r="R179" s="31">
        <v>75.900000000000006</v>
      </c>
      <c r="S179" s="30">
        <v>1.19353069119313</v>
      </c>
      <c r="T179" s="32">
        <f t="shared" si="16"/>
        <v>90.58897946155858</v>
      </c>
      <c r="U179" s="32">
        <f t="shared" si="17"/>
        <v>79.117045024143451</v>
      </c>
    </row>
    <row r="180" spans="1:21">
      <c r="A180" s="29">
        <v>30348</v>
      </c>
      <c r="D180" s="30">
        <f t="shared" si="12"/>
        <v>1.0172939979654121</v>
      </c>
      <c r="H180" s="30">
        <f t="shared" si="13"/>
        <v>0.99833610648918136</v>
      </c>
      <c r="L180" s="30">
        <f t="shared" si="14"/>
        <v>0.94161958568738224</v>
      </c>
      <c r="P180" s="30">
        <f t="shared" si="15"/>
        <v>0.94696969696969702</v>
      </c>
      <c r="R180" s="31">
        <v>75.900000000000006</v>
      </c>
      <c r="S180" s="30">
        <v>1.19353069119313</v>
      </c>
      <c r="T180" s="32">
        <f t="shared" si="16"/>
        <v>90.58897946155858</v>
      </c>
      <c r="U180" s="32">
        <f t="shared" si="17"/>
        <v>79.117045024143451</v>
      </c>
    </row>
    <row r="181" spans="1:21">
      <c r="A181" s="29">
        <v>30376</v>
      </c>
      <c r="D181" s="30">
        <f t="shared" si="12"/>
        <v>1.0172939979654121</v>
      </c>
      <c r="H181" s="30">
        <f t="shared" si="13"/>
        <v>0.99833610648918136</v>
      </c>
      <c r="L181" s="30">
        <f t="shared" si="14"/>
        <v>0.94161958568738224</v>
      </c>
      <c r="P181" s="30">
        <f t="shared" si="15"/>
        <v>0.94696969696969702</v>
      </c>
      <c r="R181" s="31">
        <v>75.900000000000006</v>
      </c>
      <c r="S181" s="30">
        <v>1.19353069119313</v>
      </c>
      <c r="T181" s="32">
        <f t="shared" si="16"/>
        <v>90.58897946155858</v>
      </c>
      <c r="U181" s="32">
        <f t="shared" si="17"/>
        <v>79.117045024143451</v>
      </c>
    </row>
    <row r="182" spans="1:21">
      <c r="A182" s="29">
        <v>30407</v>
      </c>
      <c r="D182" s="30">
        <f t="shared" si="12"/>
        <v>1.0172939979654121</v>
      </c>
      <c r="H182" s="30">
        <f t="shared" si="13"/>
        <v>0.99833610648918136</v>
      </c>
      <c r="L182" s="30">
        <f t="shared" si="14"/>
        <v>0.94161958568738224</v>
      </c>
      <c r="P182" s="30">
        <f t="shared" si="15"/>
        <v>0.94696969696969702</v>
      </c>
      <c r="R182" s="31">
        <v>75.900000000000006</v>
      </c>
      <c r="S182" s="30">
        <v>1.1931124616837601</v>
      </c>
      <c r="T182" s="32">
        <f t="shared" si="16"/>
        <v>90.557235841797393</v>
      </c>
      <c r="U182" s="32">
        <f t="shared" si="17"/>
        <v>79.089321327411227</v>
      </c>
    </row>
    <row r="183" spans="1:21">
      <c r="A183" s="29">
        <v>30437</v>
      </c>
      <c r="D183" s="30">
        <f t="shared" si="12"/>
        <v>1.0172939979654121</v>
      </c>
      <c r="H183" s="30">
        <f t="shared" si="13"/>
        <v>0.99833610648918136</v>
      </c>
      <c r="L183" s="30">
        <f t="shared" si="14"/>
        <v>0.94161958568738224</v>
      </c>
      <c r="P183" s="30">
        <f t="shared" si="15"/>
        <v>0.94696969696969702</v>
      </c>
      <c r="R183" s="31">
        <v>75.900000000000006</v>
      </c>
      <c r="S183" s="30">
        <v>1.1931124616837601</v>
      </c>
      <c r="T183" s="32">
        <f t="shared" si="16"/>
        <v>90.557235841797393</v>
      </c>
      <c r="U183" s="32">
        <f t="shared" si="17"/>
        <v>79.089321327411227</v>
      </c>
    </row>
    <row r="184" spans="1:21">
      <c r="A184" s="29">
        <v>30468</v>
      </c>
      <c r="D184" s="30">
        <f t="shared" si="12"/>
        <v>1.0172939979654121</v>
      </c>
      <c r="H184" s="30">
        <f t="shared" si="13"/>
        <v>0.99833610648918136</v>
      </c>
      <c r="L184" s="30">
        <f t="shared" si="14"/>
        <v>0.94161958568738224</v>
      </c>
      <c r="P184" s="30">
        <f t="shared" si="15"/>
        <v>0.94696969696969702</v>
      </c>
      <c r="R184" s="31">
        <v>75.900000000000006</v>
      </c>
      <c r="S184" s="30">
        <v>1.1931124616837601</v>
      </c>
      <c r="T184" s="32">
        <f t="shared" si="16"/>
        <v>90.557235841797393</v>
      </c>
      <c r="U184" s="32">
        <f t="shared" si="17"/>
        <v>79.089321327411227</v>
      </c>
    </row>
    <row r="185" spans="1:21">
      <c r="A185" s="29">
        <v>30498</v>
      </c>
      <c r="D185" s="30">
        <f t="shared" si="12"/>
        <v>1.0172939979654121</v>
      </c>
      <c r="H185" s="30">
        <f t="shared" si="13"/>
        <v>0.99833610648918136</v>
      </c>
      <c r="L185" s="30">
        <f t="shared" si="14"/>
        <v>0.94161958568738224</v>
      </c>
      <c r="P185" s="30">
        <f t="shared" si="15"/>
        <v>0.94696969696969702</v>
      </c>
      <c r="R185" s="31">
        <v>75.900000000000006</v>
      </c>
      <c r="S185" s="30">
        <v>1.1930487353428201</v>
      </c>
      <c r="T185" s="32">
        <f t="shared" si="16"/>
        <v>90.552399012520056</v>
      </c>
      <c r="U185" s="32">
        <f t="shared" si="17"/>
        <v>79.085097020635899</v>
      </c>
    </row>
    <row r="186" spans="1:21">
      <c r="A186" s="29">
        <v>30529</v>
      </c>
      <c r="D186" s="30">
        <f t="shared" si="12"/>
        <v>1.0172939979654121</v>
      </c>
      <c r="H186" s="30">
        <f t="shared" si="13"/>
        <v>0.99833610648918136</v>
      </c>
      <c r="L186" s="30">
        <f t="shared" si="14"/>
        <v>0.94161958568738224</v>
      </c>
      <c r="P186" s="30">
        <f t="shared" si="15"/>
        <v>0.94696969696969702</v>
      </c>
      <c r="R186" s="31">
        <v>75.900000000000006</v>
      </c>
      <c r="S186" s="30">
        <v>1.1930487353428201</v>
      </c>
      <c r="T186" s="32">
        <f t="shared" si="16"/>
        <v>90.552399012520056</v>
      </c>
      <c r="U186" s="32">
        <f t="shared" si="17"/>
        <v>79.085097020635899</v>
      </c>
    </row>
    <row r="187" spans="1:21">
      <c r="A187" s="29">
        <v>30560</v>
      </c>
      <c r="D187" s="30">
        <f t="shared" si="12"/>
        <v>1.0172939979654121</v>
      </c>
      <c r="H187" s="30">
        <f t="shared" si="13"/>
        <v>0.99833610648918136</v>
      </c>
      <c r="L187" s="30">
        <f t="shared" si="14"/>
        <v>0.94161958568738224</v>
      </c>
      <c r="P187" s="30">
        <f t="shared" si="15"/>
        <v>0.94696969696969702</v>
      </c>
      <c r="R187" s="31">
        <v>75.900000000000006</v>
      </c>
      <c r="S187" s="30">
        <v>1.1930487353428201</v>
      </c>
      <c r="T187" s="32">
        <f t="shared" si="16"/>
        <v>90.552399012520056</v>
      </c>
      <c r="U187" s="32">
        <f t="shared" si="17"/>
        <v>79.085097020635899</v>
      </c>
    </row>
    <row r="188" spans="1:21">
      <c r="A188" s="29">
        <v>30590</v>
      </c>
      <c r="D188" s="30">
        <f t="shared" si="12"/>
        <v>1.0172939979654121</v>
      </c>
      <c r="H188" s="30">
        <f t="shared" si="13"/>
        <v>0.99833610648918136</v>
      </c>
      <c r="L188" s="30">
        <f t="shared" si="14"/>
        <v>0.94161958568738224</v>
      </c>
      <c r="P188" s="30">
        <f t="shared" si="15"/>
        <v>0.94696969696969702</v>
      </c>
      <c r="R188" s="31">
        <v>75.900000000000006</v>
      </c>
      <c r="S188" s="30">
        <v>1.1934665899099299</v>
      </c>
      <c r="T188" s="32">
        <f t="shared" si="16"/>
        <v>90.584114174163687</v>
      </c>
      <c r="U188" s="32">
        <f t="shared" si="17"/>
        <v>79.112795863106811</v>
      </c>
    </row>
    <row r="189" spans="1:21">
      <c r="A189" s="29">
        <v>30621</v>
      </c>
      <c r="D189" s="30">
        <f t="shared" si="12"/>
        <v>1.0172939979654121</v>
      </c>
      <c r="H189" s="30">
        <f t="shared" si="13"/>
        <v>0.99833610648918136</v>
      </c>
      <c r="L189" s="30">
        <f t="shared" si="14"/>
        <v>0.94161958568738224</v>
      </c>
      <c r="P189" s="30">
        <f t="shared" si="15"/>
        <v>0.94696969696969702</v>
      </c>
      <c r="R189" s="31">
        <v>75.900000000000006</v>
      </c>
      <c r="S189" s="30">
        <v>1.1934665899099299</v>
      </c>
      <c r="T189" s="32">
        <f t="shared" si="16"/>
        <v>90.584114174163687</v>
      </c>
      <c r="U189" s="32">
        <f t="shared" si="17"/>
        <v>79.112795863106811</v>
      </c>
    </row>
    <row r="190" spans="1:21">
      <c r="A190" s="29">
        <v>30651</v>
      </c>
      <c r="D190" s="30">
        <f t="shared" si="12"/>
        <v>1.0172939979654121</v>
      </c>
      <c r="H190" s="30">
        <f t="shared" si="13"/>
        <v>0.99833610648918136</v>
      </c>
      <c r="L190" s="30">
        <f t="shared" si="14"/>
        <v>0.94161958568738224</v>
      </c>
      <c r="P190" s="30">
        <f t="shared" si="15"/>
        <v>0.94696969696969702</v>
      </c>
      <c r="R190" s="31">
        <v>75.900000000000006</v>
      </c>
      <c r="S190" s="30">
        <v>1.1934665899099299</v>
      </c>
      <c r="T190" s="32">
        <f t="shared" si="16"/>
        <v>90.584114174163687</v>
      </c>
      <c r="U190" s="32">
        <f t="shared" si="17"/>
        <v>79.112795863106811</v>
      </c>
    </row>
    <row r="191" spans="1:21">
      <c r="A191" s="29">
        <v>30682</v>
      </c>
      <c r="D191" s="30">
        <f t="shared" si="12"/>
        <v>1.0172939979654121</v>
      </c>
      <c r="H191" s="30">
        <f t="shared" si="13"/>
        <v>0.99833610648918136</v>
      </c>
      <c r="L191" s="30">
        <f t="shared" si="14"/>
        <v>0.94161958568738224</v>
      </c>
      <c r="P191" s="30">
        <f t="shared" si="15"/>
        <v>0.94696969696969702</v>
      </c>
      <c r="R191" s="31">
        <v>75.900000000000006</v>
      </c>
      <c r="S191" s="30">
        <v>1.19443759311355</v>
      </c>
      <c r="T191" s="32">
        <f t="shared" si="16"/>
        <v>90.657813317318457</v>
      </c>
      <c r="U191" s="32">
        <f t="shared" si="17"/>
        <v>79.177161953351714</v>
      </c>
    </row>
    <row r="192" spans="1:21">
      <c r="A192" s="29">
        <v>30713</v>
      </c>
      <c r="D192" s="30">
        <f t="shared" si="12"/>
        <v>1.0172939979654121</v>
      </c>
      <c r="H192" s="30">
        <f t="shared" si="13"/>
        <v>0.99833610648918136</v>
      </c>
      <c r="L192" s="30">
        <f t="shared" si="14"/>
        <v>0.94161958568738224</v>
      </c>
      <c r="P192" s="30">
        <f t="shared" si="15"/>
        <v>0.94696969696969702</v>
      </c>
      <c r="R192" s="31">
        <v>75.900000000000006</v>
      </c>
      <c r="S192" s="30">
        <v>1.19443759311355</v>
      </c>
      <c r="T192" s="32">
        <f t="shared" si="16"/>
        <v>90.657813317318457</v>
      </c>
      <c r="U192" s="32">
        <f t="shared" si="17"/>
        <v>79.177161953351714</v>
      </c>
    </row>
    <row r="193" spans="1:21">
      <c r="A193" s="29">
        <v>30742</v>
      </c>
      <c r="D193" s="30">
        <f t="shared" si="12"/>
        <v>1.0172939979654121</v>
      </c>
      <c r="H193" s="30">
        <f t="shared" si="13"/>
        <v>0.99833610648918136</v>
      </c>
      <c r="L193" s="30">
        <f t="shared" si="14"/>
        <v>0.94161958568738224</v>
      </c>
      <c r="P193" s="30">
        <f t="shared" si="15"/>
        <v>0.94696969696969702</v>
      </c>
      <c r="R193" s="31">
        <v>75.900000000000006</v>
      </c>
      <c r="S193" s="30">
        <v>1.19443759311355</v>
      </c>
      <c r="T193" s="32">
        <f t="shared" si="16"/>
        <v>90.657813317318457</v>
      </c>
      <c r="U193" s="32">
        <f t="shared" si="17"/>
        <v>79.177161953351714</v>
      </c>
    </row>
    <row r="194" spans="1:21">
      <c r="A194" s="29">
        <v>30773</v>
      </c>
      <c r="D194" s="30">
        <f t="shared" si="12"/>
        <v>1.0172939979654121</v>
      </c>
      <c r="H194" s="30">
        <f t="shared" si="13"/>
        <v>0.99833610648918136</v>
      </c>
      <c r="L194" s="30">
        <f t="shared" si="14"/>
        <v>0.94161958568738224</v>
      </c>
      <c r="P194" s="30">
        <f t="shared" si="15"/>
        <v>0.94696969696969702</v>
      </c>
      <c r="R194" s="31">
        <v>77.599999999999994</v>
      </c>
      <c r="S194" s="30">
        <v>1.19594032047959</v>
      </c>
      <c r="T194" s="32">
        <f t="shared" si="16"/>
        <v>92.804968869216182</v>
      </c>
      <c r="U194" s="32">
        <f t="shared" si="17"/>
        <v>81.052407744650424</v>
      </c>
    </row>
    <row r="195" spans="1:21">
      <c r="A195" s="29">
        <v>30803</v>
      </c>
      <c r="D195" s="30">
        <f t="shared" ref="D195:D258" si="18">D194</f>
        <v>1.0172939979654121</v>
      </c>
      <c r="H195" s="30">
        <f t="shared" ref="H195:H258" si="19">H194</f>
        <v>0.99833610648918136</v>
      </c>
      <c r="L195" s="30">
        <f t="shared" ref="L195:L258" si="20">L194</f>
        <v>0.94161958568738224</v>
      </c>
      <c r="P195" s="30">
        <f t="shared" ref="P195:P258" si="21">P194</f>
        <v>0.94696969696969702</v>
      </c>
      <c r="R195" s="31">
        <v>77.599999999999994</v>
      </c>
      <c r="S195" s="30">
        <v>1.19594032047959</v>
      </c>
      <c r="T195" s="32">
        <f t="shared" si="16"/>
        <v>92.804968869216182</v>
      </c>
      <c r="U195" s="32">
        <f t="shared" si="17"/>
        <v>81.052407744650424</v>
      </c>
    </row>
    <row r="196" spans="1:21">
      <c r="A196" s="29">
        <v>30834</v>
      </c>
      <c r="D196" s="30">
        <f t="shared" si="18"/>
        <v>1.0172939979654121</v>
      </c>
      <c r="H196" s="30">
        <f t="shared" si="19"/>
        <v>0.99833610648918136</v>
      </c>
      <c r="L196" s="30">
        <f t="shared" si="20"/>
        <v>0.94161958568738224</v>
      </c>
      <c r="P196" s="30">
        <f t="shared" si="21"/>
        <v>0.94696969696969702</v>
      </c>
      <c r="R196" s="31">
        <v>77.599999999999994</v>
      </c>
      <c r="S196" s="30">
        <v>1.19594032047959</v>
      </c>
      <c r="T196" s="32">
        <f t="shared" si="16"/>
        <v>92.804968869216182</v>
      </c>
      <c r="U196" s="32">
        <f t="shared" si="17"/>
        <v>81.052407744650424</v>
      </c>
    </row>
    <row r="197" spans="1:21">
      <c r="A197" s="29">
        <v>30864</v>
      </c>
      <c r="D197" s="30">
        <f t="shared" si="18"/>
        <v>1.0172939979654121</v>
      </c>
      <c r="H197" s="30">
        <f t="shared" si="19"/>
        <v>0.99833610648918136</v>
      </c>
      <c r="L197" s="30">
        <f t="shared" si="20"/>
        <v>0.94161958568738224</v>
      </c>
      <c r="P197" s="30">
        <f t="shared" si="21"/>
        <v>0.94696969696969702</v>
      </c>
      <c r="R197" s="31">
        <v>77.599999999999994</v>
      </c>
      <c r="S197" s="30">
        <v>1.1979769073470501</v>
      </c>
      <c r="T197" s="32">
        <f t="shared" si="16"/>
        <v>92.963008010131077</v>
      </c>
      <c r="U197" s="32">
        <f t="shared" si="17"/>
        <v>81.190433251744764</v>
      </c>
    </row>
    <row r="198" spans="1:21">
      <c r="A198" s="29">
        <v>30895</v>
      </c>
      <c r="D198" s="30">
        <f t="shared" si="18"/>
        <v>1.0172939979654121</v>
      </c>
      <c r="H198" s="30">
        <f t="shared" si="19"/>
        <v>0.99833610648918136</v>
      </c>
      <c r="L198" s="30">
        <f t="shared" si="20"/>
        <v>0.94161958568738224</v>
      </c>
      <c r="P198" s="30">
        <f t="shared" si="21"/>
        <v>0.94696969696969702</v>
      </c>
      <c r="R198" s="31">
        <v>77.599999999999994</v>
      </c>
      <c r="S198" s="30">
        <v>1.1979769073470501</v>
      </c>
      <c r="T198" s="32">
        <f t="shared" si="16"/>
        <v>92.963008010131077</v>
      </c>
      <c r="U198" s="32">
        <f t="shared" si="17"/>
        <v>81.190433251744764</v>
      </c>
    </row>
    <row r="199" spans="1:21">
      <c r="A199" s="29">
        <v>30926</v>
      </c>
      <c r="D199" s="30">
        <f t="shared" si="18"/>
        <v>1.0172939979654121</v>
      </c>
      <c r="H199" s="30">
        <f t="shared" si="19"/>
        <v>0.99833610648918136</v>
      </c>
      <c r="L199" s="30">
        <f t="shared" si="20"/>
        <v>0.94161958568738224</v>
      </c>
      <c r="P199" s="30">
        <f t="shared" si="21"/>
        <v>0.94696969696969702</v>
      </c>
      <c r="R199" s="31">
        <v>77.599999999999994</v>
      </c>
      <c r="S199" s="30">
        <v>1.1979769073470501</v>
      </c>
      <c r="T199" s="32">
        <f t="shared" si="16"/>
        <v>92.963008010131077</v>
      </c>
      <c r="U199" s="32">
        <f t="shared" si="17"/>
        <v>81.190433251744764</v>
      </c>
    </row>
    <row r="200" spans="1:21">
      <c r="A200" s="29">
        <v>30956</v>
      </c>
      <c r="D200" s="30">
        <f t="shared" si="18"/>
        <v>1.0172939979654121</v>
      </c>
      <c r="H200" s="30">
        <f t="shared" si="19"/>
        <v>0.99833610648918136</v>
      </c>
      <c r="L200" s="30">
        <f t="shared" si="20"/>
        <v>0.94161958568738224</v>
      </c>
      <c r="P200" s="30">
        <f t="shared" si="21"/>
        <v>0.94696969696969702</v>
      </c>
      <c r="R200" s="31">
        <v>77.599999999999994</v>
      </c>
      <c r="S200" s="30">
        <v>1.20051674816624</v>
      </c>
      <c r="T200" s="32">
        <f t="shared" si="16"/>
        <v>93.160099657700215</v>
      </c>
      <c r="U200" s="32">
        <f t="shared" si="17"/>
        <v>81.362565765515129</v>
      </c>
    </row>
    <row r="201" spans="1:21">
      <c r="A201" s="29">
        <v>30987</v>
      </c>
      <c r="D201" s="30">
        <f t="shared" si="18"/>
        <v>1.0172939979654121</v>
      </c>
      <c r="H201" s="30">
        <f t="shared" si="19"/>
        <v>0.99833610648918136</v>
      </c>
      <c r="L201" s="30">
        <f t="shared" si="20"/>
        <v>0.94161958568738224</v>
      </c>
      <c r="P201" s="30">
        <f t="shared" si="21"/>
        <v>0.94696969696969702</v>
      </c>
      <c r="R201" s="31">
        <v>77.599999999999994</v>
      </c>
      <c r="S201" s="30">
        <v>1.20051674816624</v>
      </c>
      <c r="T201" s="32">
        <f t="shared" si="16"/>
        <v>93.160099657700215</v>
      </c>
      <c r="U201" s="32">
        <f t="shared" si="17"/>
        <v>81.362565765515129</v>
      </c>
    </row>
    <row r="202" spans="1:21">
      <c r="A202" s="29">
        <v>31017</v>
      </c>
      <c r="D202" s="30">
        <f t="shared" si="18"/>
        <v>1.0172939979654121</v>
      </c>
      <c r="H202" s="30">
        <f t="shared" si="19"/>
        <v>0.99833610648918136</v>
      </c>
      <c r="L202" s="30">
        <f t="shared" si="20"/>
        <v>0.94161958568738224</v>
      </c>
      <c r="P202" s="30">
        <f t="shared" si="21"/>
        <v>0.94696969696969702</v>
      </c>
      <c r="R202" s="31">
        <v>77.599999999999994</v>
      </c>
      <c r="S202" s="30">
        <v>1.20051674816624</v>
      </c>
      <c r="T202" s="32">
        <f t="shared" si="16"/>
        <v>93.160099657700215</v>
      </c>
      <c r="U202" s="32">
        <f t="shared" si="17"/>
        <v>81.362565765515129</v>
      </c>
    </row>
    <row r="203" spans="1:21">
      <c r="A203" s="29">
        <v>31048</v>
      </c>
      <c r="D203" s="30">
        <f t="shared" si="18"/>
        <v>1.0172939979654121</v>
      </c>
      <c r="H203" s="30">
        <f t="shared" si="19"/>
        <v>0.99833610648918136</v>
      </c>
      <c r="L203" s="30">
        <f t="shared" si="20"/>
        <v>0.94161958568738224</v>
      </c>
      <c r="P203" s="30">
        <f t="shared" si="21"/>
        <v>0.94696969696969702</v>
      </c>
      <c r="R203" s="31">
        <v>77.599999999999994</v>
      </c>
      <c r="S203" s="30">
        <v>1.2035207612263299</v>
      </c>
      <c r="T203" s="32">
        <f t="shared" si="16"/>
        <v>93.393211071163194</v>
      </c>
      <c r="U203" s="32">
        <f t="shared" si="17"/>
        <v>81.566156602990219</v>
      </c>
    </row>
    <row r="204" spans="1:21">
      <c r="A204" s="29">
        <v>31079</v>
      </c>
      <c r="D204" s="30">
        <f t="shared" si="18"/>
        <v>1.0172939979654121</v>
      </c>
      <c r="H204" s="30">
        <f t="shared" si="19"/>
        <v>0.99833610648918136</v>
      </c>
      <c r="L204" s="30">
        <f t="shared" si="20"/>
        <v>0.94161958568738224</v>
      </c>
      <c r="P204" s="30">
        <f t="shared" si="21"/>
        <v>0.94696969696969702</v>
      </c>
      <c r="R204" s="31">
        <v>77.599999999999994</v>
      </c>
      <c r="S204" s="30">
        <v>1.2035207612263299</v>
      </c>
      <c r="T204" s="32">
        <f t="shared" si="16"/>
        <v>93.393211071163194</v>
      </c>
      <c r="U204" s="32">
        <f t="shared" si="17"/>
        <v>81.566156602990219</v>
      </c>
    </row>
    <row r="205" spans="1:21">
      <c r="A205" s="29">
        <v>31107</v>
      </c>
      <c r="D205" s="30">
        <f t="shared" si="18"/>
        <v>1.0172939979654121</v>
      </c>
      <c r="H205" s="30">
        <f t="shared" si="19"/>
        <v>0.99833610648918136</v>
      </c>
      <c r="L205" s="30">
        <f t="shared" si="20"/>
        <v>0.94161958568738224</v>
      </c>
      <c r="P205" s="30">
        <f t="shared" si="21"/>
        <v>0.94696969696969702</v>
      </c>
      <c r="R205" s="31">
        <v>77.599999999999994</v>
      </c>
      <c r="S205" s="30">
        <v>1.2035207612263299</v>
      </c>
      <c r="T205" s="32">
        <f t="shared" si="16"/>
        <v>93.393211071163194</v>
      </c>
      <c r="U205" s="32">
        <f t="shared" si="17"/>
        <v>81.566156602990219</v>
      </c>
    </row>
    <row r="206" spans="1:21">
      <c r="A206" s="29">
        <v>31138</v>
      </c>
      <c r="D206" s="30">
        <f t="shared" si="18"/>
        <v>1.0172939979654121</v>
      </c>
      <c r="H206" s="30">
        <f t="shared" si="19"/>
        <v>0.99833610648918136</v>
      </c>
      <c r="L206" s="30">
        <f t="shared" si="20"/>
        <v>0.94161958568738224</v>
      </c>
      <c r="P206" s="30">
        <f t="shared" si="21"/>
        <v>0.94696969696969702</v>
      </c>
      <c r="R206" s="31">
        <v>77.2</v>
      </c>
      <c r="S206" s="30">
        <v>1.20689978758813</v>
      </c>
      <c r="T206" s="32">
        <f t="shared" si="16"/>
        <v>93.172663601803634</v>
      </c>
      <c r="U206" s="32">
        <f t="shared" si="17"/>
        <v>81.373538646954131</v>
      </c>
    </row>
    <row r="207" spans="1:21">
      <c r="A207" s="29">
        <v>31168</v>
      </c>
      <c r="D207" s="30">
        <f t="shared" si="18"/>
        <v>1.0172939979654121</v>
      </c>
      <c r="H207" s="30">
        <f t="shared" si="19"/>
        <v>0.99833610648918136</v>
      </c>
      <c r="L207" s="30">
        <f t="shared" si="20"/>
        <v>0.94161958568738224</v>
      </c>
      <c r="P207" s="30">
        <f t="shared" si="21"/>
        <v>0.94696969696969702</v>
      </c>
      <c r="R207" s="31">
        <v>77.2</v>
      </c>
      <c r="S207" s="30">
        <v>1.20689978758813</v>
      </c>
      <c r="T207" s="32">
        <f t="shared" si="16"/>
        <v>93.172663601803634</v>
      </c>
      <c r="U207" s="32">
        <f t="shared" si="17"/>
        <v>81.373538646954131</v>
      </c>
    </row>
    <row r="208" spans="1:21">
      <c r="A208" s="29">
        <v>31199</v>
      </c>
      <c r="D208" s="30">
        <f t="shared" si="18"/>
        <v>1.0172939979654121</v>
      </c>
      <c r="H208" s="30">
        <f t="shared" si="19"/>
        <v>0.99833610648918136</v>
      </c>
      <c r="L208" s="30">
        <f t="shared" si="20"/>
        <v>0.94161958568738224</v>
      </c>
      <c r="P208" s="30">
        <f t="shared" si="21"/>
        <v>0.94696969696969702</v>
      </c>
      <c r="R208" s="31">
        <v>77.2</v>
      </c>
      <c r="S208" s="30">
        <v>1.20689978758813</v>
      </c>
      <c r="T208" s="32">
        <f t="shared" si="16"/>
        <v>93.172663601803634</v>
      </c>
      <c r="U208" s="32">
        <f t="shared" si="17"/>
        <v>81.373538646954131</v>
      </c>
    </row>
    <row r="209" spans="1:21">
      <c r="A209" s="29">
        <v>31229</v>
      </c>
      <c r="D209" s="30">
        <f t="shared" si="18"/>
        <v>1.0172939979654121</v>
      </c>
      <c r="H209" s="30">
        <f t="shared" si="19"/>
        <v>0.99833610648918136</v>
      </c>
      <c r="L209" s="30">
        <f t="shared" si="20"/>
        <v>0.94161958568738224</v>
      </c>
      <c r="P209" s="30">
        <f t="shared" si="21"/>
        <v>0.94696969696969702</v>
      </c>
      <c r="R209" s="31">
        <v>77.2</v>
      </c>
      <c r="S209" s="30">
        <v>1.2106892427024101</v>
      </c>
      <c r="T209" s="32">
        <f t="shared" si="16"/>
        <v>93.465209536626062</v>
      </c>
      <c r="U209" s="32">
        <f t="shared" si="17"/>
        <v>81.629037384599116</v>
      </c>
    </row>
    <row r="210" spans="1:21">
      <c r="A210" s="29">
        <v>31260</v>
      </c>
      <c r="D210" s="30">
        <f t="shared" si="18"/>
        <v>1.0172939979654121</v>
      </c>
      <c r="H210" s="30">
        <f t="shared" si="19"/>
        <v>0.99833610648918136</v>
      </c>
      <c r="L210" s="30">
        <f t="shared" si="20"/>
        <v>0.94161958568738224</v>
      </c>
      <c r="P210" s="30">
        <f t="shared" si="21"/>
        <v>0.94696969696969702</v>
      </c>
      <c r="R210" s="31">
        <v>77.2</v>
      </c>
      <c r="S210" s="30">
        <v>1.2106892427024101</v>
      </c>
      <c r="T210" s="32">
        <f t="shared" si="16"/>
        <v>93.465209536626062</v>
      </c>
      <c r="U210" s="32">
        <f t="shared" si="17"/>
        <v>81.629037384599116</v>
      </c>
    </row>
    <row r="211" spans="1:21">
      <c r="A211" s="29">
        <v>31291</v>
      </c>
      <c r="D211" s="30">
        <f t="shared" si="18"/>
        <v>1.0172939979654121</v>
      </c>
      <c r="H211" s="30">
        <f t="shared" si="19"/>
        <v>0.99833610648918136</v>
      </c>
      <c r="L211" s="30">
        <f t="shared" si="20"/>
        <v>0.94161958568738224</v>
      </c>
      <c r="P211" s="30">
        <f t="shared" si="21"/>
        <v>0.94696969696969702</v>
      </c>
      <c r="R211" s="31">
        <v>77.2</v>
      </c>
      <c r="S211" s="30">
        <v>1.2106892427024101</v>
      </c>
      <c r="T211" s="32">
        <f t="shared" si="16"/>
        <v>93.465209536626062</v>
      </c>
      <c r="U211" s="32">
        <f t="shared" si="17"/>
        <v>81.629037384599116</v>
      </c>
    </row>
    <row r="212" spans="1:21">
      <c r="A212" s="29">
        <v>31321</v>
      </c>
      <c r="D212" s="30">
        <f t="shared" si="18"/>
        <v>1.0172939979654121</v>
      </c>
      <c r="H212" s="30">
        <f t="shared" si="19"/>
        <v>0.99833610648918136</v>
      </c>
      <c r="L212" s="30">
        <f t="shared" si="20"/>
        <v>0.94161958568738224</v>
      </c>
      <c r="P212" s="30">
        <f t="shared" si="21"/>
        <v>0.94696969696969702</v>
      </c>
      <c r="R212" s="31">
        <v>77.2</v>
      </c>
      <c r="S212" s="30">
        <v>1.21488810033868</v>
      </c>
      <c r="T212" s="32">
        <f t="shared" si="16"/>
        <v>93.789361346146094</v>
      </c>
      <c r="U212" s="32">
        <f t="shared" si="17"/>
        <v>81.912139517561513</v>
      </c>
    </row>
    <row r="213" spans="1:21">
      <c r="A213" s="29">
        <v>31352</v>
      </c>
      <c r="D213" s="30">
        <f t="shared" si="18"/>
        <v>1.0172939979654121</v>
      </c>
      <c r="H213" s="30">
        <f t="shared" si="19"/>
        <v>0.99833610648918136</v>
      </c>
      <c r="L213" s="30">
        <f t="shared" si="20"/>
        <v>0.94161958568738224</v>
      </c>
      <c r="P213" s="30">
        <f t="shared" si="21"/>
        <v>0.94696969696969702</v>
      </c>
      <c r="R213" s="31">
        <v>77.2</v>
      </c>
      <c r="S213" s="30">
        <v>1.21488810033868</v>
      </c>
      <c r="T213" s="32">
        <f t="shared" si="16"/>
        <v>93.789361346146094</v>
      </c>
      <c r="U213" s="32">
        <f t="shared" si="17"/>
        <v>81.912139517561513</v>
      </c>
    </row>
    <row r="214" spans="1:21">
      <c r="A214" s="29">
        <v>31382</v>
      </c>
      <c r="D214" s="30">
        <f t="shared" si="18"/>
        <v>1.0172939979654121</v>
      </c>
      <c r="H214" s="30">
        <f t="shared" si="19"/>
        <v>0.99833610648918136</v>
      </c>
      <c r="L214" s="30">
        <f t="shared" si="20"/>
        <v>0.94161958568738224</v>
      </c>
      <c r="P214" s="30">
        <f t="shared" si="21"/>
        <v>0.94696969696969702</v>
      </c>
      <c r="R214" s="31">
        <v>77.2</v>
      </c>
      <c r="S214" s="30">
        <v>1.21488810033868</v>
      </c>
      <c r="T214" s="32">
        <f t="shared" si="16"/>
        <v>93.789361346146094</v>
      </c>
      <c r="U214" s="32">
        <f t="shared" si="17"/>
        <v>81.912139517561513</v>
      </c>
    </row>
    <row r="215" spans="1:21">
      <c r="A215" s="29">
        <v>31413</v>
      </c>
      <c r="D215" s="30">
        <f t="shared" si="18"/>
        <v>1.0172939979654121</v>
      </c>
      <c r="H215" s="30">
        <f t="shared" si="19"/>
        <v>0.99833610648918136</v>
      </c>
      <c r="L215" s="30">
        <f t="shared" si="20"/>
        <v>0.94161958568738224</v>
      </c>
      <c r="P215" s="30">
        <f t="shared" si="21"/>
        <v>0.94696969696969702</v>
      </c>
      <c r="R215" s="31">
        <v>77.2</v>
      </c>
      <c r="S215" s="30">
        <v>1.21946835290988</v>
      </c>
      <c r="T215" s="32">
        <f t="shared" ref="T215:T278" si="22">R215*S215</f>
        <v>94.14295684464274</v>
      </c>
      <c r="U215" s="32">
        <f t="shared" si="17"/>
        <v>82.220956673259408</v>
      </c>
    </row>
    <row r="216" spans="1:21">
      <c r="A216" s="29">
        <v>31444</v>
      </c>
      <c r="D216" s="30">
        <f t="shared" si="18"/>
        <v>1.0172939979654121</v>
      </c>
      <c r="H216" s="30">
        <f t="shared" si="19"/>
        <v>0.99833610648918136</v>
      </c>
      <c r="L216" s="30">
        <f t="shared" si="20"/>
        <v>0.94161958568738224</v>
      </c>
      <c r="P216" s="30">
        <f t="shared" si="21"/>
        <v>0.94696969696969702</v>
      </c>
      <c r="R216" s="31">
        <v>77.2</v>
      </c>
      <c r="S216" s="30">
        <v>1.21946835290988</v>
      </c>
      <c r="T216" s="32">
        <f t="shared" si="22"/>
        <v>94.14295684464274</v>
      </c>
      <c r="U216" s="32">
        <f t="shared" ref="U216:U279" si="23">T216/AVERAGE(T$566:T$577)*100</f>
        <v>82.220956673259408</v>
      </c>
    </row>
    <row r="217" spans="1:21">
      <c r="A217" s="29">
        <v>31472</v>
      </c>
      <c r="D217" s="30">
        <f t="shared" si="18"/>
        <v>1.0172939979654121</v>
      </c>
      <c r="H217" s="30">
        <f t="shared" si="19"/>
        <v>0.99833610648918136</v>
      </c>
      <c r="L217" s="30">
        <f t="shared" si="20"/>
        <v>0.94161958568738224</v>
      </c>
      <c r="P217" s="30">
        <f t="shared" si="21"/>
        <v>0.94696969696969702</v>
      </c>
      <c r="R217" s="31">
        <v>77.2</v>
      </c>
      <c r="S217" s="30">
        <v>1.21946835290988</v>
      </c>
      <c r="T217" s="32">
        <f t="shared" si="22"/>
        <v>94.14295684464274</v>
      </c>
      <c r="U217" s="32">
        <f t="shared" si="23"/>
        <v>82.220956673259408</v>
      </c>
    </row>
    <row r="218" spans="1:21">
      <c r="A218" s="29">
        <v>31503</v>
      </c>
      <c r="D218" s="30">
        <f t="shared" si="18"/>
        <v>1.0172939979654121</v>
      </c>
      <c r="H218" s="30">
        <f t="shared" si="19"/>
        <v>0.99833610648918136</v>
      </c>
      <c r="L218" s="30">
        <f t="shared" si="20"/>
        <v>0.94161958568738224</v>
      </c>
      <c r="P218" s="30">
        <f t="shared" si="21"/>
        <v>0.94696969696969702</v>
      </c>
      <c r="R218" s="31">
        <v>76.7</v>
      </c>
      <c r="S218" s="30">
        <v>1.22433697737346</v>
      </c>
      <c r="T218" s="32">
        <f t="shared" si="22"/>
        <v>93.906646164544384</v>
      </c>
      <c r="U218" s="32">
        <f t="shared" si="23"/>
        <v>82.014571715308065</v>
      </c>
    </row>
    <row r="219" spans="1:21">
      <c r="A219" s="29">
        <v>31533</v>
      </c>
      <c r="D219" s="30">
        <f t="shared" si="18"/>
        <v>1.0172939979654121</v>
      </c>
      <c r="H219" s="30">
        <f t="shared" si="19"/>
        <v>0.99833610648918136</v>
      </c>
      <c r="L219" s="30">
        <f t="shared" si="20"/>
        <v>0.94161958568738224</v>
      </c>
      <c r="P219" s="30">
        <f t="shared" si="21"/>
        <v>0.94696969696969702</v>
      </c>
      <c r="R219" s="31">
        <v>76.7</v>
      </c>
      <c r="S219" s="30">
        <v>1.22433697737346</v>
      </c>
      <c r="T219" s="32">
        <f t="shared" si="22"/>
        <v>93.906646164544384</v>
      </c>
      <c r="U219" s="32">
        <f t="shared" si="23"/>
        <v>82.014571715308065</v>
      </c>
    </row>
    <row r="220" spans="1:21">
      <c r="A220" s="29">
        <v>31564</v>
      </c>
      <c r="D220" s="30">
        <f t="shared" si="18"/>
        <v>1.0172939979654121</v>
      </c>
      <c r="H220" s="30">
        <f t="shared" si="19"/>
        <v>0.99833610648918136</v>
      </c>
      <c r="L220" s="30">
        <f t="shared" si="20"/>
        <v>0.94161958568738224</v>
      </c>
      <c r="P220" s="30">
        <f t="shared" si="21"/>
        <v>0.94696969696969702</v>
      </c>
      <c r="R220" s="31">
        <v>76.7</v>
      </c>
      <c r="S220" s="30">
        <v>1.22433697737346</v>
      </c>
      <c r="T220" s="32">
        <f t="shared" si="22"/>
        <v>93.906646164544384</v>
      </c>
      <c r="U220" s="32">
        <f t="shared" si="23"/>
        <v>82.014571715308065</v>
      </c>
    </row>
    <row r="221" spans="1:21">
      <c r="A221" s="29">
        <v>31594</v>
      </c>
      <c r="D221" s="30">
        <f t="shared" si="18"/>
        <v>1.0172939979654121</v>
      </c>
      <c r="H221" s="30">
        <f t="shared" si="19"/>
        <v>0.99833610648918136</v>
      </c>
      <c r="L221" s="30">
        <f t="shared" si="20"/>
        <v>0.94161958568738224</v>
      </c>
      <c r="P221" s="30">
        <f t="shared" si="21"/>
        <v>0.94696969696969702</v>
      </c>
      <c r="R221" s="31">
        <v>76.7</v>
      </c>
      <c r="S221" s="30">
        <v>1.22944521572555</v>
      </c>
      <c r="T221" s="32">
        <f t="shared" si="22"/>
        <v>94.298448046149687</v>
      </c>
      <c r="U221" s="32">
        <f t="shared" si="23"/>
        <v>82.356756904850528</v>
      </c>
    </row>
    <row r="222" spans="1:21">
      <c r="A222" s="29">
        <v>31625</v>
      </c>
      <c r="D222" s="30">
        <f t="shared" si="18"/>
        <v>1.0172939979654121</v>
      </c>
      <c r="H222" s="30">
        <f t="shared" si="19"/>
        <v>0.99833610648918136</v>
      </c>
      <c r="L222" s="30">
        <f t="shared" si="20"/>
        <v>0.94161958568738224</v>
      </c>
      <c r="P222" s="30">
        <f t="shared" si="21"/>
        <v>0.94696969696969702</v>
      </c>
      <c r="R222" s="31">
        <v>76.7</v>
      </c>
      <c r="S222" s="30">
        <v>1.22944521572555</v>
      </c>
      <c r="T222" s="32">
        <f t="shared" si="22"/>
        <v>94.298448046149687</v>
      </c>
      <c r="U222" s="32">
        <f t="shared" si="23"/>
        <v>82.356756904850528</v>
      </c>
    </row>
    <row r="223" spans="1:21">
      <c r="A223" s="29">
        <v>31656</v>
      </c>
      <c r="D223" s="30">
        <f t="shared" si="18"/>
        <v>1.0172939979654121</v>
      </c>
      <c r="H223" s="30">
        <f t="shared" si="19"/>
        <v>0.99833610648918136</v>
      </c>
      <c r="L223" s="30">
        <f t="shared" si="20"/>
        <v>0.94161958568738224</v>
      </c>
      <c r="P223" s="30">
        <f t="shared" si="21"/>
        <v>0.94696969696969702</v>
      </c>
      <c r="R223" s="31">
        <v>76.7</v>
      </c>
      <c r="S223" s="30">
        <v>1.22944521572555</v>
      </c>
      <c r="T223" s="32">
        <f t="shared" si="22"/>
        <v>94.298448046149687</v>
      </c>
      <c r="U223" s="32">
        <f t="shared" si="23"/>
        <v>82.356756904850528</v>
      </c>
    </row>
    <row r="224" spans="1:21">
      <c r="A224" s="29">
        <v>31686</v>
      </c>
      <c r="D224" s="30">
        <f t="shared" si="18"/>
        <v>1.0172939979654121</v>
      </c>
      <c r="H224" s="30">
        <f t="shared" si="19"/>
        <v>0.99833610648918136</v>
      </c>
      <c r="L224" s="30">
        <f t="shared" si="20"/>
        <v>0.94161958568738224</v>
      </c>
      <c r="P224" s="30">
        <f t="shared" si="21"/>
        <v>0.94696969696969702</v>
      </c>
      <c r="R224" s="31">
        <v>76.7</v>
      </c>
      <c r="S224" s="30">
        <v>1.2347122572260101</v>
      </c>
      <c r="T224" s="32">
        <f t="shared" si="22"/>
        <v>94.702430129234983</v>
      </c>
      <c r="U224" s="32">
        <f t="shared" si="23"/>
        <v>82.709579829298747</v>
      </c>
    </row>
    <row r="225" spans="1:21">
      <c r="A225" s="29">
        <v>31717</v>
      </c>
      <c r="D225" s="30">
        <f t="shared" si="18"/>
        <v>1.0172939979654121</v>
      </c>
      <c r="H225" s="30">
        <f t="shared" si="19"/>
        <v>0.99833610648918136</v>
      </c>
      <c r="L225" s="30">
        <f t="shared" si="20"/>
        <v>0.94161958568738224</v>
      </c>
      <c r="P225" s="30">
        <f t="shared" si="21"/>
        <v>0.94696969696969702</v>
      </c>
      <c r="R225" s="31">
        <v>76.7</v>
      </c>
      <c r="S225" s="30">
        <v>1.2347122572260101</v>
      </c>
      <c r="T225" s="32">
        <f t="shared" si="22"/>
        <v>94.702430129234983</v>
      </c>
      <c r="U225" s="32">
        <f t="shared" si="23"/>
        <v>82.709579829298747</v>
      </c>
    </row>
    <row r="226" spans="1:21">
      <c r="A226" s="29">
        <v>31747</v>
      </c>
      <c r="D226" s="30">
        <f t="shared" si="18"/>
        <v>1.0172939979654121</v>
      </c>
      <c r="H226" s="30">
        <f t="shared" si="19"/>
        <v>0.99833610648918136</v>
      </c>
      <c r="L226" s="30">
        <f t="shared" si="20"/>
        <v>0.94161958568738224</v>
      </c>
      <c r="P226" s="30">
        <f t="shared" si="21"/>
        <v>0.94696969696969702</v>
      </c>
      <c r="R226" s="31">
        <v>76.7</v>
      </c>
      <c r="S226" s="30">
        <v>1.2347122572260101</v>
      </c>
      <c r="T226" s="32">
        <f t="shared" si="22"/>
        <v>94.702430129234983</v>
      </c>
      <c r="U226" s="32">
        <f t="shared" si="23"/>
        <v>82.709579829298747</v>
      </c>
    </row>
    <row r="227" spans="1:21">
      <c r="A227" s="29">
        <v>31778</v>
      </c>
      <c r="D227" s="30">
        <f t="shared" si="18"/>
        <v>1.0172939979654121</v>
      </c>
      <c r="H227" s="30">
        <f t="shared" si="19"/>
        <v>0.99833610648918136</v>
      </c>
      <c r="L227" s="30">
        <f t="shared" si="20"/>
        <v>0.94161958568738224</v>
      </c>
      <c r="P227" s="30">
        <f t="shared" si="21"/>
        <v>0.94696969696969702</v>
      </c>
      <c r="R227" s="31">
        <v>76.7</v>
      </c>
      <c r="S227" s="30">
        <v>1.24003591967154</v>
      </c>
      <c r="T227" s="32">
        <f t="shared" si="22"/>
        <v>95.110755038807127</v>
      </c>
      <c r="U227" s="32">
        <f t="shared" si="23"/>
        <v>83.066195616860497</v>
      </c>
    </row>
    <row r="228" spans="1:21">
      <c r="A228" s="29">
        <v>31809</v>
      </c>
      <c r="D228" s="30">
        <f t="shared" si="18"/>
        <v>1.0172939979654121</v>
      </c>
      <c r="H228" s="30">
        <f t="shared" si="19"/>
        <v>0.99833610648918136</v>
      </c>
      <c r="L228" s="30">
        <f t="shared" si="20"/>
        <v>0.94161958568738224</v>
      </c>
      <c r="P228" s="30">
        <f t="shared" si="21"/>
        <v>0.94696969696969702</v>
      </c>
      <c r="R228" s="31">
        <v>76.7</v>
      </c>
      <c r="S228" s="30">
        <v>1.24003591967154</v>
      </c>
      <c r="T228" s="32">
        <f t="shared" si="22"/>
        <v>95.110755038807127</v>
      </c>
      <c r="U228" s="32">
        <f t="shared" si="23"/>
        <v>83.066195616860497</v>
      </c>
    </row>
    <row r="229" spans="1:21">
      <c r="A229" s="29">
        <v>31837</v>
      </c>
      <c r="D229" s="30">
        <f t="shared" si="18"/>
        <v>1.0172939979654121</v>
      </c>
      <c r="H229" s="30">
        <f t="shared" si="19"/>
        <v>0.99833610648918136</v>
      </c>
      <c r="L229" s="30">
        <f t="shared" si="20"/>
        <v>0.94161958568738224</v>
      </c>
      <c r="P229" s="30">
        <f t="shared" si="21"/>
        <v>0.94696969696969702</v>
      </c>
      <c r="R229" s="31">
        <v>76.7</v>
      </c>
      <c r="S229" s="30">
        <v>1.24003591967154</v>
      </c>
      <c r="T229" s="32">
        <f t="shared" si="22"/>
        <v>95.110755038807127</v>
      </c>
      <c r="U229" s="32">
        <f t="shared" si="23"/>
        <v>83.066195616860497</v>
      </c>
    </row>
    <row r="230" spans="1:21">
      <c r="A230" s="29">
        <v>31868</v>
      </c>
      <c r="D230" s="30">
        <f t="shared" si="18"/>
        <v>1.0172939979654121</v>
      </c>
      <c r="H230" s="30">
        <f t="shared" si="19"/>
        <v>0.99833610648918136</v>
      </c>
      <c r="L230" s="30">
        <f t="shared" si="20"/>
        <v>0.94161958568738224</v>
      </c>
      <c r="P230" s="30">
        <f t="shared" si="21"/>
        <v>0.94696969696969702</v>
      </c>
      <c r="R230" s="31">
        <v>78.099999999999994</v>
      </c>
      <c r="S230" s="30">
        <v>1.2452970164658199</v>
      </c>
      <c r="T230" s="32">
        <f t="shared" si="22"/>
        <v>97.25769698598053</v>
      </c>
      <c r="U230" s="32">
        <f t="shared" si="23"/>
        <v>84.941254853738428</v>
      </c>
    </row>
    <row r="231" spans="1:21">
      <c r="A231" s="29">
        <v>31898</v>
      </c>
      <c r="D231" s="30">
        <f t="shared" si="18"/>
        <v>1.0172939979654121</v>
      </c>
      <c r="H231" s="30">
        <f t="shared" si="19"/>
        <v>0.99833610648918136</v>
      </c>
      <c r="L231" s="30">
        <f t="shared" si="20"/>
        <v>0.94161958568738224</v>
      </c>
      <c r="P231" s="30">
        <f t="shared" si="21"/>
        <v>0.94696969696969702</v>
      </c>
      <c r="R231" s="31">
        <v>78.099999999999994</v>
      </c>
      <c r="S231" s="30">
        <v>1.2452970164658199</v>
      </c>
      <c r="T231" s="32">
        <f t="shared" si="22"/>
        <v>97.25769698598053</v>
      </c>
      <c r="U231" s="32">
        <f t="shared" si="23"/>
        <v>84.941254853738428</v>
      </c>
    </row>
    <row r="232" spans="1:21">
      <c r="A232" s="29">
        <v>31929</v>
      </c>
      <c r="D232" s="30">
        <f t="shared" si="18"/>
        <v>1.0172939979654121</v>
      </c>
      <c r="H232" s="30">
        <f t="shared" si="19"/>
        <v>0.99833610648918136</v>
      </c>
      <c r="L232" s="30">
        <f t="shared" si="20"/>
        <v>0.94161958568738224</v>
      </c>
      <c r="P232" s="30">
        <f t="shared" si="21"/>
        <v>0.94696969696969702</v>
      </c>
      <c r="R232" s="31">
        <v>78.099999999999994</v>
      </c>
      <c r="S232" s="30">
        <v>1.2452970164658199</v>
      </c>
      <c r="T232" s="32">
        <f t="shared" si="22"/>
        <v>97.25769698598053</v>
      </c>
      <c r="U232" s="32">
        <f t="shared" si="23"/>
        <v>84.941254853738428</v>
      </c>
    </row>
    <row r="233" spans="1:21">
      <c r="A233" s="29">
        <v>31959</v>
      </c>
      <c r="D233" s="30">
        <f t="shared" si="18"/>
        <v>1.0172939979654121</v>
      </c>
      <c r="H233" s="30">
        <f t="shared" si="19"/>
        <v>0.99833610648918136</v>
      </c>
      <c r="L233" s="30">
        <f t="shared" si="20"/>
        <v>0.94161958568738224</v>
      </c>
      <c r="P233" s="30">
        <f t="shared" si="21"/>
        <v>0.94696969696969702</v>
      </c>
      <c r="R233" s="31">
        <v>78.099999999999994</v>
      </c>
      <c r="S233" s="30">
        <v>1.2503978191985099</v>
      </c>
      <c r="T233" s="32">
        <f t="shared" si="22"/>
        <v>97.656069679403615</v>
      </c>
      <c r="U233" s="32">
        <f t="shared" si="23"/>
        <v>85.289178745908089</v>
      </c>
    </row>
    <row r="234" spans="1:21">
      <c r="A234" s="29">
        <v>31990</v>
      </c>
      <c r="D234" s="30">
        <f t="shared" si="18"/>
        <v>1.0172939979654121</v>
      </c>
      <c r="H234" s="30">
        <f t="shared" si="19"/>
        <v>0.99833610648918136</v>
      </c>
      <c r="L234" s="30">
        <f t="shared" si="20"/>
        <v>0.94161958568738224</v>
      </c>
      <c r="P234" s="30">
        <f t="shared" si="21"/>
        <v>0.94696969696969702</v>
      </c>
      <c r="R234" s="31">
        <v>78.099999999999994</v>
      </c>
      <c r="S234" s="30">
        <v>1.2503978191985099</v>
      </c>
      <c r="T234" s="32">
        <f t="shared" si="22"/>
        <v>97.656069679403615</v>
      </c>
      <c r="U234" s="32">
        <f t="shared" si="23"/>
        <v>85.289178745908089</v>
      </c>
    </row>
    <row r="235" spans="1:21">
      <c r="A235" s="29">
        <v>32021</v>
      </c>
      <c r="D235" s="30">
        <f t="shared" si="18"/>
        <v>1.0172939979654121</v>
      </c>
      <c r="H235" s="30">
        <f t="shared" si="19"/>
        <v>0.99833610648918136</v>
      </c>
      <c r="L235" s="30">
        <f t="shared" si="20"/>
        <v>0.94161958568738224</v>
      </c>
      <c r="P235" s="30">
        <f t="shared" si="21"/>
        <v>0.94696969696969702</v>
      </c>
      <c r="R235" s="31">
        <v>78.099999999999994</v>
      </c>
      <c r="S235" s="30">
        <v>1.2503978191985099</v>
      </c>
      <c r="T235" s="32">
        <f t="shared" si="22"/>
        <v>97.656069679403615</v>
      </c>
      <c r="U235" s="32">
        <f t="shared" si="23"/>
        <v>85.289178745908089</v>
      </c>
    </row>
    <row r="236" spans="1:21">
      <c r="A236" s="29">
        <v>32051</v>
      </c>
      <c r="D236" s="30">
        <f t="shared" si="18"/>
        <v>1.0172939979654121</v>
      </c>
      <c r="H236" s="30">
        <f t="shared" si="19"/>
        <v>0.99833610648918136</v>
      </c>
      <c r="L236" s="30">
        <f t="shared" si="20"/>
        <v>0.94161958568738224</v>
      </c>
      <c r="P236" s="30">
        <f t="shared" si="21"/>
        <v>0.94696969696969702</v>
      </c>
      <c r="R236" s="31">
        <v>78.099999999999994</v>
      </c>
      <c r="S236" s="30">
        <v>1.2552704985402201</v>
      </c>
      <c r="T236" s="32">
        <f t="shared" si="22"/>
        <v>98.036625935991182</v>
      </c>
      <c r="U236" s="32">
        <f t="shared" si="23"/>
        <v>85.621542424863478</v>
      </c>
    </row>
    <row r="237" spans="1:21">
      <c r="A237" s="29">
        <v>32082</v>
      </c>
      <c r="D237" s="30">
        <f t="shared" si="18"/>
        <v>1.0172939979654121</v>
      </c>
      <c r="H237" s="30">
        <f t="shared" si="19"/>
        <v>0.99833610648918136</v>
      </c>
      <c r="L237" s="30">
        <f t="shared" si="20"/>
        <v>0.94161958568738224</v>
      </c>
      <c r="P237" s="30">
        <f t="shared" si="21"/>
        <v>0.94696969696969702</v>
      </c>
      <c r="R237" s="31">
        <v>78.099999999999994</v>
      </c>
      <c r="S237" s="30">
        <v>1.2552704985402201</v>
      </c>
      <c r="T237" s="32">
        <f t="shared" si="22"/>
        <v>98.036625935991182</v>
      </c>
      <c r="U237" s="32">
        <f t="shared" si="23"/>
        <v>85.621542424863478</v>
      </c>
    </row>
    <row r="238" spans="1:21">
      <c r="A238" s="29">
        <v>32112</v>
      </c>
      <c r="D238" s="30">
        <f t="shared" si="18"/>
        <v>1.0172939979654121</v>
      </c>
      <c r="H238" s="30">
        <f t="shared" si="19"/>
        <v>0.99833610648918136</v>
      </c>
      <c r="L238" s="30">
        <f t="shared" si="20"/>
        <v>0.94161958568738224</v>
      </c>
      <c r="P238" s="30">
        <f t="shared" si="21"/>
        <v>0.94696969696969702</v>
      </c>
      <c r="R238" s="31">
        <v>78.099999999999994</v>
      </c>
      <c r="S238" s="30">
        <v>1.2552704985402201</v>
      </c>
      <c r="T238" s="32">
        <f t="shared" si="22"/>
        <v>98.036625935991182</v>
      </c>
      <c r="U238" s="32">
        <f t="shared" si="23"/>
        <v>85.621542424863478</v>
      </c>
    </row>
    <row r="239" spans="1:21">
      <c r="A239" s="29">
        <v>32143</v>
      </c>
      <c r="D239" s="30">
        <f t="shared" si="18"/>
        <v>1.0172939979654121</v>
      </c>
      <c r="H239" s="30">
        <f t="shared" si="19"/>
        <v>0.99833610648918136</v>
      </c>
      <c r="L239" s="30">
        <f t="shared" si="20"/>
        <v>0.94161958568738224</v>
      </c>
      <c r="P239" s="30">
        <f t="shared" si="21"/>
        <v>0.94696969696969702</v>
      </c>
      <c r="R239" s="31">
        <v>78.099999999999994</v>
      </c>
      <c r="S239" s="30">
        <v>1.2598212979466099</v>
      </c>
      <c r="T239" s="32">
        <f t="shared" si="22"/>
        <v>98.39204336963023</v>
      </c>
      <c r="U239" s="32">
        <f t="shared" si="23"/>
        <v>85.931950790944242</v>
      </c>
    </row>
    <row r="240" spans="1:21">
      <c r="A240" s="29">
        <v>32174</v>
      </c>
      <c r="D240" s="30">
        <f t="shared" si="18"/>
        <v>1.0172939979654121</v>
      </c>
      <c r="H240" s="30">
        <f t="shared" si="19"/>
        <v>0.99833610648918136</v>
      </c>
      <c r="L240" s="30">
        <f t="shared" si="20"/>
        <v>0.94161958568738224</v>
      </c>
      <c r="P240" s="30">
        <f t="shared" si="21"/>
        <v>0.94696969696969702</v>
      </c>
      <c r="R240" s="31">
        <v>78.099999999999994</v>
      </c>
      <c r="S240" s="30">
        <v>1.2598212979466099</v>
      </c>
      <c r="T240" s="32">
        <f t="shared" si="22"/>
        <v>98.39204336963023</v>
      </c>
      <c r="U240" s="32">
        <f t="shared" si="23"/>
        <v>85.931950790944242</v>
      </c>
    </row>
    <row r="241" spans="1:21">
      <c r="A241" s="29">
        <v>32203</v>
      </c>
      <c r="D241" s="30">
        <f t="shared" si="18"/>
        <v>1.0172939979654121</v>
      </c>
      <c r="H241" s="30">
        <f t="shared" si="19"/>
        <v>0.99833610648918136</v>
      </c>
      <c r="L241" s="30">
        <f t="shared" si="20"/>
        <v>0.94161958568738224</v>
      </c>
      <c r="P241" s="30">
        <f t="shared" si="21"/>
        <v>0.94696969696969702</v>
      </c>
      <c r="R241" s="31">
        <v>78.099999999999994</v>
      </c>
      <c r="S241" s="30">
        <v>1.2598212979466099</v>
      </c>
      <c r="T241" s="32">
        <f t="shared" si="22"/>
        <v>98.39204336963023</v>
      </c>
      <c r="U241" s="32">
        <f t="shared" si="23"/>
        <v>85.931950790944242</v>
      </c>
    </row>
    <row r="242" spans="1:21">
      <c r="A242" s="29">
        <v>32234</v>
      </c>
      <c r="D242" s="30">
        <f t="shared" si="18"/>
        <v>1.0172939979654121</v>
      </c>
      <c r="H242" s="30">
        <f t="shared" si="19"/>
        <v>0.99833610648918136</v>
      </c>
      <c r="L242" s="30">
        <f t="shared" si="20"/>
        <v>0.94161958568738224</v>
      </c>
      <c r="P242" s="30">
        <f t="shared" si="21"/>
        <v>0.94696969696969702</v>
      </c>
      <c r="R242" s="31">
        <v>79.599999999999994</v>
      </c>
      <c r="S242" s="30">
        <v>1.2639414069283901</v>
      </c>
      <c r="T242" s="32">
        <f t="shared" si="22"/>
        <v>100.60973599149985</v>
      </c>
      <c r="U242" s="32">
        <f t="shared" si="23"/>
        <v>87.868801035389538</v>
      </c>
    </row>
    <row r="243" spans="1:21">
      <c r="A243" s="29">
        <v>32264</v>
      </c>
      <c r="D243" s="30">
        <f t="shared" si="18"/>
        <v>1.0172939979654121</v>
      </c>
      <c r="H243" s="30">
        <f t="shared" si="19"/>
        <v>0.99833610648918136</v>
      </c>
      <c r="L243" s="30">
        <f t="shared" si="20"/>
        <v>0.94161958568738224</v>
      </c>
      <c r="P243" s="30">
        <f t="shared" si="21"/>
        <v>0.94696969696969702</v>
      </c>
      <c r="R243" s="31">
        <v>79.599999999999994</v>
      </c>
      <c r="S243" s="30">
        <v>1.2639414069283901</v>
      </c>
      <c r="T243" s="32">
        <f t="shared" si="22"/>
        <v>100.60973599149985</v>
      </c>
      <c r="U243" s="32">
        <f t="shared" si="23"/>
        <v>87.868801035389538</v>
      </c>
    </row>
    <row r="244" spans="1:21">
      <c r="A244" s="29">
        <v>32295</v>
      </c>
      <c r="D244" s="30">
        <f t="shared" si="18"/>
        <v>1.0172939979654121</v>
      </c>
      <c r="H244" s="30">
        <f t="shared" si="19"/>
        <v>0.99833610648918136</v>
      </c>
      <c r="L244" s="30">
        <f t="shared" si="20"/>
        <v>0.94161958568738224</v>
      </c>
      <c r="P244" s="30">
        <f t="shared" si="21"/>
        <v>0.94696969696969702</v>
      </c>
      <c r="R244" s="31">
        <v>79.599999999999994</v>
      </c>
      <c r="S244" s="30">
        <v>1.2639414069283901</v>
      </c>
      <c r="T244" s="32">
        <f t="shared" si="22"/>
        <v>100.60973599149985</v>
      </c>
      <c r="U244" s="32">
        <f t="shared" si="23"/>
        <v>87.868801035389538</v>
      </c>
    </row>
    <row r="245" spans="1:21">
      <c r="A245" s="29">
        <v>32325</v>
      </c>
      <c r="D245" s="30">
        <f t="shared" si="18"/>
        <v>1.0172939979654121</v>
      </c>
      <c r="H245" s="30">
        <f t="shared" si="19"/>
        <v>0.99833610648918136</v>
      </c>
      <c r="L245" s="30">
        <f t="shared" si="20"/>
        <v>0.94161958568738224</v>
      </c>
      <c r="P245" s="30">
        <f t="shared" si="21"/>
        <v>0.94696969696969702</v>
      </c>
      <c r="R245" s="31">
        <v>79.599999999999994</v>
      </c>
      <c r="S245" s="30">
        <v>1.2675821507549601</v>
      </c>
      <c r="T245" s="32">
        <f t="shared" si="22"/>
        <v>100.89953920009481</v>
      </c>
      <c r="U245" s="32">
        <f t="shared" si="23"/>
        <v>88.121904377968619</v>
      </c>
    </row>
    <row r="246" spans="1:21">
      <c r="A246" s="29">
        <v>32356</v>
      </c>
      <c r="D246" s="30">
        <f t="shared" si="18"/>
        <v>1.0172939979654121</v>
      </c>
      <c r="H246" s="30">
        <f t="shared" si="19"/>
        <v>0.99833610648918136</v>
      </c>
      <c r="L246" s="30">
        <f t="shared" si="20"/>
        <v>0.94161958568738224</v>
      </c>
      <c r="P246" s="30">
        <f t="shared" si="21"/>
        <v>0.94696969696969702</v>
      </c>
      <c r="R246" s="31">
        <v>79.599999999999994</v>
      </c>
      <c r="S246" s="30">
        <v>1.2675821507549601</v>
      </c>
      <c r="T246" s="32">
        <f t="shared" si="22"/>
        <v>100.89953920009481</v>
      </c>
      <c r="U246" s="32">
        <f t="shared" si="23"/>
        <v>88.121904377968619</v>
      </c>
    </row>
    <row r="247" spans="1:21">
      <c r="A247" s="29">
        <v>32387</v>
      </c>
      <c r="D247" s="30">
        <f t="shared" si="18"/>
        <v>1.0172939979654121</v>
      </c>
      <c r="H247" s="30">
        <f t="shared" si="19"/>
        <v>0.99833610648918136</v>
      </c>
      <c r="L247" s="30">
        <f t="shared" si="20"/>
        <v>0.94161958568738224</v>
      </c>
      <c r="P247" s="30">
        <f t="shared" si="21"/>
        <v>0.94696969696969702</v>
      </c>
      <c r="R247" s="31">
        <v>79.599999999999994</v>
      </c>
      <c r="S247" s="30">
        <v>1.2675821507549601</v>
      </c>
      <c r="T247" s="32">
        <f t="shared" si="22"/>
        <v>100.89953920009481</v>
      </c>
      <c r="U247" s="32">
        <f t="shared" si="23"/>
        <v>88.121904377968619</v>
      </c>
    </row>
    <row r="248" spans="1:21">
      <c r="A248" s="29">
        <v>32417</v>
      </c>
      <c r="D248" s="30">
        <f t="shared" si="18"/>
        <v>1.0172939979654121</v>
      </c>
      <c r="H248" s="30">
        <f t="shared" si="19"/>
        <v>0.99833610648918136</v>
      </c>
      <c r="L248" s="30">
        <f t="shared" si="20"/>
        <v>0.94161958568738224</v>
      </c>
      <c r="P248" s="30">
        <f t="shared" si="21"/>
        <v>0.94696969696969702</v>
      </c>
      <c r="R248" s="31">
        <v>79.599999999999994</v>
      </c>
      <c r="S248" s="30">
        <v>1.2707210037016301</v>
      </c>
      <c r="T248" s="32">
        <f t="shared" si="22"/>
        <v>101.14939189464975</v>
      </c>
      <c r="U248" s="32">
        <f t="shared" si="23"/>
        <v>88.340116427624125</v>
      </c>
    </row>
    <row r="249" spans="1:21">
      <c r="A249" s="29">
        <v>32448</v>
      </c>
      <c r="D249" s="30">
        <f t="shared" si="18"/>
        <v>1.0172939979654121</v>
      </c>
      <c r="H249" s="30">
        <f t="shared" si="19"/>
        <v>0.99833610648918136</v>
      </c>
      <c r="L249" s="30">
        <f t="shared" si="20"/>
        <v>0.94161958568738224</v>
      </c>
      <c r="P249" s="30">
        <f t="shared" si="21"/>
        <v>0.94696969696969702</v>
      </c>
      <c r="R249" s="31">
        <v>79.599999999999994</v>
      </c>
      <c r="S249" s="30">
        <v>1.2707210037016301</v>
      </c>
      <c r="T249" s="32">
        <f t="shared" si="22"/>
        <v>101.14939189464975</v>
      </c>
      <c r="U249" s="32">
        <f t="shared" si="23"/>
        <v>88.340116427624125</v>
      </c>
    </row>
    <row r="250" spans="1:21">
      <c r="A250" s="29">
        <v>32478</v>
      </c>
      <c r="D250" s="30">
        <f t="shared" si="18"/>
        <v>1.0172939979654121</v>
      </c>
      <c r="H250" s="30">
        <f t="shared" si="19"/>
        <v>0.99833610648918136</v>
      </c>
      <c r="L250" s="30">
        <f t="shared" si="20"/>
        <v>0.94161958568738224</v>
      </c>
      <c r="P250" s="30">
        <f t="shared" si="21"/>
        <v>0.94696969696969702</v>
      </c>
      <c r="R250" s="31">
        <v>79.599999999999994</v>
      </c>
      <c r="S250" s="30">
        <v>1.2707210037016301</v>
      </c>
      <c r="T250" s="32">
        <f t="shared" si="22"/>
        <v>101.14939189464975</v>
      </c>
      <c r="U250" s="32">
        <f t="shared" si="23"/>
        <v>88.340116427624125</v>
      </c>
    </row>
    <row r="251" spans="1:21">
      <c r="A251" s="29">
        <v>32509</v>
      </c>
      <c r="D251" s="30">
        <f t="shared" si="18"/>
        <v>1.0172939979654121</v>
      </c>
      <c r="H251" s="30">
        <f t="shared" si="19"/>
        <v>0.99833610648918136</v>
      </c>
      <c r="L251" s="30">
        <f t="shared" si="20"/>
        <v>0.94161958568738224</v>
      </c>
      <c r="P251" s="30">
        <f t="shared" si="21"/>
        <v>0.94696969696969702</v>
      </c>
      <c r="R251" s="31">
        <v>79.599999999999994</v>
      </c>
      <c r="S251" s="30">
        <v>1.27330883444646</v>
      </c>
      <c r="T251" s="32">
        <f t="shared" si="22"/>
        <v>101.35538322193821</v>
      </c>
      <c r="U251" s="32">
        <f t="shared" si="23"/>
        <v>88.520021590620019</v>
      </c>
    </row>
    <row r="252" spans="1:21">
      <c r="A252" s="29">
        <v>32540</v>
      </c>
      <c r="D252" s="30">
        <f t="shared" si="18"/>
        <v>1.0172939979654121</v>
      </c>
      <c r="H252" s="30">
        <f t="shared" si="19"/>
        <v>0.99833610648918136</v>
      </c>
      <c r="L252" s="30">
        <f t="shared" si="20"/>
        <v>0.94161958568738224</v>
      </c>
      <c r="P252" s="30">
        <f t="shared" si="21"/>
        <v>0.94696969696969702</v>
      </c>
      <c r="R252" s="31">
        <v>79.599999999999994</v>
      </c>
      <c r="S252" s="30">
        <v>1.27330883444646</v>
      </c>
      <c r="T252" s="32">
        <f t="shared" si="22"/>
        <v>101.35538322193821</v>
      </c>
      <c r="U252" s="32">
        <f t="shared" si="23"/>
        <v>88.520021590620019</v>
      </c>
    </row>
    <row r="253" spans="1:21">
      <c r="A253" s="29">
        <v>32568</v>
      </c>
      <c r="D253" s="30">
        <f t="shared" si="18"/>
        <v>1.0172939979654121</v>
      </c>
      <c r="H253" s="30">
        <f t="shared" si="19"/>
        <v>0.99833610648918136</v>
      </c>
      <c r="L253" s="30">
        <f t="shared" si="20"/>
        <v>0.94161958568738224</v>
      </c>
      <c r="P253" s="30">
        <f t="shared" si="21"/>
        <v>0.94696969696969702</v>
      </c>
      <c r="R253" s="31">
        <v>79.599999999999994</v>
      </c>
      <c r="S253" s="30">
        <v>1.27330883444646</v>
      </c>
      <c r="T253" s="32">
        <f t="shared" si="22"/>
        <v>101.35538322193821</v>
      </c>
      <c r="U253" s="32">
        <f t="shared" si="23"/>
        <v>88.520021590620019</v>
      </c>
    </row>
    <row r="254" spans="1:21">
      <c r="A254" s="29">
        <v>32599</v>
      </c>
      <c r="D254" s="30">
        <f t="shared" si="18"/>
        <v>1.0172939979654121</v>
      </c>
      <c r="H254" s="30">
        <f t="shared" si="19"/>
        <v>0.99833610648918136</v>
      </c>
      <c r="L254" s="30">
        <f t="shared" si="20"/>
        <v>0.94161958568738224</v>
      </c>
      <c r="P254" s="30">
        <f t="shared" si="21"/>
        <v>0.94696969696969702</v>
      </c>
      <c r="R254" s="31">
        <v>83.8</v>
      </c>
      <c r="S254" s="30">
        <v>1.2752598441468299</v>
      </c>
      <c r="T254" s="32">
        <f t="shared" si="22"/>
        <v>106.86677493950434</v>
      </c>
      <c r="U254" s="32">
        <f t="shared" si="23"/>
        <v>93.333466109546364</v>
      </c>
    </row>
    <row r="255" spans="1:21">
      <c r="A255" s="29">
        <v>32629</v>
      </c>
      <c r="D255" s="30">
        <f t="shared" si="18"/>
        <v>1.0172939979654121</v>
      </c>
      <c r="H255" s="30">
        <f t="shared" si="19"/>
        <v>0.99833610648918136</v>
      </c>
      <c r="L255" s="30">
        <f t="shared" si="20"/>
        <v>0.94161958568738224</v>
      </c>
      <c r="P255" s="30">
        <f t="shared" si="21"/>
        <v>0.94696969696969702</v>
      </c>
      <c r="R255" s="31">
        <v>83.8</v>
      </c>
      <c r="S255" s="30">
        <v>1.2752598441468299</v>
      </c>
      <c r="T255" s="32">
        <f t="shared" si="22"/>
        <v>106.86677493950434</v>
      </c>
      <c r="U255" s="32">
        <f t="shared" si="23"/>
        <v>93.333466109546364</v>
      </c>
    </row>
    <row r="256" spans="1:21">
      <c r="A256" s="29">
        <v>32660</v>
      </c>
      <c r="D256" s="30">
        <f t="shared" si="18"/>
        <v>1.0172939979654121</v>
      </c>
      <c r="H256" s="30">
        <f t="shared" si="19"/>
        <v>0.99833610648918136</v>
      </c>
      <c r="L256" s="30">
        <f t="shared" si="20"/>
        <v>0.94161958568738224</v>
      </c>
      <c r="P256" s="30">
        <f t="shared" si="21"/>
        <v>0.94696969696969702</v>
      </c>
      <c r="R256" s="31">
        <v>83.8</v>
      </c>
      <c r="S256" s="30">
        <v>1.2752598441468299</v>
      </c>
      <c r="T256" s="32">
        <f t="shared" si="22"/>
        <v>106.86677493950434</v>
      </c>
      <c r="U256" s="32">
        <f t="shared" si="23"/>
        <v>93.333466109546364</v>
      </c>
    </row>
    <row r="257" spans="1:21">
      <c r="A257" s="29">
        <v>32690</v>
      </c>
      <c r="D257" s="30">
        <f t="shared" si="18"/>
        <v>1.0172939979654121</v>
      </c>
      <c r="H257" s="30">
        <f t="shared" si="19"/>
        <v>0.99833610648918136</v>
      </c>
      <c r="L257" s="30">
        <f t="shared" si="20"/>
        <v>0.94161958568738224</v>
      </c>
      <c r="P257" s="30">
        <f t="shared" si="21"/>
        <v>0.94696969696969702</v>
      </c>
      <c r="R257" s="31">
        <v>83.8</v>
      </c>
      <c r="S257" s="30">
        <v>1.2765586192013001</v>
      </c>
      <c r="T257" s="32">
        <f t="shared" si="22"/>
        <v>106.97561228906895</v>
      </c>
      <c r="U257" s="32">
        <f t="shared" si="23"/>
        <v>93.42852060223403</v>
      </c>
    </row>
    <row r="258" spans="1:21">
      <c r="A258" s="29">
        <v>32721</v>
      </c>
      <c r="D258" s="30">
        <f t="shared" si="18"/>
        <v>1.0172939979654121</v>
      </c>
      <c r="H258" s="30">
        <f t="shared" si="19"/>
        <v>0.99833610648918136</v>
      </c>
      <c r="L258" s="30">
        <f t="shared" si="20"/>
        <v>0.94161958568738224</v>
      </c>
      <c r="P258" s="30">
        <f t="shared" si="21"/>
        <v>0.94696969696969702</v>
      </c>
      <c r="R258" s="31">
        <v>83.8</v>
      </c>
      <c r="S258" s="30">
        <v>1.2765586192013001</v>
      </c>
      <c r="T258" s="32">
        <f t="shared" si="22"/>
        <v>106.97561228906895</v>
      </c>
      <c r="U258" s="32">
        <f t="shared" si="23"/>
        <v>93.42852060223403</v>
      </c>
    </row>
    <row r="259" spans="1:21">
      <c r="A259" s="29">
        <v>32752</v>
      </c>
      <c r="D259" s="30">
        <f t="shared" ref="D259:D322" si="24">D258</f>
        <v>1.0172939979654121</v>
      </c>
      <c r="H259" s="30">
        <f t="shared" ref="H259:H322" si="25">H258</f>
        <v>0.99833610648918136</v>
      </c>
      <c r="L259" s="30">
        <f t="shared" ref="L259:L322" si="26">L258</f>
        <v>0.94161958568738224</v>
      </c>
      <c r="P259" s="30">
        <f t="shared" ref="P259:P322" si="27">P258</f>
        <v>0.94696969696969702</v>
      </c>
      <c r="R259" s="31">
        <v>83.8</v>
      </c>
      <c r="S259" s="30">
        <v>1.2765586192013001</v>
      </c>
      <c r="T259" s="32">
        <f t="shared" si="22"/>
        <v>106.97561228906895</v>
      </c>
      <c r="U259" s="32">
        <f t="shared" si="23"/>
        <v>93.42852060223403</v>
      </c>
    </row>
    <row r="260" spans="1:21">
      <c r="A260" s="29">
        <v>32782</v>
      </c>
      <c r="D260" s="30">
        <f t="shared" si="24"/>
        <v>1.0172939979654121</v>
      </c>
      <c r="H260" s="30">
        <f t="shared" si="25"/>
        <v>0.99833610648918136</v>
      </c>
      <c r="L260" s="30">
        <f t="shared" si="26"/>
        <v>0.94161958568738224</v>
      </c>
      <c r="P260" s="30">
        <f t="shared" si="27"/>
        <v>0.94696969696969702</v>
      </c>
      <c r="R260" s="31">
        <v>83.8</v>
      </c>
      <c r="S260" s="30">
        <v>1.27715290400037</v>
      </c>
      <c r="T260" s="32">
        <f t="shared" si="22"/>
        <v>107.025413355231</v>
      </c>
      <c r="U260" s="32">
        <f t="shared" si="23"/>
        <v>93.472015000970089</v>
      </c>
    </row>
    <row r="261" spans="1:21">
      <c r="A261" s="29">
        <v>32813</v>
      </c>
      <c r="D261" s="30">
        <f t="shared" si="24"/>
        <v>1.0172939979654121</v>
      </c>
      <c r="H261" s="30">
        <f t="shared" si="25"/>
        <v>0.99833610648918136</v>
      </c>
      <c r="L261" s="30">
        <f t="shared" si="26"/>
        <v>0.94161958568738224</v>
      </c>
      <c r="P261" s="30">
        <f t="shared" si="27"/>
        <v>0.94696969696969702</v>
      </c>
      <c r="R261" s="31">
        <v>83.8</v>
      </c>
      <c r="S261" s="30">
        <v>1.27715290400037</v>
      </c>
      <c r="T261" s="32">
        <f t="shared" si="22"/>
        <v>107.025413355231</v>
      </c>
      <c r="U261" s="32">
        <f t="shared" si="23"/>
        <v>93.472015000970089</v>
      </c>
    </row>
    <row r="262" spans="1:21">
      <c r="A262" s="29">
        <v>32843</v>
      </c>
      <c r="D262" s="30">
        <f t="shared" si="24"/>
        <v>1.0172939979654121</v>
      </c>
      <c r="H262" s="30">
        <f t="shared" si="25"/>
        <v>0.99833610648918136</v>
      </c>
      <c r="L262" s="30">
        <f t="shared" si="26"/>
        <v>0.94161958568738224</v>
      </c>
      <c r="P262" s="30">
        <f t="shared" si="27"/>
        <v>0.94696969696969702</v>
      </c>
      <c r="R262" s="31">
        <v>83.8</v>
      </c>
      <c r="S262" s="30">
        <v>1.27715290400037</v>
      </c>
      <c r="T262" s="32">
        <f t="shared" si="22"/>
        <v>107.025413355231</v>
      </c>
      <c r="U262" s="32">
        <f t="shared" si="23"/>
        <v>93.472015000970089</v>
      </c>
    </row>
    <row r="263" spans="1:21">
      <c r="A263" s="29">
        <v>32874</v>
      </c>
      <c r="D263" s="30">
        <f t="shared" si="24"/>
        <v>1.0172939979654121</v>
      </c>
      <c r="H263" s="30">
        <f t="shared" si="25"/>
        <v>0.99833610648918136</v>
      </c>
      <c r="L263" s="30">
        <f t="shared" si="26"/>
        <v>0.94161958568738224</v>
      </c>
      <c r="P263" s="30">
        <f t="shared" si="27"/>
        <v>0.94696969696969702</v>
      </c>
      <c r="R263" s="31">
        <v>83.8</v>
      </c>
      <c r="S263" s="30">
        <v>1.2769684343651799</v>
      </c>
      <c r="T263" s="32">
        <f t="shared" si="22"/>
        <v>107.00995479980207</v>
      </c>
      <c r="U263" s="32">
        <f t="shared" si="23"/>
        <v>93.458514073670244</v>
      </c>
    </row>
    <row r="264" spans="1:21">
      <c r="A264" s="29">
        <v>32905</v>
      </c>
      <c r="D264" s="30">
        <f t="shared" si="24"/>
        <v>1.0172939979654121</v>
      </c>
      <c r="H264" s="30">
        <f t="shared" si="25"/>
        <v>0.99833610648918136</v>
      </c>
      <c r="L264" s="30">
        <f t="shared" si="26"/>
        <v>0.94161958568738224</v>
      </c>
      <c r="P264" s="30">
        <f t="shared" si="27"/>
        <v>0.94696969696969702</v>
      </c>
      <c r="R264" s="31">
        <v>83.8</v>
      </c>
      <c r="S264" s="30">
        <v>1.2769684343651799</v>
      </c>
      <c r="T264" s="32">
        <f t="shared" si="22"/>
        <v>107.00995479980207</v>
      </c>
      <c r="U264" s="32">
        <f t="shared" si="23"/>
        <v>93.458514073670244</v>
      </c>
    </row>
    <row r="265" spans="1:21">
      <c r="A265" s="29">
        <v>32933</v>
      </c>
      <c r="D265" s="30">
        <f t="shared" si="24"/>
        <v>1.0172939979654121</v>
      </c>
      <c r="H265" s="30">
        <f t="shared" si="25"/>
        <v>0.99833610648918136</v>
      </c>
      <c r="L265" s="30">
        <f t="shared" si="26"/>
        <v>0.94161958568738224</v>
      </c>
      <c r="P265" s="30">
        <f t="shared" si="27"/>
        <v>0.94696969696969702</v>
      </c>
      <c r="R265" s="31">
        <v>83.8</v>
      </c>
      <c r="S265" s="30">
        <v>1.2769684343651799</v>
      </c>
      <c r="T265" s="32">
        <f t="shared" si="22"/>
        <v>107.00995479980207</v>
      </c>
      <c r="U265" s="32">
        <f t="shared" si="23"/>
        <v>93.458514073670244</v>
      </c>
    </row>
    <row r="266" spans="1:21">
      <c r="A266" s="29">
        <v>32964</v>
      </c>
      <c r="D266" s="30">
        <f t="shared" si="24"/>
        <v>1.0172939979654121</v>
      </c>
      <c r="H266" s="30">
        <f t="shared" si="25"/>
        <v>0.99833610648918136</v>
      </c>
      <c r="L266" s="30">
        <f t="shared" si="26"/>
        <v>0.94161958568738224</v>
      </c>
      <c r="P266" s="30">
        <f t="shared" si="27"/>
        <v>0.94696969696969702</v>
      </c>
      <c r="R266" s="31">
        <v>86.7</v>
      </c>
      <c r="S266" s="30">
        <v>1.27594243072868</v>
      </c>
      <c r="T266" s="32">
        <f t="shared" si="22"/>
        <v>110.62420874417656</v>
      </c>
      <c r="U266" s="32">
        <f t="shared" si="23"/>
        <v>96.615069029310362</v>
      </c>
    </row>
    <row r="267" spans="1:21">
      <c r="A267" s="29">
        <v>32994</v>
      </c>
      <c r="D267" s="30">
        <f t="shared" si="24"/>
        <v>1.0172939979654121</v>
      </c>
      <c r="H267" s="30">
        <f t="shared" si="25"/>
        <v>0.99833610648918136</v>
      </c>
      <c r="L267" s="30">
        <f t="shared" si="26"/>
        <v>0.94161958568738224</v>
      </c>
      <c r="P267" s="30">
        <f t="shared" si="27"/>
        <v>0.94696969696969702</v>
      </c>
      <c r="R267" s="31">
        <v>86.7</v>
      </c>
      <c r="S267" s="30">
        <v>1.27594243072868</v>
      </c>
      <c r="T267" s="32">
        <f t="shared" si="22"/>
        <v>110.62420874417656</v>
      </c>
      <c r="U267" s="32">
        <f t="shared" si="23"/>
        <v>96.615069029310362</v>
      </c>
    </row>
    <row r="268" spans="1:21">
      <c r="A268" s="29">
        <v>33025</v>
      </c>
      <c r="D268" s="30">
        <f t="shared" si="24"/>
        <v>1.0172939979654121</v>
      </c>
      <c r="H268" s="30">
        <f t="shared" si="25"/>
        <v>0.99833610648918136</v>
      </c>
      <c r="L268" s="30">
        <f t="shared" si="26"/>
        <v>0.94161958568738224</v>
      </c>
      <c r="P268" s="30">
        <f t="shared" si="27"/>
        <v>0.94696969696969702</v>
      </c>
      <c r="R268" s="31">
        <v>86.7</v>
      </c>
      <c r="S268" s="30">
        <v>1.27594243072868</v>
      </c>
      <c r="T268" s="32">
        <f t="shared" si="22"/>
        <v>110.62420874417656</v>
      </c>
      <c r="U268" s="32">
        <f t="shared" si="23"/>
        <v>96.615069029310362</v>
      </c>
    </row>
    <row r="269" spans="1:21">
      <c r="A269" s="29">
        <v>33055</v>
      </c>
      <c r="D269" s="30">
        <f t="shared" si="24"/>
        <v>1.0172939979654121</v>
      </c>
      <c r="H269" s="30">
        <f t="shared" si="25"/>
        <v>0.99833610648918136</v>
      </c>
      <c r="L269" s="30">
        <f t="shared" si="26"/>
        <v>0.94161958568738224</v>
      </c>
      <c r="P269" s="30">
        <f t="shared" si="27"/>
        <v>0.94696969696969702</v>
      </c>
      <c r="R269" s="31">
        <v>86.7</v>
      </c>
      <c r="S269" s="30">
        <v>1.2740523926104299</v>
      </c>
      <c r="T269" s="32">
        <f t="shared" si="22"/>
        <v>110.46034243932428</v>
      </c>
      <c r="U269" s="32">
        <f t="shared" si="23"/>
        <v>96.471954293986087</v>
      </c>
    </row>
    <row r="270" spans="1:21">
      <c r="A270" s="29">
        <v>33086</v>
      </c>
      <c r="D270" s="30">
        <f t="shared" si="24"/>
        <v>1.0172939979654121</v>
      </c>
      <c r="H270" s="30">
        <f t="shared" si="25"/>
        <v>0.99833610648918136</v>
      </c>
      <c r="L270" s="30">
        <f t="shared" si="26"/>
        <v>0.94161958568738224</v>
      </c>
      <c r="P270" s="30">
        <f t="shared" si="27"/>
        <v>0.94696969696969702</v>
      </c>
      <c r="R270" s="31">
        <v>86.7</v>
      </c>
      <c r="S270" s="30">
        <v>1.2740523926104299</v>
      </c>
      <c r="T270" s="32">
        <f t="shared" si="22"/>
        <v>110.46034243932428</v>
      </c>
      <c r="U270" s="32">
        <f t="shared" si="23"/>
        <v>96.471954293986087</v>
      </c>
    </row>
    <row r="271" spans="1:21">
      <c r="A271" s="29">
        <v>33117</v>
      </c>
      <c r="D271" s="30">
        <f t="shared" si="24"/>
        <v>1.0172939979654121</v>
      </c>
      <c r="H271" s="30">
        <f t="shared" si="25"/>
        <v>0.99833610648918136</v>
      </c>
      <c r="L271" s="30">
        <f t="shared" si="26"/>
        <v>0.94161958568738224</v>
      </c>
      <c r="P271" s="30">
        <f t="shared" si="27"/>
        <v>0.94696969696969702</v>
      </c>
      <c r="R271" s="31">
        <v>86.7</v>
      </c>
      <c r="S271" s="30">
        <v>1.2740523926104299</v>
      </c>
      <c r="T271" s="32">
        <f t="shared" si="22"/>
        <v>110.46034243932428</v>
      </c>
      <c r="U271" s="32">
        <f t="shared" si="23"/>
        <v>96.471954293986087</v>
      </c>
    </row>
    <row r="272" spans="1:21">
      <c r="A272" s="29">
        <v>33147</v>
      </c>
      <c r="D272" s="30">
        <f t="shared" si="24"/>
        <v>1.0172939979654121</v>
      </c>
      <c r="H272" s="30">
        <f t="shared" si="25"/>
        <v>0.99833610648918136</v>
      </c>
      <c r="L272" s="30">
        <f t="shared" si="26"/>
        <v>0.94161958568738224</v>
      </c>
      <c r="P272" s="30">
        <f t="shared" si="27"/>
        <v>0.94696969696969702</v>
      </c>
      <c r="R272" s="31">
        <v>86.7</v>
      </c>
      <c r="S272" s="30">
        <v>1.2713061304817901</v>
      </c>
      <c r="T272" s="32">
        <f t="shared" si="22"/>
        <v>110.22224151277121</v>
      </c>
      <c r="U272" s="32">
        <f t="shared" si="23"/>
        <v>96.264005801372988</v>
      </c>
    </row>
    <row r="273" spans="1:21">
      <c r="A273" s="29">
        <v>33178</v>
      </c>
      <c r="D273" s="30">
        <f t="shared" si="24"/>
        <v>1.0172939979654121</v>
      </c>
      <c r="H273" s="30">
        <f t="shared" si="25"/>
        <v>0.99833610648918136</v>
      </c>
      <c r="L273" s="30">
        <f t="shared" si="26"/>
        <v>0.94161958568738224</v>
      </c>
      <c r="P273" s="30">
        <f t="shared" si="27"/>
        <v>0.94696969696969702</v>
      </c>
      <c r="R273" s="31">
        <v>86.7</v>
      </c>
      <c r="S273" s="30">
        <v>1.2713061304817901</v>
      </c>
      <c r="T273" s="32">
        <f t="shared" si="22"/>
        <v>110.22224151277121</v>
      </c>
      <c r="U273" s="32">
        <f t="shared" si="23"/>
        <v>96.264005801372988</v>
      </c>
    </row>
    <row r="274" spans="1:21">
      <c r="A274" s="29">
        <v>33208</v>
      </c>
      <c r="D274" s="30">
        <f t="shared" si="24"/>
        <v>1.0172939979654121</v>
      </c>
      <c r="H274" s="30">
        <f t="shared" si="25"/>
        <v>0.99833610648918136</v>
      </c>
      <c r="L274" s="30">
        <f t="shared" si="26"/>
        <v>0.94161958568738224</v>
      </c>
      <c r="P274" s="30">
        <f t="shared" si="27"/>
        <v>0.94696969696969702</v>
      </c>
      <c r="R274" s="31">
        <v>86.7</v>
      </c>
      <c r="S274" s="30">
        <v>1.2713061304817901</v>
      </c>
      <c r="T274" s="32">
        <f t="shared" si="22"/>
        <v>110.22224151277121</v>
      </c>
      <c r="U274" s="32">
        <f t="shared" si="23"/>
        <v>96.264005801372988</v>
      </c>
    </row>
    <row r="275" spans="1:21">
      <c r="A275" s="29">
        <v>33239</v>
      </c>
      <c r="D275" s="30">
        <f t="shared" si="24"/>
        <v>1.0172939979654121</v>
      </c>
      <c r="H275" s="30">
        <f t="shared" si="25"/>
        <v>0.99833610648918136</v>
      </c>
      <c r="L275" s="30">
        <f t="shared" si="26"/>
        <v>0.94161958568738224</v>
      </c>
      <c r="P275" s="30">
        <f t="shared" si="27"/>
        <v>0.94696969696969702</v>
      </c>
      <c r="R275" s="31">
        <v>86.7</v>
      </c>
      <c r="S275" s="30">
        <v>1.2677421630985899</v>
      </c>
      <c r="T275" s="32">
        <f t="shared" si="22"/>
        <v>109.91324554064775</v>
      </c>
      <c r="U275" s="32">
        <f t="shared" si="23"/>
        <v>95.994140213041192</v>
      </c>
    </row>
    <row r="276" spans="1:21">
      <c r="A276" s="29">
        <v>33270</v>
      </c>
      <c r="D276" s="30">
        <f t="shared" si="24"/>
        <v>1.0172939979654121</v>
      </c>
      <c r="H276" s="30">
        <f t="shared" si="25"/>
        <v>0.99833610648918136</v>
      </c>
      <c r="L276" s="30">
        <f t="shared" si="26"/>
        <v>0.94161958568738224</v>
      </c>
      <c r="P276" s="30">
        <f t="shared" si="27"/>
        <v>0.94696969696969702</v>
      </c>
      <c r="R276" s="31">
        <v>86.7</v>
      </c>
      <c r="S276" s="30">
        <v>1.2677421630985899</v>
      </c>
      <c r="T276" s="32">
        <f t="shared" si="22"/>
        <v>109.91324554064775</v>
      </c>
      <c r="U276" s="32">
        <f t="shared" si="23"/>
        <v>95.994140213041192</v>
      </c>
    </row>
    <row r="277" spans="1:21">
      <c r="A277" s="29">
        <v>33298</v>
      </c>
      <c r="D277" s="30">
        <f t="shared" si="24"/>
        <v>1.0172939979654121</v>
      </c>
      <c r="H277" s="30">
        <f t="shared" si="25"/>
        <v>0.99833610648918136</v>
      </c>
      <c r="L277" s="30">
        <f t="shared" si="26"/>
        <v>0.94161958568738224</v>
      </c>
      <c r="P277" s="30">
        <f t="shared" si="27"/>
        <v>0.94696969696969702</v>
      </c>
      <c r="R277" s="31">
        <v>86.7</v>
      </c>
      <c r="S277" s="30">
        <v>1.2677421630985899</v>
      </c>
      <c r="T277" s="32">
        <f t="shared" si="22"/>
        <v>109.91324554064775</v>
      </c>
      <c r="U277" s="32">
        <f t="shared" si="23"/>
        <v>95.994140213041192</v>
      </c>
    </row>
    <row r="278" spans="1:21">
      <c r="A278" s="29">
        <v>33329</v>
      </c>
      <c r="D278" s="30">
        <f t="shared" si="24"/>
        <v>1.0172939979654121</v>
      </c>
      <c r="H278" s="30">
        <f t="shared" si="25"/>
        <v>0.99833610648918136</v>
      </c>
      <c r="L278" s="30">
        <f t="shared" si="26"/>
        <v>0.94161958568738224</v>
      </c>
      <c r="P278" s="30">
        <f t="shared" si="27"/>
        <v>0.94696969696969702</v>
      </c>
      <c r="R278" s="31">
        <v>88.9</v>
      </c>
      <c r="S278" s="30">
        <v>1.2633733997807799</v>
      </c>
      <c r="T278" s="32">
        <f t="shared" si="22"/>
        <v>112.31389524051134</v>
      </c>
      <c r="U278" s="32">
        <f t="shared" si="23"/>
        <v>98.090778363953376</v>
      </c>
    </row>
    <row r="279" spans="1:21">
      <c r="A279" s="29">
        <v>33359</v>
      </c>
      <c r="D279" s="30">
        <f t="shared" si="24"/>
        <v>1.0172939979654121</v>
      </c>
      <c r="H279" s="30">
        <f t="shared" si="25"/>
        <v>0.99833610648918136</v>
      </c>
      <c r="L279" s="30">
        <f t="shared" si="26"/>
        <v>0.94161958568738224</v>
      </c>
      <c r="P279" s="30">
        <f t="shared" si="27"/>
        <v>0.94696969696969702</v>
      </c>
      <c r="R279" s="31">
        <v>88.9</v>
      </c>
      <c r="S279" s="30">
        <v>1.2633733997807799</v>
      </c>
      <c r="T279" s="32">
        <f t="shared" ref="T279:T342" si="28">R279*S279</f>
        <v>112.31389524051134</v>
      </c>
      <c r="U279" s="32">
        <f t="shared" si="23"/>
        <v>98.090778363953376</v>
      </c>
    </row>
    <row r="280" spans="1:21">
      <c r="A280" s="29">
        <v>33390</v>
      </c>
      <c r="D280" s="30">
        <f t="shared" si="24"/>
        <v>1.0172939979654121</v>
      </c>
      <c r="H280" s="30">
        <f t="shared" si="25"/>
        <v>0.99833610648918136</v>
      </c>
      <c r="L280" s="30">
        <f t="shared" si="26"/>
        <v>0.94161958568738224</v>
      </c>
      <c r="P280" s="30">
        <f t="shared" si="27"/>
        <v>0.94696969696969702</v>
      </c>
      <c r="R280" s="31">
        <v>88.9</v>
      </c>
      <c r="S280" s="30">
        <v>1.2633733997807799</v>
      </c>
      <c r="T280" s="32">
        <f t="shared" si="28"/>
        <v>112.31389524051134</v>
      </c>
      <c r="U280" s="32">
        <f t="shared" ref="U280:U343" si="29">T280/AVERAGE(T$566:T$577)*100</f>
        <v>98.090778363953376</v>
      </c>
    </row>
    <row r="281" spans="1:21">
      <c r="A281" s="29">
        <v>33420</v>
      </c>
      <c r="D281" s="30">
        <f t="shared" si="24"/>
        <v>1.0172939979654121</v>
      </c>
      <c r="H281" s="30">
        <f t="shared" si="25"/>
        <v>0.99833610648918136</v>
      </c>
      <c r="L281" s="30">
        <f t="shared" si="26"/>
        <v>0.94161958568738224</v>
      </c>
      <c r="P281" s="30">
        <f t="shared" si="27"/>
        <v>0.94696969696969702</v>
      </c>
      <c r="R281" s="31">
        <v>88.9</v>
      </c>
      <c r="S281" s="30">
        <v>1.2582645655923901</v>
      </c>
      <c r="T281" s="32">
        <f t="shared" si="28"/>
        <v>111.85971988116349</v>
      </c>
      <c r="U281" s="32">
        <f t="shared" si="29"/>
        <v>97.694118499056358</v>
      </c>
    </row>
    <row r="282" spans="1:21">
      <c r="A282" s="29">
        <v>33451</v>
      </c>
      <c r="D282" s="30">
        <f t="shared" si="24"/>
        <v>1.0172939979654121</v>
      </c>
      <c r="H282" s="30">
        <f t="shared" si="25"/>
        <v>0.99833610648918136</v>
      </c>
      <c r="L282" s="30">
        <f t="shared" si="26"/>
        <v>0.94161958568738224</v>
      </c>
      <c r="P282" s="30">
        <f t="shared" si="27"/>
        <v>0.94696969696969702</v>
      </c>
      <c r="R282" s="31">
        <v>88.9</v>
      </c>
      <c r="S282" s="30">
        <v>1.2582645655923901</v>
      </c>
      <c r="T282" s="32">
        <f t="shared" si="28"/>
        <v>111.85971988116349</v>
      </c>
      <c r="U282" s="32">
        <f t="shared" si="29"/>
        <v>97.694118499056358</v>
      </c>
    </row>
    <row r="283" spans="1:21">
      <c r="A283" s="29">
        <v>33482</v>
      </c>
      <c r="D283" s="30">
        <f t="shared" si="24"/>
        <v>1.0172939979654121</v>
      </c>
      <c r="H283" s="30">
        <f t="shared" si="25"/>
        <v>0.99833610648918136</v>
      </c>
      <c r="L283" s="30">
        <f t="shared" si="26"/>
        <v>0.94161958568738224</v>
      </c>
      <c r="P283" s="30">
        <f t="shared" si="27"/>
        <v>0.94696969696969702</v>
      </c>
      <c r="R283" s="31">
        <v>88.9</v>
      </c>
      <c r="S283" s="30">
        <v>1.2582645655923901</v>
      </c>
      <c r="T283" s="32">
        <f t="shared" si="28"/>
        <v>111.85971988116349</v>
      </c>
      <c r="U283" s="32">
        <f t="shared" si="29"/>
        <v>97.694118499056358</v>
      </c>
    </row>
    <row r="284" spans="1:21">
      <c r="A284" s="29">
        <v>33512</v>
      </c>
      <c r="D284" s="30">
        <f t="shared" si="24"/>
        <v>1.0172939979654121</v>
      </c>
      <c r="H284" s="30">
        <f t="shared" si="25"/>
        <v>0.99833610648918136</v>
      </c>
      <c r="L284" s="30">
        <f t="shared" si="26"/>
        <v>0.94161958568738224</v>
      </c>
      <c r="P284" s="30">
        <f t="shared" si="27"/>
        <v>0.94696969696969702</v>
      </c>
      <c r="R284" s="31">
        <v>88.9</v>
      </c>
      <c r="S284" s="30">
        <v>1.2524716814709</v>
      </c>
      <c r="T284" s="32">
        <f t="shared" si="28"/>
        <v>111.34473248276302</v>
      </c>
      <c r="U284" s="32">
        <f t="shared" si="29"/>
        <v>97.244347661275739</v>
      </c>
    </row>
    <row r="285" spans="1:21">
      <c r="A285" s="29">
        <v>33543</v>
      </c>
      <c r="D285" s="30">
        <f t="shared" si="24"/>
        <v>1.0172939979654121</v>
      </c>
      <c r="H285" s="30">
        <f t="shared" si="25"/>
        <v>0.99833610648918136</v>
      </c>
      <c r="L285" s="30">
        <f t="shared" si="26"/>
        <v>0.94161958568738224</v>
      </c>
      <c r="P285" s="30">
        <f t="shared" si="27"/>
        <v>0.94696969696969702</v>
      </c>
      <c r="R285" s="31">
        <v>88.9</v>
      </c>
      <c r="S285" s="30">
        <v>1.2524716814709</v>
      </c>
      <c r="T285" s="32">
        <f t="shared" si="28"/>
        <v>111.34473248276302</v>
      </c>
      <c r="U285" s="32">
        <f t="shared" si="29"/>
        <v>97.244347661275739</v>
      </c>
    </row>
    <row r="286" spans="1:21">
      <c r="A286" s="29">
        <v>33573</v>
      </c>
      <c r="D286" s="30">
        <f t="shared" si="24"/>
        <v>1.0172939979654121</v>
      </c>
      <c r="H286" s="30">
        <f t="shared" si="25"/>
        <v>0.99833610648918136</v>
      </c>
      <c r="L286" s="30">
        <f t="shared" si="26"/>
        <v>0.94161958568738224</v>
      </c>
      <c r="P286" s="30">
        <f t="shared" si="27"/>
        <v>0.94696969696969702</v>
      </c>
      <c r="R286" s="31">
        <v>88.9</v>
      </c>
      <c r="S286" s="30">
        <v>1.2524716814709</v>
      </c>
      <c r="T286" s="32">
        <f t="shared" si="28"/>
        <v>111.34473248276302</v>
      </c>
      <c r="U286" s="32">
        <f t="shared" si="29"/>
        <v>97.244347661275739</v>
      </c>
    </row>
    <row r="287" spans="1:21">
      <c r="A287" s="29">
        <v>33604</v>
      </c>
      <c r="D287" s="30">
        <f t="shared" si="24"/>
        <v>1.0172939979654121</v>
      </c>
      <c r="H287" s="30">
        <f t="shared" si="25"/>
        <v>0.99833610648918136</v>
      </c>
      <c r="L287" s="30">
        <f t="shared" si="26"/>
        <v>0.94161958568738224</v>
      </c>
      <c r="P287" s="30">
        <f t="shared" si="27"/>
        <v>0.94696969696969702</v>
      </c>
      <c r="R287" s="31">
        <v>88.9</v>
      </c>
      <c r="S287" s="30">
        <v>1.2460500545573301</v>
      </c>
      <c r="T287" s="32">
        <f t="shared" si="28"/>
        <v>110.77384985014665</v>
      </c>
      <c r="U287" s="32">
        <f t="shared" si="29"/>
        <v>96.745760005065549</v>
      </c>
    </row>
    <row r="288" spans="1:21">
      <c r="A288" s="29">
        <v>33635</v>
      </c>
      <c r="D288" s="30">
        <f t="shared" si="24"/>
        <v>1.0172939979654121</v>
      </c>
      <c r="H288" s="30">
        <f t="shared" si="25"/>
        <v>0.99833610648918136</v>
      </c>
      <c r="L288" s="30">
        <f t="shared" si="26"/>
        <v>0.94161958568738224</v>
      </c>
      <c r="P288" s="30">
        <f t="shared" si="27"/>
        <v>0.94696969696969702</v>
      </c>
      <c r="R288" s="31">
        <v>88.9</v>
      </c>
      <c r="S288" s="30">
        <v>1.2460500545573301</v>
      </c>
      <c r="T288" s="32">
        <f t="shared" si="28"/>
        <v>110.77384985014665</v>
      </c>
      <c r="U288" s="32">
        <f t="shared" si="29"/>
        <v>96.745760005065549</v>
      </c>
    </row>
    <row r="289" spans="1:21">
      <c r="A289" s="29">
        <v>33664</v>
      </c>
      <c r="D289" s="30">
        <f t="shared" si="24"/>
        <v>1.0172939979654121</v>
      </c>
      <c r="H289" s="30">
        <f t="shared" si="25"/>
        <v>0.99833610648918136</v>
      </c>
      <c r="L289" s="30">
        <f t="shared" si="26"/>
        <v>0.94161958568738224</v>
      </c>
      <c r="P289" s="30">
        <f t="shared" si="27"/>
        <v>0.94696969696969702</v>
      </c>
      <c r="R289" s="31">
        <v>88.9</v>
      </c>
      <c r="S289" s="30">
        <v>1.2460500545573301</v>
      </c>
      <c r="T289" s="32">
        <f t="shared" si="28"/>
        <v>110.77384985014665</v>
      </c>
      <c r="U289" s="32">
        <f t="shared" si="29"/>
        <v>96.745760005065549</v>
      </c>
    </row>
    <row r="290" spans="1:21">
      <c r="A290" s="29">
        <v>33695</v>
      </c>
      <c r="D290" s="30">
        <f t="shared" si="24"/>
        <v>1.0172939979654121</v>
      </c>
      <c r="H290" s="30">
        <f t="shared" si="25"/>
        <v>0.99833610648918136</v>
      </c>
      <c r="L290" s="30">
        <f t="shared" si="26"/>
        <v>0.94161958568738224</v>
      </c>
      <c r="P290" s="30">
        <f t="shared" si="27"/>
        <v>0.94696969696969702</v>
      </c>
      <c r="R290" s="31">
        <v>90.1</v>
      </c>
      <c r="S290" s="30">
        <v>1.23902113220358</v>
      </c>
      <c r="T290" s="32">
        <f t="shared" si="28"/>
        <v>111.63580401154255</v>
      </c>
      <c r="U290" s="32">
        <f t="shared" si="29"/>
        <v>97.498558707526328</v>
      </c>
    </row>
    <row r="291" spans="1:21">
      <c r="A291" s="29">
        <v>33725</v>
      </c>
      <c r="D291" s="30">
        <f t="shared" si="24"/>
        <v>1.0172939979654121</v>
      </c>
      <c r="H291" s="30">
        <f t="shared" si="25"/>
        <v>0.99833610648918136</v>
      </c>
      <c r="L291" s="30">
        <f t="shared" si="26"/>
        <v>0.94161958568738224</v>
      </c>
      <c r="P291" s="30">
        <f t="shared" si="27"/>
        <v>0.94696969696969702</v>
      </c>
      <c r="R291" s="31">
        <v>90.1</v>
      </c>
      <c r="S291" s="30">
        <v>1.23902113220358</v>
      </c>
      <c r="T291" s="32">
        <f t="shared" si="28"/>
        <v>111.63580401154255</v>
      </c>
      <c r="U291" s="32">
        <f t="shared" si="29"/>
        <v>97.498558707526328</v>
      </c>
    </row>
    <row r="292" spans="1:21">
      <c r="A292" s="29">
        <v>33756</v>
      </c>
      <c r="D292" s="30">
        <f t="shared" si="24"/>
        <v>1.0172939979654121</v>
      </c>
      <c r="H292" s="30">
        <f t="shared" si="25"/>
        <v>0.99833610648918136</v>
      </c>
      <c r="L292" s="30">
        <f t="shared" si="26"/>
        <v>0.94161958568738224</v>
      </c>
      <c r="P292" s="30">
        <f t="shared" si="27"/>
        <v>0.94696969696969702</v>
      </c>
      <c r="R292" s="31">
        <v>90.1</v>
      </c>
      <c r="S292" s="30">
        <v>1.23902113220358</v>
      </c>
      <c r="T292" s="32">
        <f t="shared" si="28"/>
        <v>111.63580401154255</v>
      </c>
      <c r="U292" s="32">
        <f t="shared" si="29"/>
        <v>97.498558707526328</v>
      </c>
    </row>
    <row r="293" spans="1:21">
      <c r="A293" s="29">
        <v>33786</v>
      </c>
      <c r="D293" s="30">
        <f t="shared" si="24"/>
        <v>1.0172939979654121</v>
      </c>
      <c r="H293" s="30">
        <f t="shared" si="25"/>
        <v>0.99833610648918136</v>
      </c>
      <c r="L293" s="30">
        <f t="shared" si="26"/>
        <v>0.94161958568738224</v>
      </c>
      <c r="P293" s="30">
        <f t="shared" si="27"/>
        <v>0.94696969696969702</v>
      </c>
      <c r="R293" s="31">
        <v>90.1</v>
      </c>
      <c r="S293" s="30">
        <v>1.23147306711726</v>
      </c>
      <c r="T293" s="32">
        <f t="shared" si="28"/>
        <v>110.95572334726512</v>
      </c>
      <c r="U293" s="32">
        <f t="shared" si="29"/>
        <v>96.904601552301742</v>
      </c>
    </row>
    <row r="294" spans="1:21">
      <c r="A294" s="29">
        <v>33817</v>
      </c>
      <c r="D294" s="30">
        <f t="shared" si="24"/>
        <v>1.0172939979654121</v>
      </c>
      <c r="H294" s="30">
        <f t="shared" si="25"/>
        <v>0.99833610648918136</v>
      </c>
      <c r="L294" s="30">
        <f t="shared" si="26"/>
        <v>0.94161958568738224</v>
      </c>
      <c r="P294" s="30">
        <f t="shared" si="27"/>
        <v>0.94696969696969702</v>
      </c>
      <c r="R294" s="31">
        <v>90.1</v>
      </c>
      <c r="S294" s="30">
        <v>1.23147306711726</v>
      </c>
      <c r="T294" s="32">
        <f t="shared" si="28"/>
        <v>110.95572334726512</v>
      </c>
      <c r="U294" s="32">
        <f t="shared" si="29"/>
        <v>96.904601552301742</v>
      </c>
    </row>
    <row r="295" spans="1:21">
      <c r="A295" s="29">
        <v>33848</v>
      </c>
      <c r="D295" s="30">
        <f t="shared" si="24"/>
        <v>1.0172939979654121</v>
      </c>
      <c r="H295" s="30">
        <f t="shared" si="25"/>
        <v>0.99833610648918136</v>
      </c>
      <c r="L295" s="30">
        <f t="shared" si="26"/>
        <v>0.94161958568738224</v>
      </c>
      <c r="P295" s="30">
        <f t="shared" si="27"/>
        <v>0.94696969696969702</v>
      </c>
      <c r="R295" s="31">
        <v>90.1</v>
      </c>
      <c r="S295" s="30">
        <v>1.23147306711726</v>
      </c>
      <c r="T295" s="32">
        <f t="shared" si="28"/>
        <v>110.95572334726512</v>
      </c>
      <c r="U295" s="32">
        <f t="shared" si="29"/>
        <v>96.904601552301742</v>
      </c>
    </row>
    <row r="296" spans="1:21">
      <c r="A296" s="29">
        <v>33878</v>
      </c>
      <c r="D296" s="30">
        <f t="shared" si="24"/>
        <v>1.0172939979654121</v>
      </c>
      <c r="H296" s="30">
        <f t="shared" si="25"/>
        <v>0.99833610648918136</v>
      </c>
      <c r="L296" s="30">
        <f t="shared" si="26"/>
        <v>0.94161958568738224</v>
      </c>
      <c r="P296" s="30">
        <f t="shared" si="27"/>
        <v>0.94696969696969702</v>
      </c>
      <c r="R296" s="31">
        <v>90.1</v>
      </c>
      <c r="S296" s="30">
        <v>1.22350162360313</v>
      </c>
      <c r="T296" s="32">
        <f t="shared" si="28"/>
        <v>110.237496286642</v>
      </c>
      <c r="U296" s="32">
        <f t="shared" si="29"/>
        <v>96.277328753440031</v>
      </c>
    </row>
    <row r="297" spans="1:21">
      <c r="A297" s="29">
        <v>33909</v>
      </c>
      <c r="D297" s="30">
        <f t="shared" si="24"/>
        <v>1.0172939979654121</v>
      </c>
      <c r="H297" s="30">
        <f t="shared" si="25"/>
        <v>0.99833610648918136</v>
      </c>
      <c r="L297" s="30">
        <f t="shared" si="26"/>
        <v>0.94161958568738224</v>
      </c>
      <c r="P297" s="30">
        <f t="shared" si="27"/>
        <v>0.94696969696969702</v>
      </c>
      <c r="R297" s="31">
        <v>90.1</v>
      </c>
      <c r="S297" s="30">
        <v>1.22350162360313</v>
      </c>
      <c r="T297" s="32">
        <f t="shared" si="28"/>
        <v>110.237496286642</v>
      </c>
      <c r="U297" s="32">
        <f t="shared" si="29"/>
        <v>96.277328753440031</v>
      </c>
    </row>
    <row r="298" spans="1:21">
      <c r="A298" s="29">
        <v>33939</v>
      </c>
      <c r="D298" s="30">
        <f t="shared" si="24"/>
        <v>1.0172939979654121</v>
      </c>
      <c r="H298" s="30">
        <f t="shared" si="25"/>
        <v>0.99833610648918136</v>
      </c>
      <c r="L298" s="30">
        <f t="shared" si="26"/>
        <v>0.94161958568738224</v>
      </c>
      <c r="P298" s="30">
        <f t="shared" si="27"/>
        <v>0.94696969696969702</v>
      </c>
      <c r="R298" s="31">
        <v>90.1</v>
      </c>
      <c r="S298" s="30">
        <v>1.22350162360313</v>
      </c>
      <c r="T298" s="32">
        <f t="shared" si="28"/>
        <v>110.237496286642</v>
      </c>
      <c r="U298" s="32">
        <f t="shared" si="29"/>
        <v>96.277328753440031</v>
      </c>
    </row>
    <row r="299" spans="1:21">
      <c r="A299" s="29">
        <v>33970</v>
      </c>
      <c r="D299" s="30">
        <f t="shared" si="24"/>
        <v>1.0172939979654121</v>
      </c>
      <c r="H299" s="30">
        <f t="shared" si="25"/>
        <v>0.99833610648918136</v>
      </c>
      <c r="L299" s="30">
        <f t="shared" si="26"/>
        <v>0.94161958568738224</v>
      </c>
      <c r="P299" s="30">
        <f t="shared" si="27"/>
        <v>0.94696969696969702</v>
      </c>
      <c r="R299" s="31">
        <v>90.1</v>
      </c>
      <c r="S299" s="30">
        <v>1.2152046063177799</v>
      </c>
      <c r="T299" s="32">
        <f t="shared" si="28"/>
        <v>109.48993502923196</v>
      </c>
      <c r="U299" s="32">
        <f t="shared" si="29"/>
        <v>95.624436558248519</v>
      </c>
    </row>
    <row r="300" spans="1:21">
      <c r="A300" s="29">
        <v>34001</v>
      </c>
      <c r="D300" s="30">
        <f t="shared" si="24"/>
        <v>1.0172939979654121</v>
      </c>
      <c r="H300" s="30">
        <f t="shared" si="25"/>
        <v>0.99833610648918136</v>
      </c>
      <c r="L300" s="30">
        <f t="shared" si="26"/>
        <v>0.94161958568738224</v>
      </c>
      <c r="P300" s="30">
        <f t="shared" si="27"/>
        <v>0.94696969696969702</v>
      </c>
      <c r="R300" s="31">
        <v>90.1</v>
      </c>
      <c r="S300" s="30">
        <v>1.2152046063177799</v>
      </c>
      <c r="T300" s="32">
        <f t="shared" si="28"/>
        <v>109.48993502923196</v>
      </c>
      <c r="U300" s="32">
        <f t="shared" si="29"/>
        <v>95.624436558248519</v>
      </c>
    </row>
    <row r="301" spans="1:21">
      <c r="A301" s="29">
        <v>34029</v>
      </c>
      <c r="D301" s="30">
        <f t="shared" si="24"/>
        <v>1.0172939979654121</v>
      </c>
      <c r="H301" s="30">
        <f t="shared" si="25"/>
        <v>0.99833610648918136</v>
      </c>
      <c r="L301" s="30">
        <f t="shared" si="26"/>
        <v>0.94161958568738224</v>
      </c>
      <c r="P301" s="30">
        <f t="shared" si="27"/>
        <v>0.94696969696969702</v>
      </c>
      <c r="R301" s="31">
        <v>90.1</v>
      </c>
      <c r="S301" s="30">
        <v>1.2152046063177799</v>
      </c>
      <c r="T301" s="32">
        <f t="shared" si="28"/>
        <v>109.48993502923196</v>
      </c>
      <c r="U301" s="32">
        <f t="shared" si="29"/>
        <v>95.624436558248519</v>
      </c>
    </row>
    <row r="302" spans="1:21">
      <c r="A302" s="29">
        <v>34060</v>
      </c>
      <c r="D302" s="30">
        <f t="shared" si="24"/>
        <v>1.0172939979654121</v>
      </c>
      <c r="H302" s="30">
        <f t="shared" si="25"/>
        <v>0.99833610648918136</v>
      </c>
      <c r="L302" s="30">
        <f t="shared" si="26"/>
        <v>0.94161958568738224</v>
      </c>
      <c r="P302" s="30">
        <f t="shared" si="27"/>
        <v>0.94696969696969702</v>
      </c>
      <c r="R302" s="31">
        <v>90.6</v>
      </c>
      <c r="S302" s="30">
        <v>1.20662541631821</v>
      </c>
      <c r="T302" s="32">
        <f t="shared" si="28"/>
        <v>109.32026271842982</v>
      </c>
      <c r="U302" s="32">
        <f t="shared" si="29"/>
        <v>95.476251073293582</v>
      </c>
    </row>
    <row r="303" spans="1:21">
      <c r="A303" s="29">
        <v>34090</v>
      </c>
      <c r="D303" s="30">
        <f t="shared" si="24"/>
        <v>1.0172939979654121</v>
      </c>
      <c r="H303" s="30">
        <f t="shared" si="25"/>
        <v>0.99833610648918136</v>
      </c>
      <c r="L303" s="30">
        <f t="shared" si="26"/>
        <v>0.94161958568738224</v>
      </c>
      <c r="P303" s="30">
        <f t="shared" si="27"/>
        <v>0.94696969696969702</v>
      </c>
      <c r="R303" s="31">
        <v>90.6</v>
      </c>
      <c r="S303" s="30">
        <v>1.20662541631821</v>
      </c>
      <c r="T303" s="32">
        <f t="shared" si="28"/>
        <v>109.32026271842982</v>
      </c>
      <c r="U303" s="32">
        <f t="shared" si="29"/>
        <v>95.476251073293582</v>
      </c>
    </row>
    <row r="304" spans="1:21">
      <c r="A304" s="29">
        <v>34121</v>
      </c>
      <c r="D304" s="30">
        <f t="shared" si="24"/>
        <v>1.0172939979654121</v>
      </c>
      <c r="H304" s="30">
        <f t="shared" si="25"/>
        <v>0.99833610648918136</v>
      </c>
      <c r="L304" s="30">
        <f t="shared" si="26"/>
        <v>0.94161958568738224</v>
      </c>
      <c r="P304" s="30">
        <f t="shared" si="27"/>
        <v>0.94696969696969702</v>
      </c>
      <c r="R304" s="31">
        <v>90.6</v>
      </c>
      <c r="S304" s="30">
        <v>1.20662541631821</v>
      </c>
      <c r="T304" s="32">
        <f t="shared" si="28"/>
        <v>109.32026271842982</v>
      </c>
      <c r="U304" s="32">
        <f t="shared" si="29"/>
        <v>95.476251073293582</v>
      </c>
    </row>
    <row r="305" spans="1:21">
      <c r="A305" s="29">
        <v>34151</v>
      </c>
      <c r="D305" s="30">
        <f t="shared" si="24"/>
        <v>1.0172939979654121</v>
      </c>
      <c r="H305" s="30">
        <f t="shared" si="25"/>
        <v>0.99833610648918136</v>
      </c>
      <c r="L305" s="30">
        <f t="shared" si="26"/>
        <v>0.94161958568738224</v>
      </c>
      <c r="P305" s="30">
        <f t="shared" si="27"/>
        <v>0.94696969696969702</v>
      </c>
      <c r="R305" s="31">
        <v>90.6</v>
      </c>
      <c r="S305" s="30">
        <v>1.19790519119584</v>
      </c>
      <c r="T305" s="32">
        <f t="shared" si="28"/>
        <v>108.53021032234309</v>
      </c>
      <c r="U305" s="32">
        <f t="shared" si="29"/>
        <v>94.786248698124425</v>
      </c>
    </row>
    <row r="306" spans="1:21">
      <c r="A306" s="29">
        <v>34182</v>
      </c>
      <c r="D306" s="30">
        <f t="shared" si="24"/>
        <v>1.0172939979654121</v>
      </c>
      <c r="H306" s="30">
        <f t="shared" si="25"/>
        <v>0.99833610648918136</v>
      </c>
      <c r="L306" s="30">
        <f t="shared" si="26"/>
        <v>0.94161958568738224</v>
      </c>
      <c r="P306" s="30">
        <f t="shared" si="27"/>
        <v>0.94696969696969702</v>
      </c>
      <c r="R306" s="31">
        <v>90.6</v>
      </c>
      <c r="S306" s="30">
        <v>1.19790519119584</v>
      </c>
      <c r="T306" s="32">
        <f t="shared" si="28"/>
        <v>108.53021032234309</v>
      </c>
      <c r="U306" s="32">
        <f t="shared" si="29"/>
        <v>94.786248698124425</v>
      </c>
    </row>
    <row r="307" spans="1:21">
      <c r="A307" s="29">
        <v>34213</v>
      </c>
      <c r="D307" s="30">
        <f t="shared" si="24"/>
        <v>1.0172939979654121</v>
      </c>
      <c r="H307" s="30">
        <f t="shared" si="25"/>
        <v>0.99833610648918136</v>
      </c>
      <c r="L307" s="30">
        <f t="shared" si="26"/>
        <v>0.94161958568738224</v>
      </c>
      <c r="P307" s="30">
        <f t="shared" si="27"/>
        <v>0.94696969696969702</v>
      </c>
      <c r="R307" s="31">
        <v>90.6</v>
      </c>
      <c r="S307" s="30">
        <v>1.19790519119584</v>
      </c>
      <c r="T307" s="32">
        <f t="shared" si="28"/>
        <v>108.53021032234309</v>
      </c>
      <c r="U307" s="32">
        <f t="shared" si="29"/>
        <v>94.786248698124425</v>
      </c>
    </row>
    <row r="308" spans="1:21">
      <c r="A308" s="29">
        <v>34243</v>
      </c>
      <c r="D308" s="30">
        <f t="shared" si="24"/>
        <v>1.0172939979654121</v>
      </c>
      <c r="H308" s="30">
        <f t="shared" si="25"/>
        <v>0.99833610648918136</v>
      </c>
      <c r="L308" s="30">
        <f t="shared" si="26"/>
        <v>0.94161958568738224</v>
      </c>
      <c r="P308" s="30">
        <f t="shared" si="27"/>
        <v>0.94696969696969702</v>
      </c>
      <c r="R308" s="31">
        <v>90.6</v>
      </c>
      <c r="S308" s="30">
        <v>1.1891952499590299</v>
      </c>
      <c r="T308" s="32">
        <f t="shared" si="28"/>
        <v>107.7410896462881</v>
      </c>
      <c r="U308" s="32">
        <f t="shared" si="29"/>
        <v>94.097060052573795</v>
      </c>
    </row>
    <row r="309" spans="1:21">
      <c r="A309" s="29">
        <v>34274</v>
      </c>
      <c r="D309" s="30">
        <f t="shared" si="24"/>
        <v>1.0172939979654121</v>
      </c>
      <c r="H309" s="30">
        <f t="shared" si="25"/>
        <v>0.99833610648918136</v>
      </c>
      <c r="L309" s="30">
        <f t="shared" si="26"/>
        <v>0.94161958568738224</v>
      </c>
      <c r="P309" s="30">
        <f t="shared" si="27"/>
        <v>0.94696969696969702</v>
      </c>
      <c r="R309" s="31">
        <v>90.6</v>
      </c>
      <c r="S309" s="30">
        <v>1.1891952499590299</v>
      </c>
      <c r="T309" s="32">
        <f t="shared" si="28"/>
        <v>107.7410896462881</v>
      </c>
      <c r="U309" s="32">
        <f t="shared" si="29"/>
        <v>94.097060052573795</v>
      </c>
    </row>
    <row r="310" spans="1:21">
      <c r="A310" s="29">
        <v>34304</v>
      </c>
      <c r="D310" s="30">
        <f t="shared" si="24"/>
        <v>1.0172939979654121</v>
      </c>
      <c r="H310" s="30">
        <f t="shared" si="25"/>
        <v>0.99833610648918136</v>
      </c>
      <c r="L310" s="30">
        <f t="shared" si="26"/>
        <v>0.94161958568738224</v>
      </c>
      <c r="P310" s="30">
        <f t="shared" si="27"/>
        <v>0.94696969696969702</v>
      </c>
      <c r="R310" s="31">
        <v>90.6</v>
      </c>
      <c r="S310" s="30">
        <v>1.1891952499590299</v>
      </c>
      <c r="T310" s="32">
        <f t="shared" si="28"/>
        <v>107.7410896462881</v>
      </c>
      <c r="U310" s="32">
        <f t="shared" si="29"/>
        <v>94.097060052573795</v>
      </c>
    </row>
    <row r="311" spans="1:21">
      <c r="A311" s="29">
        <v>34335</v>
      </c>
      <c r="D311" s="30">
        <f t="shared" si="24"/>
        <v>1.0172939979654121</v>
      </c>
      <c r="H311" s="30">
        <f t="shared" si="25"/>
        <v>0.99833610648918136</v>
      </c>
      <c r="L311" s="30">
        <f t="shared" si="26"/>
        <v>0.94161958568738224</v>
      </c>
      <c r="P311" s="30">
        <f t="shared" si="27"/>
        <v>0.94696969696969702</v>
      </c>
      <c r="R311" s="31">
        <v>90.6</v>
      </c>
      <c r="S311" s="30">
        <v>1.18064443535869</v>
      </c>
      <c r="T311" s="32">
        <f t="shared" si="28"/>
        <v>106.96638584349731</v>
      </c>
      <c r="U311" s="32">
        <f t="shared" si="29"/>
        <v>93.420462567867787</v>
      </c>
    </row>
    <row r="312" spans="1:21">
      <c r="A312" s="29">
        <v>34366</v>
      </c>
      <c r="D312" s="30">
        <f t="shared" si="24"/>
        <v>1.0172939979654121</v>
      </c>
      <c r="H312" s="30">
        <f t="shared" si="25"/>
        <v>0.99833610648918136</v>
      </c>
      <c r="L312" s="30">
        <f t="shared" si="26"/>
        <v>0.94161958568738224</v>
      </c>
      <c r="P312" s="30">
        <f t="shared" si="27"/>
        <v>0.94696969696969702</v>
      </c>
      <c r="R312" s="31">
        <v>90.6</v>
      </c>
      <c r="S312" s="30">
        <v>1.18064443535869</v>
      </c>
      <c r="T312" s="32">
        <f t="shared" si="28"/>
        <v>106.96638584349731</v>
      </c>
      <c r="U312" s="32">
        <f t="shared" si="29"/>
        <v>93.420462567867787</v>
      </c>
    </row>
    <row r="313" spans="1:21">
      <c r="A313" s="29">
        <v>34394</v>
      </c>
      <c r="D313" s="30">
        <f t="shared" si="24"/>
        <v>1.0172939979654121</v>
      </c>
      <c r="H313" s="30">
        <f t="shared" si="25"/>
        <v>0.99833610648918136</v>
      </c>
      <c r="L313" s="30">
        <f t="shared" si="26"/>
        <v>0.94161958568738224</v>
      </c>
      <c r="P313" s="30">
        <f t="shared" si="27"/>
        <v>0.94696969696969702</v>
      </c>
      <c r="R313" s="31">
        <v>90.6</v>
      </c>
      <c r="S313" s="30">
        <v>1.18064443535869</v>
      </c>
      <c r="T313" s="32">
        <f t="shared" si="28"/>
        <v>106.96638584349731</v>
      </c>
      <c r="U313" s="32">
        <f t="shared" si="29"/>
        <v>93.420462567867787</v>
      </c>
    </row>
    <row r="314" spans="1:21">
      <c r="A314" s="29">
        <v>34425</v>
      </c>
      <c r="D314" s="30">
        <f t="shared" si="24"/>
        <v>1.0172939979654121</v>
      </c>
      <c r="H314" s="30">
        <f t="shared" si="25"/>
        <v>0.99833610648918136</v>
      </c>
      <c r="L314" s="30">
        <f t="shared" si="26"/>
        <v>0.94161958568738224</v>
      </c>
      <c r="P314" s="30">
        <f t="shared" si="27"/>
        <v>0.94696969696969702</v>
      </c>
      <c r="R314" s="31">
        <v>90.9</v>
      </c>
      <c r="S314" s="30">
        <v>1.1723538436483001</v>
      </c>
      <c r="T314" s="32">
        <f t="shared" si="28"/>
        <v>106.56696438763048</v>
      </c>
      <c r="U314" s="32">
        <f t="shared" si="29"/>
        <v>93.071622725590558</v>
      </c>
    </row>
    <row r="315" spans="1:21">
      <c r="A315" s="29">
        <v>34455</v>
      </c>
      <c r="D315" s="30">
        <f t="shared" si="24"/>
        <v>1.0172939979654121</v>
      </c>
      <c r="H315" s="30">
        <f t="shared" si="25"/>
        <v>0.99833610648918136</v>
      </c>
      <c r="L315" s="30">
        <f t="shared" si="26"/>
        <v>0.94161958568738224</v>
      </c>
      <c r="P315" s="30">
        <f t="shared" si="27"/>
        <v>0.94696969696969702</v>
      </c>
      <c r="R315" s="31">
        <v>90.9</v>
      </c>
      <c r="S315" s="30">
        <v>1.1723538436483001</v>
      </c>
      <c r="T315" s="32">
        <f t="shared" si="28"/>
        <v>106.56696438763048</v>
      </c>
      <c r="U315" s="32">
        <f t="shared" si="29"/>
        <v>93.071622725590558</v>
      </c>
    </row>
    <row r="316" spans="1:21">
      <c r="A316" s="29">
        <v>34486</v>
      </c>
      <c r="D316" s="30">
        <f t="shared" si="24"/>
        <v>1.0172939979654121</v>
      </c>
      <c r="H316" s="30">
        <f t="shared" si="25"/>
        <v>0.99833610648918136</v>
      </c>
      <c r="L316" s="30">
        <f t="shared" si="26"/>
        <v>0.94161958568738224</v>
      </c>
      <c r="P316" s="30">
        <f t="shared" si="27"/>
        <v>0.94696969696969702</v>
      </c>
      <c r="R316" s="31">
        <v>90.9</v>
      </c>
      <c r="S316" s="30">
        <v>1.1723538436483001</v>
      </c>
      <c r="T316" s="32">
        <f t="shared" si="28"/>
        <v>106.56696438763048</v>
      </c>
      <c r="U316" s="32">
        <f t="shared" si="29"/>
        <v>93.071622725590558</v>
      </c>
    </row>
    <row r="317" spans="1:21">
      <c r="A317" s="29">
        <v>34516</v>
      </c>
      <c r="D317" s="30">
        <f t="shared" si="24"/>
        <v>1.0172939979654121</v>
      </c>
      <c r="H317" s="30">
        <f t="shared" si="25"/>
        <v>0.99833610648918136</v>
      </c>
      <c r="L317" s="30">
        <f t="shared" si="26"/>
        <v>0.94161958568738224</v>
      </c>
      <c r="P317" s="30">
        <f t="shared" si="27"/>
        <v>0.94696969696969702</v>
      </c>
      <c r="R317" s="31">
        <v>90.9</v>
      </c>
      <c r="S317" s="30">
        <v>1.1644382805236899</v>
      </c>
      <c r="T317" s="32">
        <f t="shared" si="28"/>
        <v>105.84743969960341</v>
      </c>
      <c r="U317" s="32">
        <f t="shared" si="29"/>
        <v>92.443216627222085</v>
      </c>
    </row>
    <row r="318" spans="1:21">
      <c r="A318" s="29">
        <v>34547</v>
      </c>
      <c r="D318" s="30">
        <f t="shared" si="24"/>
        <v>1.0172939979654121</v>
      </c>
      <c r="H318" s="30">
        <f t="shared" si="25"/>
        <v>0.99833610648918136</v>
      </c>
      <c r="L318" s="30">
        <f t="shared" si="26"/>
        <v>0.94161958568738224</v>
      </c>
      <c r="P318" s="30">
        <f t="shared" si="27"/>
        <v>0.94696969696969702</v>
      </c>
      <c r="R318" s="31">
        <v>90.9</v>
      </c>
      <c r="S318" s="30">
        <v>1.1644382805236899</v>
      </c>
      <c r="T318" s="32">
        <f t="shared" si="28"/>
        <v>105.84743969960341</v>
      </c>
      <c r="U318" s="32">
        <f t="shared" si="29"/>
        <v>92.443216627222085</v>
      </c>
    </row>
    <row r="319" spans="1:21">
      <c r="A319" s="29">
        <v>34578</v>
      </c>
      <c r="D319" s="30">
        <f t="shared" si="24"/>
        <v>1.0172939979654121</v>
      </c>
      <c r="H319" s="30">
        <f t="shared" si="25"/>
        <v>0.99833610648918136</v>
      </c>
      <c r="L319" s="30">
        <f t="shared" si="26"/>
        <v>0.94161958568738224</v>
      </c>
      <c r="P319" s="30">
        <f t="shared" si="27"/>
        <v>0.94696969696969702</v>
      </c>
      <c r="R319" s="31">
        <v>90.9</v>
      </c>
      <c r="S319" s="30">
        <v>1.1644382805236899</v>
      </c>
      <c r="T319" s="32">
        <f t="shared" si="28"/>
        <v>105.84743969960341</v>
      </c>
      <c r="U319" s="32">
        <f t="shared" si="29"/>
        <v>92.443216627222085</v>
      </c>
    </row>
    <row r="320" spans="1:21">
      <c r="A320" s="29">
        <v>34608</v>
      </c>
      <c r="D320" s="30">
        <f t="shared" si="24"/>
        <v>1.0172939979654121</v>
      </c>
      <c r="H320" s="30">
        <f t="shared" si="25"/>
        <v>0.99833610648918136</v>
      </c>
      <c r="L320" s="30">
        <f t="shared" si="26"/>
        <v>0.94161958568738224</v>
      </c>
      <c r="P320" s="30">
        <f t="shared" si="27"/>
        <v>0.94696969696969702</v>
      </c>
      <c r="R320" s="31">
        <v>90.9</v>
      </c>
      <c r="S320" s="30">
        <v>1.1569902085224799</v>
      </c>
      <c r="T320" s="32">
        <f t="shared" si="28"/>
        <v>105.17040995469343</v>
      </c>
      <c r="U320" s="32">
        <f t="shared" si="29"/>
        <v>91.851924031487997</v>
      </c>
    </row>
    <row r="321" spans="1:21">
      <c r="A321" s="29">
        <v>34639</v>
      </c>
      <c r="D321" s="30">
        <f t="shared" si="24"/>
        <v>1.0172939979654121</v>
      </c>
      <c r="H321" s="30">
        <f t="shared" si="25"/>
        <v>0.99833610648918136</v>
      </c>
      <c r="L321" s="30">
        <f t="shared" si="26"/>
        <v>0.94161958568738224</v>
      </c>
      <c r="P321" s="30">
        <f t="shared" si="27"/>
        <v>0.94696969696969702</v>
      </c>
      <c r="R321" s="31">
        <v>90.9</v>
      </c>
      <c r="S321" s="30">
        <v>1.1569902085224799</v>
      </c>
      <c r="T321" s="32">
        <f t="shared" si="28"/>
        <v>105.17040995469343</v>
      </c>
      <c r="U321" s="32">
        <f t="shared" si="29"/>
        <v>91.851924031487997</v>
      </c>
    </row>
    <row r="322" spans="1:21">
      <c r="A322" s="29">
        <v>34669</v>
      </c>
      <c r="D322" s="30">
        <f t="shared" si="24"/>
        <v>1.0172939979654121</v>
      </c>
      <c r="H322" s="30">
        <f t="shared" si="25"/>
        <v>0.99833610648918136</v>
      </c>
      <c r="L322" s="30">
        <f t="shared" si="26"/>
        <v>0.94161958568738224</v>
      </c>
      <c r="P322" s="30">
        <f t="shared" si="27"/>
        <v>0.94696969696969702</v>
      </c>
      <c r="R322" s="31">
        <v>90.9</v>
      </c>
      <c r="S322" s="30">
        <v>1.1569902085224799</v>
      </c>
      <c r="T322" s="32">
        <f t="shared" si="28"/>
        <v>105.17040995469343</v>
      </c>
      <c r="U322" s="32">
        <f t="shared" si="29"/>
        <v>91.851924031487997</v>
      </c>
    </row>
    <row r="323" spans="1:21">
      <c r="A323" s="29">
        <v>34700</v>
      </c>
      <c r="D323" s="30">
        <f t="shared" ref="D323:D386" si="30">D322</f>
        <v>1.0172939979654121</v>
      </c>
      <c r="H323" s="30">
        <f t="shared" ref="H323:H386" si="31">H322</f>
        <v>0.99833610648918136</v>
      </c>
      <c r="L323" s="30">
        <f t="shared" ref="L323:L386" si="32">L322</f>
        <v>0.94161958568738224</v>
      </c>
      <c r="P323" s="30">
        <f t="shared" ref="P323:P386" si="33">P322</f>
        <v>0.94696969696969702</v>
      </c>
      <c r="R323" s="31">
        <v>90.9</v>
      </c>
      <c r="S323" s="30">
        <v>1.15006516353268</v>
      </c>
      <c r="T323" s="32">
        <f t="shared" si="28"/>
        <v>104.54092336512062</v>
      </c>
      <c r="U323" s="32">
        <f t="shared" si="29"/>
        <v>91.302153859162999</v>
      </c>
    </row>
    <row r="324" spans="1:21">
      <c r="A324" s="29">
        <v>34731</v>
      </c>
      <c r="D324" s="30">
        <f t="shared" si="30"/>
        <v>1.0172939979654121</v>
      </c>
      <c r="H324" s="30">
        <f t="shared" si="31"/>
        <v>0.99833610648918136</v>
      </c>
      <c r="L324" s="30">
        <f t="shared" si="32"/>
        <v>0.94161958568738224</v>
      </c>
      <c r="P324" s="30">
        <f t="shared" si="33"/>
        <v>0.94696969696969702</v>
      </c>
      <c r="R324" s="31">
        <v>90.9</v>
      </c>
      <c r="S324" s="30">
        <v>1.15006516353268</v>
      </c>
      <c r="T324" s="32">
        <f t="shared" si="28"/>
        <v>104.54092336512062</v>
      </c>
      <c r="U324" s="32">
        <f t="shared" si="29"/>
        <v>91.302153859162999</v>
      </c>
    </row>
    <row r="325" spans="1:21">
      <c r="A325" s="29">
        <v>34759</v>
      </c>
      <c r="D325" s="30">
        <f t="shared" si="30"/>
        <v>1.0172939979654121</v>
      </c>
      <c r="H325" s="30">
        <f t="shared" si="31"/>
        <v>0.99833610648918136</v>
      </c>
      <c r="L325" s="30">
        <f t="shared" si="32"/>
        <v>0.94161958568738224</v>
      </c>
      <c r="P325" s="30">
        <f t="shared" si="33"/>
        <v>0.94696969696969702</v>
      </c>
      <c r="R325" s="31">
        <v>90.9</v>
      </c>
      <c r="S325" s="30">
        <v>1.15006516353268</v>
      </c>
      <c r="T325" s="32">
        <f t="shared" si="28"/>
        <v>104.54092336512062</v>
      </c>
      <c r="U325" s="32">
        <f t="shared" si="29"/>
        <v>91.302153859162999</v>
      </c>
    </row>
    <row r="326" spans="1:21">
      <c r="A326" s="29">
        <v>34790</v>
      </c>
      <c r="B326" s="33">
        <v>100.28120704644073</v>
      </c>
      <c r="D326" s="30">
        <f t="shared" si="30"/>
        <v>1.0172939979654121</v>
      </c>
      <c r="F326" s="34">
        <f t="shared" ref="F326:F385" si="34">B326*D326</f>
        <v>102.01547003707094</v>
      </c>
      <c r="H326" s="30">
        <f t="shared" si="31"/>
        <v>0.99833610648918136</v>
      </c>
      <c r="J326" s="34">
        <f t="shared" ref="J326:J385" si="35">F326*H326</f>
        <v>101.84572715847314</v>
      </c>
      <c r="L326" s="30">
        <f t="shared" si="32"/>
        <v>0.94161958568738224</v>
      </c>
      <c r="N326" s="34">
        <f t="shared" ref="N326:N389" si="36">J326*L326</f>
        <v>95.899931410991655</v>
      </c>
      <c r="P326" s="30">
        <f t="shared" si="33"/>
        <v>0.94696969696969702</v>
      </c>
      <c r="R326" s="34">
        <f t="shared" ref="R326:R389" si="37">N326*P326</f>
        <v>90.814328987681492</v>
      </c>
      <c r="S326" s="30">
        <v>1.1436695676190101</v>
      </c>
      <c r="T326" s="32">
        <f t="shared" si="28"/>
        <v>103.86158436695223</v>
      </c>
      <c r="U326" s="32">
        <f t="shared" si="29"/>
        <v>90.708844447530296</v>
      </c>
    </row>
    <row r="327" spans="1:21">
      <c r="A327" s="29">
        <v>34820</v>
      </c>
      <c r="B327" s="33">
        <v>99.551765172911018</v>
      </c>
      <c r="D327" s="30">
        <f t="shared" si="30"/>
        <v>1.0172939979654121</v>
      </c>
      <c r="F327" s="34">
        <f t="shared" si="34"/>
        <v>101.27341319726452</v>
      </c>
      <c r="H327" s="30">
        <f t="shared" si="31"/>
        <v>0.99833610648918136</v>
      </c>
      <c r="J327" s="34">
        <f t="shared" si="35"/>
        <v>101.10490502222713</v>
      </c>
      <c r="L327" s="30">
        <f t="shared" si="32"/>
        <v>0.94161958568738224</v>
      </c>
      <c r="N327" s="34">
        <f t="shared" si="36"/>
        <v>95.202358777991648</v>
      </c>
      <c r="P327" s="30">
        <f t="shared" si="33"/>
        <v>0.94696969696969702</v>
      </c>
      <c r="R327" s="34">
        <f t="shared" si="37"/>
        <v>90.153748842795125</v>
      </c>
      <c r="S327" s="30">
        <v>1.1436695676190101</v>
      </c>
      <c r="T327" s="32">
        <f t="shared" si="28"/>
        <v>103.10609895827233</v>
      </c>
      <c r="U327" s="32">
        <f t="shared" si="29"/>
        <v>90.049031593374281</v>
      </c>
    </row>
    <row r="328" spans="1:21">
      <c r="A328" s="29">
        <v>34851</v>
      </c>
      <c r="B328" s="33">
        <v>100.33593147334533</v>
      </c>
      <c r="D328" s="30">
        <f t="shared" si="30"/>
        <v>1.0172939979654121</v>
      </c>
      <c r="F328" s="34">
        <f t="shared" si="34"/>
        <v>102.07114086810309</v>
      </c>
      <c r="H328" s="30">
        <f t="shared" si="31"/>
        <v>0.99833610648918136</v>
      </c>
      <c r="J328" s="34">
        <f t="shared" si="35"/>
        <v>101.90130535917079</v>
      </c>
      <c r="L328" s="30">
        <f t="shared" si="32"/>
        <v>0.94161958568738224</v>
      </c>
      <c r="N328" s="34">
        <f t="shared" si="36"/>
        <v>95.952264933305827</v>
      </c>
      <c r="P328" s="30">
        <f t="shared" si="33"/>
        <v>0.94696969696969702</v>
      </c>
      <c r="R328" s="34">
        <f t="shared" si="37"/>
        <v>90.863887247448702</v>
      </c>
      <c r="S328" s="30">
        <v>1.1436695676190101</v>
      </c>
      <c r="T328" s="32">
        <f t="shared" si="28"/>
        <v>103.91826264047214</v>
      </c>
      <c r="U328" s="32">
        <f t="shared" si="29"/>
        <v>90.758345143361268</v>
      </c>
    </row>
    <row r="329" spans="1:21">
      <c r="A329" s="29">
        <v>34881</v>
      </c>
      <c r="B329" s="33">
        <v>100.26045291678011</v>
      </c>
      <c r="D329" s="30">
        <f t="shared" si="30"/>
        <v>1.0172939979654121</v>
      </c>
      <c r="F329" s="34">
        <f t="shared" si="34"/>
        <v>101.9943569855342</v>
      </c>
      <c r="H329" s="30">
        <f t="shared" si="31"/>
        <v>0.99833610648918136</v>
      </c>
      <c r="J329" s="34">
        <f t="shared" si="35"/>
        <v>101.82464923680584</v>
      </c>
      <c r="L329" s="30">
        <f t="shared" si="32"/>
        <v>0.94161958568738224</v>
      </c>
      <c r="N329" s="34">
        <f t="shared" si="36"/>
        <v>95.880084027124141</v>
      </c>
      <c r="P329" s="30">
        <f t="shared" si="33"/>
        <v>0.94696969696969702</v>
      </c>
      <c r="R329" s="34">
        <f t="shared" si="37"/>
        <v>90.795534116594837</v>
      </c>
      <c r="S329" s="30">
        <v>1.13782096907788</v>
      </c>
      <c r="T329" s="32">
        <f t="shared" si="28"/>
        <v>103.30906261648765</v>
      </c>
      <c r="U329" s="32">
        <f t="shared" si="29"/>
        <v>90.226292502821892</v>
      </c>
    </row>
    <row r="330" spans="1:21">
      <c r="A330" s="29">
        <v>34912</v>
      </c>
      <c r="B330" s="33">
        <v>99.524747310185035</v>
      </c>
      <c r="D330" s="30">
        <f t="shared" si="30"/>
        <v>1.0172939979654121</v>
      </c>
      <c r="F330" s="34">
        <f t="shared" si="34"/>
        <v>101.24592808767552</v>
      </c>
      <c r="H330" s="30">
        <f t="shared" si="31"/>
        <v>0.99833610648918136</v>
      </c>
      <c r="J330" s="34">
        <f t="shared" si="35"/>
        <v>101.07746564493362</v>
      </c>
      <c r="L330" s="30">
        <f t="shared" si="32"/>
        <v>0.94161958568738224</v>
      </c>
      <c r="N330" s="34">
        <f t="shared" si="36"/>
        <v>95.176521322913018</v>
      </c>
      <c r="P330" s="30">
        <f t="shared" si="33"/>
        <v>0.94696969696969702</v>
      </c>
      <c r="R330" s="34">
        <f t="shared" si="37"/>
        <v>90.12928155578885</v>
      </c>
      <c r="S330" s="30">
        <v>1.13782096907788</v>
      </c>
      <c r="T330" s="32">
        <f t="shared" si="28"/>
        <v>102.55098648210077</v>
      </c>
      <c r="U330" s="32">
        <f t="shared" si="29"/>
        <v>89.564217005200604</v>
      </c>
    </row>
    <row r="331" spans="1:21">
      <c r="A331" s="29">
        <v>34943</v>
      </c>
      <c r="B331" s="33">
        <v>100.24259813857235</v>
      </c>
      <c r="D331" s="30">
        <f t="shared" si="30"/>
        <v>1.0172939979654121</v>
      </c>
      <c r="F331" s="34">
        <f t="shared" si="34"/>
        <v>101.97619342682844</v>
      </c>
      <c r="H331" s="30">
        <f t="shared" si="31"/>
        <v>0.99833610648918136</v>
      </c>
      <c r="J331" s="34">
        <f t="shared" si="35"/>
        <v>101.80651590032755</v>
      </c>
      <c r="L331" s="30">
        <f t="shared" si="32"/>
        <v>0.94161958568738224</v>
      </c>
      <c r="N331" s="34">
        <f t="shared" si="36"/>
        <v>95.863009322342322</v>
      </c>
      <c r="P331" s="30">
        <f t="shared" si="33"/>
        <v>0.94696969696969702</v>
      </c>
      <c r="R331" s="34">
        <f t="shared" si="37"/>
        <v>90.779364888581753</v>
      </c>
      <c r="S331" s="30">
        <v>1.13782096907788</v>
      </c>
      <c r="T331" s="32">
        <f t="shared" si="28"/>
        <v>103.29066492980057</v>
      </c>
      <c r="U331" s="32">
        <f t="shared" si="29"/>
        <v>90.210224647608001</v>
      </c>
    </row>
    <row r="332" spans="1:21">
      <c r="A332" s="29">
        <v>34973</v>
      </c>
      <c r="B332" s="33">
        <v>100.28193176963553</v>
      </c>
      <c r="D332" s="30">
        <f t="shared" si="30"/>
        <v>1.0172939979654121</v>
      </c>
      <c r="F332" s="34">
        <f t="shared" si="34"/>
        <v>102.0162072936272</v>
      </c>
      <c r="H332" s="30">
        <f t="shared" si="31"/>
        <v>0.99833610648918136</v>
      </c>
      <c r="J332" s="34">
        <f t="shared" si="35"/>
        <v>101.84646318831301</v>
      </c>
      <c r="L332" s="30">
        <f t="shared" si="32"/>
        <v>0.94161958568738224</v>
      </c>
      <c r="N332" s="34">
        <f t="shared" si="36"/>
        <v>95.900624471104521</v>
      </c>
      <c r="P332" s="30">
        <f t="shared" si="33"/>
        <v>0.94696969696969702</v>
      </c>
      <c r="R332" s="34">
        <f t="shared" si="37"/>
        <v>90.814985294606558</v>
      </c>
      <c r="S332" s="30">
        <v>1.1325297011283</v>
      </c>
      <c r="T332" s="32">
        <f t="shared" si="28"/>
        <v>102.85066815367172</v>
      </c>
      <c r="U332" s="32">
        <f t="shared" si="29"/>
        <v>89.825947829893821</v>
      </c>
    </row>
    <row r="333" spans="1:21">
      <c r="A333" s="29">
        <v>35004</v>
      </c>
      <c r="B333" s="33">
        <v>100.30778710837969</v>
      </c>
      <c r="D333" s="30">
        <f t="shared" si="30"/>
        <v>1.0172939979654121</v>
      </c>
      <c r="F333" s="34">
        <f t="shared" si="34"/>
        <v>102.04250977454699</v>
      </c>
      <c r="H333" s="30">
        <f t="shared" si="31"/>
        <v>0.99833610648918136</v>
      </c>
      <c r="J333" s="34">
        <f t="shared" si="35"/>
        <v>101.87272190470547</v>
      </c>
      <c r="L333" s="30">
        <f t="shared" si="32"/>
        <v>0.94161958568738224</v>
      </c>
      <c r="N333" s="34">
        <f t="shared" si="36"/>
        <v>95.925350192754678</v>
      </c>
      <c r="P333" s="30">
        <f t="shared" si="33"/>
        <v>0.94696969696969702</v>
      </c>
      <c r="R333" s="34">
        <f t="shared" si="37"/>
        <v>90.838399803744963</v>
      </c>
      <c r="S333" s="30">
        <v>1.1325297011283</v>
      </c>
      <c r="T333" s="32">
        <f t="shared" si="28"/>
        <v>102.8771857807083</v>
      </c>
      <c r="U333" s="32">
        <f t="shared" si="29"/>
        <v>89.849107338971592</v>
      </c>
    </row>
    <row r="334" spans="1:21">
      <c r="A334" s="29">
        <v>35034</v>
      </c>
      <c r="B334" s="33">
        <v>100.44819632814529</v>
      </c>
      <c r="D334" s="30">
        <f t="shared" si="30"/>
        <v>1.0172939979654121</v>
      </c>
      <c r="F334" s="34">
        <f t="shared" si="34"/>
        <v>102.18534723107355</v>
      </c>
      <c r="H334" s="30">
        <f t="shared" si="31"/>
        <v>0.99833610648918136</v>
      </c>
      <c r="J334" s="34">
        <f t="shared" si="35"/>
        <v>102.01532169491502</v>
      </c>
      <c r="L334" s="30">
        <f t="shared" si="32"/>
        <v>0.94161958568738224</v>
      </c>
      <c r="N334" s="34">
        <f t="shared" si="36"/>
        <v>96.059624948130889</v>
      </c>
      <c r="P334" s="30">
        <f t="shared" si="33"/>
        <v>0.94696969696969702</v>
      </c>
      <c r="R334" s="34">
        <f t="shared" si="37"/>
        <v>90.96555392815425</v>
      </c>
      <c r="S334" s="30">
        <v>1.1325297011283</v>
      </c>
      <c r="T334" s="32">
        <f t="shared" si="28"/>
        <v>103.02119160322279</v>
      </c>
      <c r="U334" s="32">
        <f t="shared" si="29"/>
        <v>89.97487666777225</v>
      </c>
    </row>
    <row r="335" spans="1:21">
      <c r="A335" s="29">
        <v>35065</v>
      </c>
      <c r="B335" s="33">
        <v>98.768815732381469</v>
      </c>
      <c r="D335" s="30">
        <f t="shared" si="30"/>
        <v>1.0172939979654121</v>
      </c>
      <c r="F335" s="34">
        <f t="shared" si="34"/>
        <v>100.47692343070344</v>
      </c>
      <c r="H335" s="30">
        <f t="shared" si="31"/>
        <v>0.99833610648918136</v>
      </c>
      <c r="J335" s="34">
        <f t="shared" si="35"/>
        <v>100.30974052982006</v>
      </c>
      <c r="L335" s="30">
        <f t="shared" si="32"/>
        <v>0.94161958568738224</v>
      </c>
      <c r="N335" s="34">
        <f t="shared" si="36"/>
        <v>94.453616318097986</v>
      </c>
      <c r="P335" s="30">
        <f t="shared" si="33"/>
        <v>0.94696969696969702</v>
      </c>
      <c r="R335" s="34">
        <f t="shared" si="37"/>
        <v>89.444712422441285</v>
      </c>
      <c r="S335" s="30">
        <v>1.12778338756817</v>
      </c>
      <c r="T335" s="32">
        <f t="shared" si="28"/>
        <v>100.87426077584161</v>
      </c>
      <c r="U335" s="32">
        <f t="shared" si="29"/>
        <v>88.099827142507223</v>
      </c>
    </row>
    <row r="336" spans="1:21">
      <c r="A336" s="29">
        <v>35096</v>
      </c>
      <c r="B336" s="33">
        <v>100.0279888357623</v>
      </c>
      <c r="D336" s="30">
        <f t="shared" si="30"/>
        <v>1.0172939979654121</v>
      </c>
      <c r="F336" s="34">
        <f t="shared" si="34"/>
        <v>101.75787267117224</v>
      </c>
      <c r="H336" s="30">
        <f t="shared" si="31"/>
        <v>0.99833610648918136</v>
      </c>
      <c r="J336" s="34">
        <f t="shared" si="35"/>
        <v>101.58855840715997</v>
      </c>
      <c r="L336" s="30">
        <f t="shared" si="32"/>
        <v>0.94161958568738224</v>
      </c>
      <c r="N336" s="34">
        <f t="shared" si="36"/>
        <v>95.657776277928406</v>
      </c>
      <c r="P336" s="30">
        <f t="shared" si="33"/>
        <v>0.94696969696969702</v>
      </c>
      <c r="R336" s="34">
        <f t="shared" si="37"/>
        <v>90.585015414704941</v>
      </c>
      <c r="S336" s="30">
        <v>1.12778338756817</v>
      </c>
      <c r="T336" s="32">
        <f t="shared" si="28"/>
        <v>102.16027554731083</v>
      </c>
      <c r="U336" s="32">
        <f t="shared" si="29"/>
        <v>89.222984608026763</v>
      </c>
    </row>
    <row r="337" spans="1:21">
      <c r="A337" s="29">
        <v>35125</v>
      </c>
      <c r="B337" s="33">
        <v>99.966788949101186</v>
      </c>
      <c r="D337" s="30">
        <f t="shared" si="30"/>
        <v>1.0172939979654121</v>
      </c>
      <c r="F337" s="34">
        <f t="shared" si="34"/>
        <v>101.69561439379572</v>
      </c>
      <c r="H337" s="30">
        <f t="shared" si="31"/>
        <v>0.99833610648918136</v>
      </c>
      <c r="J337" s="34">
        <f t="shared" si="35"/>
        <v>101.52640372092718</v>
      </c>
      <c r="L337" s="30">
        <f t="shared" si="32"/>
        <v>0.94161958568738224</v>
      </c>
      <c r="N337" s="34">
        <f t="shared" si="36"/>
        <v>95.599250208029346</v>
      </c>
      <c r="P337" s="30">
        <f t="shared" si="33"/>
        <v>0.94696969696969702</v>
      </c>
      <c r="R337" s="34">
        <f t="shared" si="37"/>
        <v>90.529593000027788</v>
      </c>
      <c r="S337" s="30">
        <v>1.12778338756817</v>
      </c>
      <c r="T337" s="32">
        <f t="shared" si="28"/>
        <v>102.09777106873902</v>
      </c>
      <c r="U337" s="32">
        <f t="shared" si="29"/>
        <v>89.168395521420749</v>
      </c>
    </row>
    <row r="338" spans="1:21">
      <c r="A338" s="29">
        <v>35156</v>
      </c>
      <c r="B338" s="33">
        <v>100.18483292348556</v>
      </c>
      <c r="D338" s="30">
        <f t="shared" si="30"/>
        <v>1.0172939979654121</v>
      </c>
      <c r="F338" s="34">
        <f t="shared" si="34"/>
        <v>101.91742922022947</v>
      </c>
      <c r="H338" s="30">
        <f t="shared" si="31"/>
        <v>0.99833610648918136</v>
      </c>
      <c r="J338" s="34">
        <f t="shared" si="35"/>
        <v>101.74784947111061</v>
      </c>
      <c r="L338" s="30">
        <f t="shared" si="32"/>
        <v>0.94161958568738224</v>
      </c>
      <c r="N338" s="34">
        <f t="shared" si="36"/>
        <v>95.80776786356931</v>
      </c>
      <c r="P338" s="30">
        <f t="shared" si="33"/>
        <v>0.94696969696969702</v>
      </c>
      <c r="R338" s="34">
        <f t="shared" si="37"/>
        <v>90.727052901107299</v>
      </c>
      <c r="S338" s="30">
        <v>1.12353702893025</v>
      </c>
      <c r="T338" s="32">
        <f t="shared" si="28"/>
        <v>101.93520346010772</v>
      </c>
      <c r="U338" s="32">
        <f t="shared" si="29"/>
        <v>89.026415019068267</v>
      </c>
    </row>
    <row r="339" spans="1:21">
      <c r="A339" s="29">
        <v>35186</v>
      </c>
      <c r="B339" s="33">
        <v>99.482178349383233</v>
      </c>
      <c r="D339" s="30">
        <f t="shared" si="30"/>
        <v>1.0172939979654121</v>
      </c>
      <c r="F339" s="34">
        <f t="shared" si="34"/>
        <v>101.20262293935222</v>
      </c>
      <c r="H339" s="30">
        <f t="shared" si="31"/>
        <v>0.99833610648918136</v>
      </c>
      <c r="J339" s="34">
        <f t="shared" si="35"/>
        <v>101.03423255176561</v>
      </c>
      <c r="L339" s="30">
        <f t="shared" si="32"/>
        <v>0.94161958568738224</v>
      </c>
      <c r="N339" s="34">
        <f t="shared" si="36"/>
        <v>95.135812195636163</v>
      </c>
      <c r="P339" s="30">
        <f t="shared" si="33"/>
        <v>0.94696969696969702</v>
      </c>
      <c r="R339" s="34">
        <f t="shared" si="37"/>
        <v>90.090731245867588</v>
      </c>
      <c r="S339" s="30">
        <v>1.12353702893025</v>
      </c>
      <c r="T339" s="32">
        <f t="shared" si="28"/>
        <v>101.2202725181357</v>
      </c>
      <c r="U339" s="32">
        <f t="shared" si="29"/>
        <v>88.402020927630744</v>
      </c>
    </row>
    <row r="340" spans="1:21">
      <c r="A340" s="29">
        <v>35217</v>
      </c>
      <c r="B340" s="33">
        <v>99.772393042680775</v>
      </c>
      <c r="D340" s="30">
        <f t="shared" si="30"/>
        <v>1.0172939979654121</v>
      </c>
      <c r="F340" s="34">
        <f t="shared" si="34"/>
        <v>101.49785660496519</v>
      </c>
      <c r="H340" s="30">
        <f t="shared" si="31"/>
        <v>0.99833610648918136</v>
      </c>
      <c r="J340" s="34">
        <f t="shared" si="35"/>
        <v>101.32897497999819</v>
      </c>
      <c r="L340" s="30">
        <f t="shared" si="32"/>
        <v>0.94161958568738224</v>
      </c>
      <c r="N340" s="34">
        <f t="shared" si="36"/>
        <v>95.413347438793025</v>
      </c>
      <c r="P340" s="30">
        <f t="shared" si="33"/>
        <v>0.94696969696969702</v>
      </c>
      <c r="R340" s="34">
        <f t="shared" si="37"/>
        <v>90.353548710978245</v>
      </c>
      <c r="S340" s="30">
        <v>1.12353702893025</v>
      </c>
      <c r="T340" s="32">
        <f t="shared" si="28"/>
        <v>101.51555767203712</v>
      </c>
      <c r="U340" s="32">
        <f t="shared" si="29"/>
        <v>88.659911997328607</v>
      </c>
    </row>
    <row r="341" spans="1:21">
      <c r="A341" s="29">
        <v>35247</v>
      </c>
      <c r="B341" s="33">
        <v>100.14031593643936</v>
      </c>
      <c r="D341" s="30">
        <f t="shared" si="30"/>
        <v>1.0172939979654121</v>
      </c>
      <c r="F341" s="34">
        <f t="shared" si="34"/>
        <v>101.87214235649986</v>
      </c>
      <c r="H341" s="30">
        <f t="shared" si="31"/>
        <v>0.99833610648918136</v>
      </c>
      <c r="J341" s="34">
        <f t="shared" si="35"/>
        <v>101.70263795989969</v>
      </c>
      <c r="L341" s="30">
        <f t="shared" si="32"/>
        <v>0.94161958568738224</v>
      </c>
      <c r="N341" s="34">
        <f t="shared" si="36"/>
        <v>95.765195819114581</v>
      </c>
      <c r="P341" s="30">
        <f t="shared" si="33"/>
        <v>0.94696969696969702</v>
      </c>
      <c r="R341" s="34">
        <f t="shared" si="37"/>
        <v>90.686738465070633</v>
      </c>
      <c r="S341" s="30">
        <v>1.11979891629996</v>
      </c>
      <c r="T341" s="32">
        <f t="shared" si="28"/>
        <v>101.55091145596398</v>
      </c>
      <c r="U341" s="32">
        <f t="shared" si="29"/>
        <v>88.690788677155894</v>
      </c>
    </row>
    <row r="342" spans="1:21">
      <c r="A342" s="29">
        <v>35278</v>
      </c>
      <c r="B342" s="33">
        <v>99.660679184188169</v>
      </c>
      <c r="D342" s="30">
        <f t="shared" si="30"/>
        <v>1.0172939979654121</v>
      </c>
      <c r="F342" s="34">
        <f t="shared" si="34"/>
        <v>101.38421076723111</v>
      </c>
      <c r="H342" s="30">
        <f t="shared" si="31"/>
        <v>0.99833610648918136</v>
      </c>
      <c r="J342" s="34">
        <f t="shared" si="35"/>
        <v>101.21551823683605</v>
      </c>
      <c r="L342" s="30">
        <f t="shared" si="32"/>
        <v>0.94161958568738224</v>
      </c>
      <c r="N342" s="34">
        <f t="shared" si="36"/>
        <v>95.306514347303235</v>
      </c>
      <c r="P342" s="30">
        <f t="shared" si="33"/>
        <v>0.94696969696969702</v>
      </c>
      <c r="R342" s="34">
        <f t="shared" si="37"/>
        <v>90.252381010703829</v>
      </c>
      <c r="S342" s="30">
        <v>1.11979891629996</v>
      </c>
      <c r="T342" s="32">
        <f t="shared" si="28"/>
        <v>101.06451844927723</v>
      </c>
      <c r="U342" s="32">
        <f t="shared" si="29"/>
        <v>88.265991117472666</v>
      </c>
    </row>
    <row r="343" spans="1:21">
      <c r="A343" s="29">
        <v>35309</v>
      </c>
      <c r="B343" s="33">
        <v>100.04112390972551</v>
      </c>
      <c r="D343" s="30">
        <f t="shared" si="30"/>
        <v>1.0172939979654121</v>
      </c>
      <c r="F343" s="34">
        <f t="shared" si="34"/>
        <v>101.77123490307784</v>
      </c>
      <c r="H343" s="30">
        <f t="shared" si="31"/>
        <v>0.99833610648918136</v>
      </c>
      <c r="J343" s="34">
        <f t="shared" si="35"/>
        <v>101.60189840573462</v>
      </c>
      <c r="L343" s="30">
        <f t="shared" si="32"/>
        <v>0.94161958568738224</v>
      </c>
      <c r="N343" s="34">
        <f t="shared" si="36"/>
        <v>95.670337481859335</v>
      </c>
      <c r="P343" s="30">
        <f t="shared" si="33"/>
        <v>0.94696969696969702</v>
      </c>
      <c r="R343" s="34">
        <f t="shared" si="37"/>
        <v>90.596910494184982</v>
      </c>
      <c r="S343" s="30">
        <v>1.11979891629996</v>
      </c>
      <c r="T343" s="32">
        <f t="shared" ref="T343:T406" si="38">R343*S343</f>
        <v>101.45032219151281</v>
      </c>
      <c r="U343" s="32">
        <f t="shared" si="29"/>
        <v>88.602937755202348</v>
      </c>
    </row>
    <row r="344" spans="1:21">
      <c r="A344" s="29">
        <v>35339</v>
      </c>
      <c r="B344" s="33">
        <v>100.50854413381106</v>
      </c>
      <c r="D344" s="30">
        <f t="shared" si="30"/>
        <v>1.0172939979654121</v>
      </c>
      <c r="F344" s="34">
        <f t="shared" si="34"/>
        <v>102.24673869156771</v>
      </c>
      <c r="H344" s="30">
        <f t="shared" si="31"/>
        <v>0.99833610648918136</v>
      </c>
      <c r="J344" s="34">
        <f t="shared" si="35"/>
        <v>102.07661100655645</v>
      </c>
      <c r="L344" s="30">
        <f t="shared" si="32"/>
        <v>0.94161958568738224</v>
      </c>
      <c r="N344" s="34">
        <f t="shared" si="36"/>
        <v>96.117336164365767</v>
      </c>
      <c r="P344" s="30">
        <f t="shared" si="33"/>
        <v>0.94696969696969702</v>
      </c>
      <c r="R344" s="34">
        <f t="shared" si="37"/>
        <v>91.02020470110395</v>
      </c>
      <c r="S344" s="30">
        <v>1.1165961189468101</v>
      </c>
      <c r="T344" s="32">
        <f t="shared" si="38"/>
        <v>101.63280731499687</v>
      </c>
      <c r="U344" s="32">
        <f t="shared" ref="U344:U407" si="39">T344/AVERAGE(T$566:T$577)*100</f>
        <v>88.762313474155576</v>
      </c>
    </row>
    <row r="345" spans="1:21">
      <c r="A345" s="29">
        <v>35370</v>
      </c>
      <c r="B345" s="33">
        <v>100.91955161019949</v>
      </c>
      <c r="D345" s="30">
        <f t="shared" si="30"/>
        <v>1.0172939979654121</v>
      </c>
      <c r="F345" s="34">
        <f t="shared" si="34"/>
        <v>102.66485413041659</v>
      </c>
      <c r="H345" s="30">
        <f t="shared" si="31"/>
        <v>0.99833610648918136</v>
      </c>
      <c r="J345" s="34">
        <f t="shared" si="35"/>
        <v>102.49403074583985</v>
      </c>
      <c r="L345" s="30">
        <f t="shared" si="32"/>
        <v>0.94161958568738224</v>
      </c>
      <c r="N345" s="34">
        <f t="shared" si="36"/>
        <v>96.510386766327542</v>
      </c>
      <c r="P345" s="30">
        <f t="shared" si="33"/>
        <v>0.94696969696969702</v>
      </c>
      <c r="R345" s="34">
        <f t="shared" si="37"/>
        <v>91.392411710537445</v>
      </c>
      <c r="S345" s="30">
        <v>1.1165961189468101</v>
      </c>
      <c r="T345" s="32">
        <f t="shared" si="38"/>
        <v>102.04841221717511</v>
      </c>
      <c r="U345" s="32">
        <f t="shared" si="39"/>
        <v>89.125287336465647</v>
      </c>
    </row>
    <row r="346" spans="1:21">
      <c r="A346" s="29">
        <v>35400</v>
      </c>
      <c r="B346" s="33">
        <v>100.97713043966847</v>
      </c>
      <c r="D346" s="30">
        <f t="shared" si="30"/>
        <v>1.0172939979654121</v>
      </c>
      <c r="F346" s="34">
        <f t="shared" si="34"/>
        <v>102.72342872804525</v>
      </c>
      <c r="H346" s="30">
        <f t="shared" si="31"/>
        <v>0.99833610648918136</v>
      </c>
      <c r="J346" s="34">
        <f t="shared" si="35"/>
        <v>102.55250788157561</v>
      </c>
      <c r="L346" s="30">
        <f t="shared" si="32"/>
        <v>0.94161958568738224</v>
      </c>
      <c r="N346" s="34">
        <f t="shared" si="36"/>
        <v>96.565449982651231</v>
      </c>
      <c r="P346" s="30">
        <f t="shared" si="33"/>
        <v>0.94696969696969702</v>
      </c>
      <c r="R346" s="34">
        <f t="shared" si="37"/>
        <v>91.444554907813668</v>
      </c>
      <c r="S346" s="30">
        <v>1.1165961189468101</v>
      </c>
      <c r="T346" s="32">
        <f t="shared" si="38"/>
        <v>102.10663510888321</v>
      </c>
      <c r="U346" s="32">
        <f t="shared" si="39"/>
        <v>89.176137044367053</v>
      </c>
    </row>
    <row r="347" spans="1:21">
      <c r="A347" s="29">
        <v>35431</v>
      </c>
      <c r="B347" s="33">
        <v>99.661123912531281</v>
      </c>
      <c r="D347" s="30">
        <f t="shared" si="30"/>
        <v>1.0172939979654121</v>
      </c>
      <c r="F347" s="34">
        <f t="shared" si="34"/>
        <v>101.38466318670528</v>
      </c>
      <c r="H347" s="30">
        <f t="shared" si="31"/>
        <v>0.99833610648918136</v>
      </c>
      <c r="J347" s="34">
        <f t="shared" si="35"/>
        <v>101.2159699035324</v>
      </c>
      <c r="L347" s="30">
        <f t="shared" si="32"/>
        <v>0.94161958568738224</v>
      </c>
      <c r="N347" s="34">
        <f t="shared" si="36"/>
        <v>95.306939645510724</v>
      </c>
      <c r="P347" s="30">
        <f t="shared" si="33"/>
        <v>0.94696969696969702</v>
      </c>
      <c r="R347" s="34">
        <f t="shared" si="37"/>
        <v>90.252783755218488</v>
      </c>
      <c r="S347" s="30">
        <v>1.11392992104614</v>
      </c>
      <c r="T347" s="32">
        <f t="shared" si="38"/>
        <v>100.53527628264487</v>
      </c>
      <c r="U347" s="32">
        <f t="shared" si="39"/>
        <v>87.803770695352824</v>
      </c>
    </row>
    <row r="348" spans="1:21">
      <c r="A348" s="29">
        <v>35462</v>
      </c>
      <c r="B348" s="33">
        <v>100.73230351158483</v>
      </c>
      <c r="D348" s="30">
        <f t="shared" si="30"/>
        <v>1.0172939979654121</v>
      </c>
      <c r="F348" s="34">
        <f t="shared" si="34"/>
        <v>102.47436776356545</v>
      </c>
      <c r="H348" s="30">
        <f t="shared" si="31"/>
        <v>0.99833610648918136</v>
      </c>
      <c r="J348" s="34">
        <f t="shared" si="35"/>
        <v>102.30386132801841</v>
      </c>
      <c r="L348" s="30">
        <f t="shared" si="32"/>
        <v>0.94161958568738224</v>
      </c>
      <c r="N348" s="34">
        <f t="shared" si="36"/>
        <v>96.331319517908099</v>
      </c>
      <c r="P348" s="30">
        <f t="shared" si="33"/>
        <v>0.94696969696969702</v>
      </c>
      <c r="R348" s="34">
        <f t="shared" si="37"/>
        <v>91.222840452564498</v>
      </c>
      <c r="S348" s="30">
        <v>1.11392992104614</v>
      </c>
      <c r="T348" s="32">
        <f t="shared" si="38"/>
        <v>101.6158514629298</v>
      </c>
      <c r="U348" s="32">
        <f t="shared" si="39"/>
        <v>88.74750486366689</v>
      </c>
    </row>
    <row r="349" spans="1:21">
      <c r="A349" s="29">
        <v>35490</v>
      </c>
      <c r="B349" s="33">
        <v>100.84953252307007</v>
      </c>
      <c r="D349" s="30">
        <f t="shared" si="30"/>
        <v>1.0172939979654121</v>
      </c>
      <c r="F349" s="34">
        <f t="shared" si="34"/>
        <v>102.5936241333368</v>
      </c>
      <c r="H349" s="30">
        <f t="shared" si="31"/>
        <v>0.99833610648918136</v>
      </c>
      <c r="J349" s="34">
        <f t="shared" si="35"/>
        <v>102.42291926788998</v>
      </c>
      <c r="L349" s="30">
        <f t="shared" si="32"/>
        <v>0.94161958568738224</v>
      </c>
      <c r="N349" s="34">
        <f t="shared" si="36"/>
        <v>96.443426805922769</v>
      </c>
      <c r="P349" s="30">
        <f t="shared" si="33"/>
        <v>0.94696969696969702</v>
      </c>
      <c r="R349" s="34">
        <f t="shared" si="37"/>
        <v>91.329002657123837</v>
      </c>
      <c r="S349" s="30">
        <v>1.11392992104614</v>
      </c>
      <c r="T349" s="32">
        <f t="shared" si="38"/>
        <v>101.73410871907267</v>
      </c>
      <c r="U349" s="32">
        <f t="shared" si="39"/>
        <v>88.85078635236782</v>
      </c>
    </row>
    <row r="350" spans="1:21">
      <c r="A350" s="29">
        <v>35521</v>
      </c>
      <c r="B350" s="33">
        <v>102</v>
      </c>
      <c r="D350" s="30">
        <f t="shared" si="30"/>
        <v>1.0172939979654121</v>
      </c>
      <c r="F350" s="34">
        <f t="shared" si="34"/>
        <v>103.76398779247204</v>
      </c>
      <c r="H350" s="30">
        <f t="shared" si="31"/>
        <v>0.99833610648918136</v>
      </c>
      <c r="J350" s="34">
        <f t="shared" si="35"/>
        <v>103.59133556652748</v>
      </c>
      <c r="L350" s="30">
        <f t="shared" si="32"/>
        <v>0.94161958568738224</v>
      </c>
      <c r="N350" s="34">
        <f t="shared" si="36"/>
        <v>97.543630476956181</v>
      </c>
      <c r="P350" s="30">
        <f t="shared" si="33"/>
        <v>0.94696969696969702</v>
      </c>
      <c r="R350" s="34">
        <f t="shared" si="37"/>
        <v>92.370862194087294</v>
      </c>
      <c r="S350" s="30">
        <v>1.11177100329681</v>
      </c>
      <c r="T350" s="32">
        <f t="shared" si="38"/>
        <v>102.69524613691181</v>
      </c>
      <c r="U350" s="32">
        <f t="shared" si="39"/>
        <v>89.690208021687283</v>
      </c>
    </row>
    <row r="351" spans="1:21">
      <c r="A351" s="29">
        <v>35551</v>
      </c>
      <c r="B351" s="33">
        <v>101.4</v>
      </c>
      <c r="D351" s="30">
        <f t="shared" si="30"/>
        <v>1.0172939979654121</v>
      </c>
      <c r="F351" s="34">
        <f t="shared" si="34"/>
        <v>103.15361139369278</v>
      </c>
      <c r="H351" s="30">
        <f t="shared" si="31"/>
        <v>0.99833610648918136</v>
      </c>
      <c r="J351" s="34">
        <f t="shared" si="35"/>
        <v>102.98197476907731</v>
      </c>
      <c r="L351" s="30">
        <f t="shared" si="32"/>
        <v>0.94161958568738224</v>
      </c>
      <c r="N351" s="34">
        <f t="shared" si="36"/>
        <v>96.969844415327032</v>
      </c>
      <c r="P351" s="30">
        <f t="shared" si="33"/>
        <v>0.94696969696969702</v>
      </c>
      <c r="R351" s="34">
        <f t="shared" si="37"/>
        <v>91.827504181180899</v>
      </c>
      <c r="S351" s="30">
        <v>1.11177100329681</v>
      </c>
      <c r="T351" s="32">
        <f t="shared" si="38"/>
        <v>102.0911564537535</v>
      </c>
      <c r="U351" s="32">
        <f t="shared" si="39"/>
        <v>89.162618562736171</v>
      </c>
    </row>
    <row r="352" spans="1:21">
      <c r="A352" s="29">
        <v>35582</v>
      </c>
      <c r="B352" s="33">
        <v>101.9</v>
      </c>
      <c r="D352" s="30">
        <f t="shared" si="30"/>
        <v>1.0172939979654121</v>
      </c>
      <c r="F352" s="34">
        <f t="shared" si="34"/>
        <v>103.6622583926755</v>
      </c>
      <c r="H352" s="30">
        <f t="shared" si="31"/>
        <v>0.99833610648918136</v>
      </c>
      <c r="J352" s="34">
        <f t="shared" si="35"/>
        <v>103.48977543361912</v>
      </c>
      <c r="L352" s="30">
        <f t="shared" si="32"/>
        <v>0.94161958568738224</v>
      </c>
      <c r="N352" s="34">
        <f t="shared" si="36"/>
        <v>97.447999466684664</v>
      </c>
      <c r="P352" s="30">
        <f t="shared" si="33"/>
        <v>0.94696969696969702</v>
      </c>
      <c r="R352" s="34">
        <f t="shared" si="37"/>
        <v>92.280302525269576</v>
      </c>
      <c r="S352" s="30">
        <v>1.11177100329681</v>
      </c>
      <c r="T352" s="32">
        <f t="shared" si="38"/>
        <v>102.5945645230521</v>
      </c>
      <c r="U352" s="32">
        <f t="shared" si="39"/>
        <v>89.602276445195443</v>
      </c>
    </row>
    <row r="353" spans="1:21">
      <c r="A353" s="29">
        <v>35612</v>
      </c>
      <c r="B353" s="33">
        <v>101.5</v>
      </c>
      <c r="D353" s="30">
        <f t="shared" si="30"/>
        <v>1.0172939979654121</v>
      </c>
      <c r="F353" s="34">
        <f t="shared" si="34"/>
        <v>103.25534079348932</v>
      </c>
      <c r="H353" s="30">
        <f t="shared" si="31"/>
        <v>0.99833610648918136</v>
      </c>
      <c r="J353" s="34">
        <f t="shared" si="35"/>
        <v>103.08353490198567</v>
      </c>
      <c r="L353" s="30">
        <f t="shared" si="32"/>
        <v>0.94161958568738224</v>
      </c>
      <c r="N353" s="34">
        <f t="shared" si="36"/>
        <v>97.065475425598549</v>
      </c>
      <c r="P353" s="30">
        <f t="shared" si="33"/>
        <v>0.94696969696969702</v>
      </c>
      <c r="R353" s="34">
        <f t="shared" si="37"/>
        <v>91.918063849998632</v>
      </c>
      <c r="S353" s="30">
        <v>1.1100910461066</v>
      </c>
      <c r="T353" s="32">
        <f t="shared" si="38"/>
        <v>102.03741965533824</v>
      </c>
      <c r="U353" s="32">
        <f t="shared" si="39"/>
        <v>89.115686841847577</v>
      </c>
    </row>
    <row r="354" spans="1:21">
      <c r="A354" s="29">
        <v>35643</v>
      </c>
      <c r="B354" s="33">
        <v>100.4</v>
      </c>
      <c r="D354" s="30">
        <f t="shared" si="30"/>
        <v>1.0172939979654121</v>
      </c>
      <c r="F354" s="34">
        <f t="shared" si="34"/>
        <v>102.13631739572737</v>
      </c>
      <c r="H354" s="30">
        <f t="shared" si="31"/>
        <v>0.99833610648918136</v>
      </c>
      <c r="J354" s="34">
        <f t="shared" si="35"/>
        <v>101.96637343999372</v>
      </c>
      <c r="L354" s="30">
        <f t="shared" si="32"/>
        <v>0.94161958568738224</v>
      </c>
      <c r="N354" s="34">
        <f t="shared" si="36"/>
        <v>96.013534312611782</v>
      </c>
      <c r="P354" s="30">
        <f t="shared" si="33"/>
        <v>0.94696969696969702</v>
      </c>
      <c r="R354" s="34">
        <f t="shared" si="37"/>
        <v>90.921907493003587</v>
      </c>
      <c r="S354" s="30">
        <v>1.1100910461066</v>
      </c>
      <c r="T354" s="32">
        <f t="shared" si="38"/>
        <v>100.93159540291587</v>
      </c>
      <c r="U354" s="32">
        <f t="shared" si="39"/>
        <v>88.149901073118215</v>
      </c>
    </row>
    <row r="355" spans="1:21">
      <c r="A355" s="29">
        <v>35674</v>
      </c>
      <c r="B355" s="33">
        <v>101.2</v>
      </c>
      <c r="D355" s="30">
        <f t="shared" si="30"/>
        <v>1.0172939979654121</v>
      </c>
      <c r="F355" s="34">
        <f t="shared" si="34"/>
        <v>102.95015259409971</v>
      </c>
      <c r="H355" s="30">
        <f t="shared" si="31"/>
        <v>0.99833610648918136</v>
      </c>
      <c r="J355" s="34">
        <f t="shared" si="35"/>
        <v>102.77885450326059</v>
      </c>
      <c r="L355" s="30">
        <f t="shared" si="32"/>
        <v>0.94161958568738224</v>
      </c>
      <c r="N355" s="34">
        <f t="shared" si="36"/>
        <v>96.778582394783982</v>
      </c>
      <c r="P355" s="30">
        <f t="shared" si="33"/>
        <v>0.94696969696969702</v>
      </c>
      <c r="R355" s="34">
        <f t="shared" si="37"/>
        <v>91.646384843545448</v>
      </c>
      <c r="S355" s="30">
        <v>1.1100910461066</v>
      </c>
      <c r="T355" s="32">
        <f t="shared" si="38"/>
        <v>101.73583122285942</v>
      </c>
      <c r="U355" s="32">
        <f t="shared" si="39"/>
        <v>88.852290723103195</v>
      </c>
    </row>
    <row r="356" spans="1:21">
      <c r="A356" s="29">
        <v>35704</v>
      </c>
      <c r="B356" s="33">
        <v>101.3</v>
      </c>
      <c r="D356" s="30">
        <f t="shared" si="30"/>
        <v>1.0172939979654121</v>
      </c>
      <c r="F356" s="34">
        <f t="shared" si="34"/>
        <v>103.05188199389625</v>
      </c>
      <c r="H356" s="30">
        <f t="shared" si="31"/>
        <v>0.99833610648918136</v>
      </c>
      <c r="J356" s="34">
        <f t="shared" si="35"/>
        <v>102.88041463616895</v>
      </c>
      <c r="L356" s="30">
        <f t="shared" si="32"/>
        <v>0.94161958568738224</v>
      </c>
      <c r="N356" s="34">
        <f t="shared" si="36"/>
        <v>96.874213405055499</v>
      </c>
      <c r="P356" s="30">
        <f t="shared" si="33"/>
        <v>0.94696969696969702</v>
      </c>
      <c r="R356" s="34">
        <f t="shared" si="37"/>
        <v>91.736944512363166</v>
      </c>
      <c r="S356" s="30">
        <v>1.1088541352386401</v>
      </c>
      <c r="T356" s="32">
        <f t="shared" si="38"/>
        <v>101.72289027669157</v>
      </c>
      <c r="U356" s="32">
        <f t="shared" si="39"/>
        <v>88.840988582084478</v>
      </c>
    </row>
    <row r="357" spans="1:21">
      <c r="A357" s="29">
        <v>35735</v>
      </c>
      <c r="B357" s="33">
        <v>101</v>
      </c>
      <c r="D357" s="30">
        <f t="shared" si="30"/>
        <v>1.0172939979654121</v>
      </c>
      <c r="F357" s="34">
        <f t="shared" si="34"/>
        <v>102.74669379450663</v>
      </c>
      <c r="H357" s="30">
        <f t="shared" si="31"/>
        <v>0.99833610648918136</v>
      </c>
      <c r="J357" s="34">
        <f t="shared" si="35"/>
        <v>102.57573423744388</v>
      </c>
      <c r="L357" s="30">
        <f t="shared" si="32"/>
        <v>0.94161958568738224</v>
      </c>
      <c r="N357" s="34">
        <f t="shared" si="36"/>
        <v>96.587320374240932</v>
      </c>
      <c r="P357" s="30">
        <f t="shared" si="33"/>
        <v>0.94696969696969702</v>
      </c>
      <c r="R357" s="34">
        <f t="shared" si="37"/>
        <v>91.465265505909983</v>
      </c>
      <c r="S357" s="30">
        <v>1.1088541352386401</v>
      </c>
      <c r="T357" s="32">
        <f t="shared" si="38"/>
        <v>101.42163788692842</v>
      </c>
      <c r="U357" s="32">
        <f t="shared" si="39"/>
        <v>88.577885950548207</v>
      </c>
    </row>
    <row r="358" spans="1:21">
      <c r="A358" s="29">
        <v>35765</v>
      </c>
      <c r="B358" s="33">
        <v>100.9</v>
      </c>
      <c r="D358" s="30">
        <f t="shared" si="30"/>
        <v>1.0172939979654121</v>
      </c>
      <c r="F358" s="34">
        <f t="shared" si="34"/>
        <v>102.64496439471009</v>
      </c>
      <c r="H358" s="30">
        <f t="shared" si="31"/>
        <v>0.99833610648918136</v>
      </c>
      <c r="J358" s="34">
        <f t="shared" si="35"/>
        <v>102.47417410453552</v>
      </c>
      <c r="L358" s="30">
        <f t="shared" si="32"/>
        <v>0.94161958568738224</v>
      </c>
      <c r="N358" s="34">
        <f t="shared" si="36"/>
        <v>96.491689363969414</v>
      </c>
      <c r="P358" s="30">
        <f t="shared" si="33"/>
        <v>0.94696969696969702</v>
      </c>
      <c r="R358" s="34">
        <f t="shared" si="37"/>
        <v>91.37470583709225</v>
      </c>
      <c r="S358" s="30">
        <v>1.1088541352386401</v>
      </c>
      <c r="T358" s="32">
        <f t="shared" si="38"/>
        <v>101.32122042367405</v>
      </c>
      <c r="U358" s="32">
        <f t="shared" si="39"/>
        <v>88.49018507336946</v>
      </c>
    </row>
    <row r="359" spans="1:21">
      <c r="A359" s="29">
        <v>35796</v>
      </c>
      <c r="B359" s="33">
        <v>99.3</v>
      </c>
      <c r="D359" s="30">
        <f t="shared" si="30"/>
        <v>1.0172939979654121</v>
      </c>
      <c r="F359" s="34">
        <f t="shared" si="34"/>
        <v>101.01729399796542</v>
      </c>
      <c r="H359" s="30">
        <f t="shared" si="31"/>
        <v>0.99833610648918136</v>
      </c>
      <c r="J359" s="34">
        <f t="shared" si="35"/>
        <v>100.84921197800175</v>
      </c>
      <c r="L359" s="30">
        <f t="shared" si="32"/>
        <v>0.94161958568738224</v>
      </c>
      <c r="N359" s="34">
        <f t="shared" si="36"/>
        <v>94.961593199624986</v>
      </c>
      <c r="P359" s="30">
        <f t="shared" si="33"/>
        <v>0.94696969696969702</v>
      </c>
      <c r="R359" s="34">
        <f t="shared" si="37"/>
        <v>89.925751136008515</v>
      </c>
      <c r="S359" s="30">
        <v>1.1080096826363</v>
      </c>
      <c r="T359" s="32">
        <f t="shared" si="38"/>
        <v>99.638602977039682</v>
      </c>
      <c r="U359" s="32">
        <f t="shared" si="39"/>
        <v>87.020649583787389</v>
      </c>
    </row>
    <row r="360" spans="1:21">
      <c r="A360" s="29">
        <v>35827</v>
      </c>
      <c r="B360" s="33">
        <v>100.4</v>
      </c>
      <c r="D360" s="30">
        <f t="shared" si="30"/>
        <v>1.0172939979654121</v>
      </c>
      <c r="F360" s="34">
        <f t="shared" si="34"/>
        <v>102.13631739572737</v>
      </c>
      <c r="H360" s="30">
        <f t="shared" si="31"/>
        <v>0.99833610648918136</v>
      </c>
      <c r="J360" s="34">
        <f t="shared" si="35"/>
        <v>101.96637343999372</v>
      </c>
      <c r="L360" s="30">
        <f t="shared" si="32"/>
        <v>0.94161958568738224</v>
      </c>
      <c r="N360" s="34">
        <f t="shared" si="36"/>
        <v>96.013534312611782</v>
      </c>
      <c r="P360" s="30">
        <f t="shared" si="33"/>
        <v>0.94696969696969702</v>
      </c>
      <c r="R360" s="34">
        <f t="shared" si="37"/>
        <v>90.921907493003587</v>
      </c>
      <c r="S360" s="30">
        <v>1.1080096826363</v>
      </c>
      <c r="T360" s="32">
        <f t="shared" si="38"/>
        <v>100.74235386600992</v>
      </c>
      <c r="U360" s="32">
        <f t="shared" si="39"/>
        <v>87.984624554000561</v>
      </c>
    </row>
    <row r="361" spans="1:21">
      <c r="A361" s="29">
        <v>35855</v>
      </c>
      <c r="B361" s="33">
        <v>100.1</v>
      </c>
      <c r="D361" s="30">
        <f t="shared" si="30"/>
        <v>1.0172939979654121</v>
      </c>
      <c r="F361" s="34">
        <f t="shared" si="34"/>
        <v>101.83112919633774</v>
      </c>
      <c r="H361" s="30">
        <f t="shared" si="31"/>
        <v>0.99833610648918136</v>
      </c>
      <c r="J361" s="34">
        <f t="shared" si="35"/>
        <v>101.66169304126862</v>
      </c>
      <c r="L361" s="30">
        <f t="shared" si="32"/>
        <v>0.94161958568738224</v>
      </c>
      <c r="N361" s="34">
        <f t="shared" si="36"/>
        <v>95.726641281797185</v>
      </c>
      <c r="P361" s="30">
        <f t="shared" si="33"/>
        <v>0.94696969696969702</v>
      </c>
      <c r="R361" s="34">
        <f t="shared" si="37"/>
        <v>90.650228486550375</v>
      </c>
      <c r="S361" s="30">
        <v>1.1080096826363</v>
      </c>
      <c r="T361" s="32">
        <f t="shared" si="38"/>
        <v>100.44133089629076</v>
      </c>
      <c r="U361" s="32">
        <f t="shared" si="39"/>
        <v>87.721722289396965</v>
      </c>
    </row>
    <row r="362" spans="1:21">
      <c r="A362" s="29">
        <v>35886</v>
      </c>
      <c r="B362" s="33">
        <v>99.7</v>
      </c>
      <c r="D362" s="30">
        <f t="shared" si="30"/>
        <v>1.0172939979654121</v>
      </c>
      <c r="F362" s="34">
        <f t="shared" si="34"/>
        <v>101.42421159715158</v>
      </c>
      <c r="H362" s="30">
        <f t="shared" si="31"/>
        <v>0.99833610648918136</v>
      </c>
      <c r="J362" s="34">
        <f t="shared" si="35"/>
        <v>101.25545250963519</v>
      </c>
      <c r="L362" s="30">
        <f t="shared" si="32"/>
        <v>0.94161958568738224</v>
      </c>
      <c r="N362" s="34">
        <f t="shared" si="36"/>
        <v>95.3441172407111</v>
      </c>
      <c r="P362" s="30">
        <f t="shared" si="33"/>
        <v>0.94696969696969702</v>
      </c>
      <c r="R362" s="34">
        <f t="shared" si="37"/>
        <v>90.287989811279459</v>
      </c>
      <c r="S362" s="30">
        <v>1.10749104959205</v>
      </c>
      <c r="T362" s="32">
        <f t="shared" si="38"/>
        <v>99.993140601650211</v>
      </c>
      <c r="U362" s="32">
        <f t="shared" si="39"/>
        <v>87.330289557388895</v>
      </c>
    </row>
    <row r="363" spans="1:21">
      <c r="A363" s="29">
        <v>35916</v>
      </c>
      <c r="B363" s="33">
        <v>99.2</v>
      </c>
      <c r="D363" s="30">
        <f t="shared" si="30"/>
        <v>1.0172939979654121</v>
      </c>
      <c r="F363" s="34">
        <f t="shared" si="34"/>
        <v>100.91556459816888</v>
      </c>
      <c r="H363" s="30">
        <f t="shared" si="31"/>
        <v>0.99833610648918136</v>
      </c>
      <c r="J363" s="34">
        <f t="shared" si="35"/>
        <v>100.74765184509339</v>
      </c>
      <c r="L363" s="30">
        <f t="shared" si="32"/>
        <v>0.94161958568738224</v>
      </c>
      <c r="N363" s="34">
        <f t="shared" si="36"/>
        <v>94.865962189353468</v>
      </c>
      <c r="P363" s="30">
        <f t="shared" si="33"/>
        <v>0.94696969696969702</v>
      </c>
      <c r="R363" s="34">
        <f t="shared" si="37"/>
        <v>89.835191467190782</v>
      </c>
      <c r="S363" s="30">
        <v>1.10749104959205</v>
      </c>
      <c r="T363" s="32">
        <f t="shared" si="38"/>
        <v>99.491670488301892</v>
      </c>
      <c r="U363" s="32">
        <f t="shared" si="39"/>
        <v>86.892324213570475</v>
      </c>
    </row>
    <row r="364" spans="1:21">
      <c r="A364" s="29">
        <v>35947</v>
      </c>
      <c r="B364" s="33">
        <v>100.1</v>
      </c>
      <c r="D364" s="30">
        <f t="shared" si="30"/>
        <v>1.0172939979654121</v>
      </c>
      <c r="F364" s="34">
        <f t="shared" si="34"/>
        <v>101.83112919633774</v>
      </c>
      <c r="H364" s="30">
        <f t="shared" si="31"/>
        <v>0.99833610648918136</v>
      </c>
      <c r="J364" s="34">
        <f t="shared" si="35"/>
        <v>101.66169304126862</v>
      </c>
      <c r="L364" s="30">
        <f t="shared" si="32"/>
        <v>0.94161958568738224</v>
      </c>
      <c r="N364" s="34">
        <f t="shared" si="36"/>
        <v>95.726641281797185</v>
      </c>
      <c r="P364" s="30">
        <f t="shared" si="33"/>
        <v>0.94696969696969702</v>
      </c>
      <c r="R364" s="34">
        <f t="shared" si="37"/>
        <v>90.650228486550375</v>
      </c>
      <c r="S364" s="30">
        <v>1.10749104959205</v>
      </c>
      <c r="T364" s="32">
        <f t="shared" si="38"/>
        <v>100.39431669232883</v>
      </c>
      <c r="U364" s="32">
        <f t="shared" si="39"/>
        <v>87.680661832443604</v>
      </c>
    </row>
    <row r="365" spans="1:21">
      <c r="A365" s="29">
        <v>35977</v>
      </c>
      <c r="B365" s="33">
        <v>99.8</v>
      </c>
      <c r="D365" s="30">
        <f t="shared" si="30"/>
        <v>1.0172939979654121</v>
      </c>
      <c r="F365" s="34">
        <f t="shared" si="34"/>
        <v>101.52594099694812</v>
      </c>
      <c r="H365" s="30">
        <f t="shared" si="31"/>
        <v>0.99833610648918136</v>
      </c>
      <c r="J365" s="34">
        <f t="shared" si="35"/>
        <v>101.35701264254355</v>
      </c>
      <c r="L365" s="30">
        <f t="shared" si="32"/>
        <v>0.94161958568738224</v>
      </c>
      <c r="N365" s="34">
        <f t="shared" si="36"/>
        <v>95.439748250982618</v>
      </c>
      <c r="P365" s="30">
        <f t="shared" si="33"/>
        <v>0.94696969696969702</v>
      </c>
      <c r="R365" s="34">
        <f t="shared" si="37"/>
        <v>90.378549480097178</v>
      </c>
      <c r="S365" s="30">
        <v>1.1072741959328001</v>
      </c>
      <c r="T365" s="32">
        <f t="shared" si="38"/>
        <v>100.07383570514739</v>
      </c>
      <c r="U365" s="32">
        <f t="shared" si="39"/>
        <v>87.400765659168172</v>
      </c>
    </row>
    <row r="366" spans="1:21">
      <c r="A366" s="29">
        <v>36008</v>
      </c>
      <c r="B366" s="33">
        <v>99</v>
      </c>
      <c r="D366" s="30">
        <f t="shared" si="30"/>
        <v>1.0172939979654121</v>
      </c>
      <c r="F366" s="34">
        <f t="shared" si="34"/>
        <v>100.71210579857579</v>
      </c>
      <c r="H366" s="30">
        <f t="shared" si="31"/>
        <v>0.99833610648918136</v>
      </c>
      <c r="J366" s="34">
        <f t="shared" si="35"/>
        <v>100.54453157927666</v>
      </c>
      <c r="L366" s="30">
        <f t="shared" si="32"/>
        <v>0.94161958568738224</v>
      </c>
      <c r="N366" s="34">
        <f t="shared" si="36"/>
        <v>94.674700168810418</v>
      </c>
      <c r="P366" s="30">
        <f t="shared" si="33"/>
        <v>0.94696969696969702</v>
      </c>
      <c r="R366" s="34">
        <f t="shared" si="37"/>
        <v>89.654072129555331</v>
      </c>
      <c r="S366" s="30">
        <v>1.1072741959328001</v>
      </c>
      <c r="T366" s="32">
        <f t="shared" si="38"/>
        <v>99.271640629354636</v>
      </c>
      <c r="U366" s="32">
        <f t="shared" si="39"/>
        <v>86.700158319214935</v>
      </c>
    </row>
    <row r="367" spans="1:21">
      <c r="A367" s="29">
        <v>36039</v>
      </c>
      <c r="B367" s="33">
        <v>99.2</v>
      </c>
      <c r="D367" s="30">
        <f t="shared" si="30"/>
        <v>1.0172939979654121</v>
      </c>
      <c r="F367" s="34">
        <f t="shared" si="34"/>
        <v>100.91556459816888</v>
      </c>
      <c r="H367" s="30">
        <f t="shared" si="31"/>
        <v>0.99833610648918136</v>
      </c>
      <c r="J367" s="34">
        <f t="shared" si="35"/>
        <v>100.74765184509339</v>
      </c>
      <c r="L367" s="30">
        <f t="shared" si="32"/>
        <v>0.94161958568738224</v>
      </c>
      <c r="N367" s="34">
        <f t="shared" si="36"/>
        <v>94.865962189353468</v>
      </c>
      <c r="P367" s="30">
        <f t="shared" si="33"/>
        <v>0.94696969696969702</v>
      </c>
      <c r="R367" s="34">
        <f t="shared" si="37"/>
        <v>89.835191467190782</v>
      </c>
      <c r="S367" s="30">
        <v>1.1072741959328001</v>
      </c>
      <c r="T367" s="32">
        <f t="shared" si="38"/>
        <v>99.472189398302817</v>
      </c>
      <c r="U367" s="32">
        <f t="shared" si="39"/>
        <v>86.875310154203248</v>
      </c>
    </row>
    <row r="368" spans="1:21">
      <c r="A368" s="29">
        <v>36069</v>
      </c>
      <c r="B368" s="33">
        <v>99.4</v>
      </c>
      <c r="D368" s="30">
        <f t="shared" si="30"/>
        <v>1.0172939979654121</v>
      </c>
      <c r="F368" s="34">
        <f t="shared" si="34"/>
        <v>101.11902339776196</v>
      </c>
      <c r="H368" s="30">
        <f t="shared" si="31"/>
        <v>0.99833610648918136</v>
      </c>
      <c r="J368" s="34">
        <f t="shared" si="35"/>
        <v>100.95077211091011</v>
      </c>
      <c r="L368" s="30">
        <f t="shared" si="32"/>
        <v>0.94161958568738224</v>
      </c>
      <c r="N368" s="34">
        <f t="shared" si="36"/>
        <v>95.057224209896518</v>
      </c>
      <c r="P368" s="30">
        <f t="shared" si="33"/>
        <v>0.94696969696969702</v>
      </c>
      <c r="R368" s="34">
        <f t="shared" si="37"/>
        <v>90.016310804826247</v>
      </c>
      <c r="S368" s="30">
        <v>1.1073256003630001</v>
      </c>
      <c r="T368" s="32">
        <f t="shared" si="38"/>
        <v>99.677365404416634</v>
      </c>
      <c r="U368" s="32">
        <f t="shared" si="39"/>
        <v>87.0545032460127</v>
      </c>
    </row>
    <row r="369" spans="1:21">
      <c r="A369" s="29">
        <v>36100</v>
      </c>
      <c r="B369" s="33">
        <v>99.4</v>
      </c>
      <c r="D369" s="30">
        <f t="shared" si="30"/>
        <v>1.0172939979654121</v>
      </c>
      <c r="F369" s="34">
        <f t="shared" si="34"/>
        <v>101.11902339776196</v>
      </c>
      <c r="H369" s="30">
        <f t="shared" si="31"/>
        <v>0.99833610648918136</v>
      </c>
      <c r="J369" s="34">
        <f t="shared" si="35"/>
        <v>100.95077211091011</v>
      </c>
      <c r="L369" s="30">
        <f t="shared" si="32"/>
        <v>0.94161958568738224</v>
      </c>
      <c r="N369" s="34">
        <f t="shared" si="36"/>
        <v>95.057224209896518</v>
      </c>
      <c r="P369" s="30">
        <f t="shared" si="33"/>
        <v>0.94696969696969702</v>
      </c>
      <c r="R369" s="34">
        <f t="shared" si="37"/>
        <v>90.016310804826247</v>
      </c>
      <c r="S369" s="30">
        <v>1.1073256003630001</v>
      </c>
      <c r="T369" s="32">
        <f t="shared" si="38"/>
        <v>99.677365404416634</v>
      </c>
      <c r="U369" s="32">
        <f t="shared" si="39"/>
        <v>87.0545032460127</v>
      </c>
    </row>
    <row r="370" spans="1:21">
      <c r="A370" s="29">
        <v>36130</v>
      </c>
      <c r="B370" s="33">
        <v>99.3</v>
      </c>
      <c r="D370" s="30">
        <f t="shared" si="30"/>
        <v>1.0172939979654121</v>
      </c>
      <c r="F370" s="34">
        <f t="shared" si="34"/>
        <v>101.01729399796542</v>
      </c>
      <c r="H370" s="30">
        <f t="shared" si="31"/>
        <v>0.99833610648918136</v>
      </c>
      <c r="J370" s="34">
        <f t="shared" si="35"/>
        <v>100.84921197800175</v>
      </c>
      <c r="L370" s="30">
        <f t="shared" si="32"/>
        <v>0.94161958568738224</v>
      </c>
      <c r="N370" s="34">
        <f t="shared" si="36"/>
        <v>94.961593199624986</v>
      </c>
      <c r="P370" s="30">
        <f t="shared" si="33"/>
        <v>0.94696969696969702</v>
      </c>
      <c r="R370" s="34">
        <f t="shared" si="37"/>
        <v>89.925751136008515</v>
      </c>
      <c r="S370" s="30">
        <v>1.1073256003630001</v>
      </c>
      <c r="T370" s="32">
        <f t="shared" si="38"/>
        <v>99.57708636477436</v>
      </c>
      <c r="U370" s="32">
        <f t="shared" si="39"/>
        <v>86.966923262867823</v>
      </c>
    </row>
    <row r="371" spans="1:21">
      <c r="A371" s="29">
        <v>36161</v>
      </c>
      <c r="B371" s="33">
        <v>97.1</v>
      </c>
      <c r="D371" s="30">
        <f t="shared" si="30"/>
        <v>1.0172939979654121</v>
      </c>
      <c r="F371" s="34">
        <f t="shared" si="34"/>
        <v>98.77924720244151</v>
      </c>
      <c r="H371" s="30">
        <f t="shared" si="31"/>
        <v>0.99833610648918136</v>
      </c>
      <c r="J371" s="34">
        <f t="shared" si="35"/>
        <v>98.614889054017823</v>
      </c>
      <c r="L371" s="30">
        <f t="shared" si="32"/>
        <v>0.94161958568738224</v>
      </c>
      <c r="N371" s="34">
        <f t="shared" si="36"/>
        <v>92.857710973651422</v>
      </c>
      <c r="P371" s="30">
        <f t="shared" si="33"/>
        <v>0.94696969696969702</v>
      </c>
      <c r="R371" s="34">
        <f t="shared" si="37"/>
        <v>87.933438422018398</v>
      </c>
      <c r="S371" s="30">
        <v>1.10759960367532</v>
      </c>
      <c r="T371" s="32">
        <f t="shared" si="38"/>
        <v>97.395041546035728</v>
      </c>
      <c r="U371" s="32">
        <f t="shared" si="39"/>
        <v>85.061206483686064</v>
      </c>
    </row>
    <row r="372" spans="1:21">
      <c r="A372" s="29">
        <v>36192</v>
      </c>
      <c r="B372" s="33">
        <v>97.9</v>
      </c>
      <c r="D372" s="30">
        <f t="shared" si="30"/>
        <v>1.0172939979654121</v>
      </c>
      <c r="F372" s="34">
        <f t="shared" si="34"/>
        <v>99.593082400813856</v>
      </c>
      <c r="H372" s="30">
        <f t="shared" si="31"/>
        <v>0.99833610648918136</v>
      </c>
      <c r="J372" s="34">
        <f t="shared" si="35"/>
        <v>99.42737011728471</v>
      </c>
      <c r="L372" s="30">
        <f t="shared" si="32"/>
        <v>0.94161958568738224</v>
      </c>
      <c r="N372" s="34">
        <f t="shared" si="36"/>
        <v>93.622759055823636</v>
      </c>
      <c r="P372" s="30">
        <f t="shared" si="33"/>
        <v>0.94696969696969702</v>
      </c>
      <c r="R372" s="34">
        <f t="shared" si="37"/>
        <v>88.657915772560258</v>
      </c>
      <c r="S372" s="30">
        <v>1.10759960367532</v>
      </c>
      <c r="T372" s="32">
        <f t="shared" si="38"/>
        <v>98.197472372367642</v>
      </c>
      <c r="U372" s="32">
        <f t="shared" si="39"/>
        <v>85.762019719391006</v>
      </c>
    </row>
    <row r="373" spans="1:21">
      <c r="A373" s="29">
        <v>36220</v>
      </c>
      <c r="B373" s="33">
        <v>98.2</v>
      </c>
      <c r="D373" s="30">
        <f t="shared" si="30"/>
        <v>1.0172939979654121</v>
      </c>
      <c r="F373" s="34">
        <f t="shared" si="34"/>
        <v>99.898270600203475</v>
      </c>
      <c r="H373" s="30">
        <f t="shared" si="31"/>
        <v>0.99833610648918136</v>
      </c>
      <c r="J373" s="34">
        <f t="shared" si="35"/>
        <v>99.732050516009792</v>
      </c>
      <c r="L373" s="30">
        <f t="shared" si="32"/>
        <v>0.94161958568738224</v>
      </c>
      <c r="N373" s="34">
        <f t="shared" si="36"/>
        <v>93.909652086638218</v>
      </c>
      <c r="P373" s="30">
        <f t="shared" si="33"/>
        <v>0.94696969696969702</v>
      </c>
      <c r="R373" s="34">
        <f t="shared" si="37"/>
        <v>88.92959477901347</v>
      </c>
      <c r="S373" s="30">
        <v>1.10759960367532</v>
      </c>
      <c r="T373" s="32">
        <f t="shared" si="38"/>
        <v>98.49838393224212</v>
      </c>
      <c r="U373" s="32">
        <f t="shared" si="39"/>
        <v>86.024824682780363</v>
      </c>
    </row>
    <row r="374" spans="1:21">
      <c r="A374" s="29">
        <v>36251</v>
      </c>
      <c r="B374" s="33">
        <v>98</v>
      </c>
      <c r="D374" s="30">
        <f t="shared" si="30"/>
        <v>1.0172939979654121</v>
      </c>
      <c r="F374" s="34">
        <f t="shared" si="34"/>
        <v>99.694811800610381</v>
      </c>
      <c r="H374" s="30">
        <f t="shared" si="31"/>
        <v>0.99833610648918136</v>
      </c>
      <c r="J374" s="34">
        <f t="shared" si="35"/>
        <v>99.528930250193056</v>
      </c>
      <c r="L374" s="30">
        <f t="shared" si="32"/>
        <v>0.94161958568738224</v>
      </c>
      <c r="N374" s="34">
        <f t="shared" si="36"/>
        <v>93.718390066095154</v>
      </c>
      <c r="P374" s="30">
        <f t="shared" si="33"/>
        <v>0.94696969696969702</v>
      </c>
      <c r="R374" s="34">
        <f t="shared" si="37"/>
        <v>88.748475441377991</v>
      </c>
      <c r="S374" s="30">
        <v>1.1080316081848101</v>
      </c>
      <c r="T374" s="32">
        <f t="shared" si="38"/>
        <v>98.33611596726017</v>
      </c>
      <c r="U374" s="32">
        <f t="shared" si="39"/>
        <v>85.883105878045399</v>
      </c>
    </row>
    <row r="375" spans="1:21">
      <c r="A375" s="29">
        <v>36281</v>
      </c>
      <c r="B375" s="33">
        <v>97.3</v>
      </c>
      <c r="D375" s="30">
        <f t="shared" si="30"/>
        <v>1.0172939979654121</v>
      </c>
      <c r="F375" s="34">
        <f t="shared" si="34"/>
        <v>98.98270600203459</v>
      </c>
      <c r="H375" s="30">
        <f t="shared" si="31"/>
        <v>0.99833610648918136</v>
      </c>
      <c r="J375" s="34">
        <f t="shared" si="35"/>
        <v>98.81800931983453</v>
      </c>
      <c r="L375" s="30">
        <f t="shared" si="32"/>
        <v>0.94161958568738224</v>
      </c>
      <c r="N375" s="34">
        <f t="shared" si="36"/>
        <v>93.048972994194472</v>
      </c>
      <c r="P375" s="30">
        <f t="shared" si="33"/>
        <v>0.94696969696969702</v>
      </c>
      <c r="R375" s="34">
        <f t="shared" si="37"/>
        <v>88.114557759653863</v>
      </c>
      <c r="S375" s="30">
        <v>1.1080316081848101</v>
      </c>
      <c r="T375" s="32">
        <f t="shared" si="38"/>
        <v>97.633715138922611</v>
      </c>
      <c r="U375" s="32">
        <f t="shared" si="39"/>
        <v>85.269655121773653</v>
      </c>
    </row>
    <row r="376" spans="1:21">
      <c r="A376" s="29">
        <v>36312</v>
      </c>
      <c r="B376" s="33">
        <v>98</v>
      </c>
      <c r="D376" s="30">
        <f t="shared" si="30"/>
        <v>1.0172939979654121</v>
      </c>
      <c r="F376" s="34">
        <f t="shared" si="34"/>
        <v>99.694811800610381</v>
      </c>
      <c r="H376" s="30">
        <f t="shared" si="31"/>
        <v>0.99833610648918136</v>
      </c>
      <c r="J376" s="34">
        <f t="shared" si="35"/>
        <v>99.528930250193056</v>
      </c>
      <c r="L376" s="30">
        <f t="shared" si="32"/>
        <v>0.94161958568738224</v>
      </c>
      <c r="N376" s="34">
        <f t="shared" si="36"/>
        <v>93.718390066095154</v>
      </c>
      <c r="P376" s="30">
        <f t="shared" si="33"/>
        <v>0.94696969696969702</v>
      </c>
      <c r="R376" s="34">
        <f t="shared" si="37"/>
        <v>88.748475441377991</v>
      </c>
      <c r="S376" s="30">
        <v>1.1080316081848101</v>
      </c>
      <c r="T376" s="32">
        <f t="shared" si="38"/>
        <v>98.33611596726017</v>
      </c>
      <c r="U376" s="32">
        <f t="shared" si="39"/>
        <v>85.883105878045399</v>
      </c>
    </row>
    <row r="377" spans="1:21">
      <c r="A377" s="29">
        <v>36342</v>
      </c>
      <c r="B377" s="33">
        <v>98.1</v>
      </c>
      <c r="D377" s="30">
        <f t="shared" si="30"/>
        <v>1.0172939979654121</v>
      </c>
      <c r="F377" s="34">
        <f t="shared" si="34"/>
        <v>99.796541200406921</v>
      </c>
      <c r="H377" s="30">
        <f t="shared" si="31"/>
        <v>0.99833610648918136</v>
      </c>
      <c r="J377" s="34">
        <f t="shared" si="35"/>
        <v>99.630490383101417</v>
      </c>
      <c r="L377" s="30">
        <f t="shared" si="32"/>
        <v>0.94161958568738224</v>
      </c>
      <c r="N377" s="34">
        <f t="shared" si="36"/>
        <v>93.814021076366672</v>
      </c>
      <c r="P377" s="30">
        <f t="shared" si="33"/>
        <v>0.94696969696969702</v>
      </c>
      <c r="R377" s="34">
        <f t="shared" si="37"/>
        <v>88.839035110195709</v>
      </c>
      <c r="S377" s="30">
        <v>1.1085951739211199</v>
      </c>
      <c r="T377" s="32">
        <f t="shared" si="38"/>
        <v>98.486525578971893</v>
      </c>
      <c r="U377" s="32">
        <f t="shared" si="39"/>
        <v>86.014468038129223</v>
      </c>
    </row>
    <row r="378" spans="1:21">
      <c r="A378" s="29">
        <v>36373</v>
      </c>
      <c r="B378" s="33">
        <v>97.6</v>
      </c>
      <c r="D378" s="30">
        <f t="shared" si="30"/>
        <v>1.0172939979654121</v>
      </c>
      <c r="F378" s="34">
        <f t="shared" si="34"/>
        <v>99.287894201424209</v>
      </c>
      <c r="H378" s="30">
        <f t="shared" si="31"/>
        <v>0.99833610648918136</v>
      </c>
      <c r="J378" s="34">
        <f t="shared" si="35"/>
        <v>99.122689718559613</v>
      </c>
      <c r="L378" s="30">
        <f t="shared" si="32"/>
        <v>0.94161958568738224</v>
      </c>
      <c r="N378" s="34">
        <f t="shared" si="36"/>
        <v>93.33586602500904</v>
      </c>
      <c r="P378" s="30">
        <f t="shared" si="33"/>
        <v>0.94696969696969702</v>
      </c>
      <c r="R378" s="34">
        <f t="shared" si="37"/>
        <v>88.386236766107046</v>
      </c>
      <c r="S378" s="30">
        <v>1.1085951739211199</v>
      </c>
      <c r="T378" s="32">
        <f t="shared" si="38"/>
        <v>97.984555519955734</v>
      </c>
      <c r="U378" s="32">
        <f t="shared" si="39"/>
        <v>85.576066060360986</v>
      </c>
    </row>
    <row r="379" spans="1:21">
      <c r="A379" s="29">
        <v>36404</v>
      </c>
      <c r="B379" s="33">
        <v>98</v>
      </c>
      <c r="D379" s="30">
        <f t="shared" si="30"/>
        <v>1.0172939979654121</v>
      </c>
      <c r="F379" s="34">
        <f t="shared" si="34"/>
        <v>99.694811800610381</v>
      </c>
      <c r="H379" s="30">
        <f t="shared" si="31"/>
        <v>0.99833610648918136</v>
      </c>
      <c r="J379" s="34">
        <f t="shared" si="35"/>
        <v>99.528930250193056</v>
      </c>
      <c r="L379" s="30">
        <f t="shared" si="32"/>
        <v>0.94161958568738224</v>
      </c>
      <c r="N379" s="34">
        <f t="shared" si="36"/>
        <v>93.718390066095154</v>
      </c>
      <c r="P379" s="30">
        <f t="shared" si="33"/>
        <v>0.94696969696969702</v>
      </c>
      <c r="R379" s="34">
        <f t="shared" si="37"/>
        <v>88.748475441377991</v>
      </c>
      <c r="S379" s="30">
        <v>1.1085951739211199</v>
      </c>
      <c r="T379" s="32">
        <f t="shared" si="38"/>
        <v>98.386131567168675</v>
      </c>
      <c r="U379" s="32">
        <f t="shared" si="39"/>
        <v>85.92678764257559</v>
      </c>
    </row>
    <row r="380" spans="1:21">
      <c r="A380" s="29">
        <v>36434</v>
      </c>
      <c r="B380" s="33">
        <v>98.2</v>
      </c>
      <c r="D380" s="30">
        <f t="shared" si="30"/>
        <v>1.0172939979654121</v>
      </c>
      <c r="F380" s="34">
        <f t="shared" si="34"/>
        <v>99.898270600203475</v>
      </c>
      <c r="H380" s="30">
        <f t="shared" si="31"/>
        <v>0.99833610648918136</v>
      </c>
      <c r="J380" s="34">
        <f t="shared" si="35"/>
        <v>99.732050516009792</v>
      </c>
      <c r="L380" s="30">
        <f t="shared" si="32"/>
        <v>0.94161958568738224</v>
      </c>
      <c r="N380" s="34">
        <f t="shared" si="36"/>
        <v>93.909652086638218</v>
      </c>
      <c r="P380" s="30">
        <f t="shared" si="33"/>
        <v>0.94696969696969702</v>
      </c>
      <c r="R380" s="34">
        <f t="shared" si="37"/>
        <v>88.92959477901347</v>
      </c>
      <c r="S380" s="30">
        <v>1.1092409294951699</v>
      </c>
      <c r="T380" s="32">
        <f t="shared" si="38"/>
        <v>98.644346372301712</v>
      </c>
      <c r="U380" s="32">
        <f t="shared" si="39"/>
        <v>86.152302848564631</v>
      </c>
    </row>
    <row r="381" spans="1:21">
      <c r="A381" s="29">
        <v>36465</v>
      </c>
      <c r="B381" s="33">
        <v>98.4</v>
      </c>
      <c r="D381" s="30">
        <f t="shared" si="30"/>
        <v>1.0172939979654121</v>
      </c>
      <c r="F381" s="34">
        <f t="shared" si="34"/>
        <v>100.10172939979655</v>
      </c>
      <c r="H381" s="30">
        <f t="shared" si="31"/>
        <v>0.99833610648918136</v>
      </c>
      <c r="J381" s="34">
        <f t="shared" si="35"/>
        <v>99.935170781826514</v>
      </c>
      <c r="L381" s="30">
        <f t="shared" si="32"/>
        <v>0.94161958568738224</v>
      </c>
      <c r="N381" s="34">
        <f t="shared" si="36"/>
        <v>94.100914107181268</v>
      </c>
      <c r="P381" s="30">
        <f t="shared" si="33"/>
        <v>0.94696969696969702</v>
      </c>
      <c r="R381" s="34">
        <f t="shared" si="37"/>
        <v>89.110714116648936</v>
      </c>
      <c r="S381" s="30">
        <v>1.1092409294951699</v>
      </c>
      <c r="T381" s="32">
        <f t="shared" si="38"/>
        <v>98.845251354730024</v>
      </c>
      <c r="U381" s="32">
        <f t="shared" si="39"/>
        <v>86.327765787156423</v>
      </c>
    </row>
    <row r="382" spans="1:21">
      <c r="A382" s="29">
        <v>36495</v>
      </c>
      <c r="B382" s="33">
        <v>98.3</v>
      </c>
      <c r="D382" s="30">
        <f t="shared" si="30"/>
        <v>1.0172939979654121</v>
      </c>
      <c r="F382" s="34">
        <f t="shared" si="34"/>
        <v>100</v>
      </c>
      <c r="H382" s="30">
        <f t="shared" si="31"/>
        <v>0.99833610648918136</v>
      </c>
      <c r="J382" s="34">
        <f t="shared" si="35"/>
        <v>99.833610648918139</v>
      </c>
      <c r="L382" s="30">
        <f t="shared" si="32"/>
        <v>0.94161958568738224</v>
      </c>
      <c r="N382" s="34">
        <f t="shared" si="36"/>
        <v>94.005283096909736</v>
      </c>
      <c r="P382" s="30">
        <f t="shared" si="33"/>
        <v>0.94696969696969702</v>
      </c>
      <c r="R382" s="34">
        <f t="shared" si="37"/>
        <v>89.020154447831189</v>
      </c>
      <c r="S382" s="30">
        <v>1.1092409294951699</v>
      </c>
      <c r="T382" s="32">
        <f t="shared" si="38"/>
        <v>98.744798863515854</v>
      </c>
      <c r="U382" s="32">
        <f t="shared" si="39"/>
        <v>86.24003431786052</v>
      </c>
    </row>
    <row r="383" spans="1:21">
      <c r="A383" s="29">
        <v>36526</v>
      </c>
      <c r="B383" s="33">
        <v>97.3</v>
      </c>
      <c r="D383" s="30">
        <f t="shared" si="30"/>
        <v>1.0172939979654121</v>
      </c>
      <c r="F383" s="34">
        <f t="shared" si="34"/>
        <v>98.98270600203459</v>
      </c>
      <c r="H383" s="30">
        <f t="shared" si="31"/>
        <v>0.99833610648918136</v>
      </c>
      <c r="J383" s="34">
        <f t="shared" si="35"/>
        <v>98.81800931983453</v>
      </c>
      <c r="L383" s="30">
        <f t="shared" si="32"/>
        <v>0.94161958568738224</v>
      </c>
      <c r="N383" s="34">
        <f t="shared" si="36"/>
        <v>93.048972994194472</v>
      </c>
      <c r="P383" s="30">
        <f t="shared" si="33"/>
        <v>0.94696969696969702</v>
      </c>
      <c r="R383" s="34">
        <f t="shared" si="37"/>
        <v>88.114557759653863</v>
      </c>
      <c r="S383" s="30">
        <v>1.1099155767522499</v>
      </c>
      <c r="T383" s="32">
        <f t="shared" si="38"/>
        <v>97.799720196075654</v>
      </c>
      <c r="U383" s="32">
        <f t="shared" si="39"/>
        <v>85.414637763802276</v>
      </c>
    </row>
    <row r="384" spans="1:21">
      <c r="A384" s="29">
        <v>36557</v>
      </c>
      <c r="B384" s="33">
        <v>98.5</v>
      </c>
      <c r="D384" s="30">
        <f t="shared" si="30"/>
        <v>1.0172939979654121</v>
      </c>
      <c r="F384" s="34">
        <f t="shared" si="34"/>
        <v>100.20345879959309</v>
      </c>
      <c r="H384" s="30">
        <f t="shared" si="31"/>
        <v>0.99833610648918136</v>
      </c>
      <c r="J384" s="34">
        <f t="shared" si="35"/>
        <v>100.03673091473487</v>
      </c>
      <c r="L384" s="30">
        <f t="shared" si="32"/>
        <v>0.94161958568738224</v>
      </c>
      <c r="N384" s="34">
        <f t="shared" si="36"/>
        <v>94.1965451174528</v>
      </c>
      <c r="P384" s="30">
        <f t="shared" si="33"/>
        <v>0.94696969696969702</v>
      </c>
      <c r="R384" s="34">
        <f t="shared" si="37"/>
        <v>89.201273785466668</v>
      </c>
      <c r="S384" s="30">
        <v>1.1099155767522499</v>
      </c>
      <c r="T384" s="32">
        <f t="shared" si="38"/>
        <v>99.00588324063159</v>
      </c>
      <c r="U384" s="32">
        <f t="shared" si="39"/>
        <v>86.468055701279795</v>
      </c>
    </row>
    <row r="385" spans="1:21">
      <c r="A385" s="29">
        <v>36586</v>
      </c>
      <c r="B385" s="33">
        <v>98.7</v>
      </c>
      <c r="D385" s="30">
        <f t="shared" si="30"/>
        <v>1.0172939979654121</v>
      </c>
      <c r="F385" s="34">
        <f t="shared" si="34"/>
        <v>100.40691759918617</v>
      </c>
      <c r="H385" s="30">
        <f t="shared" si="31"/>
        <v>0.99833610648918136</v>
      </c>
      <c r="J385" s="34">
        <f t="shared" si="35"/>
        <v>100.23985118055158</v>
      </c>
      <c r="L385" s="30">
        <f t="shared" si="32"/>
        <v>0.94161958568738224</v>
      </c>
      <c r="N385" s="34">
        <f t="shared" si="36"/>
        <v>94.387807137995836</v>
      </c>
      <c r="P385" s="30">
        <f t="shared" si="33"/>
        <v>0.94696969696969702</v>
      </c>
      <c r="R385" s="34">
        <f t="shared" si="37"/>
        <v>89.382393123102119</v>
      </c>
      <c r="S385" s="30">
        <v>1.1099155767522499</v>
      </c>
      <c r="T385" s="32">
        <f t="shared" si="38"/>
        <v>99.206910414724234</v>
      </c>
      <c r="U385" s="32">
        <f t="shared" si="39"/>
        <v>86.643625357526048</v>
      </c>
    </row>
    <row r="386" spans="1:21">
      <c r="A386" s="29">
        <v>36617</v>
      </c>
      <c r="D386" s="30">
        <f t="shared" si="30"/>
        <v>1.0172939979654121</v>
      </c>
      <c r="H386" s="30">
        <f t="shared" si="31"/>
        <v>0.99833610648918136</v>
      </c>
      <c r="J386" s="30">
        <v>100.13311148086522</v>
      </c>
      <c r="L386" s="30">
        <f t="shared" si="32"/>
        <v>0.94161958568738224</v>
      </c>
      <c r="N386" s="34">
        <f t="shared" si="36"/>
        <v>94.287298946200778</v>
      </c>
      <c r="P386" s="30">
        <f t="shared" si="33"/>
        <v>0.94696969696969702</v>
      </c>
      <c r="R386" s="34">
        <f t="shared" si="37"/>
        <v>89.287214911174985</v>
      </c>
      <c r="S386" s="30">
        <v>1.1105437698091201</v>
      </c>
      <c r="T386" s="32">
        <f t="shared" si="38"/>
        <v>99.157360243213347</v>
      </c>
      <c r="U386" s="32">
        <f t="shared" si="39"/>
        <v>86.600350080845786</v>
      </c>
    </row>
    <row r="387" spans="1:21">
      <c r="A387" s="29">
        <v>36647</v>
      </c>
      <c r="D387" s="30">
        <f t="shared" ref="D387:D450" si="40">D386</f>
        <v>1.0172939979654121</v>
      </c>
      <c r="H387" s="30">
        <f t="shared" ref="H387:H450" si="41">H386</f>
        <v>0.99833610648918136</v>
      </c>
      <c r="J387" s="30">
        <v>99.334442595673877</v>
      </c>
      <c r="L387" s="30">
        <f t="shared" ref="L387:L450" si="42">L386</f>
        <v>0.94161958568738224</v>
      </c>
      <c r="N387" s="34">
        <f t="shared" si="36"/>
        <v>93.535256681425494</v>
      </c>
      <c r="P387" s="30">
        <f t="shared" ref="P387:P450" si="43">P386</f>
        <v>0.94696969696969702</v>
      </c>
      <c r="R387" s="34">
        <f t="shared" si="37"/>
        <v>88.575053675592329</v>
      </c>
      <c r="S387" s="30">
        <v>1.1105437698091201</v>
      </c>
      <c r="T387" s="32">
        <f t="shared" si="38"/>
        <v>98.366474019937456</v>
      </c>
      <c r="U387" s="32">
        <f t="shared" si="39"/>
        <v>85.909619472025483</v>
      </c>
    </row>
    <row r="388" spans="1:21">
      <c r="A388" s="29">
        <v>36678</v>
      </c>
      <c r="D388" s="30">
        <f t="shared" si="40"/>
        <v>1.0172939979654121</v>
      </c>
      <c r="H388" s="30">
        <f t="shared" si="41"/>
        <v>0.99833610648918136</v>
      </c>
      <c r="J388" s="30">
        <v>99.833610648918466</v>
      </c>
      <c r="L388" s="30">
        <f t="shared" si="42"/>
        <v>0.94161958568738224</v>
      </c>
      <c r="N388" s="34">
        <f t="shared" si="36"/>
        <v>94.005283096910034</v>
      </c>
      <c r="P388" s="30">
        <f t="shared" si="43"/>
        <v>0.94696969696969702</v>
      </c>
      <c r="R388" s="34">
        <f t="shared" si="37"/>
        <v>89.020154447831473</v>
      </c>
      <c r="S388" s="30">
        <v>1.1105437698091201</v>
      </c>
      <c r="T388" s="32">
        <f t="shared" si="38"/>
        <v>98.860777909484867</v>
      </c>
      <c r="U388" s="32">
        <f t="shared" si="39"/>
        <v>86.341326102538162</v>
      </c>
    </row>
    <row r="389" spans="1:21">
      <c r="A389" s="29">
        <v>36708</v>
      </c>
      <c r="D389" s="30">
        <f t="shared" si="40"/>
        <v>1.0172939979654121</v>
      </c>
      <c r="H389" s="30">
        <f t="shared" si="41"/>
        <v>0.99833610648918136</v>
      </c>
      <c r="J389" s="30">
        <v>100.23294509151415</v>
      </c>
      <c r="L389" s="30">
        <f t="shared" si="42"/>
        <v>0.94161958568738224</v>
      </c>
      <c r="N389" s="34">
        <f t="shared" si="36"/>
        <v>94.381304229297697</v>
      </c>
      <c r="P389" s="30">
        <f t="shared" si="43"/>
        <v>0.94696969696969702</v>
      </c>
      <c r="R389" s="34">
        <f t="shared" si="37"/>
        <v>89.376235065622822</v>
      </c>
      <c r="S389" s="30">
        <v>1.11109784694819</v>
      </c>
      <c r="T389" s="32">
        <f t="shared" si="38"/>
        <v>99.30574234974884</v>
      </c>
      <c r="U389" s="32">
        <f t="shared" si="39"/>
        <v>86.729941493325796</v>
      </c>
    </row>
    <row r="390" spans="1:21">
      <c r="A390" s="29">
        <v>36739</v>
      </c>
      <c r="D390" s="30">
        <f t="shared" si="40"/>
        <v>1.0172939979654121</v>
      </c>
      <c r="H390" s="30">
        <f t="shared" si="41"/>
        <v>0.99833610648918136</v>
      </c>
      <c r="J390" s="30">
        <v>100.03327787021631</v>
      </c>
      <c r="L390" s="30">
        <f t="shared" si="42"/>
        <v>0.94161958568738224</v>
      </c>
      <c r="N390" s="34">
        <f t="shared" ref="N390:N445" si="44">J390*L390</f>
        <v>94.193293663103859</v>
      </c>
      <c r="P390" s="30">
        <f t="shared" si="43"/>
        <v>0.94696969696969702</v>
      </c>
      <c r="R390" s="34">
        <f t="shared" ref="R390:R453" si="45">N390*P390</f>
        <v>89.198194756727148</v>
      </c>
      <c r="S390" s="30">
        <v>1.11109784694819</v>
      </c>
      <c r="T390" s="32">
        <f t="shared" si="38"/>
        <v>99.107922145864862</v>
      </c>
      <c r="U390" s="32">
        <f t="shared" si="39"/>
        <v>86.557172685570166</v>
      </c>
    </row>
    <row r="391" spans="1:21">
      <c r="A391" s="29">
        <v>36770</v>
      </c>
      <c r="D391" s="30">
        <f t="shared" si="40"/>
        <v>1.0172939979654121</v>
      </c>
      <c r="H391" s="30">
        <f t="shared" si="41"/>
        <v>0.99833610648918136</v>
      </c>
      <c r="J391" s="30">
        <v>100.13311148086522</v>
      </c>
      <c r="L391" s="30">
        <f t="shared" si="42"/>
        <v>0.94161958568738224</v>
      </c>
      <c r="N391" s="34">
        <f t="shared" si="44"/>
        <v>94.287298946200778</v>
      </c>
      <c r="P391" s="30">
        <f t="shared" si="43"/>
        <v>0.94696969696969702</v>
      </c>
      <c r="R391" s="34">
        <f t="shared" si="45"/>
        <v>89.287214911174985</v>
      </c>
      <c r="S391" s="30">
        <v>1.11109784694819</v>
      </c>
      <c r="T391" s="32">
        <f t="shared" si="38"/>
        <v>99.206832247806858</v>
      </c>
      <c r="U391" s="32">
        <f t="shared" si="39"/>
        <v>86.643557089447981</v>
      </c>
    </row>
    <row r="392" spans="1:21">
      <c r="A392" s="29">
        <v>36800</v>
      </c>
      <c r="D392" s="30">
        <f t="shared" si="40"/>
        <v>1.0172939979654121</v>
      </c>
      <c r="H392" s="30">
        <f t="shared" si="41"/>
        <v>0.99833610648918136</v>
      </c>
      <c r="J392" s="30">
        <v>100.33277870216307</v>
      </c>
      <c r="L392" s="30">
        <f t="shared" si="42"/>
        <v>0.94161958568738224</v>
      </c>
      <c r="N392" s="34">
        <f t="shared" si="44"/>
        <v>94.475309512394603</v>
      </c>
      <c r="P392" s="30">
        <f t="shared" si="43"/>
        <v>0.94696969696969702</v>
      </c>
      <c r="R392" s="34">
        <f t="shared" si="45"/>
        <v>89.465255220070645</v>
      </c>
      <c r="S392" s="30">
        <v>1.11152979664489</v>
      </c>
      <c r="T392" s="32">
        <f t="shared" si="38"/>
        <v>99.443296941548311</v>
      </c>
      <c r="U392" s="32">
        <f t="shared" si="39"/>
        <v>86.850076557186355</v>
      </c>
    </row>
    <row r="393" spans="1:21">
      <c r="A393" s="29">
        <v>36831</v>
      </c>
      <c r="D393" s="30">
        <f t="shared" si="40"/>
        <v>1.0172939979654121</v>
      </c>
      <c r="H393" s="30">
        <f t="shared" si="41"/>
        <v>0.99833610648918136</v>
      </c>
      <c r="J393" s="30">
        <v>100.33277870216307</v>
      </c>
      <c r="L393" s="30">
        <f t="shared" si="42"/>
        <v>0.94161958568738224</v>
      </c>
      <c r="N393" s="34">
        <f t="shared" si="44"/>
        <v>94.475309512394603</v>
      </c>
      <c r="P393" s="30">
        <f t="shared" si="43"/>
        <v>0.94696969696969702</v>
      </c>
      <c r="R393" s="34">
        <f t="shared" si="45"/>
        <v>89.465255220070645</v>
      </c>
      <c r="S393" s="30">
        <v>1.11152979664489</v>
      </c>
      <c r="T393" s="32">
        <f t="shared" si="38"/>
        <v>99.443296941548311</v>
      </c>
      <c r="U393" s="32">
        <f t="shared" si="39"/>
        <v>86.850076557186355</v>
      </c>
    </row>
    <row r="394" spans="1:21">
      <c r="A394" s="29">
        <v>36861</v>
      </c>
      <c r="D394" s="30">
        <f t="shared" si="40"/>
        <v>1.0172939979654121</v>
      </c>
      <c r="H394" s="30">
        <f t="shared" si="41"/>
        <v>0.99833610648918136</v>
      </c>
      <c r="J394" s="30">
        <v>100.03327787021631</v>
      </c>
      <c r="L394" s="30">
        <f t="shared" si="42"/>
        <v>0.94161958568738224</v>
      </c>
      <c r="N394" s="34">
        <f t="shared" si="44"/>
        <v>94.193293663103859</v>
      </c>
      <c r="P394" s="30">
        <f t="shared" si="43"/>
        <v>0.94696969696969702</v>
      </c>
      <c r="R394" s="34">
        <f t="shared" si="45"/>
        <v>89.198194756727148</v>
      </c>
      <c r="S394" s="30">
        <v>1.11152979664489</v>
      </c>
      <c r="T394" s="32">
        <f t="shared" si="38"/>
        <v>99.146451279036228</v>
      </c>
      <c r="U394" s="32">
        <f t="shared" si="39"/>
        <v>86.590822597314158</v>
      </c>
    </row>
    <row r="395" spans="1:21">
      <c r="A395" s="29">
        <v>36892</v>
      </c>
      <c r="D395" s="30">
        <f t="shared" si="40"/>
        <v>1.0172939979654121</v>
      </c>
      <c r="H395" s="30">
        <f t="shared" si="41"/>
        <v>0.99833610648918136</v>
      </c>
      <c r="J395" s="30">
        <v>98.635607321131445</v>
      </c>
      <c r="L395" s="30">
        <f t="shared" si="42"/>
        <v>0.94161958568738224</v>
      </c>
      <c r="N395" s="34">
        <f t="shared" si="44"/>
        <v>92.877219699747116</v>
      </c>
      <c r="P395" s="30">
        <f t="shared" si="43"/>
        <v>0.94696969696969702</v>
      </c>
      <c r="R395" s="34">
        <f t="shared" si="45"/>
        <v>87.951912594457497</v>
      </c>
      <c r="S395" s="30">
        <v>1.1117692886794399</v>
      </c>
      <c r="T395" s="32">
        <f t="shared" si="38"/>
        <v>97.782235303136289</v>
      </c>
      <c r="U395" s="32">
        <f t="shared" si="39"/>
        <v>85.399367108694463</v>
      </c>
    </row>
    <row r="396" spans="1:21">
      <c r="A396" s="29">
        <v>36923</v>
      </c>
      <c r="D396" s="30">
        <f t="shared" si="40"/>
        <v>1.0172939979654121</v>
      </c>
      <c r="H396" s="30">
        <f t="shared" si="41"/>
        <v>0.99833610648918136</v>
      </c>
      <c r="J396" s="30">
        <v>99.434276206322792</v>
      </c>
      <c r="L396" s="30">
        <f t="shared" si="42"/>
        <v>0.94161958568738224</v>
      </c>
      <c r="N396" s="34">
        <f t="shared" si="44"/>
        <v>93.629261964522399</v>
      </c>
      <c r="P396" s="30">
        <f t="shared" si="43"/>
        <v>0.94696969696969702</v>
      </c>
      <c r="R396" s="34">
        <f t="shared" si="45"/>
        <v>88.664073830040152</v>
      </c>
      <c r="S396" s="30">
        <v>1.1117692886794399</v>
      </c>
      <c r="T396" s="32">
        <f t="shared" si="38"/>
        <v>98.573994293445082</v>
      </c>
      <c r="U396" s="32">
        <f t="shared" si="39"/>
        <v>86.090859959777006</v>
      </c>
    </row>
    <row r="397" spans="1:21">
      <c r="A397" s="29">
        <v>36951</v>
      </c>
      <c r="D397" s="30">
        <f t="shared" si="40"/>
        <v>1.0172939979654121</v>
      </c>
      <c r="H397" s="30">
        <f t="shared" si="41"/>
        <v>0.99833610648918136</v>
      </c>
      <c r="J397" s="30">
        <v>99.633943427620636</v>
      </c>
      <c r="L397" s="30">
        <f t="shared" si="42"/>
        <v>0.94161958568738224</v>
      </c>
      <c r="N397" s="34">
        <f t="shared" si="44"/>
        <v>93.817272530716224</v>
      </c>
      <c r="P397" s="30">
        <f t="shared" si="43"/>
        <v>0.94696969696969702</v>
      </c>
      <c r="R397" s="34">
        <f t="shared" si="45"/>
        <v>88.842114138935827</v>
      </c>
      <c r="S397" s="30">
        <v>1.1117692886794399</v>
      </c>
      <c r="T397" s="32">
        <f t="shared" si="38"/>
        <v>98.771934041022291</v>
      </c>
      <c r="U397" s="32">
        <f t="shared" si="39"/>
        <v>86.263733172547646</v>
      </c>
    </row>
    <row r="398" spans="1:21">
      <c r="A398" s="29">
        <v>36982</v>
      </c>
      <c r="D398" s="30">
        <f t="shared" si="40"/>
        <v>1.0172939979654121</v>
      </c>
      <c r="H398" s="30">
        <f t="shared" si="41"/>
        <v>0.99833610648918136</v>
      </c>
      <c r="J398" s="30">
        <v>99.334442595673877</v>
      </c>
      <c r="L398" s="30">
        <f t="shared" si="42"/>
        <v>0.94161958568738224</v>
      </c>
      <c r="N398" s="34">
        <f t="shared" si="44"/>
        <v>93.535256681425494</v>
      </c>
      <c r="P398" s="30">
        <f t="shared" si="43"/>
        <v>0.94696969696969702</v>
      </c>
      <c r="R398" s="34">
        <f t="shared" si="45"/>
        <v>88.575053675592329</v>
      </c>
      <c r="S398" s="30">
        <v>1.1117423319207</v>
      </c>
      <c r="T398" s="32">
        <f t="shared" si="38"/>
        <v>98.472636723304191</v>
      </c>
      <c r="U398" s="32">
        <f t="shared" si="39"/>
        <v>86.002338028212705</v>
      </c>
    </row>
    <row r="399" spans="1:21">
      <c r="A399" s="29">
        <v>37012</v>
      </c>
      <c r="D399" s="30">
        <f t="shared" si="40"/>
        <v>1.0172939979654121</v>
      </c>
      <c r="H399" s="30">
        <f t="shared" si="41"/>
        <v>0.99833610648918136</v>
      </c>
      <c r="J399" s="30">
        <v>98.435940099833601</v>
      </c>
      <c r="L399" s="30">
        <f t="shared" si="42"/>
        <v>0.94161958568738224</v>
      </c>
      <c r="N399" s="34">
        <f t="shared" si="44"/>
        <v>92.689209133553291</v>
      </c>
      <c r="P399" s="30">
        <f t="shared" si="43"/>
        <v>0.94696969696969702</v>
      </c>
      <c r="R399" s="34">
        <f t="shared" si="45"/>
        <v>87.773872285561836</v>
      </c>
      <c r="S399" s="30">
        <v>1.1117423319207</v>
      </c>
      <c r="T399" s="32">
        <f t="shared" si="38"/>
        <v>97.581929456460216</v>
      </c>
      <c r="U399" s="32">
        <f t="shared" si="39"/>
        <v>85.224427432982637</v>
      </c>
    </row>
    <row r="400" spans="1:21">
      <c r="A400" s="29">
        <v>37043</v>
      </c>
      <c r="D400" s="30">
        <f t="shared" si="40"/>
        <v>1.0172939979654121</v>
      </c>
      <c r="H400" s="30">
        <f t="shared" si="41"/>
        <v>0.99833610648918136</v>
      </c>
      <c r="J400" s="30">
        <v>98.935108153078204</v>
      </c>
      <c r="L400" s="30">
        <f t="shared" si="42"/>
        <v>0.94161958568738224</v>
      </c>
      <c r="N400" s="34">
        <f t="shared" si="44"/>
        <v>93.159235549037845</v>
      </c>
      <c r="P400" s="30">
        <f t="shared" si="43"/>
        <v>0.94696969696969702</v>
      </c>
      <c r="R400" s="34">
        <f t="shared" si="45"/>
        <v>88.218973057800994</v>
      </c>
      <c r="S400" s="30">
        <v>1.1117423319207</v>
      </c>
      <c r="T400" s="32">
        <f t="shared" si="38"/>
        <v>98.076766826929088</v>
      </c>
      <c r="U400" s="32">
        <f t="shared" si="39"/>
        <v>85.656599985888221</v>
      </c>
    </row>
    <row r="401" spans="1:21">
      <c r="A401" s="29">
        <v>37073</v>
      </c>
      <c r="D401" s="30">
        <f t="shared" si="40"/>
        <v>1.0172939979654121</v>
      </c>
      <c r="H401" s="30">
        <f t="shared" si="41"/>
        <v>0.99833610648918136</v>
      </c>
      <c r="J401" s="30">
        <v>98.435940099833601</v>
      </c>
      <c r="L401" s="30">
        <f t="shared" si="42"/>
        <v>0.94161958568738224</v>
      </c>
      <c r="N401" s="34">
        <f t="shared" si="44"/>
        <v>92.689209133553291</v>
      </c>
      <c r="P401" s="30">
        <f t="shared" si="43"/>
        <v>0.94696969696969702</v>
      </c>
      <c r="R401" s="34">
        <f t="shared" si="45"/>
        <v>87.773872285561836</v>
      </c>
      <c r="S401" s="30">
        <v>1.11149717465362</v>
      </c>
      <c r="T401" s="32">
        <f t="shared" si="38"/>
        <v>97.560411053809659</v>
      </c>
      <c r="U401" s="32">
        <f t="shared" si="39"/>
        <v>85.205634060527501</v>
      </c>
    </row>
    <row r="402" spans="1:21">
      <c r="A402" s="29">
        <v>37104</v>
      </c>
      <c r="D402" s="30">
        <f t="shared" si="40"/>
        <v>1.0172939979654121</v>
      </c>
      <c r="H402" s="30">
        <f t="shared" si="41"/>
        <v>0.99833610648918136</v>
      </c>
      <c r="J402" s="30">
        <v>97.637271214642254</v>
      </c>
      <c r="L402" s="30">
        <f t="shared" si="42"/>
        <v>0.94161958568738224</v>
      </c>
      <c r="N402" s="34">
        <f t="shared" si="44"/>
        <v>91.937166868778007</v>
      </c>
      <c r="P402" s="30">
        <f t="shared" si="43"/>
        <v>0.94696969696969702</v>
      </c>
      <c r="R402" s="34">
        <f t="shared" si="45"/>
        <v>87.061711049979181</v>
      </c>
      <c r="S402" s="30">
        <v>1.11149717465362</v>
      </c>
      <c r="T402" s="32">
        <f t="shared" si="38"/>
        <v>96.768845852561711</v>
      </c>
      <c r="U402" s="32">
        <f t="shared" si="39"/>
        <v>84.514310457602321</v>
      </c>
    </row>
    <row r="403" spans="1:21">
      <c r="A403" s="29">
        <v>37135</v>
      </c>
      <c r="D403" s="30">
        <f t="shared" si="40"/>
        <v>1.0172939979654121</v>
      </c>
      <c r="H403" s="30">
        <f t="shared" si="41"/>
        <v>0.99833610648918136</v>
      </c>
      <c r="J403" s="30">
        <v>98.036605657237942</v>
      </c>
      <c r="L403" s="30">
        <f t="shared" si="42"/>
        <v>0.94161958568738224</v>
      </c>
      <c r="N403" s="34">
        <f t="shared" si="44"/>
        <v>92.31318800116567</v>
      </c>
      <c r="P403" s="30">
        <f t="shared" si="43"/>
        <v>0.94696969696969702</v>
      </c>
      <c r="R403" s="34">
        <f t="shared" si="45"/>
        <v>87.41779166777053</v>
      </c>
      <c r="S403" s="30">
        <v>1.11149717465362</v>
      </c>
      <c r="T403" s="32">
        <f t="shared" si="38"/>
        <v>97.164628453185699</v>
      </c>
      <c r="U403" s="32">
        <f t="shared" si="39"/>
        <v>84.859972259064918</v>
      </c>
    </row>
    <row r="404" spans="1:21">
      <c r="A404" s="29">
        <v>37165</v>
      </c>
      <c r="D404" s="30">
        <f t="shared" si="40"/>
        <v>1.0172939979654121</v>
      </c>
      <c r="H404" s="30">
        <f t="shared" si="41"/>
        <v>0.99833610648918136</v>
      </c>
      <c r="J404" s="30">
        <v>98.136439267886857</v>
      </c>
      <c r="L404" s="30">
        <f t="shared" si="42"/>
        <v>0.94161958568738224</v>
      </c>
      <c r="N404" s="34">
        <f t="shared" si="44"/>
        <v>92.407193284262576</v>
      </c>
      <c r="P404" s="30">
        <f t="shared" si="43"/>
        <v>0.94696969696969702</v>
      </c>
      <c r="R404" s="34">
        <f t="shared" si="45"/>
        <v>87.506811822218353</v>
      </c>
      <c r="S404" s="30">
        <v>1.1110596457622499</v>
      </c>
      <c r="T404" s="32">
        <f t="shared" si="38"/>
        <v>97.225287344977787</v>
      </c>
      <c r="U404" s="32">
        <f t="shared" si="39"/>
        <v>84.912949478827798</v>
      </c>
    </row>
    <row r="405" spans="1:21">
      <c r="A405" s="29">
        <v>37196</v>
      </c>
      <c r="D405" s="30">
        <f t="shared" si="40"/>
        <v>1.0172939979654121</v>
      </c>
      <c r="H405" s="30">
        <f t="shared" si="41"/>
        <v>0.99833610648918136</v>
      </c>
      <c r="J405" s="30">
        <v>98.336106489184687</v>
      </c>
      <c r="L405" s="30">
        <f t="shared" si="42"/>
        <v>0.94161958568738224</v>
      </c>
      <c r="N405" s="34">
        <f t="shared" si="44"/>
        <v>92.595203850456386</v>
      </c>
      <c r="P405" s="30">
        <f t="shared" si="43"/>
        <v>0.94696969696969702</v>
      </c>
      <c r="R405" s="34">
        <f t="shared" si="45"/>
        <v>87.684852131114013</v>
      </c>
      <c r="S405" s="30">
        <v>1.1110596457622499</v>
      </c>
      <c r="T405" s="32">
        <f t="shared" si="38"/>
        <v>97.423100747510802</v>
      </c>
      <c r="U405" s="32">
        <f t="shared" si="39"/>
        <v>85.085712346536496</v>
      </c>
    </row>
    <row r="406" spans="1:21">
      <c r="A406" s="29">
        <v>37226</v>
      </c>
      <c r="D406" s="30">
        <f t="shared" si="40"/>
        <v>1.0172939979654121</v>
      </c>
      <c r="H406" s="30">
        <f t="shared" si="41"/>
        <v>0.99833610648918136</v>
      </c>
      <c r="J406" s="30">
        <v>98.136439267886857</v>
      </c>
      <c r="L406" s="30">
        <f t="shared" si="42"/>
        <v>0.94161958568738224</v>
      </c>
      <c r="N406" s="34">
        <f t="shared" si="44"/>
        <v>92.407193284262576</v>
      </c>
      <c r="P406" s="30">
        <f t="shared" si="43"/>
        <v>0.94696969696969702</v>
      </c>
      <c r="R406" s="34">
        <f t="shared" si="45"/>
        <v>87.506811822218353</v>
      </c>
      <c r="S406" s="30">
        <v>1.1110596457622499</v>
      </c>
      <c r="T406" s="32">
        <f t="shared" si="38"/>
        <v>97.225287344977787</v>
      </c>
      <c r="U406" s="32">
        <f t="shared" si="39"/>
        <v>84.912949478827798</v>
      </c>
    </row>
    <row r="407" spans="1:21">
      <c r="A407" s="29">
        <v>37257</v>
      </c>
      <c r="D407" s="30">
        <f t="shared" si="40"/>
        <v>1.0172939979654121</v>
      </c>
      <c r="H407" s="30">
        <f t="shared" si="41"/>
        <v>0.99833610648918136</v>
      </c>
      <c r="J407" s="30">
        <v>96.539101497504163</v>
      </c>
      <c r="L407" s="30">
        <f t="shared" si="42"/>
        <v>0.94161958568738224</v>
      </c>
      <c r="N407" s="34">
        <f t="shared" si="44"/>
        <v>90.903108754712008</v>
      </c>
      <c r="P407" s="30">
        <f t="shared" si="43"/>
        <v>0.94696969696969702</v>
      </c>
      <c r="R407" s="34">
        <f t="shared" si="45"/>
        <v>86.082489351053042</v>
      </c>
      <c r="S407" s="30">
        <v>1.1104156830160901</v>
      </c>
      <c r="T407" s="32">
        <f t="shared" ref="T407:T470" si="46">R407*S407</f>
        <v>95.587346208474855</v>
      </c>
      <c r="U407" s="32">
        <f t="shared" si="39"/>
        <v>83.482432616690161</v>
      </c>
    </row>
    <row r="408" spans="1:21">
      <c r="A408" s="29">
        <v>37288</v>
      </c>
      <c r="D408" s="30">
        <f t="shared" si="40"/>
        <v>1.0172939979654121</v>
      </c>
      <c r="H408" s="30">
        <f t="shared" si="41"/>
        <v>0.99833610648918136</v>
      </c>
      <c r="J408" s="30">
        <v>97.637271214642254</v>
      </c>
      <c r="L408" s="30">
        <f t="shared" si="42"/>
        <v>0.94161958568738224</v>
      </c>
      <c r="N408" s="34">
        <f t="shared" si="44"/>
        <v>91.937166868778007</v>
      </c>
      <c r="P408" s="30">
        <f t="shared" si="43"/>
        <v>0.94696969696969702</v>
      </c>
      <c r="R408" s="34">
        <f t="shared" si="45"/>
        <v>87.061711049979181</v>
      </c>
      <c r="S408" s="30">
        <v>1.1104156830160901</v>
      </c>
      <c r="T408" s="32">
        <f t="shared" si="46"/>
        <v>96.67468934011211</v>
      </c>
      <c r="U408" s="32">
        <f t="shared" ref="U408:U471" si="47">T408/AVERAGE(T$566:T$577)*100</f>
        <v>84.432077661967924</v>
      </c>
    </row>
    <row r="409" spans="1:21">
      <c r="A409" s="29">
        <v>37316</v>
      </c>
      <c r="D409" s="30">
        <f t="shared" si="40"/>
        <v>1.0172939979654121</v>
      </c>
      <c r="H409" s="30">
        <f t="shared" si="41"/>
        <v>0.99833610648918136</v>
      </c>
      <c r="J409" s="30">
        <v>97.836938435940098</v>
      </c>
      <c r="L409" s="30">
        <f t="shared" si="42"/>
        <v>0.94161958568738224</v>
      </c>
      <c r="N409" s="34">
        <f t="shared" si="44"/>
        <v>92.125177434971832</v>
      </c>
      <c r="P409" s="30">
        <f t="shared" si="43"/>
        <v>0.94696969696969702</v>
      </c>
      <c r="R409" s="34">
        <f t="shared" si="45"/>
        <v>87.239751358874841</v>
      </c>
      <c r="S409" s="30">
        <v>1.1104156830160901</v>
      </c>
      <c r="T409" s="32">
        <f t="shared" si="46"/>
        <v>96.872388091318882</v>
      </c>
      <c r="U409" s="32">
        <f t="shared" si="47"/>
        <v>84.604740397472966</v>
      </c>
    </row>
    <row r="410" spans="1:21">
      <c r="A410" s="29">
        <v>37347</v>
      </c>
      <c r="D410" s="30">
        <f t="shared" si="40"/>
        <v>1.0172939979654121</v>
      </c>
      <c r="H410" s="30">
        <f t="shared" si="41"/>
        <v>0.99833610648918136</v>
      </c>
      <c r="J410" s="30">
        <v>97.437603993344425</v>
      </c>
      <c r="L410" s="30">
        <f t="shared" si="42"/>
        <v>0.94161958568738224</v>
      </c>
      <c r="N410" s="34">
        <f t="shared" si="44"/>
        <v>91.749156302584197</v>
      </c>
      <c r="P410" s="30">
        <f t="shared" si="43"/>
        <v>0.94696969696969702</v>
      </c>
      <c r="R410" s="34">
        <f t="shared" si="45"/>
        <v>86.88367074108352</v>
      </c>
      <c r="S410" s="30">
        <v>1.10950676269991</v>
      </c>
      <c r="T410" s="32">
        <f t="shared" si="46"/>
        <v>96.39802025542447</v>
      </c>
      <c r="U410" s="32">
        <f t="shared" si="47"/>
        <v>84.190445174659573</v>
      </c>
    </row>
    <row r="411" spans="1:21">
      <c r="A411" s="29">
        <v>37377</v>
      </c>
      <c r="D411" s="30">
        <f t="shared" si="40"/>
        <v>1.0172939979654121</v>
      </c>
      <c r="H411" s="30">
        <f t="shared" si="41"/>
        <v>0.99833610648918136</v>
      </c>
      <c r="J411" s="30">
        <v>96.339434276206319</v>
      </c>
      <c r="L411" s="30">
        <f t="shared" si="42"/>
        <v>0.94161958568738224</v>
      </c>
      <c r="N411" s="34">
        <f t="shared" si="44"/>
        <v>90.715098188518184</v>
      </c>
      <c r="P411" s="30">
        <f t="shared" si="43"/>
        <v>0.94696969696969702</v>
      </c>
      <c r="R411" s="34">
        <f t="shared" si="45"/>
        <v>85.904449042157381</v>
      </c>
      <c r="S411" s="30">
        <v>1.10950676269991</v>
      </c>
      <c r="T411" s="32">
        <f t="shared" si="46"/>
        <v>95.311567158283424</v>
      </c>
      <c r="U411" s="32">
        <f t="shared" si="47"/>
        <v>83.241577452404201</v>
      </c>
    </row>
    <row r="412" spans="1:21">
      <c r="A412" s="29">
        <v>37408</v>
      </c>
      <c r="D412" s="30">
        <f t="shared" si="40"/>
        <v>1.0172939979654121</v>
      </c>
      <c r="H412" s="30">
        <f t="shared" si="41"/>
        <v>0.99833610648918136</v>
      </c>
      <c r="J412" s="30">
        <v>97.138103161397666</v>
      </c>
      <c r="L412" s="30">
        <f t="shared" si="42"/>
        <v>0.94161958568738224</v>
      </c>
      <c r="N412" s="34">
        <f t="shared" si="44"/>
        <v>91.467140453293467</v>
      </c>
      <c r="P412" s="30">
        <f t="shared" si="43"/>
        <v>0.94696969696969702</v>
      </c>
      <c r="R412" s="34">
        <f t="shared" si="45"/>
        <v>86.616610277740037</v>
      </c>
      <c r="S412" s="30">
        <v>1.10950676269991</v>
      </c>
      <c r="T412" s="32">
        <f t="shared" si="46"/>
        <v>96.101714865295094</v>
      </c>
      <c r="U412" s="32">
        <f t="shared" si="47"/>
        <v>83.931663068589941</v>
      </c>
    </row>
    <row r="413" spans="1:21">
      <c r="A413" s="29">
        <v>37438</v>
      </c>
      <c r="D413" s="30">
        <f t="shared" si="40"/>
        <v>1.0172939979654121</v>
      </c>
      <c r="H413" s="30">
        <f t="shared" si="41"/>
        <v>0.99833610648918136</v>
      </c>
      <c r="J413" s="30">
        <v>97.33777038269551</v>
      </c>
      <c r="L413" s="30">
        <f t="shared" si="42"/>
        <v>0.94161958568738224</v>
      </c>
      <c r="N413" s="34">
        <f t="shared" si="44"/>
        <v>91.655151019487292</v>
      </c>
      <c r="P413" s="30">
        <f t="shared" si="43"/>
        <v>0.94696969696969702</v>
      </c>
      <c r="R413" s="34">
        <f t="shared" si="45"/>
        <v>86.794650586635697</v>
      </c>
      <c r="S413" s="30">
        <v>1.10842957844117</v>
      </c>
      <c r="T413" s="32">
        <f t="shared" si="46"/>
        <v>96.205757960693248</v>
      </c>
      <c r="U413" s="32">
        <f t="shared" si="47"/>
        <v>84.022530438020453</v>
      </c>
    </row>
    <row r="414" spans="1:21">
      <c r="A414" s="29">
        <v>37469</v>
      </c>
      <c r="D414" s="30">
        <f t="shared" si="40"/>
        <v>1.0172939979654121</v>
      </c>
      <c r="H414" s="30">
        <f t="shared" si="41"/>
        <v>0.99833610648918136</v>
      </c>
      <c r="J414" s="30">
        <v>96.638935108153078</v>
      </c>
      <c r="L414" s="30">
        <f t="shared" si="42"/>
        <v>0.94161958568738224</v>
      </c>
      <c r="N414" s="34">
        <f t="shared" si="44"/>
        <v>90.997114037808913</v>
      </c>
      <c r="P414" s="30">
        <f t="shared" si="43"/>
        <v>0.94696969696969702</v>
      </c>
      <c r="R414" s="34">
        <f t="shared" si="45"/>
        <v>86.171509505500865</v>
      </c>
      <c r="S414" s="30">
        <v>1.10842957844117</v>
      </c>
      <c r="T414" s="32">
        <f t="shared" si="46"/>
        <v>95.515049954821592</v>
      </c>
      <c r="U414" s="32">
        <f t="shared" si="47"/>
        <v>83.419291757952607</v>
      </c>
    </row>
    <row r="415" spans="1:21">
      <c r="A415" s="29">
        <v>37500</v>
      </c>
      <c r="D415" s="30">
        <f t="shared" si="40"/>
        <v>1.0172939979654121</v>
      </c>
      <c r="H415" s="30">
        <f t="shared" si="41"/>
        <v>0.99833610648918136</v>
      </c>
      <c r="J415" s="30">
        <v>96.838602329450922</v>
      </c>
      <c r="L415" s="30">
        <f t="shared" si="42"/>
        <v>0.94161958568738224</v>
      </c>
      <c r="N415" s="34">
        <f t="shared" si="44"/>
        <v>91.185124604002752</v>
      </c>
      <c r="P415" s="30">
        <f t="shared" si="43"/>
        <v>0.94696969696969702</v>
      </c>
      <c r="R415" s="34">
        <f t="shared" si="45"/>
        <v>86.349549814396553</v>
      </c>
      <c r="S415" s="30">
        <v>1.10842957844117</v>
      </c>
      <c r="T415" s="32">
        <f t="shared" si="46"/>
        <v>95.712395099356371</v>
      </c>
      <c r="U415" s="32">
        <f t="shared" si="47"/>
        <v>83.591645666543428</v>
      </c>
    </row>
    <row r="416" spans="1:21">
      <c r="A416" s="29">
        <v>37530</v>
      </c>
      <c r="D416" s="30">
        <f t="shared" si="40"/>
        <v>1.0172939979654121</v>
      </c>
      <c r="H416" s="30">
        <f t="shared" si="41"/>
        <v>0.99833610648918136</v>
      </c>
      <c r="J416" s="30">
        <v>97.33777038269551</v>
      </c>
      <c r="L416" s="30">
        <f t="shared" si="42"/>
        <v>0.94161958568738224</v>
      </c>
      <c r="N416" s="34">
        <f t="shared" si="44"/>
        <v>91.655151019487292</v>
      </c>
      <c r="P416" s="30">
        <f t="shared" si="43"/>
        <v>0.94696969696969702</v>
      </c>
      <c r="R416" s="34">
        <f t="shared" si="45"/>
        <v>86.794650586635697</v>
      </c>
      <c r="S416" s="30">
        <v>1.10721561445317</v>
      </c>
      <c r="T416" s="32">
        <f t="shared" si="46"/>
        <v>96.100392380530039</v>
      </c>
      <c r="U416" s="32">
        <f t="shared" si="47"/>
        <v>83.93050805958859</v>
      </c>
    </row>
    <row r="417" spans="1:21">
      <c r="A417" s="29">
        <v>37561</v>
      </c>
      <c r="D417" s="30">
        <f t="shared" si="40"/>
        <v>1.0172939979654121</v>
      </c>
      <c r="H417" s="30">
        <f t="shared" si="41"/>
        <v>0.99833610648918136</v>
      </c>
      <c r="J417" s="30">
        <v>97.737104825291183</v>
      </c>
      <c r="L417" s="30">
        <f t="shared" si="42"/>
        <v>0.94161958568738224</v>
      </c>
      <c r="N417" s="34">
        <f t="shared" si="44"/>
        <v>92.031172151874927</v>
      </c>
      <c r="P417" s="30">
        <f t="shared" si="43"/>
        <v>0.94696969696969702</v>
      </c>
      <c r="R417" s="34">
        <f t="shared" si="45"/>
        <v>87.150731204427018</v>
      </c>
      <c r="S417" s="30">
        <v>1.10721561445317</v>
      </c>
      <c r="T417" s="32">
        <f t="shared" si="46"/>
        <v>96.494650400552715</v>
      </c>
      <c r="U417" s="32">
        <f t="shared" si="47"/>
        <v>84.274838349063813</v>
      </c>
    </row>
    <row r="418" spans="1:21">
      <c r="A418" s="29">
        <v>37591</v>
      </c>
      <c r="D418" s="30">
        <f t="shared" si="40"/>
        <v>1.0172939979654121</v>
      </c>
      <c r="H418" s="30">
        <f t="shared" si="41"/>
        <v>0.99833610648918136</v>
      </c>
      <c r="J418" s="30">
        <v>97.237936772046595</v>
      </c>
      <c r="L418" s="30">
        <f t="shared" si="42"/>
        <v>0.94161958568738224</v>
      </c>
      <c r="N418" s="34">
        <f t="shared" si="44"/>
        <v>91.561145736390387</v>
      </c>
      <c r="P418" s="30">
        <f t="shared" si="43"/>
        <v>0.94696969696969702</v>
      </c>
      <c r="R418" s="34">
        <f t="shared" si="45"/>
        <v>86.705630432187874</v>
      </c>
      <c r="S418" s="30">
        <v>1.10721561445317</v>
      </c>
      <c r="T418" s="32">
        <f t="shared" si="46"/>
        <v>96.00182787552437</v>
      </c>
      <c r="U418" s="32">
        <f t="shared" si="47"/>
        <v>83.84442548721978</v>
      </c>
    </row>
    <row r="419" spans="1:21">
      <c r="A419" s="29">
        <v>37622</v>
      </c>
      <c r="D419" s="30">
        <f t="shared" si="40"/>
        <v>1.0172939979654121</v>
      </c>
      <c r="H419" s="30">
        <f t="shared" si="41"/>
        <v>0.99833610648918136</v>
      </c>
      <c r="J419" s="30">
        <v>96.539101497504163</v>
      </c>
      <c r="L419" s="30">
        <f t="shared" si="42"/>
        <v>0.94161958568738224</v>
      </c>
      <c r="N419" s="34">
        <f t="shared" si="44"/>
        <v>90.903108754712008</v>
      </c>
      <c r="P419" s="30">
        <f t="shared" si="43"/>
        <v>0.94696969696969702</v>
      </c>
      <c r="R419" s="34">
        <f t="shared" si="45"/>
        <v>86.082489351053042</v>
      </c>
      <c r="S419" s="30">
        <v>1.10586910873935</v>
      </c>
      <c r="T419" s="32">
        <f t="shared" si="46"/>
        <v>95.195965776713606</v>
      </c>
      <c r="U419" s="32">
        <f t="shared" si="47"/>
        <v>83.140615505764842</v>
      </c>
    </row>
    <row r="420" spans="1:21">
      <c r="A420" s="29">
        <v>37653</v>
      </c>
      <c r="D420" s="30">
        <f t="shared" si="40"/>
        <v>1.0172939979654121</v>
      </c>
      <c r="H420" s="30">
        <f t="shared" si="41"/>
        <v>0.99833610648918136</v>
      </c>
      <c r="J420" s="30">
        <v>97.33777038269551</v>
      </c>
      <c r="L420" s="30">
        <f t="shared" si="42"/>
        <v>0.94161958568738224</v>
      </c>
      <c r="N420" s="34">
        <f t="shared" si="44"/>
        <v>91.655151019487292</v>
      </c>
      <c r="P420" s="30">
        <f t="shared" si="43"/>
        <v>0.94696969696969702</v>
      </c>
      <c r="R420" s="34">
        <f t="shared" si="45"/>
        <v>86.794650586635697</v>
      </c>
      <c r="S420" s="30">
        <v>1.10586910873935</v>
      </c>
      <c r="T420" s="32">
        <f t="shared" si="46"/>
        <v>95.983522887586119</v>
      </c>
      <c r="U420" s="32">
        <f t="shared" si="47"/>
        <v>83.828438591645011</v>
      </c>
    </row>
    <row r="421" spans="1:21">
      <c r="A421" s="29">
        <v>37681</v>
      </c>
      <c r="D421" s="30">
        <f t="shared" si="40"/>
        <v>1.0172939979654121</v>
      </c>
      <c r="H421" s="30">
        <f t="shared" si="41"/>
        <v>0.99833610648918136</v>
      </c>
      <c r="J421" s="30">
        <v>97.836938435940098</v>
      </c>
      <c r="L421" s="30">
        <f t="shared" si="42"/>
        <v>0.94161958568738224</v>
      </c>
      <c r="N421" s="34">
        <f t="shared" si="44"/>
        <v>92.125177434971832</v>
      </c>
      <c r="P421" s="30">
        <f t="shared" si="43"/>
        <v>0.94696969696969702</v>
      </c>
      <c r="R421" s="34">
        <f t="shared" si="45"/>
        <v>87.239751358874841</v>
      </c>
      <c r="S421" s="30">
        <v>1.10586910873935</v>
      </c>
      <c r="T421" s="32">
        <f t="shared" si="46"/>
        <v>96.475746081881411</v>
      </c>
      <c r="U421" s="32">
        <f t="shared" si="47"/>
        <v>84.258328020320093</v>
      </c>
    </row>
    <row r="422" spans="1:21">
      <c r="A422" s="29">
        <v>37712</v>
      </c>
      <c r="D422" s="30">
        <f t="shared" si="40"/>
        <v>1.0172939979654121</v>
      </c>
      <c r="H422" s="30">
        <f t="shared" si="41"/>
        <v>0.99833610648918136</v>
      </c>
      <c r="J422" s="30">
        <v>97.537437603993354</v>
      </c>
      <c r="L422" s="30">
        <f t="shared" si="42"/>
        <v>0.94161958568738224</v>
      </c>
      <c r="N422" s="34">
        <f t="shared" si="44"/>
        <v>91.843161585681116</v>
      </c>
      <c r="P422" s="30">
        <f t="shared" si="43"/>
        <v>0.94696969696969702</v>
      </c>
      <c r="R422" s="34">
        <f t="shared" si="45"/>
        <v>86.972690895531358</v>
      </c>
      <c r="S422" s="30">
        <v>1.1043497155969899</v>
      </c>
      <c r="T422" s="32">
        <f t="shared" si="46"/>
        <v>96.048266455184972</v>
      </c>
      <c r="U422" s="32">
        <f t="shared" si="47"/>
        <v>83.884983215319863</v>
      </c>
    </row>
    <row r="423" spans="1:21">
      <c r="A423" s="29">
        <v>37742</v>
      </c>
      <c r="D423" s="30">
        <f t="shared" si="40"/>
        <v>1.0172939979654121</v>
      </c>
      <c r="H423" s="30">
        <f t="shared" si="41"/>
        <v>0.99833610648918136</v>
      </c>
      <c r="J423" s="30">
        <v>96.838602329450922</v>
      </c>
      <c r="L423" s="30">
        <f t="shared" si="42"/>
        <v>0.94161958568738224</v>
      </c>
      <c r="N423" s="34">
        <f t="shared" si="44"/>
        <v>91.185124604002752</v>
      </c>
      <c r="P423" s="30">
        <f t="shared" si="43"/>
        <v>0.94696969696969702</v>
      </c>
      <c r="R423" s="34">
        <f t="shared" si="45"/>
        <v>86.349549814396553</v>
      </c>
      <c r="S423" s="30">
        <v>1.1043497155969899</v>
      </c>
      <c r="T423" s="32">
        <f t="shared" si="46"/>
        <v>95.360100779456943</v>
      </c>
      <c r="U423" s="32">
        <f t="shared" si="47"/>
        <v>83.283964911832413</v>
      </c>
    </row>
    <row r="424" spans="1:21">
      <c r="A424" s="29">
        <v>37773</v>
      </c>
      <c r="D424" s="30">
        <f t="shared" si="40"/>
        <v>1.0172939979654121</v>
      </c>
      <c r="H424" s="30">
        <f t="shared" si="41"/>
        <v>0.99833610648918136</v>
      </c>
      <c r="J424" s="30">
        <v>97.437603993344425</v>
      </c>
      <c r="L424" s="30">
        <f t="shared" si="42"/>
        <v>0.94161958568738224</v>
      </c>
      <c r="N424" s="34">
        <f t="shared" si="44"/>
        <v>91.749156302584197</v>
      </c>
      <c r="P424" s="30">
        <f t="shared" si="43"/>
        <v>0.94696969696969702</v>
      </c>
      <c r="R424" s="34">
        <f t="shared" si="45"/>
        <v>86.88367074108352</v>
      </c>
      <c r="S424" s="30">
        <v>1.1043497155969899</v>
      </c>
      <c r="T424" s="32">
        <f t="shared" si="46"/>
        <v>95.949957072938105</v>
      </c>
      <c r="U424" s="32">
        <f t="shared" si="47"/>
        <v>83.799123457678789</v>
      </c>
    </row>
    <row r="425" spans="1:21">
      <c r="A425" s="29">
        <v>37803</v>
      </c>
      <c r="D425" s="30">
        <f t="shared" si="40"/>
        <v>1.0172939979654121</v>
      </c>
      <c r="H425" s="30">
        <f t="shared" si="41"/>
        <v>0.99833610648918136</v>
      </c>
      <c r="J425" s="30">
        <v>97.836938435940098</v>
      </c>
      <c r="L425" s="30">
        <f t="shared" si="42"/>
        <v>0.94161958568738224</v>
      </c>
      <c r="N425" s="34">
        <f t="shared" si="44"/>
        <v>92.125177434971832</v>
      </c>
      <c r="P425" s="30">
        <f t="shared" si="43"/>
        <v>0.94696969696969702</v>
      </c>
      <c r="R425" s="34">
        <f t="shared" si="45"/>
        <v>87.239751358874841</v>
      </c>
      <c r="S425" s="30">
        <v>1.1027182611931099</v>
      </c>
      <c r="T425" s="32">
        <f t="shared" si="46"/>
        <v>96.20086692537771</v>
      </c>
      <c r="U425" s="32">
        <f t="shared" si="47"/>
        <v>84.018258789707673</v>
      </c>
    </row>
    <row r="426" spans="1:21">
      <c r="A426" s="29">
        <v>37834</v>
      </c>
      <c r="D426" s="30">
        <f t="shared" si="40"/>
        <v>1.0172939979654121</v>
      </c>
      <c r="H426" s="30">
        <f t="shared" si="41"/>
        <v>0.99833610648918136</v>
      </c>
      <c r="J426" s="30">
        <v>97.33777038269551</v>
      </c>
      <c r="L426" s="30">
        <f t="shared" si="42"/>
        <v>0.94161958568738224</v>
      </c>
      <c r="N426" s="34">
        <f t="shared" si="44"/>
        <v>91.655151019487292</v>
      </c>
      <c r="P426" s="30">
        <f t="shared" si="43"/>
        <v>0.94696969696969702</v>
      </c>
      <c r="R426" s="34">
        <f t="shared" si="45"/>
        <v>86.794650586635697</v>
      </c>
      <c r="S426" s="30">
        <v>1.1027182611931099</v>
      </c>
      <c r="T426" s="32">
        <f t="shared" si="46"/>
        <v>95.71004617575845</v>
      </c>
      <c r="U426" s="32">
        <f t="shared" si="47"/>
        <v>83.589594204045909</v>
      </c>
    </row>
    <row r="427" spans="1:21">
      <c r="A427" s="29">
        <v>37865</v>
      </c>
      <c r="D427" s="30">
        <f t="shared" si="40"/>
        <v>1.0172939979654121</v>
      </c>
      <c r="H427" s="30">
        <f t="shared" si="41"/>
        <v>0.99833610648918136</v>
      </c>
      <c r="J427" s="30">
        <v>97.836938435940098</v>
      </c>
      <c r="L427" s="30">
        <f t="shared" si="42"/>
        <v>0.94161958568738224</v>
      </c>
      <c r="N427" s="34">
        <f t="shared" si="44"/>
        <v>92.125177434971832</v>
      </c>
      <c r="P427" s="30">
        <f t="shared" si="43"/>
        <v>0.94696969696969702</v>
      </c>
      <c r="R427" s="34">
        <f t="shared" si="45"/>
        <v>87.239751358874841</v>
      </c>
      <c r="S427" s="30">
        <v>1.1027182611931099</v>
      </c>
      <c r="T427" s="32">
        <f t="shared" si="46"/>
        <v>96.20086692537771</v>
      </c>
      <c r="U427" s="32">
        <f t="shared" si="47"/>
        <v>84.018258789707673</v>
      </c>
    </row>
    <row r="428" spans="1:21">
      <c r="A428" s="29">
        <v>37895</v>
      </c>
      <c r="D428" s="30">
        <f t="shared" si="40"/>
        <v>1.0172939979654121</v>
      </c>
      <c r="H428" s="30">
        <f t="shared" si="41"/>
        <v>0.99833610648918136</v>
      </c>
      <c r="J428" s="30">
        <v>97.936772046589013</v>
      </c>
      <c r="L428" s="30">
        <f t="shared" si="42"/>
        <v>0.94161958568738224</v>
      </c>
      <c r="N428" s="34">
        <f t="shared" si="44"/>
        <v>92.219182718068751</v>
      </c>
      <c r="P428" s="30">
        <f t="shared" si="43"/>
        <v>0.94696969696969702</v>
      </c>
      <c r="R428" s="34">
        <f t="shared" si="45"/>
        <v>87.328771513322678</v>
      </c>
      <c r="S428" s="30">
        <v>1.1010039067214199</v>
      </c>
      <c r="T428" s="32">
        <f t="shared" si="46"/>
        <v>96.149318605350516</v>
      </c>
      <c r="U428" s="32">
        <f t="shared" si="47"/>
        <v>83.973238404438376</v>
      </c>
    </row>
    <row r="429" spans="1:21">
      <c r="A429" s="29">
        <v>37926</v>
      </c>
      <c r="D429" s="30">
        <f t="shared" si="40"/>
        <v>1.0172939979654121</v>
      </c>
      <c r="H429" s="30">
        <f t="shared" si="41"/>
        <v>0.99833610648918136</v>
      </c>
      <c r="J429" s="30">
        <v>97.836938435940098</v>
      </c>
      <c r="L429" s="30">
        <f t="shared" si="42"/>
        <v>0.94161958568738224</v>
      </c>
      <c r="N429" s="34">
        <f t="shared" si="44"/>
        <v>92.125177434971832</v>
      </c>
      <c r="P429" s="30">
        <f t="shared" si="43"/>
        <v>0.94696969696969702</v>
      </c>
      <c r="R429" s="34">
        <f t="shared" si="45"/>
        <v>87.239751358874841</v>
      </c>
      <c r="S429" s="30">
        <v>1.1010039067214199</v>
      </c>
      <c r="T429" s="32">
        <f t="shared" si="46"/>
        <v>96.051307067526494</v>
      </c>
      <c r="U429" s="32">
        <f t="shared" si="47"/>
        <v>83.88763877303731</v>
      </c>
    </row>
    <row r="430" spans="1:21">
      <c r="A430" s="29">
        <v>37956</v>
      </c>
      <c r="D430" s="30">
        <f t="shared" si="40"/>
        <v>1.0172939979654121</v>
      </c>
      <c r="H430" s="30">
        <f t="shared" si="41"/>
        <v>0.99833610648918136</v>
      </c>
      <c r="J430" s="30">
        <v>98.036605657237942</v>
      </c>
      <c r="L430" s="30">
        <f t="shared" si="42"/>
        <v>0.94161958568738224</v>
      </c>
      <c r="N430" s="34">
        <f t="shared" si="44"/>
        <v>92.31318800116567</v>
      </c>
      <c r="P430" s="30">
        <f t="shared" si="43"/>
        <v>0.94696969696969702</v>
      </c>
      <c r="R430" s="34">
        <f t="shared" si="45"/>
        <v>87.41779166777053</v>
      </c>
      <c r="S430" s="30">
        <v>1.1010039067214199</v>
      </c>
      <c r="T430" s="32">
        <f t="shared" si="46"/>
        <v>96.247330143174537</v>
      </c>
      <c r="U430" s="32">
        <f t="shared" si="47"/>
        <v>84.058838035839457</v>
      </c>
    </row>
    <row r="431" spans="1:21">
      <c r="A431" s="29">
        <v>37987</v>
      </c>
      <c r="D431" s="30">
        <f t="shared" si="40"/>
        <v>1.0172939979654121</v>
      </c>
      <c r="H431" s="30">
        <f t="shared" si="41"/>
        <v>0.99833610648918136</v>
      </c>
      <c r="J431" s="30">
        <v>97.437603993344425</v>
      </c>
      <c r="L431" s="30">
        <f t="shared" si="42"/>
        <v>0.94161958568738224</v>
      </c>
      <c r="N431" s="34">
        <f t="shared" si="44"/>
        <v>91.749156302584197</v>
      </c>
      <c r="P431" s="30">
        <f t="shared" si="43"/>
        <v>0.94696969696969702</v>
      </c>
      <c r="R431" s="34">
        <f t="shared" si="45"/>
        <v>86.88367074108352</v>
      </c>
      <c r="S431" s="30">
        <v>1.09920150953647</v>
      </c>
      <c r="T431" s="32">
        <f t="shared" si="46"/>
        <v>95.502662032668638</v>
      </c>
      <c r="U431" s="32">
        <f t="shared" si="47"/>
        <v>83.408472607537647</v>
      </c>
    </row>
    <row r="432" spans="1:21">
      <c r="A432" s="29">
        <v>38018</v>
      </c>
      <c r="D432" s="30">
        <f t="shared" si="40"/>
        <v>1.0172939979654121</v>
      </c>
      <c r="H432" s="30">
        <f t="shared" si="41"/>
        <v>0.99833610648918136</v>
      </c>
      <c r="J432" s="30">
        <v>98.236272878535786</v>
      </c>
      <c r="L432" s="30">
        <f t="shared" si="42"/>
        <v>0.94161958568738224</v>
      </c>
      <c r="N432" s="34">
        <f t="shared" si="44"/>
        <v>92.501198567359495</v>
      </c>
      <c r="P432" s="30">
        <f t="shared" si="43"/>
        <v>0.94696969696969702</v>
      </c>
      <c r="R432" s="34">
        <f t="shared" si="45"/>
        <v>87.59583197666619</v>
      </c>
      <c r="S432" s="30">
        <v>1.09920150953647</v>
      </c>
      <c r="T432" s="32">
        <f t="shared" si="46"/>
        <v>96.285470737854467</v>
      </c>
      <c r="U432" s="32">
        <f t="shared" si="47"/>
        <v>84.092148612517491</v>
      </c>
    </row>
    <row r="433" spans="1:21">
      <c r="A433" s="29">
        <v>38047</v>
      </c>
      <c r="D433" s="30">
        <f t="shared" si="40"/>
        <v>1.0172939979654121</v>
      </c>
      <c r="H433" s="30">
        <f t="shared" si="41"/>
        <v>0.99833610648918136</v>
      </c>
      <c r="J433" s="30">
        <v>98.835274542429289</v>
      </c>
      <c r="L433" s="30">
        <f t="shared" si="42"/>
        <v>0.94161958568738224</v>
      </c>
      <c r="N433" s="34">
        <f t="shared" si="44"/>
        <v>93.06523026594094</v>
      </c>
      <c r="P433" s="30">
        <f t="shared" si="43"/>
        <v>0.94696969696969702</v>
      </c>
      <c r="R433" s="34">
        <f t="shared" si="45"/>
        <v>88.129952903353171</v>
      </c>
      <c r="S433" s="30">
        <v>1.09920150953647</v>
      </c>
      <c r="T433" s="32">
        <f t="shared" si="46"/>
        <v>96.872577266743818</v>
      </c>
      <c r="U433" s="32">
        <f t="shared" si="47"/>
        <v>84.604905616252353</v>
      </c>
    </row>
    <row r="434" spans="1:21">
      <c r="A434" s="29">
        <v>38078</v>
      </c>
      <c r="D434" s="30">
        <f t="shared" si="40"/>
        <v>1.0172939979654121</v>
      </c>
      <c r="H434" s="30">
        <f t="shared" si="41"/>
        <v>0.99833610648918136</v>
      </c>
      <c r="J434" s="30">
        <v>98.735440931780374</v>
      </c>
      <c r="L434" s="30">
        <f t="shared" si="42"/>
        <v>0.94161958568738224</v>
      </c>
      <c r="N434" s="34">
        <f t="shared" si="44"/>
        <v>92.971224982844035</v>
      </c>
      <c r="P434" s="30">
        <f t="shared" si="43"/>
        <v>0.94696969696969702</v>
      </c>
      <c r="R434" s="34">
        <f t="shared" si="45"/>
        <v>88.040932748905334</v>
      </c>
      <c r="S434" s="30">
        <v>1.09728992931446</v>
      </c>
      <c r="T434" s="32">
        <f t="shared" si="46"/>
        <v>96.606428872825461</v>
      </c>
      <c r="U434" s="32">
        <f t="shared" si="47"/>
        <v>84.372461508923848</v>
      </c>
    </row>
    <row r="435" spans="1:21">
      <c r="A435" s="29">
        <v>38108</v>
      </c>
      <c r="D435" s="30">
        <f t="shared" si="40"/>
        <v>1.0172939979654121</v>
      </c>
      <c r="H435" s="30">
        <f t="shared" si="41"/>
        <v>0.99833610648918136</v>
      </c>
      <c r="J435" s="30">
        <v>97.737104825291183</v>
      </c>
      <c r="L435" s="30">
        <f t="shared" si="42"/>
        <v>0.94161958568738224</v>
      </c>
      <c r="N435" s="34">
        <f t="shared" si="44"/>
        <v>92.031172151874927</v>
      </c>
      <c r="P435" s="30">
        <f t="shared" si="43"/>
        <v>0.94696969696969702</v>
      </c>
      <c r="R435" s="34">
        <f t="shared" si="45"/>
        <v>87.150731204427018</v>
      </c>
      <c r="S435" s="30">
        <v>1.09728992931446</v>
      </c>
      <c r="T435" s="32">
        <f t="shared" si="46"/>
        <v>95.629619683009224</v>
      </c>
      <c r="U435" s="32">
        <f t="shared" si="47"/>
        <v>83.519352696902374</v>
      </c>
    </row>
    <row r="436" spans="1:21">
      <c r="A436" s="29">
        <v>38139</v>
      </c>
      <c r="D436" s="30">
        <f t="shared" si="40"/>
        <v>1.0172939979654121</v>
      </c>
      <c r="H436" s="30">
        <f t="shared" si="41"/>
        <v>0.99833610648918136</v>
      </c>
      <c r="J436" s="30">
        <v>98.835274542429289</v>
      </c>
      <c r="L436" s="30">
        <f t="shared" si="42"/>
        <v>0.94161958568738224</v>
      </c>
      <c r="N436" s="34">
        <f t="shared" si="44"/>
        <v>93.06523026594094</v>
      </c>
      <c r="P436" s="30">
        <f t="shared" si="43"/>
        <v>0.94696969696969702</v>
      </c>
      <c r="R436" s="34">
        <f t="shared" si="45"/>
        <v>88.129952903353171</v>
      </c>
      <c r="S436" s="30">
        <v>1.09728992931446</v>
      </c>
      <c r="T436" s="32">
        <f t="shared" si="46"/>
        <v>96.704109791807085</v>
      </c>
      <c r="U436" s="32">
        <f t="shared" si="47"/>
        <v>84.457772390125996</v>
      </c>
    </row>
    <row r="437" spans="1:21">
      <c r="A437" s="29">
        <v>38169</v>
      </c>
      <c r="D437" s="30">
        <f t="shared" si="40"/>
        <v>1.0172939979654121</v>
      </c>
      <c r="H437" s="30">
        <f t="shared" si="41"/>
        <v>0.99833610648918136</v>
      </c>
      <c r="J437" s="30">
        <v>98.835274542429289</v>
      </c>
      <c r="L437" s="30">
        <f t="shared" si="42"/>
        <v>0.94161958568738224</v>
      </c>
      <c r="N437" s="34">
        <f t="shared" si="44"/>
        <v>93.06523026594094</v>
      </c>
      <c r="P437" s="30">
        <f t="shared" si="43"/>
        <v>0.94696969696969702</v>
      </c>
      <c r="R437" s="34">
        <f t="shared" si="45"/>
        <v>88.129952903353171</v>
      </c>
      <c r="S437" s="30">
        <v>1.09531179392351</v>
      </c>
      <c r="T437" s="32">
        <f t="shared" si="46"/>
        <v>96.529776812966205</v>
      </c>
      <c r="U437" s="32">
        <f t="shared" si="47"/>
        <v>84.305516451068868</v>
      </c>
    </row>
    <row r="438" spans="1:21">
      <c r="A438" s="29">
        <v>38200</v>
      </c>
      <c r="D438" s="30">
        <f t="shared" si="40"/>
        <v>1.0172939979654121</v>
      </c>
      <c r="H438" s="30">
        <f t="shared" si="41"/>
        <v>0.99833610648918136</v>
      </c>
      <c r="J438" s="30">
        <v>98.336106489184687</v>
      </c>
      <c r="L438" s="30">
        <f t="shared" si="42"/>
        <v>0.94161958568738224</v>
      </c>
      <c r="N438" s="34">
        <f t="shared" si="44"/>
        <v>92.595203850456386</v>
      </c>
      <c r="P438" s="30">
        <f t="shared" si="43"/>
        <v>0.94696969696969702</v>
      </c>
      <c r="R438" s="34">
        <f t="shared" si="45"/>
        <v>87.684852131114013</v>
      </c>
      <c r="S438" s="30">
        <v>1.09531179392351</v>
      </c>
      <c r="T438" s="32">
        <f t="shared" si="46"/>
        <v>96.042252687648201</v>
      </c>
      <c r="U438" s="32">
        <f t="shared" si="47"/>
        <v>83.879731014447316</v>
      </c>
    </row>
    <row r="439" spans="1:21">
      <c r="A439" s="29">
        <v>38231</v>
      </c>
      <c r="D439" s="30">
        <f t="shared" si="40"/>
        <v>1.0172939979654121</v>
      </c>
      <c r="H439" s="30">
        <f t="shared" si="41"/>
        <v>0.99833610648918136</v>
      </c>
      <c r="J439" s="30">
        <v>98.835274542429289</v>
      </c>
      <c r="L439" s="30">
        <f t="shared" si="42"/>
        <v>0.94161958568738224</v>
      </c>
      <c r="N439" s="34">
        <f t="shared" si="44"/>
        <v>93.06523026594094</v>
      </c>
      <c r="P439" s="30">
        <f t="shared" si="43"/>
        <v>0.94696969696969702</v>
      </c>
      <c r="R439" s="34">
        <f t="shared" si="45"/>
        <v>88.129952903353171</v>
      </c>
      <c r="S439" s="30">
        <v>1.09531179392351</v>
      </c>
      <c r="T439" s="32">
        <f t="shared" si="46"/>
        <v>96.529776812966205</v>
      </c>
      <c r="U439" s="32">
        <f t="shared" si="47"/>
        <v>84.305516451068868</v>
      </c>
    </row>
    <row r="440" spans="1:21">
      <c r="A440" s="29">
        <v>38261</v>
      </c>
      <c r="D440" s="30">
        <f t="shared" si="40"/>
        <v>1.0172939979654121</v>
      </c>
      <c r="H440" s="30">
        <f t="shared" si="41"/>
        <v>0.99833610648918136</v>
      </c>
      <c r="J440" s="30">
        <v>99.234608985024963</v>
      </c>
      <c r="L440" s="30">
        <f t="shared" si="42"/>
        <v>0.94161958568738224</v>
      </c>
      <c r="N440" s="34">
        <f t="shared" si="44"/>
        <v>93.441251398328589</v>
      </c>
      <c r="P440" s="30">
        <f t="shared" si="43"/>
        <v>0.94696969696969702</v>
      </c>
      <c r="R440" s="34">
        <f t="shared" si="45"/>
        <v>88.486033521144506</v>
      </c>
      <c r="S440" s="30">
        <v>1.0932883311175701</v>
      </c>
      <c r="T440" s="32">
        <f t="shared" si="46"/>
        <v>96.740747915545441</v>
      </c>
      <c r="U440" s="32">
        <f t="shared" si="47"/>
        <v>84.489770764571077</v>
      </c>
    </row>
    <row r="441" spans="1:21">
      <c r="A441" s="29">
        <v>38292</v>
      </c>
      <c r="D441" s="30">
        <f t="shared" si="40"/>
        <v>1.0172939979654121</v>
      </c>
      <c r="H441" s="30">
        <f t="shared" si="41"/>
        <v>0.99833610648918136</v>
      </c>
      <c r="J441" s="30">
        <v>99.534109816971721</v>
      </c>
      <c r="L441" s="30">
        <f t="shared" si="42"/>
        <v>0.94161958568738224</v>
      </c>
      <c r="N441" s="34">
        <f t="shared" si="44"/>
        <v>93.723267247619319</v>
      </c>
      <c r="P441" s="30">
        <f t="shared" si="43"/>
        <v>0.94696969696969702</v>
      </c>
      <c r="R441" s="34">
        <f t="shared" si="45"/>
        <v>88.75309398448799</v>
      </c>
      <c r="S441" s="30">
        <v>1.0932883311175701</v>
      </c>
      <c r="T441" s="32">
        <f t="shared" si="46"/>
        <v>97.032722003821718</v>
      </c>
      <c r="U441" s="32">
        <f t="shared" si="47"/>
        <v>84.744770072713621</v>
      </c>
    </row>
    <row r="442" spans="1:21">
      <c r="A442" s="29">
        <v>38322</v>
      </c>
      <c r="D442" s="30">
        <f t="shared" si="40"/>
        <v>1.0172939979654121</v>
      </c>
      <c r="H442" s="30">
        <f t="shared" si="41"/>
        <v>0.99833610648918136</v>
      </c>
      <c r="J442" s="30">
        <v>99.534109816971721</v>
      </c>
      <c r="L442" s="30">
        <f t="shared" si="42"/>
        <v>0.94161958568738224</v>
      </c>
      <c r="N442" s="34">
        <f t="shared" si="44"/>
        <v>93.723267247619319</v>
      </c>
      <c r="P442" s="30">
        <f t="shared" si="43"/>
        <v>0.94696969696969702</v>
      </c>
      <c r="R442" s="34">
        <f t="shared" si="45"/>
        <v>88.75309398448799</v>
      </c>
      <c r="S442" s="30">
        <v>1.0932883311175701</v>
      </c>
      <c r="T442" s="32">
        <f t="shared" si="46"/>
        <v>97.032722003821718</v>
      </c>
      <c r="U442" s="32">
        <f t="shared" si="47"/>
        <v>84.744770072713621</v>
      </c>
    </row>
    <row r="443" spans="1:21">
      <c r="A443" s="29">
        <v>38353</v>
      </c>
      <c r="D443" s="30">
        <f t="shared" si="40"/>
        <v>1.0172939979654121</v>
      </c>
      <c r="H443" s="30">
        <f t="shared" si="41"/>
        <v>0.99833610648918136</v>
      </c>
      <c r="J443" s="30">
        <v>98.336106489184687</v>
      </c>
      <c r="L443" s="30">
        <f t="shared" si="42"/>
        <v>0.94161958568738224</v>
      </c>
      <c r="N443" s="34">
        <f t="shared" si="44"/>
        <v>92.595203850456386</v>
      </c>
      <c r="P443" s="30">
        <f t="shared" si="43"/>
        <v>0.94696969696969702</v>
      </c>
      <c r="R443" s="34">
        <f t="shared" si="45"/>
        <v>87.684852131114013</v>
      </c>
      <c r="S443" s="30">
        <v>1.0912270751381099</v>
      </c>
      <c r="T443" s="32">
        <f t="shared" si="46"/>
        <v>95.684084724953209</v>
      </c>
      <c r="U443" s="32">
        <f t="shared" si="47"/>
        <v>83.566920438600491</v>
      </c>
    </row>
    <row r="444" spans="1:21">
      <c r="A444" s="29">
        <v>38384</v>
      </c>
      <c r="D444" s="30">
        <f t="shared" si="40"/>
        <v>1.0172939979654121</v>
      </c>
      <c r="H444" s="30">
        <f t="shared" si="41"/>
        <v>0.99833610648918136</v>
      </c>
      <c r="J444" s="30">
        <v>98.935108153078204</v>
      </c>
      <c r="L444" s="30">
        <f t="shared" si="42"/>
        <v>0.94161958568738224</v>
      </c>
      <c r="N444" s="34">
        <f t="shared" si="44"/>
        <v>93.159235549037845</v>
      </c>
      <c r="P444" s="30">
        <f t="shared" si="43"/>
        <v>0.94696969696969702</v>
      </c>
      <c r="R444" s="34">
        <f t="shared" si="45"/>
        <v>88.218973057800994</v>
      </c>
      <c r="S444" s="30">
        <v>1.0912270751381099</v>
      </c>
      <c r="T444" s="32">
        <f t="shared" si="46"/>
        <v>96.266931941551903</v>
      </c>
      <c r="U444" s="32">
        <f t="shared" si="47"/>
        <v>84.075957517414295</v>
      </c>
    </row>
    <row r="445" spans="1:21">
      <c r="A445" s="29">
        <v>38412</v>
      </c>
      <c r="D445" s="30">
        <f t="shared" si="40"/>
        <v>1.0172939979654121</v>
      </c>
      <c r="H445" s="30">
        <f t="shared" si="41"/>
        <v>0.99833610648918136</v>
      </c>
      <c r="J445" s="30">
        <v>99.234608985024963</v>
      </c>
      <c r="L445" s="30">
        <f t="shared" si="42"/>
        <v>0.94161958568738224</v>
      </c>
      <c r="N445" s="34">
        <f t="shared" si="44"/>
        <v>93.441251398328589</v>
      </c>
      <c r="P445" s="30">
        <f t="shared" si="43"/>
        <v>0.94696969696969702</v>
      </c>
      <c r="R445" s="34">
        <f t="shared" si="45"/>
        <v>88.486033521144506</v>
      </c>
      <c r="S445" s="30">
        <v>1.0912270751381099</v>
      </c>
      <c r="T445" s="32">
        <f t="shared" si="46"/>
        <v>96.558355549851271</v>
      </c>
      <c r="U445" s="32">
        <f t="shared" si="47"/>
        <v>84.330476056821226</v>
      </c>
    </row>
    <row r="446" spans="1:21">
      <c r="A446" s="29">
        <v>38443</v>
      </c>
      <c r="D446" s="30">
        <f t="shared" si="40"/>
        <v>1.0172939979654121</v>
      </c>
      <c r="H446" s="30">
        <f t="shared" si="41"/>
        <v>0.99833610648918136</v>
      </c>
      <c r="L446" s="30">
        <f t="shared" si="42"/>
        <v>0.94161958568738224</v>
      </c>
      <c r="N446" s="30">
        <v>94.4</v>
      </c>
      <c r="P446" s="30">
        <f t="shared" si="43"/>
        <v>0.94696969696969702</v>
      </c>
      <c r="R446" s="34">
        <f t="shared" si="45"/>
        <v>89.393939393939405</v>
      </c>
      <c r="S446" s="30">
        <v>1.0891209413594301</v>
      </c>
      <c r="T446" s="32">
        <f t="shared" si="46"/>
        <v>97.360811424555123</v>
      </c>
      <c r="U446" s="32">
        <f t="shared" si="47"/>
        <v>85.031311168842478</v>
      </c>
    </row>
    <row r="447" spans="1:21">
      <c r="A447" s="29">
        <v>38473</v>
      </c>
      <c r="D447" s="30">
        <f t="shared" si="40"/>
        <v>1.0172939979654121</v>
      </c>
      <c r="H447" s="30">
        <f t="shared" si="41"/>
        <v>0.99833610648918136</v>
      </c>
      <c r="L447" s="30">
        <f t="shared" si="42"/>
        <v>0.94161958568738224</v>
      </c>
      <c r="N447" s="30">
        <v>94.4</v>
      </c>
      <c r="P447" s="30">
        <f t="shared" si="43"/>
        <v>0.94696969696969702</v>
      </c>
      <c r="R447" s="34">
        <f t="shared" si="45"/>
        <v>89.393939393939405</v>
      </c>
      <c r="S447" s="30">
        <v>1.0891209413594301</v>
      </c>
      <c r="T447" s="32">
        <f t="shared" si="46"/>
        <v>97.360811424555123</v>
      </c>
      <c r="U447" s="32">
        <f t="shared" si="47"/>
        <v>85.031311168842478</v>
      </c>
    </row>
    <row r="448" spans="1:21">
      <c r="A448" s="29">
        <v>38504</v>
      </c>
      <c r="D448" s="30">
        <f t="shared" si="40"/>
        <v>1.0172939979654121</v>
      </c>
      <c r="H448" s="30">
        <f t="shared" si="41"/>
        <v>0.99833610648918136</v>
      </c>
      <c r="L448" s="30">
        <f t="shared" si="42"/>
        <v>0.94161958568738224</v>
      </c>
      <c r="N448" s="30">
        <v>93.8</v>
      </c>
      <c r="P448" s="30">
        <f t="shared" si="43"/>
        <v>0.94696969696969702</v>
      </c>
      <c r="R448" s="34">
        <f t="shared" si="45"/>
        <v>88.825757575757578</v>
      </c>
      <c r="S448" s="30">
        <v>1.0891209413594301</v>
      </c>
      <c r="T448" s="32">
        <f t="shared" si="46"/>
        <v>96.741992707873621</v>
      </c>
      <c r="U448" s="32">
        <f t="shared" si="47"/>
        <v>84.490857919887958</v>
      </c>
    </row>
    <row r="449" spans="1:21">
      <c r="A449" s="29">
        <v>38534</v>
      </c>
      <c r="D449" s="30">
        <f t="shared" si="40"/>
        <v>1.0172939979654121</v>
      </c>
      <c r="H449" s="30">
        <f t="shared" si="41"/>
        <v>0.99833610648918136</v>
      </c>
      <c r="L449" s="30">
        <f t="shared" si="42"/>
        <v>0.94161958568738224</v>
      </c>
      <c r="N449" s="30">
        <v>93.9</v>
      </c>
      <c r="P449" s="30">
        <f t="shared" si="43"/>
        <v>0.94696969696969702</v>
      </c>
      <c r="R449" s="34">
        <f t="shared" si="45"/>
        <v>88.920454545454561</v>
      </c>
      <c r="S449" s="30">
        <v>1.08700675084489</v>
      </c>
      <c r="T449" s="32">
        <f t="shared" si="46"/>
        <v>96.657134379105287</v>
      </c>
      <c r="U449" s="32">
        <f t="shared" si="47"/>
        <v>84.416745812016316</v>
      </c>
    </row>
    <row r="450" spans="1:21">
      <c r="A450" s="29">
        <v>38565</v>
      </c>
      <c r="D450" s="30">
        <f t="shared" si="40"/>
        <v>1.0172939979654121</v>
      </c>
      <c r="H450" s="30">
        <f t="shared" si="41"/>
        <v>0.99833610648918136</v>
      </c>
      <c r="L450" s="30">
        <f t="shared" si="42"/>
        <v>0.94161958568738224</v>
      </c>
      <c r="N450" s="30">
        <v>95</v>
      </c>
      <c r="P450" s="30">
        <f t="shared" si="43"/>
        <v>0.94696969696969702</v>
      </c>
      <c r="R450" s="34">
        <f t="shared" si="45"/>
        <v>89.962121212121218</v>
      </c>
      <c r="S450" s="30">
        <v>1.08700675084489</v>
      </c>
      <c r="T450" s="32">
        <f t="shared" si="46"/>
        <v>97.789433077902032</v>
      </c>
      <c r="U450" s="32">
        <f t="shared" si="47"/>
        <v>85.405653377439279</v>
      </c>
    </row>
    <row r="451" spans="1:21">
      <c r="A451" s="29">
        <v>38596</v>
      </c>
      <c r="D451" s="30">
        <f t="shared" ref="D451:D514" si="48">D450</f>
        <v>1.0172939979654121</v>
      </c>
      <c r="H451" s="30">
        <f t="shared" ref="H451:H514" si="49">H450</f>
        <v>0.99833610648918136</v>
      </c>
      <c r="L451" s="30">
        <f t="shared" ref="L451:L514" si="50">L450</f>
        <v>0.94161958568738224</v>
      </c>
      <c r="N451" s="30">
        <v>94.9</v>
      </c>
      <c r="P451" s="30">
        <f t="shared" ref="P451:P514" si="51">P450</f>
        <v>0.94696969696969702</v>
      </c>
      <c r="R451" s="34">
        <f t="shared" si="45"/>
        <v>89.867424242424249</v>
      </c>
      <c r="S451" s="30">
        <v>1.08700675084489</v>
      </c>
      <c r="T451" s="32">
        <f t="shared" si="46"/>
        <v>97.686496832556884</v>
      </c>
      <c r="U451" s="32">
        <f t="shared" si="47"/>
        <v>85.315752689673559</v>
      </c>
    </row>
    <row r="452" spans="1:21">
      <c r="A452" s="29">
        <v>38626</v>
      </c>
      <c r="D452" s="30">
        <f t="shared" si="48"/>
        <v>1.0172939979654121</v>
      </c>
      <c r="H452" s="30">
        <f t="shared" si="49"/>
        <v>0.99833610648918136</v>
      </c>
      <c r="L452" s="30">
        <f t="shared" si="50"/>
        <v>0.94161958568738224</v>
      </c>
      <c r="N452" s="30">
        <v>95</v>
      </c>
      <c r="P452" s="30">
        <f t="shared" si="51"/>
        <v>0.94696969696969702</v>
      </c>
      <c r="R452" s="34">
        <f t="shared" si="45"/>
        <v>89.962121212121218</v>
      </c>
      <c r="S452" s="30">
        <v>1.08490538404063</v>
      </c>
      <c r="T452" s="32">
        <f t="shared" si="46"/>
        <v>97.600389662746068</v>
      </c>
      <c r="U452" s="32">
        <f t="shared" si="47"/>
        <v>85.240549890488552</v>
      </c>
    </row>
    <row r="453" spans="1:21">
      <c r="A453" s="29">
        <v>38657</v>
      </c>
      <c r="D453" s="30">
        <f t="shared" si="48"/>
        <v>1.0172939979654121</v>
      </c>
      <c r="H453" s="30">
        <f t="shared" si="49"/>
        <v>0.99833610648918136</v>
      </c>
      <c r="L453" s="30">
        <f t="shared" si="50"/>
        <v>0.94161958568738224</v>
      </c>
      <c r="N453" s="30">
        <v>95.1</v>
      </c>
      <c r="P453" s="30">
        <f t="shared" si="51"/>
        <v>0.94696969696969702</v>
      </c>
      <c r="R453" s="34">
        <f t="shared" si="45"/>
        <v>90.056818181818187</v>
      </c>
      <c r="S453" s="30">
        <v>1.08490538404063</v>
      </c>
      <c r="T453" s="32">
        <f t="shared" si="46"/>
        <v>97.703126915022651</v>
      </c>
      <c r="U453" s="32">
        <f t="shared" si="47"/>
        <v>85.330276785110115</v>
      </c>
    </row>
    <row r="454" spans="1:21">
      <c r="A454" s="29">
        <v>38687</v>
      </c>
      <c r="D454" s="30">
        <f t="shared" si="48"/>
        <v>1.0172939979654121</v>
      </c>
      <c r="H454" s="30">
        <f t="shared" si="49"/>
        <v>0.99833610648918136</v>
      </c>
      <c r="L454" s="30">
        <f t="shared" si="50"/>
        <v>0.94161958568738224</v>
      </c>
      <c r="N454" s="30">
        <v>95.2</v>
      </c>
      <c r="P454" s="30">
        <f t="shared" si="51"/>
        <v>0.94696969696969702</v>
      </c>
      <c r="R454" s="34">
        <f t="shared" ref="R454:R516" si="52">N454*P454</f>
        <v>90.151515151515156</v>
      </c>
      <c r="S454" s="30">
        <v>1.08490538404063</v>
      </c>
      <c r="T454" s="32">
        <f t="shared" si="46"/>
        <v>97.80586416729922</v>
      </c>
      <c r="U454" s="32">
        <f t="shared" si="47"/>
        <v>85.420003679731678</v>
      </c>
    </row>
    <row r="455" spans="1:21">
      <c r="A455" s="29">
        <v>38718</v>
      </c>
      <c r="D455" s="30">
        <f t="shared" si="48"/>
        <v>1.0172939979654121</v>
      </c>
      <c r="H455" s="30">
        <f t="shared" si="49"/>
        <v>0.99833610648918136</v>
      </c>
      <c r="L455" s="30">
        <f t="shared" si="50"/>
        <v>0.94161958568738224</v>
      </c>
      <c r="N455" s="30">
        <v>94.1</v>
      </c>
      <c r="P455" s="30">
        <f t="shared" si="51"/>
        <v>0.94696969696969702</v>
      </c>
      <c r="R455" s="34">
        <f t="shared" si="52"/>
        <v>89.109848484848484</v>
      </c>
      <c r="S455" s="30">
        <v>1.08283133161193</v>
      </c>
      <c r="T455" s="32">
        <f t="shared" si="46"/>
        <v>96.490935894585803</v>
      </c>
      <c r="U455" s="32">
        <f t="shared" si="47"/>
        <v>84.271594237720777</v>
      </c>
    </row>
    <row r="456" spans="1:21">
      <c r="A456" s="29">
        <v>38749</v>
      </c>
      <c r="D456" s="30">
        <f t="shared" si="48"/>
        <v>1.0172939979654121</v>
      </c>
      <c r="H456" s="30">
        <f t="shared" si="49"/>
        <v>0.99833610648918136</v>
      </c>
      <c r="L456" s="30">
        <f t="shared" si="50"/>
        <v>0.94161958568738224</v>
      </c>
      <c r="N456" s="30">
        <v>95.2</v>
      </c>
      <c r="P456" s="30">
        <f t="shared" si="51"/>
        <v>0.94696969696969702</v>
      </c>
      <c r="R456" s="34">
        <f t="shared" si="52"/>
        <v>90.151515151515156</v>
      </c>
      <c r="S456" s="30">
        <v>1.08283133161193</v>
      </c>
      <c r="T456" s="32">
        <f t="shared" si="46"/>
        <v>97.618885198348238</v>
      </c>
      <c r="U456" s="32">
        <f t="shared" si="47"/>
        <v>85.256703203305179</v>
      </c>
    </row>
    <row r="457" spans="1:21">
      <c r="A457" s="29">
        <v>38777</v>
      </c>
      <c r="D457" s="30">
        <f t="shared" si="48"/>
        <v>1.0172939979654121</v>
      </c>
      <c r="H457" s="30">
        <f t="shared" si="49"/>
        <v>0.99833610648918136</v>
      </c>
      <c r="L457" s="30">
        <f t="shared" si="50"/>
        <v>0.94161958568738224</v>
      </c>
      <c r="N457" s="30">
        <v>95.3</v>
      </c>
      <c r="P457" s="30">
        <f t="shared" si="51"/>
        <v>0.94696969696969702</v>
      </c>
      <c r="R457" s="34">
        <f t="shared" si="52"/>
        <v>90.246212121212125</v>
      </c>
      <c r="S457" s="30">
        <v>1.08283133161193</v>
      </c>
      <c r="T457" s="32">
        <f t="shared" si="46"/>
        <v>97.72142604414482</v>
      </c>
      <c r="U457" s="32">
        <f t="shared" si="47"/>
        <v>85.346258563812853</v>
      </c>
    </row>
    <row r="458" spans="1:21">
      <c r="A458" s="29">
        <v>38808</v>
      </c>
      <c r="D458" s="30">
        <f t="shared" si="48"/>
        <v>1.0172939979654121</v>
      </c>
      <c r="H458" s="30">
        <f t="shared" si="49"/>
        <v>0.99833610648918136</v>
      </c>
      <c r="L458" s="30">
        <f t="shared" si="50"/>
        <v>0.94161958568738224</v>
      </c>
      <c r="N458" s="30">
        <v>95.8</v>
      </c>
      <c r="P458" s="30">
        <f t="shared" si="51"/>
        <v>0.94696969696969702</v>
      </c>
      <c r="R458" s="34">
        <f t="shared" si="52"/>
        <v>90.719696969696969</v>
      </c>
      <c r="S458" s="30">
        <v>1.08078754240386</v>
      </c>
      <c r="T458" s="32">
        <f t="shared" si="46"/>
        <v>98.04871833550169</v>
      </c>
      <c r="U458" s="32">
        <f t="shared" si="47"/>
        <v>85.632103476795066</v>
      </c>
    </row>
    <row r="459" spans="1:21">
      <c r="A459" s="29">
        <v>38838</v>
      </c>
      <c r="D459" s="30">
        <f t="shared" si="48"/>
        <v>1.0172939979654121</v>
      </c>
      <c r="H459" s="30">
        <f t="shared" si="49"/>
        <v>0.99833610648918136</v>
      </c>
      <c r="L459" s="30">
        <f t="shared" si="50"/>
        <v>0.94161958568738224</v>
      </c>
      <c r="N459" s="30">
        <v>95.8</v>
      </c>
      <c r="P459" s="30">
        <f t="shared" si="51"/>
        <v>0.94696969696969702</v>
      </c>
      <c r="R459" s="34">
        <f t="shared" si="52"/>
        <v>90.719696969696969</v>
      </c>
      <c r="S459" s="30">
        <v>1.08078754240386</v>
      </c>
      <c r="T459" s="32">
        <f t="shared" si="46"/>
        <v>98.04871833550169</v>
      </c>
      <c r="U459" s="32">
        <f t="shared" si="47"/>
        <v>85.632103476795066</v>
      </c>
    </row>
    <row r="460" spans="1:21">
      <c r="A460" s="29">
        <v>38869</v>
      </c>
      <c r="D460" s="30">
        <f t="shared" si="48"/>
        <v>1.0172939979654121</v>
      </c>
      <c r="H460" s="30">
        <f t="shared" si="49"/>
        <v>0.99833610648918136</v>
      </c>
      <c r="L460" s="30">
        <f t="shared" si="50"/>
        <v>0.94161958568738224</v>
      </c>
      <c r="N460" s="30">
        <v>95.2</v>
      </c>
      <c r="P460" s="30">
        <f t="shared" si="51"/>
        <v>0.94696969696969702</v>
      </c>
      <c r="R460" s="34">
        <f t="shared" si="52"/>
        <v>90.151515151515156</v>
      </c>
      <c r="S460" s="30">
        <v>1.08078754240386</v>
      </c>
      <c r="T460" s="32">
        <f t="shared" si="46"/>
        <v>97.434634504590406</v>
      </c>
      <c r="U460" s="32">
        <f t="shared" si="47"/>
        <v>85.09578550094875</v>
      </c>
    </row>
    <row r="461" spans="1:21">
      <c r="A461" s="29">
        <v>38899</v>
      </c>
      <c r="D461" s="30">
        <f t="shared" si="48"/>
        <v>1.0172939979654121</v>
      </c>
      <c r="H461" s="30">
        <f t="shared" si="49"/>
        <v>0.99833610648918136</v>
      </c>
      <c r="L461" s="30">
        <f t="shared" si="50"/>
        <v>0.94161958568738224</v>
      </c>
      <c r="N461" s="30">
        <v>97.8</v>
      </c>
      <c r="P461" s="30">
        <f t="shared" si="51"/>
        <v>0.94696969696969702</v>
      </c>
      <c r="R461" s="34">
        <f t="shared" si="52"/>
        <v>92.61363636363636</v>
      </c>
      <c r="S461" s="30">
        <v>1.0788150653474999</v>
      </c>
      <c r="T461" s="32">
        <f t="shared" si="46"/>
        <v>99.912986165705959</v>
      </c>
      <c r="U461" s="32">
        <f t="shared" si="47"/>
        <v>87.260285654539132</v>
      </c>
    </row>
    <row r="462" spans="1:21">
      <c r="A462" s="29">
        <v>38930</v>
      </c>
      <c r="D462" s="30">
        <f t="shared" si="48"/>
        <v>1.0172939979654121</v>
      </c>
      <c r="H462" s="30">
        <f t="shared" si="49"/>
        <v>0.99833610648918136</v>
      </c>
      <c r="L462" s="30">
        <f t="shared" si="50"/>
        <v>0.94161958568738224</v>
      </c>
      <c r="N462" s="30">
        <v>96.3</v>
      </c>
      <c r="P462" s="30">
        <f t="shared" si="51"/>
        <v>0.94696969696969702</v>
      </c>
      <c r="R462" s="34">
        <f t="shared" si="52"/>
        <v>91.193181818181813</v>
      </c>
      <c r="S462" s="30">
        <v>1.0788150653474999</v>
      </c>
      <c r="T462" s="32">
        <f t="shared" si="46"/>
        <v>98.380578402428256</v>
      </c>
      <c r="U462" s="32">
        <f t="shared" si="47"/>
        <v>85.921937715052337</v>
      </c>
    </row>
    <row r="463" spans="1:21">
      <c r="A463" s="29">
        <v>38961</v>
      </c>
      <c r="D463" s="30">
        <f t="shared" si="48"/>
        <v>1.0172939979654121</v>
      </c>
      <c r="H463" s="30">
        <f t="shared" si="49"/>
        <v>0.99833610648918136</v>
      </c>
      <c r="L463" s="30">
        <f t="shared" si="50"/>
        <v>0.94161958568738224</v>
      </c>
      <c r="N463" s="30">
        <v>96.7</v>
      </c>
      <c r="P463" s="30">
        <f t="shared" si="51"/>
        <v>0.94696969696969702</v>
      </c>
      <c r="R463" s="34">
        <f t="shared" si="52"/>
        <v>91.571969696969703</v>
      </c>
      <c r="S463" s="30">
        <v>1.0788150653474999</v>
      </c>
      <c r="T463" s="32">
        <f t="shared" si="46"/>
        <v>98.789220472635648</v>
      </c>
      <c r="U463" s="32">
        <f t="shared" si="47"/>
        <v>86.278830498915482</v>
      </c>
    </row>
    <row r="464" spans="1:21">
      <c r="A464" s="29">
        <v>38991</v>
      </c>
      <c r="D464" s="30">
        <f t="shared" si="48"/>
        <v>1.0172939979654121</v>
      </c>
      <c r="H464" s="30">
        <f t="shared" si="49"/>
        <v>0.99833610648918136</v>
      </c>
      <c r="L464" s="30">
        <f t="shared" si="50"/>
        <v>0.94161958568738224</v>
      </c>
      <c r="N464" s="30">
        <v>96.7</v>
      </c>
      <c r="P464" s="30">
        <f t="shared" si="51"/>
        <v>0.94696969696969702</v>
      </c>
      <c r="R464" s="34">
        <f t="shared" si="52"/>
        <v>91.571969696969703</v>
      </c>
      <c r="S464" s="30">
        <v>1.0769450324003</v>
      </c>
      <c r="T464" s="32">
        <f t="shared" si="46"/>
        <v>98.61797787226233</v>
      </c>
      <c r="U464" s="32">
        <f t="shared" si="47"/>
        <v>86.129273581459131</v>
      </c>
    </row>
    <row r="465" spans="1:21">
      <c r="A465" s="29">
        <v>39022</v>
      </c>
      <c r="D465" s="30">
        <f t="shared" si="48"/>
        <v>1.0172939979654121</v>
      </c>
      <c r="H465" s="30">
        <f t="shared" si="49"/>
        <v>0.99833610648918136</v>
      </c>
      <c r="L465" s="30">
        <f t="shared" si="50"/>
        <v>0.94161958568738224</v>
      </c>
      <c r="N465" s="30">
        <v>96.6</v>
      </c>
      <c r="P465" s="30">
        <f t="shared" si="51"/>
        <v>0.94696969696969702</v>
      </c>
      <c r="R465" s="34">
        <f t="shared" si="52"/>
        <v>91.47727272727272</v>
      </c>
      <c r="S465" s="30">
        <v>1.0769450324003</v>
      </c>
      <c r="T465" s="32">
        <f t="shared" si="46"/>
        <v>98.515994441163798</v>
      </c>
      <c r="U465" s="32">
        <f t="shared" si="47"/>
        <v>86.040205046214595</v>
      </c>
    </row>
    <row r="466" spans="1:21">
      <c r="A466" s="29">
        <v>39052</v>
      </c>
      <c r="D466" s="30">
        <f t="shared" si="48"/>
        <v>1.0172939979654121</v>
      </c>
      <c r="H466" s="30">
        <f t="shared" si="49"/>
        <v>0.99833610648918136</v>
      </c>
      <c r="L466" s="30">
        <f t="shared" si="50"/>
        <v>0.94161958568738224</v>
      </c>
      <c r="N466" s="30">
        <v>96.5</v>
      </c>
      <c r="P466" s="30">
        <f t="shared" si="51"/>
        <v>0.94696969696969702</v>
      </c>
      <c r="R466" s="34">
        <f t="shared" si="52"/>
        <v>91.382575757575765</v>
      </c>
      <c r="S466" s="30">
        <v>1.0769450324003</v>
      </c>
      <c r="T466" s="32">
        <f t="shared" si="46"/>
        <v>98.414011010065309</v>
      </c>
      <c r="U466" s="32">
        <f t="shared" si="47"/>
        <v>85.951136510970088</v>
      </c>
    </row>
    <row r="467" spans="1:21">
      <c r="A467" s="29">
        <v>39083</v>
      </c>
      <c r="D467" s="30">
        <f t="shared" si="48"/>
        <v>1.0172939979654121</v>
      </c>
      <c r="H467" s="30">
        <f t="shared" si="49"/>
        <v>0.99833610648918136</v>
      </c>
      <c r="L467" s="30">
        <f t="shared" si="50"/>
        <v>0.94161958568738224</v>
      </c>
      <c r="N467" s="30">
        <v>97.5</v>
      </c>
      <c r="P467" s="30">
        <f t="shared" si="51"/>
        <v>0.94696969696969702</v>
      </c>
      <c r="R467" s="34">
        <f t="shared" si="52"/>
        <v>92.329545454545453</v>
      </c>
      <c r="S467" s="30">
        <v>1.07520726218889</v>
      </c>
      <c r="T467" s="32">
        <f t="shared" si="46"/>
        <v>99.273397787326488</v>
      </c>
      <c r="U467" s="32">
        <f t="shared" si="47"/>
        <v>86.701692955626569</v>
      </c>
    </row>
    <row r="468" spans="1:21">
      <c r="A468" s="29">
        <v>39114</v>
      </c>
      <c r="D468" s="30">
        <f t="shared" si="48"/>
        <v>1.0172939979654121</v>
      </c>
      <c r="H468" s="30">
        <f t="shared" si="49"/>
        <v>0.99833610648918136</v>
      </c>
      <c r="L468" s="30">
        <f t="shared" si="50"/>
        <v>0.94161958568738224</v>
      </c>
      <c r="N468" s="30">
        <v>97</v>
      </c>
      <c r="P468" s="30">
        <f t="shared" si="51"/>
        <v>0.94696969696969702</v>
      </c>
      <c r="R468" s="34">
        <f t="shared" si="52"/>
        <v>91.856060606060609</v>
      </c>
      <c r="S468" s="30">
        <v>1.07520726218889</v>
      </c>
      <c r="T468" s="32">
        <f t="shared" si="46"/>
        <v>98.764303439699177</v>
      </c>
      <c r="U468" s="32">
        <f t="shared" si="47"/>
        <v>86.257068889187465</v>
      </c>
    </row>
    <row r="469" spans="1:21">
      <c r="A469" s="29">
        <v>39142</v>
      </c>
      <c r="D469" s="30">
        <f t="shared" si="48"/>
        <v>1.0172939979654121</v>
      </c>
      <c r="H469" s="30">
        <f t="shared" si="49"/>
        <v>0.99833610648918136</v>
      </c>
      <c r="L469" s="30">
        <f t="shared" si="50"/>
        <v>0.94161958568738224</v>
      </c>
      <c r="N469" s="30">
        <v>97.2</v>
      </c>
      <c r="P469" s="30">
        <f t="shared" si="51"/>
        <v>0.94696969696969702</v>
      </c>
      <c r="R469" s="34">
        <f t="shared" si="52"/>
        <v>92.045454545454547</v>
      </c>
      <c r="S469" s="30">
        <v>1.07520726218889</v>
      </c>
      <c r="T469" s="32">
        <f t="shared" si="46"/>
        <v>98.967941178750095</v>
      </c>
      <c r="U469" s="32">
        <f t="shared" si="47"/>
        <v>86.434918515763087</v>
      </c>
    </row>
    <row r="470" spans="1:21">
      <c r="A470" s="29">
        <v>39173</v>
      </c>
      <c r="D470" s="30">
        <f t="shared" si="48"/>
        <v>1.0172939979654121</v>
      </c>
      <c r="H470" s="30">
        <f t="shared" si="49"/>
        <v>0.99833610648918136</v>
      </c>
      <c r="L470" s="30">
        <f t="shared" si="50"/>
        <v>0.94161958568738224</v>
      </c>
      <c r="N470" s="30">
        <v>97.4</v>
      </c>
      <c r="P470" s="30">
        <f t="shared" si="51"/>
        <v>0.94696969696969702</v>
      </c>
      <c r="R470" s="34">
        <f t="shared" si="52"/>
        <v>92.234848484848499</v>
      </c>
      <c r="S470" s="30">
        <v>1.07363588825739</v>
      </c>
      <c r="T470" s="32">
        <f t="shared" si="46"/>
        <v>99.0266434813161</v>
      </c>
      <c r="U470" s="32">
        <f t="shared" si="47"/>
        <v>86.486186923275142</v>
      </c>
    </row>
    <row r="471" spans="1:21">
      <c r="A471" s="29">
        <v>39203</v>
      </c>
      <c r="D471" s="30">
        <f t="shared" si="48"/>
        <v>1.0172939979654121</v>
      </c>
      <c r="H471" s="30">
        <f t="shared" si="49"/>
        <v>0.99833610648918136</v>
      </c>
      <c r="L471" s="30">
        <f t="shared" si="50"/>
        <v>0.94161958568738224</v>
      </c>
      <c r="N471" s="30">
        <v>98.5</v>
      </c>
      <c r="P471" s="30">
        <f t="shared" si="51"/>
        <v>0.94696969696969702</v>
      </c>
      <c r="R471" s="34">
        <f t="shared" si="52"/>
        <v>93.276515151515156</v>
      </c>
      <c r="S471" s="30">
        <v>1.07363588825739</v>
      </c>
      <c r="T471" s="32">
        <f t="shared" ref="T471:T534" si="53">R471*S471</f>
        <v>100.14501419825086</v>
      </c>
      <c r="U471" s="32">
        <f t="shared" si="47"/>
        <v>87.462930307418887</v>
      </c>
    </row>
    <row r="472" spans="1:21">
      <c r="A472" s="29">
        <v>39234</v>
      </c>
      <c r="D472" s="30">
        <f t="shared" si="48"/>
        <v>1.0172939979654121</v>
      </c>
      <c r="H472" s="30">
        <f t="shared" si="49"/>
        <v>0.99833610648918136</v>
      </c>
      <c r="L472" s="30">
        <f t="shared" si="50"/>
        <v>0.94161958568738224</v>
      </c>
      <c r="N472" s="30">
        <v>99</v>
      </c>
      <c r="P472" s="30">
        <f t="shared" si="51"/>
        <v>0.94696969696969702</v>
      </c>
      <c r="R472" s="34">
        <f t="shared" si="52"/>
        <v>93.75</v>
      </c>
      <c r="S472" s="30">
        <v>1.07363588825739</v>
      </c>
      <c r="T472" s="32">
        <f t="shared" si="53"/>
        <v>100.65336452413031</v>
      </c>
      <c r="U472" s="32">
        <f t="shared" ref="U472:U535" si="54">T472/AVERAGE(T$566:T$577)*100</f>
        <v>87.906904572938785</v>
      </c>
    </row>
    <row r="473" spans="1:21">
      <c r="A473" s="29">
        <v>39264</v>
      </c>
      <c r="D473" s="30">
        <f t="shared" si="48"/>
        <v>1.0172939979654121</v>
      </c>
      <c r="H473" s="30">
        <f t="shared" si="49"/>
        <v>0.99833610648918136</v>
      </c>
      <c r="L473" s="30">
        <f t="shared" si="50"/>
        <v>0.94161958568738224</v>
      </c>
      <c r="N473" s="30">
        <v>98.5</v>
      </c>
      <c r="P473" s="30">
        <f t="shared" si="51"/>
        <v>0.94696969696969702</v>
      </c>
      <c r="R473" s="34">
        <f t="shared" si="52"/>
        <v>93.276515151515156</v>
      </c>
      <c r="S473" s="30">
        <v>1.0722570132492599</v>
      </c>
      <c r="T473" s="32">
        <f t="shared" si="53"/>
        <v>100.01639754266299</v>
      </c>
      <c r="U473" s="32">
        <f t="shared" si="54"/>
        <v>87.350601304581204</v>
      </c>
    </row>
    <row r="474" spans="1:21">
      <c r="A474" s="29">
        <v>39295</v>
      </c>
      <c r="D474" s="30">
        <f t="shared" si="48"/>
        <v>1.0172939979654121</v>
      </c>
      <c r="H474" s="30">
        <f t="shared" si="49"/>
        <v>0.99833610648918136</v>
      </c>
      <c r="L474" s="30">
        <f t="shared" si="50"/>
        <v>0.94161958568738224</v>
      </c>
      <c r="N474" s="30">
        <v>98.8</v>
      </c>
      <c r="P474" s="30">
        <f t="shared" si="51"/>
        <v>0.94696969696969702</v>
      </c>
      <c r="R474" s="34">
        <f t="shared" si="52"/>
        <v>93.560606060606062</v>
      </c>
      <c r="S474" s="30">
        <v>1.0722570132492599</v>
      </c>
      <c r="T474" s="32">
        <f t="shared" si="53"/>
        <v>100.32101601233606</v>
      </c>
      <c r="U474" s="32">
        <f t="shared" si="54"/>
        <v>87.616643745102749</v>
      </c>
    </row>
    <row r="475" spans="1:21">
      <c r="A475" s="29">
        <v>39326</v>
      </c>
      <c r="D475" s="30">
        <f t="shared" si="48"/>
        <v>1.0172939979654121</v>
      </c>
      <c r="H475" s="30">
        <f t="shared" si="49"/>
        <v>0.99833610648918136</v>
      </c>
      <c r="L475" s="30">
        <f t="shared" si="50"/>
        <v>0.94161958568738224</v>
      </c>
      <c r="N475" s="30">
        <v>98.6</v>
      </c>
      <c r="P475" s="30">
        <f t="shared" si="51"/>
        <v>0.94696969696969702</v>
      </c>
      <c r="R475" s="34">
        <f t="shared" si="52"/>
        <v>93.371212121212125</v>
      </c>
      <c r="S475" s="30">
        <v>1.0722570132492599</v>
      </c>
      <c r="T475" s="32">
        <f t="shared" si="53"/>
        <v>100.11793703255401</v>
      </c>
      <c r="U475" s="32">
        <f t="shared" si="54"/>
        <v>87.439282118088386</v>
      </c>
    </row>
    <row r="476" spans="1:21">
      <c r="A476" s="29">
        <v>39356</v>
      </c>
      <c r="D476" s="30">
        <f t="shared" si="48"/>
        <v>1.0172939979654121</v>
      </c>
      <c r="H476" s="30">
        <f t="shared" si="49"/>
        <v>0.99833610648918136</v>
      </c>
      <c r="L476" s="30">
        <f t="shared" si="50"/>
        <v>0.94161958568738224</v>
      </c>
      <c r="N476" s="30">
        <v>98.9</v>
      </c>
      <c r="P476" s="30">
        <f t="shared" si="51"/>
        <v>0.94696969696969702</v>
      </c>
      <c r="R476" s="34">
        <f t="shared" si="52"/>
        <v>93.655303030303045</v>
      </c>
      <c r="S476" s="30">
        <v>1.0711018050111401</v>
      </c>
      <c r="T476" s="32">
        <f t="shared" si="53"/>
        <v>100.31436412462288</v>
      </c>
      <c r="U476" s="32">
        <f t="shared" si="54"/>
        <v>87.610834233804283</v>
      </c>
    </row>
    <row r="477" spans="1:21">
      <c r="A477" s="29">
        <v>39387</v>
      </c>
      <c r="D477" s="30">
        <f t="shared" si="48"/>
        <v>1.0172939979654121</v>
      </c>
      <c r="H477" s="30">
        <f t="shared" si="49"/>
        <v>0.99833610648918136</v>
      </c>
      <c r="L477" s="30">
        <f t="shared" si="50"/>
        <v>0.94161958568738224</v>
      </c>
      <c r="N477" s="30">
        <v>98.8</v>
      </c>
      <c r="P477" s="30">
        <f t="shared" si="51"/>
        <v>0.94696969696969702</v>
      </c>
      <c r="R477" s="34">
        <f t="shared" si="52"/>
        <v>93.560606060606062</v>
      </c>
      <c r="S477" s="30">
        <v>1.0711018050111401</v>
      </c>
      <c r="T477" s="32">
        <f t="shared" si="53"/>
        <v>100.21293402945136</v>
      </c>
      <c r="U477" s="32">
        <f t="shared" si="54"/>
        <v>87.522248961575954</v>
      </c>
    </row>
    <row r="478" spans="1:21">
      <c r="A478" s="29">
        <v>39417</v>
      </c>
      <c r="D478" s="30">
        <f t="shared" si="48"/>
        <v>1.0172939979654121</v>
      </c>
      <c r="H478" s="30">
        <f t="shared" si="49"/>
        <v>0.99833610648918136</v>
      </c>
      <c r="L478" s="30">
        <f t="shared" si="50"/>
        <v>0.94161958568738224</v>
      </c>
      <c r="N478" s="30">
        <v>99.7</v>
      </c>
      <c r="P478" s="30">
        <f t="shared" si="51"/>
        <v>0.94696969696969702</v>
      </c>
      <c r="R478" s="34">
        <f t="shared" si="52"/>
        <v>94.412878787878796</v>
      </c>
      <c r="S478" s="30">
        <v>1.0711018050111401</v>
      </c>
      <c r="T478" s="32">
        <f t="shared" si="53"/>
        <v>101.12580488599495</v>
      </c>
      <c r="U478" s="32">
        <f t="shared" si="54"/>
        <v>88.319516411630801</v>
      </c>
    </row>
    <row r="479" spans="1:21">
      <c r="A479" s="29">
        <v>39448</v>
      </c>
      <c r="D479" s="30">
        <f t="shared" si="48"/>
        <v>1.0172939979654121</v>
      </c>
      <c r="H479" s="30">
        <f t="shared" si="49"/>
        <v>0.99833610648918136</v>
      </c>
      <c r="L479" s="30">
        <f t="shared" si="50"/>
        <v>0.94161958568738224</v>
      </c>
      <c r="N479" s="30">
        <v>99.2</v>
      </c>
      <c r="P479" s="30">
        <f t="shared" si="51"/>
        <v>0.94696969696969702</v>
      </c>
      <c r="R479" s="34">
        <f t="shared" si="52"/>
        <v>93.939393939393952</v>
      </c>
      <c r="S479" s="30">
        <v>1.0701972334448</v>
      </c>
      <c r="T479" s="32">
        <f t="shared" si="53"/>
        <v>100.53367950542062</v>
      </c>
      <c r="U479" s="32">
        <f t="shared" si="54"/>
        <v>87.802376129520482</v>
      </c>
    </row>
    <row r="480" spans="1:21">
      <c r="A480" s="29">
        <v>39479</v>
      </c>
      <c r="D480" s="30">
        <f t="shared" si="48"/>
        <v>1.0172939979654121</v>
      </c>
      <c r="H480" s="30">
        <f t="shared" si="49"/>
        <v>0.99833610648918136</v>
      </c>
      <c r="L480" s="30">
        <f t="shared" si="50"/>
        <v>0.94161958568738224</v>
      </c>
      <c r="N480" s="30">
        <v>100.4</v>
      </c>
      <c r="P480" s="30">
        <f t="shared" si="51"/>
        <v>0.94696969696969702</v>
      </c>
      <c r="R480" s="34">
        <f t="shared" si="52"/>
        <v>95.075757575757592</v>
      </c>
      <c r="S480" s="30">
        <v>1.0701972334448</v>
      </c>
      <c r="T480" s="32">
        <f t="shared" si="53"/>
        <v>101.74981272524425</v>
      </c>
      <c r="U480" s="32">
        <f t="shared" si="54"/>
        <v>88.864501647216272</v>
      </c>
    </row>
    <row r="481" spans="1:21">
      <c r="A481" s="29">
        <v>39508</v>
      </c>
      <c r="D481" s="30">
        <f t="shared" si="48"/>
        <v>1.0172939979654121</v>
      </c>
      <c r="H481" s="30">
        <f t="shared" si="49"/>
        <v>0.99833610648918136</v>
      </c>
      <c r="L481" s="30">
        <f t="shared" si="50"/>
        <v>0.94161958568738224</v>
      </c>
      <c r="N481" s="30">
        <v>100.9</v>
      </c>
      <c r="P481" s="30">
        <f t="shared" si="51"/>
        <v>0.94696969696969702</v>
      </c>
      <c r="R481" s="34">
        <f t="shared" si="52"/>
        <v>95.549242424242436</v>
      </c>
      <c r="S481" s="30">
        <v>1.0701972334448</v>
      </c>
      <c r="T481" s="32">
        <f t="shared" si="53"/>
        <v>102.25653490017078</v>
      </c>
      <c r="U481" s="32">
        <f t="shared" si="54"/>
        <v>89.307053946256204</v>
      </c>
    </row>
    <row r="482" spans="1:21">
      <c r="A482" s="29">
        <v>39539</v>
      </c>
      <c r="D482" s="30">
        <f t="shared" si="48"/>
        <v>1.0172939979654121</v>
      </c>
      <c r="H482" s="30">
        <f t="shared" si="49"/>
        <v>0.99833610648918136</v>
      </c>
      <c r="L482" s="30">
        <f t="shared" si="50"/>
        <v>0.94161958568738224</v>
      </c>
      <c r="N482" s="30">
        <v>101.7</v>
      </c>
      <c r="P482" s="30">
        <f t="shared" si="51"/>
        <v>0.94696969696969702</v>
      </c>
      <c r="R482" s="34">
        <f t="shared" si="52"/>
        <v>96.306818181818187</v>
      </c>
      <c r="S482" s="30">
        <v>1.0695604046310101</v>
      </c>
      <c r="T482" s="32">
        <f t="shared" si="53"/>
        <v>103.00595942327058</v>
      </c>
      <c r="U482" s="32">
        <f t="shared" si="54"/>
        <v>89.961573448393281</v>
      </c>
    </row>
    <row r="483" spans="1:21">
      <c r="A483" s="29">
        <v>39569</v>
      </c>
      <c r="D483" s="30">
        <f t="shared" si="48"/>
        <v>1.0172939979654121</v>
      </c>
      <c r="H483" s="30">
        <f t="shared" si="49"/>
        <v>0.99833610648918136</v>
      </c>
      <c r="L483" s="30">
        <f t="shared" si="50"/>
        <v>0.94161958568738224</v>
      </c>
      <c r="N483" s="30">
        <v>103.1</v>
      </c>
      <c r="P483" s="30">
        <f t="shared" si="51"/>
        <v>0.94696969696969702</v>
      </c>
      <c r="R483" s="34">
        <f t="shared" si="52"/>
        <v>97.632575757575751</v>
      </c>
      <c r="S483" s="30">
        <v>1.0695604046310101</v>
      </c>
      <c r="T483" s="32">
        <f t="shared" si="53"/>
        <v>104.42393723244047</v>
      </c>
      <c r="U483" s="32">
        <f t="shared" si="54"/>
        <v>91.199982522412455</v>
      </c>
    </row>
    <row r="484" spans="1:21">
      <c r="A484" s="29">
        <v>39600</v>
      </c>
      <c r="D484" s="30">
        <f t="shared" si="48"/>
        <v>1.0172939979654121</v>
      </c>
      <c r="H484" s="30">
        <f t="shared" si="49"/>
        <v>0.99833610648918136</v>
      </c>
      <c r="L484" s="30">
        <f t="shared" si="50"/>
        <v>0.94161958568738224</v>
      </c>
      <c r="N484" s="30">
        <v>103.3</v>
      </c>
      <c r="P484" s="30">
        <f t="shared" si="51"/>
        <v>0.94696969696969702</v>
      </c>
      <c r="R484" s="34">
        <f t="shared" si="52"/>
        <v>97.821969696969703</v>
      </c>
      <c r="S484" s="30">
        <v>1.0695604046310101</v>
      </c>
      <c r="T484" s="32">
        <f t="shared" si="53"/>
        <v>104.62650549089332</v>
      </c>
      <c r="U484" s="32">
        <f t="shared" si="54"/>
        <v>91.37689810441519</v>
      </c>
    </row>
    <row r="485" spans="1:21">
      <c r="A485" s="29">
        <v>39630</v>
      </c>
      <c r="D485" s="30">
        <f t="shared" si="48"/>
        <v>1.0172939979654121</v>
      </c>
      <c r="H485" s="30">
        <f t="shared" si="49"/>
        <v>0.99833610648918136</v>
      </c>
      <c r="L485" s="30">
        <f t="shared" si="50"/>
        <v>0.94161958568738224</v>
      </c>
      <c r="N485" s="30">
        <v>104.6</v>
      </c>
      <c r="P485" s="30">
        <f t="shared" si="51"/>
        <v>0.94696969696969702</v>
      </c>
      <c r="R485" s="34">
        <f t="shared" si="52"/>
        <v>99.053030303030297</v>
      </c>
      <c r="S485" s="30">
        <v>1.0691739120848101</v>
      </c>
      <c r="T485" s="32">
        <f t="shared" si="53"/>
        <v>105.90491591294614</v>
      </c>
      <c r="U485" s="32">
        <f t="shared" si="54"/>
        <v>92.493414214013356</v>
      </c>
    </row>
    <row r="486" spans="1:21">
      <c r="A486" s="29">
        <v>39661</v>
      </c>
      <c r="D486" s="30">
        <f t="shared" si="48"/>
        <v>1.0172939979654121</v>
      </c>
      <c r="H486" s="30">
        <f t="shared" si="49"/>
        <v>0.99833610648918136</v>
      </c>
      <c r="L486" s="30">
        <f t="shared" si="50"/>
        <v>0.94161958568738224</v>
      </c>
      <c r="N486" s="30">
        <v>104.1</v>
      </c>
      <c r="P486" s="30">
        <f t="shared" si="51"/>
        <v>0.94696969696969702</v>
      </c>
      <c r="R486" s="34">
        <f t="shared" si="52"/>
        <v>98.579545454545453</v>
      </c>
      <c r="S486" s="30">
        <v>1.0691739120848101</v>
      </c>
      <c r="T486" s="32">
        <f t="shared" si="53"/>
        <v>105.39867826517872</v>
      </c>
      <c r="U486" s="32">
        <f t="shared" si="54"/>
        <v>92.051285082971233</v>
      </c>
    </row>
    <row r="487" spans="1:21">
      <c r="A487" s="29">
        <v>39692</v>
      </c>
      <c r="D487" s="30">
        <f t="shared" si="48"/>
        <v>1.0172939979654121</v>
      </c>
      <c r="H487" s="30">
        <f t="shared" si="49"/>
        <v>0.99833610648918136</v>
      </c>
      <c r="L487" s="30">
        <f t="shared" si="50"/>
        <v>0.94161958568738224</v>
      </c>
      <c r="N487" s="30">
        <v>104.4</v>
      </c>
      <c r="P487" s="30">
        <f t="shared" si="51"/>
        <v>0.94696969696969702</v>
      </c>
      <c r="R487" s="34">
        <f t="shared" si="52"/>
        <v>98.863636363636374</v>
      </c>
      <c r="S487" s="30">
        <v>1.0691739120848101</v>
      </c>
      <c r="T487" s="32">
        <f t="shared" si="53"/>
        <v>105.70242085383919</v>
      </c>
      <c r="U487" s="32">
        <f t="shared" si="54"/>
        <v>92.316562561596513</v>
      </c>
    </row>
    <row r="488" spans="1:21">
      <c r="A488" s="29">
        <v>39722</v>
      </c>
      <c r="D488" s="30">
        <f t="shared" si="48"/>
        <v>1.0172939979654121</v>
      </c>
      <c r="H488" s="30">
        <f t="shared" si="49"/>
        <v>0.99833610648918136</v>
      </c>
      <c r="L488" s="30">
        <f t="shared" si="50"/>
        <v>0.94161958568738224</v>
      </c>
      <c r="N488" s="30">
        <v>103.5</v>
      </c>
      <c r="P488" s="30">
        <f t="shared" si="51"/>
        <v>0.94696969696969702</v>
      </c>
      <c r="R488" s="34">
        <f t="shared" si="52"/>
        <v>98.01136363636364</v>
      </c>
      <c r="S488" s="30">
        <v>1.0690409345924501</v>
      </c>
      <c r="T488" s="32">
        <f t="shared" si="53"/>
        <v>104.77815978249866</v>
      </c>
      <c r="U488" s="32">
        <f t="shared" si="54"/>
        <v>91.509347321619771</v>
      </c>
    </row>
    <row r="489" spans="1:21">
      <c r="A489" s="29">
        <v>39753</v>
      </c>
      <c r="D489" s="30">
        <f t="shared" si="48"/>
        <v>1.0172939979654121</v>
      </c>
      <c r="H489" s="30">
        <f t="shared" si="49"/>
        <v>0.99833610648918136</v>
      </c>
      <c r="L489" s="30">
        <f t="shared" si="50"/>
        <v>0.94161958568738224</v>
      </c>
      <c r="N489" s="30">
        <v>102</v>
      </c>
      <c r="P489" s="30">
        <f t="shared" si="51"/>
        <v>0.94696969696969702</v>
      </c>
      <c r="R489" s="34">
        <f t="shared" si="52"/>
        <v>96.590909090909093</v>
      </c>
      <c r="S489" s="30">
        <v>1.0690409345924501</v>
      </c>
      <c r="T489" s="32">
        <f t="shared" si="53"/>
        <v>103.25963572767984</v>
      </c>
      <c r="U489" s="32">
        <f t="shared" si="54"/>
        <v>90.183124896668758</v>
      </c>
    </row>
    <row r="490" spans="1:21">
      <c r="A490" s="29">
        <v>39783</v>
      </c>
      <c r="D490" s="30">
        <f t="shared" si="48"/>
        <v>1.0172939979654121</v>
      </c>
      <c r="H490" s="30">
        <f t="shared" si="49"/>
        <v>0.99833610648918136</v>
      </c>
      <c r="L490" s="30">
        <f t="shared" si="50"/>
        <v>0.94161958568738224</v>
      </c>
      <c r="N490" s="30">
        <v>100.7</v>
      </c>
      <c r="P490" s="30">
        <f t="shared" si="51"/>
        <v>0.94696969696969702</v>
      </c>
      <c r="R490" s="34">
        <f t="shared" si="52"/>
        <v>95.359848484848499</v>
      </c>
      <c r="S490" s="30">
        <v>1.0690409345924501</v>
      </c>
      <c r="T490" s="32">
        <f t="shared" si="53"/>
        <v>101.94358154683687</v>
      </c>
      <c r="U490" s="32">
        <f t="shared" si="54"/>
        <v>89.033732128377892</v>
      </c>
    </row>
    <row r="491" spans="1:21">
      <c r="A491" s="29">
        <v>39814</v>
      </c>
      <c r="D491" s="30">
        <f t="shared" si="48"/>
        <v>1.0172939979654121</v>
      </c>
      <c r="H491" s="30">
        <f t="shared" si="49"/>
        <v>0.99833610648918136</v>
      </c>
      <c r="L491" s="30">
        <f t="shared" si="50"/>
        <v>0.94161958568738224</v>
      </c>
      <c r="N491" s="30">
        <v>100.3</v>
      </c>
      <c r="P491" s="30">
        <f t="shared" si="51"/>
        <v>0.94696969696969702</v>
      </c>
      <c r="R491" s="34">
        <f t="shared" si="52"/>
        <v>94.981060606060609</v>
      </c>
      <c r="S491" s="30">
        <v>1.0691760311542799</v>
      </c>
      <c r="T491" s="32">
        <f t="shared" si="53"/>
        <v>101.55147341361202</v>
      </c>
      <c r="U491" s="32">
        <f t="shared" si="54"/>
        <v>88.691279470062554</v>
      </c>
    </row>
    <row r="492" spans="1:21">
      <c r="A492" s="29">
        <v>39845</v>
      </c>
      <c r="D492" s="30">
        <f t="shared" si="48"/>
        <v>1.0172939979654121</v>
      </c>
      <c r="H492" s="30">
        <f t="shared" si="49"/>
        <v>0.99833610648918136</v>
      </c>
      <c r="L492" s="30">
        <f t="shared" si="50"/>
        <v>0.94161958568738224</v>
      </c>
      <c r="N492" s="30">
        <v>100</v>
      </c>
      <c r="P492" s="30">
        <f t="shared" si="51"/>
        <v>0.94696969696969702</v>
      </c>
      <c r="R492" s="34">
        <f t="shared" si="52"/>
        <v>94.696969696969703</v>
      </c>
      <c r="S492" s="30">
        <v>1.0691760311542799</v>
      </c>
      <c r="T492" s="32">
        <f t="shared" si="53"/>
        <v>101.24773022294319</v>
      </c>
      <c r="U492" s="32">
        <f t="shared" si="54"/>
        <v>88.426001465665564</v>
      </c>
    </row>
    <row r="493" spans="1:21">
      <c r="A493" s="29">
        <v>39873</v>
      </c>
      <c r="D493" s="30">
        <f t="shared" si="48"/>
        <v>1.0172939979654121</v>
      </c>
      <c r="H493" s="30">
        <f t="shared" si="49"/>
        <v>0.99833610648918136</v>
      </c>
      <c r="L493" s="30">
        <f t="shared" si="50"/>
        <v>0.94161958568738224</v>
      </c>
      <c r="N493" s="30">
        <v>99.6</v>
      </c>
      <c r="P493" s="30">
        <f t="shared" si="51"/>
        <v>0.94696969696969702</v>
      </c>
      <c r="R493" s="34">
        <f t="shared" si="52"/>
        <v>94.318181818181813</v>
      </c>
      <c r="S493" s="30">
        <v>1.0691760311542799</v>
      </c>
      <c r="T493" s="32">
        <f t="shared" si="53"/>
        <v>100.8427393020514</v>
      </c>
      <c r="U493" s="32">
        <f t="shared" si="54"/>
        <v>88.072297459802883</v>
      </c>
    </row>
    <row r="494" spans="1:21">
      <c r="A494" s="29">
        <v>39904</v>
      </c>
      <c r="D494" s="30">
        <f t="shared" si="48"/>
        <v>1.0172939979654121</v>
      </c>
      <c r="H494" s="30">
        <f t="shared" si="49"/>
        <v>0.99833610648918136</v>
      </c>
      <c r="L494" s="30">
        <f t="shared" si="50"/>
        <v>0.94161958568738224</v>
      </c>
      <c r="N494" s="30">
        <v>99.9</v>
      </c>
      <c r="P494" s="30">
        <f t="shared" si="51"/>
        <v>0.94696969696969702</v>
      </c>
      <c r="R494" s="34">
        <f t="shared" si="52"/>
        <v>94.602272727272734</v>
      </c>
      <c r="S494" s="30">
        <v>1.06958483472873</v>
      </c>
      <c r="T494" s="32">
        <f t="shared" si="53"/>
        <v>101.18515623996225</v>
      </c>
      <c r="U494" s="32">
        <f t="shared" si="54"/>
        <v>88.371351676493987</v>
      </c>
    </row>
    <row r="495" spans="1:21">
      <c r="A495" s="29">
        <v>39934</v>
      </c>
      <c r="D495" s="30">
        <f t="shared" si="48"/>
        <v>1.0172939979654121</v>
      </c>
      <c r="H495" s="30">
        <f t="shared" si="49"/>
        <v>0.99833610648918136</v>
      </c>
      <c r="L495" s="30">
        <f t="shared" si="50"/>
        <v>0.94161958568738224</v>
      </c>
      <c r="N495" s="30">
        <v>99</v>
      </c>
      <c r="P495" s="30">
        <f t="shared" si="51"/>
        <v>0.94696969696969702</v>
      </c>
      <c r="R495" s="34">
        <f t="shared" si="52"/>
        <v>93.75</v>
      </c>
      <c r="S495" s="30">
        <v>1.06958483472873</v>
      </c>
      <c r="T495" s="32">
        <f t="shared" si="53"/>
        <v>100.27357825581844</v>
      </c>
      <c r="U495" s="32">
        <f t="shared" si="54"/>
        <v>87.57521337310213</v>
      </c>
    </row>
    <row r="496" spans="1:21">
      <c r="A496" s="29">
        <v>39965</v>
      </c>
      <c r="D496" s="30">
        <f t="shared" si="48"/>
        <v>1.0172939979654121</v>
      </c>
      <c r="H496" s="30">
        <f t="shared" si="49"/>
        <v>0.99833610648918136</v>
      </c>
      <c r="L496" s="30">
        <f t="shared" si="50"/>
        <v>0.94161958568738224</v>
      </c>
      <c r="N496" s="30">
        <v>99.9</v>
      </c>
      <c r="P496" s="30">
        <f t="shared" si="51"/>
        <v>0.94696969696969702</v>
      </c>
      <c r="R496" s="34">
        <f t="shared" si="52"/>
        <v>94.602272727272734</v>
      </c>
      <c r="S496" s="30">
        <v>1.06958483472873</v>
      </c>
      <c r="T496" s="32">
        <f t="shared" si="53"/>
        <v>101.18515623996225</v>
      </c>
      <c r="U496" s="32">
        <f t="shared" si="54"/>
        <v>88.371351676493987</v>
      </c>
    </row>
    <row r="497" spans="1:21">
      <c r="A497" s="29">
        <v>39995</v>
      </c>
      <c r="D497" s="30">
        <f t="shared" si="48"/>
        <v>1.0172939979654121</v>
      </c>
      <c r="H497" s="30">
        <f t="shared" si="49"/>
        <v>0.99833610648918136</v>
      </c>
      <c r="L497" s="30">
        <f t="shared" si="50"/>
        <v>0.94161958568738224</v>
      </c>
      <c r="N497" s="30">
        <v>98</v>
      </c>
      <c r="P497" s="30">
        <f t="shared" si="51"/>
        <v>0.94696969696969702</v>
      </c>
      <c r="R497" s="34">
        <f t="shared" si="52"/>
        <v>92.803030303030312</v>
      </c>
      <c r="S497" s="30">
        <v>1.0702519410353599</v>
      </c>
      <c r="T497" s="32">
        <f t="shared" si="53"/>
        <v>99.322623315781513</v>
      </c>
      <c r="U497" s="32">
        <f t="shared" si="54"/>
        <v>86.744684701137572</v>
      </c>
    </row>
    <row r="498" spans="1:21">
      <c r="A498" s="29">
        <v>40026</v>
      </c>
      <c r="D498" s="30">
        <f t="shared" si="48"/>
        <v>1.0172939979654121</v>
      </c>
      <c r="H498" s="30">
        <f t="shared" si="49"/>
        <v>0.99833610648918136</v>
      </c>
      <c r="L498" s="30">
        <f t="shared" si="50"/>
        <v>0.94161958568738224</v>
      </c>
      <c r="N498" s="30">
        <v>99</v>
      </c>
      <c r="P498" s="30">
        <f t="shared" si="51"/>
        <v>0.94696969696969702</v>
      </c>
      <c r="R498" s="34">
        <f t="shared" si="52"/>
        <v>93.75</v>
      </c>
      <c r="S498" s="30">
        <v>1.0702519410353599</v>
      </c>
      <c r="T498" s="32">
        <f t="shared" si="53"/>
        <v>100.33611947206499</v>
      </c>
      <c r="U498" s="32">
        <f t="shared" si="54"/>
        <v>87.629834545026725</v>
      </c>
    </row>
    <row r="499" spans="1:21">
      <c r="A499" s="29">
        <v>40057</v>
      </c>
      <c r="D499" s="30">
        <f t="shared" si="48"/>
        <v>1.0172939979654121</v>
      </c>
      <c r="H499" s="30">
        <f t="shared" si="49"/>
        <v>0.99833610648918136</v>
      </c>
      <c r="L499" s="30">
        <f t="shared" si="50"/>
        <v>0.94161958568738224</v>
      </c>
      <c r="N499" s="30">
        <v>98.8</v>
      </c>
      <c r="P499" s="30">
        <f t="shared" si="51"/>
        <v>0.94696969696969702</v>
      </c>
      <c r="R499" s="34">
        <f t="shared" si="52"/>
        <v>93.560606060606062</v>
      </c>
      <c r="S499" s="30">
        <v>1.0702519410353599</v>
      </c>
      <c r="T499" s="32">
        <f t="shared" si="53"/>
        <v>100.13342024080829</v>
      </c>
      <c r="U499" s="32">
        <f t="shared" si="54"/>
        <v>87.452804576248894</v>
      </c>
    </row>
    <row r="500" spans="1:21">
      <c r="A500" s="29">
        <v>40087</v>
      </c>
      <c r="D500" s="30">
        <f t="shared" si="48"/>
        <v>1.0172939979654121</v>
      </c>
      <c r="H500" s="30">
        <f t="shared" si="49"/>
        <v>0.99833610648918136</v>
      </c>
      <c r="L500" s="30">
        <f t="shared" si="50"/>
        <v>0.94161958568738224</v>
      </c>
      <c r="N500" s="30">
        <v>98.1</v>
      </c>
      <c r="P500" s="30">
        <f t="shared" si="51"/>
        <v>0.94696969696969702</v>
      </c>
      <c r="R500" s="34">
        <f t="shared" si="52"/>
        <v>92.897727272727266</v>
      </c>
      <c r="S500" s="30">
        <v>1.07117879461969</v>
      </c>
      <c r="T500" s="32">
        <f t="shared" si="53"/>
        <v>99.510075522908693</v>
      </c>
      <c r="U500" s="32">
        <f t="shared" si="54"/>
        <v>86.908398486184126</v>
      </c>
    </row>
    <row r="501" spans="1:21">
      <c r="A501" s="29">
        <v>40118</v>
      </c>
      <c r="D501" s="30">
        <f t="shared" si="48"/>
        <v>1.0172939979654121</v>
      </c>
      <c r="H501" s="30">
        <f t="shared" si="49"/>
        <v>0.99833610648918136</v>
      </c>
      <c r="L501" s="30">
        <f t="shared" si="50"/>
        <v>0.94161958568738224</v>
      </c>
      <c r="N501" s="30">
        <v>98.8</v>
      </c>
      <c r="P501" s="30">
        <f t="shared" si="51"/>
        <v>0.94696969696969702</v>
      </c>
      <c r="R501" s="34">
        <f t="shared" si="52"/>
        <v>93.560606060606062</v>
      </c>
      <c r="S501" s="30">
        <v>1.07117879461969</v>
      </c>
      <c r="T501" s="32">
        <f t="shared" si="53"/>
        <v>100.22013722388766</v>
      </c>
      <c r="U501" s="32">
        <f t="shared" si="54"/>
        <v>87.528539963659455</v>
      </c>
    </row>
    <row r="502" spans="1:21">
      <c r="A502" s="29">
        <v>40148</v>
      </c>
      <c r="D502" s="30">
        <f t="shared" si="48"/>
        <v>1.0172939979654121</v>
      </c>
      <c r="H502" s="30">
        <f t="shared" si="49"/>
        <v>0.99833610648918136</v>
      </c>
      <c r="L502" s="30">
        <f t="shared" si="50"/>
        <v>0.94161958568738224</v>
      </c>
      <c r="N502" s="30">
        <v>97.6</v>
      </c>
      <c r="P502" s="30">
        <f t="shared" si="51"/>
        <v>0.94696969696969702</v>
      </c>
      <c r="R502" s="34">
        <f t="shared" si="52"/>
        <v>92.424242424242422</v>
      </c>
      <c r="S502" s="30">
        <v>1.07117879461969</v>
      </c>
      <c r="T502" s="32">
        <f t="shared" si="53"/>
        <v>99.002888593638019</v>
      </c>
      <c r="U502" s="32">
        <f t="shared" si="54"/>
        <v>86.465440287987477</v>
      </c>
    </row>
    <row r="503" spans="1:21">
      <c r="A503" s="29">
        <v>40179</v>
      </c>
      <c r="D503" s="30">
        <f t="shared" si="48"/>
        <v>1.0172939979654121</v>
      </c>
      <c r="H503" s="30">
        <f t="shared" si="49"/>
        <v>0.99833610648918136</v>
      </c>
      <c r="L503" s="30">
        <f t="shared" si="50"/>
        <v>0.94161958568738224</v>
      </c>
      <c r="N503" s="30">
        <v>98.4</v>
      </c>
      <c r="P503" s="30">
        <f t="shared" si="51"/>
        <v>0.94696969696969702</v>
      </c>
      <c r="R503" s="34">
        <f t="shared" si="52"/>
        <v>93.181818181818187</v>
      </c>
      <c r="S503" s="30">
        <v>1.0723756464132299</v>
      </c>
      <c r="T503" s="32">
        <f t="shared" si="53"/>
        <v>99.925912506687339</v>
      </c>
      <c r="U503" s="32">
        <f t="shared" si="54"/>
        <v>87.271575039931264</v>
      </c>
    </row>
    <row r="504" spans="1:21">
      <c r="A504" s="29">
        <v>40210</v>
      </c>
      <c r="D504" s="30">
        <f t="shared" si="48"/>
        <v>1.0172939979654121</v>
      </c>
      <c r="H504" s="30">
        <f t="shared" si="49"/>
        <v>0.99833610648918136</v>
      </c>
      <c r="L504" s="30">
        <f t="shared" si="50"/>
        <v>0.94161958568738224</v>
      </c>
      <c r="N504" s="30">
        <v>97.6</v>
      </c>
      <c r="P504" s="30">
        <f t="shared" si="51"/>
        <v>0.94696969696969702</v>
      </c>
      <c r="R504" s="34">
        <f t="shared" si="52"/>
        <v>92.424242424242422</v>
      </c>
      <c r="S504" s="30">
        <v>1.0723756464132299</v>
      </c>
      <c r="T504" s="32">
        <f t="shared" si="53"/>
        <v>99.113506713950031</v>
      </c>
      <c r="U504" s="32">
        <f t="shared" si="54"/>
        <v>86.562050039606603</v>
      </c>
    </row>
    <row r="505" spans="1:21">
      <c r="A505" s="29">
        <v>40238</v>
      </c>
      <c r="D505" s="30">
        <f t="shared" si="48"/>
        <v>1.0172939979654121</v>
      </c>
      <c r="H505" s="30">
        <f t="shared" si="49"/>
        <v>0.99833610648918136</v>
      </c>
      <c r="L505" s="30">
        <f t="shared" si="50"/>
        <v>0.94161958568738224</v>
      </c>
      <c r="N505" s="30">
        <v>98.4</v>
      </c>
      <c r="P505" s="30">
        <f t="shared" si="51"/>
        <v>0.94696969696969702</v>
      </c>
      <c r="R505" s="34">
        <f t="shared" si="52"/>
        <v>93.181818181818187</v>
      </c>
      <c r="S505" s="30">
        <v>1.0723756464132299</v>
      </c>
      <c r="T505" s="32">
        <f t="shared" si="53"/>
        <v>99.925912506687339</v>
      </c>
      <c r="U505" s="32">
        <f t="shared" si="54"/>
        <v>87.271575039931264</v>
      </c>
    </row>
    <row r="506" spans="1:21">
      <c r="A506" s="29">
        <v>40269</v>
      </c>
      <c r="D506" s="30">
        <f t="shared" si="48"/>
        <v>1.0172939979654121</v>
      </c>
      <c r="H506" s="30">
        <f t="shared" si="49"/>
        <v>0.99833610648918136</v>
      </c>
      <c r="L506" s="30">
        <f t="shared" si="50"/>
        <v>0.94161958568738224</v>
      </c>
      <c r="N506" s="30">
        <v>98.6</v>
      </c>
      <c r="P506" s="30">
        <f t="shared" si="51"/>
        <v>0.94696969696969702</v>
      </c>
      <c r="R506" s="34">
        <f t="shared" si="52"/>
        <v>93.371212121212125</v>
      </c>
      <c r="S506" s="30">
        <v>1.0738458493207499</v>
      </c>
      <c r="T506" s="32">
        <f t="shared" si="53"/>
        <v>100.26628858241094</v>
      </c>
      <c r="U506" s="32">
        <f t="shared" si="54"/>
        <v>87.568846843501944</v>
      </c>
    </row>
    <row r="507" spans="1:21">
      <c r="A507" s="29">
        <v>40299</v>
      </c>
      <c r="D507" s="30">
        <f t="shared" si="48"/>
        <v>1.0172939979654121</v>
      </c>
      <c r="H507" s="30">
        <f t="shared" si="49"/>
        <v>0.99833610648918136</v>
      </c>
      <c r="L507" s="30">
        <f t="shared" si="50"/>
        <v>0.94161958568738224</v>
      </c>
      <c r="N507" s="30">
        <v>98.2</v>
      </c>
      <c r="P507" s="30">
        <f t="shared" si="51"/>
        <v>0.94696969696969702</v>
      </c>
      <c r="R507" s="34">
        <f t="shared" si="52"/>
        <v>92.992424242424249</v>
      </c>
      <c r="S507" s="30">
        <v>1.0738458493207499</v>
      </c>
      <c r="T507" s="32">
        <f t="shared" si="53"/>
        <v>99.859528791001566</v>
      </c>
      <c r="U507" s="32">
        <f t="shared" si="54"/>
        <v>87.213597971925878</v>
      </c>
    </row>
    <row r="508" spans="1:21">
      <c r="A508" s="29">
        <v>40330</v>
      </c>
      <c r="D508" s="30">
        <f t="shared" si="48"/>
        <v>1.0172939979654121</v>
      </c>
      <c r="H508" s="30">
        <f t="shared" si="49"/>
        <v>0.99833610648918136</v>
      </c>
      <c r="L508" s="30">
        <f t="shared" si="50"/>
        <v>0.94161958568738224</v>
      </c>
      <c r="N508" s="30">
        <v>99.3</v>
      </c>
      <c r="P508" s="30">
        <f t="shared" si="51"/>
        <v>0.94696969696969702</v>
      </c>
      <c r="R508" s="34">
        <f t="shared" si="52"/>
        <v>94.034090909090907</v>
      </c>
      <c r="S508" s="30">
        <v>1.0738458493207499</v>
      </c>
      <c r="T508" s="32">
        <f t="shared" si="53"/>
        <v>100.97811821737733</v>
      </c>
      <c r="U508" s="32">
        <f t="shared" si="54"/>
        <v>88.19053236876006</v>
      </c>
    </row>
    <row r="509" spans="1:21">
      <c r="A509" s="29">
        <v>40360</v>
      </c>
      <c r="D509" s="30">
        <f t="shared" si="48"/>
        <v>1.0172939979654121</v>
      </c>
      <c r="H509" s="30">
        <f t="shared" si="49"/>
        <v>0.99833610648918136</v>
      </c>
      <c r="L509" s="30">
        <f t="shared" si="50"/>
        <v>0.94161958568738224</v>
      </c>
      <c r="N509" s="30">
        <v>98.6</v>
      </c>
      <c r="P509" s="30">
        <f t="shared" si="51"/>
        <v>0.94696969696969702</v>
      </c>
      <c r="R509" s="34">
        <f t="shared" si="52"/>
        <v>93.371212121212125</v>
      </c>
      <c r="S509" s="30">
        <v>1.07558022605869</v>
      </c>
      <c r="T509" s="32">
        <f t="shared" si="53"/>
        <v>100.42822944070723</v>
      </c>
      <c r="U509" s="32">
        <f t="shared" si="54"/>
        <v>87.710279965425059</v>
      </c>
    </row>
    <row r="510" spans="1:21">
      <c r="A510" s="29">
        <v>40391</v>
      </c>
      <c r="D510" s="30">
        <f t="shared" si="48"/>
        <v>1.0172939979654121</v>
      </c>
      <c r="H510" s="30">
        <f t="shared" si="49"/>
        <v>0.99833610648918136</v>
      </c>
      <c r="L510" s="30">
        <f t="shared" si="50"/>
        <v>0.94161958568738224</v>
      </c>
      <c r="N510" s="30">
        <v>98.2</v>
      </c>
      <c r="P510" s="30">
        <f t="shared" si="51"/>
        <v>0.94696969696969702</v>
      </c>
      <c r="R510" s="34">
        <f t="shared" si="52"/>
        <v>92.992424242424249</v>
      </c>
      <c r="S510" s="30">
        <v>1.07558022605869</v>
      </c>
      <c r="T510" s="32">
        <f t="shared" si="53"/>
        <v>100.02081268841228</v>
      </c>
      <c r="U510" s="32">
        <f t="shared" si="54"/>
        <v>87.354457328648479</v>
      </c>
    </row>
    <row r="511" spans="1:21">
      <c r="A511" s="29">
        <v>40422</v>
      </c>
      <c r="D511" s="30">
        <f t="shared" si="48"/>
        <v>1.0172939979654121</v>
      </c>
      <c r="H511" s="30">
        <f t="shared" si="49"/>
        <v>0.99833610648918136</v>
      </c>
      <c r="L511" s="30">
        <f t="shared" si="50"/>
        <v>0.94161958568738224</v>
      </c>
      <c r="N511" s="30">
        <v>98.2</v>
      </c>
      <c r="P511" s="30">
        <f t="shared" si="51"/>
        <v>0.94696969696969702</v>
      </c>
      <c r="R511" s="34">
        <f t="shared" si="52"/>
        <v>92.992424242424249</v>
      </c>
      <c r="S511" s="30">
        <v>1.07558022605869</v>
      </c>
      <c r="T511" s="32">
        <f t="shared" si="53"/>
        <v>100.02081268841228</v>
      </c>
      <c r="U511" s="32">
        <f t="shared" si="54"/>
        <v>87.354457328648479</v>
      </c>
    </row>
    <row r="512" spans="1:21">
      <c r="A512" s="29">
        <v>40452</v>
      </c>
      <c r="D512" s="30">
        <f t="shared" si="48"/>
        <v>1.0172939979654121</v>
      </c>
      <c r="H512" s="30">
        <f t="shared" si="49"/>
        <v>0.99833610648918136</v>
      </c>
      <c r="L512" s="30">
        <f t="shared" si="50"/>
        <v>0.94161958568738224</v>
      </c>
      <c r="N512" s="30">
        <v>98.4</v>
      </c>
      <c r="P512" s="30">
        <f t="shared" si="51"/>
        <v>0.94696969696969702</v>
      </c>
      <c r="R512" s="34">
        <f t="shared" si="52"/>
        <v>93.181818181818187</v>
      </c>
      <c r="S512" s="30">
        <v>1.07757918618746</v>
      </c>
      <c r="T512" s="32">
        <f t="shared" si="53"/>
        <v>100.4107878038315</v>
      </c>
      <c r="U512" s="32">
        <f t="shared" si="54"/>
        <v>87.695047088554219</v>
      </c>
    </row>
    <row r="513" spans="1:21">
      <c r="A513" s="29">
        <v>40483</v>
      </c>
      <c r="D513" s="30">
        <f t="shared" si="48"/>
        <v>1.0172939979654121</v>
      </c>
      <c r="H513" s="30">
        <f t="shared" si="49"/>
        <v>0.99833610648918136</v>
      </c>
      <c r="L513" s="30">
        <f t="shared" si="50"/>
        <v>0.94161958568738224</v>
      </c>
      <c r="N513" s="30">
        <v>98.4</v>
      </c>
      <c r="P513" s="30">
        <f t="shared" si="51"/>
        <v>0.94696969696969702</v>
      </c>
      <c r="R513" s="34">
        <f t="shared" si="52"/>
        <v>93.181818181818187</v>
      </c>
      <c r="S513" s="30">
        <v>1.07757918618746</v>
      </c>
      <c r="T513" s="32">
        <f t="shared" si="53"/>
        <v>100.4107878038315</v>
      </c>
      <c r="U513" s="32">
        <f t="shared" si="54"/>
        <v>87.695047088554219</v>
      </c>
    </row>
    <row r="514" spans="1:21">
      <c r="A514" s="29">
        <v>40513</v>
      </c>
      <c r="D514" s="30">
        <f t="shared" si="48"/>
        <v>1.0172939979654121</v>
      </c>
      <c r="H514" s="30">
        <f t="shared" si="49"/>
        <v>0.99833610648918136</v>
      </c>
      <c r="L514" s="30">
        <f t="shared" si="50"/>
        <v>0.94161958568738224</v>
      </c>
      <c r="N514" s="30">
        <v>98.7</v>
      </c>
      <c r="P514" s="30">
        <f t="shared" si="51"/>
        <v>0.94696969696969702</v>
      </c>
      <c r="R514" s="34">
        <f t="shared" si="52"/>
        <v>93.465909090909093</v>
      </c>
      <c r="S514" s="30">
        <v>1.07757918618746</v>
      </c>
      <c r="T514" s="32">
        <f t="shared" si="53"/>
        <v>100.71691825445293</v>
      </c>
      <c r="U514" s="32">
        <f t="shared" si="54"/>
        <v>87.962410036994939</v>
      </c>
    </row>
    <row r="515" spans="1:21">
      <c r="A515" s="29">
        <v>40544</v>
      </c>
      <c r="D515" s="30">
        <f t="shared" ref="D515:D578" si="55">D514</f>
        <v>1.0172939979654121</v>
      </c>
      <c r="H515" s="30">
        <f t="shared" ref="H515:H578" si="56">H514</f>
        <v>0.99833610648918136</v>
      </c>
      <c r="L515" s="30">
        <f t="shared" ref="L515:L578" si="57">L514</f>
        <v>0.94161958568738224</v>
      </c>
      <c r="N515" s="30">
        <v>99</v>
      </c>
      <c r="P515" s="30">
        <f t="shared" ref="P515:P578" si="58">P514</f>
        <v>0.94696969696969702</v>
      </c>
      <c r="R515" s="34">
        <f t="shared" si="52"/>
        <v>93.75</v>
      </c>
      <c r="S515" s="30">
        <v>1.0798444535041201</v>
      </c>
      <c r="T515" s="32">
        <f t="shared" si="53"/>
        <v>101.23541751601125</v>
      </c>
      <c r="U515" s="32">
        <f t="shared" si="54"/>
        <v>88.415248005426875</v>
      </c>
    </row>
    <row r="516" spans="1:21">
      <c r="A516" s="29">
        <v>40575</v>
      </c>
      <c r="D516" s="30">
        <f t="shared" si="55"/>
        <v>1.0172939979654121</v>
      </c>
      <c r="H516" s="30">
        <f t="shared" si="56"/>
        <v>0.99833610648918136</v>
      </c>
      <c r="L516" s="30">
        <f t="shared" si="57"/>
        <v>0.94161958568738224</v>
      </c>
      <c r="N516" s="30">
        <v>99.4</v>
      </c>
      <c r="P516" s="30">
        <f t="shared" si="58"/>
        <v>0.94696969696969702</v>
      </c>
      <c r="R516" s="34">
        <f t="shared" si="52"/>
        <v>94.12878787878789</v>
      </c>
      <c r="S516" s="30">
        <v>1.0798444535041201</v>
      </c>
      <c r="T516" s="32">
        <f t="shared" si="53"/>
        <v>101.64444950597495</v>
      </c>
      <c r="U516" s="32">
        <f t="shared" si="54"/>
        <v>88.772481330701339</v>
      </c>
    </row>
    <row r="517" spans="1:21">
      <c r="A517" s="29">
        <v>40603</v>
      </c>
      <c r="D517" s="30">
        <f t="shared" si="55"/>
        <v>1.0172939979654121</v>
      </c>
      <c r="H517" s="30">
        <f t="shared" si="56"/>
        <v>0.99833610648918136</v>
      </c>
      <c r="L517" s="30">
        <f t="shared" si="57"/>
        <v>0.94161958568738224</v>
      </c>
      <c r="N517" s="30">
        <v>99.5</v>
      </c>
      <c r="P517" s="30">
        <f t="shared" si="58"/>
        <v>0.94696969696969702</v>
      </c>
      <c r="R517" s="34">
        <f>N517*P517</f>
        <v>94.223484848484858</v>
      </c>
      <c r="S517" s="30">
        <v>1.0798444535041201</v>
      </c>
      <c r="T517" s="32">
        <f t="shared" si="53"/>
        <v>101.74670750346587</v>
      </c>
      <c r="U517" s="32">
        <f t="shared" si="54"/>
        <v>88.861789662019959</v>
      </c>
    </row>
    <row r="518" spans="1:21">
      <c r="A518" s="29">
        <v>40634</v>
      </c>
      <c r="D518" s="30">
        <f t="shared" si="55"/>
        <v>1.0172939979654121</v>
      </c>
      <c r="H518" s="30">
        <f t="shared" si="56"/>
        <v>0.99833610648918136</v>
      </c>
      <c r="L518" s="30">
        <f t="shared" si="57"/>
        <v>0.94161958568738224</v>
      </c>
      <c r="P518" s="30">
        <f t="shared" si="58"/>
        <v>0.94696969696969702</v>
      </c>
      <c r="R518" s="30">
        <v>94.8</v>
      </c>
      <c r="S518" s="30">
        <v>1.08237398871994</v>
      </c>
      <c r="T518" s="32">
        <f t="shared" si="53"/>
        <v>102.60905413065031</v>
      </c>
      <c r="U518" s="32">
        <f t="shared" si="54"/>
        <v>89.614931129501883</v>
      </c>
    </row>
    <row r="519" spans="1:21">
      <c r="A519" s="29">
        <v>40664</v>
      </c>
      <c r="D519" s="30">
        <f t="shared" si="55"/>
        <v>1.0172939979654121</v>
      </c>
      <c r="H519" s="30">
        <f t="shared" si="56"/>
        <v>0.99833610648918136</v>
      </c>
      <c r="L519" s="30">
        <f t="shared" si="57"/>
        <v>0.94161958568738224</v>
      </c>
      <c r="P519" s="30">
        <f t="shared" si="58"/>
        <v>0.94696969696969702</v>
      </c>
      <c r="R519" s="30">
        <v>96.2</v>
      </c>
      <c r="S519" s="30">
        <v>1.08237398871994</v>
      </c>
      <c r="T519" s="32">
        <f t="shared" si="53"/>
        <v>104.12437771485823</v>
      </c>
      <c r="U519" s="32">
        <f t="shared" si="54"/>
        <v>90.938358382469218</v>
      </c>
    </row>
    <row r="520" spans="1:21">
      <c r="A520" s="29">
        <v>40695</v>
      </c>
      <c r="D520" s="30">
        <f t="shared" si="55"/>
        <v>1.0172939979654121</v>
      </c>
      <c r="H520" s="30">
        <f t="shared" si="56"/>
        <v>0.99833610648918136</v>
      </c>
      <c r="L520" s="30">
        <f t="shared" si="57"/>
        <v>0.94161958568738224</v>
      </c>
      <c r="P520" s="30">
        <f t="shared" si="58"/>
        <v>0.94696969696969702</v>
      </c>
      <c r="R520" s="30">
        <v>96.5</v>
      </c>
      <c r="S520" s="30">
        <v>1.08237398871994</v>
      </c>
      <c r="T520" s="32">
        <f t="shared" si="53"/>
        <v>104.4490899114742</v>
      </c>
      <c r="U520" s="32">
        <f t="shared" si="54"/>
        <v>91.221949936676509</v>
      </c>
    </row>
    <row r="521" spans="1:21">
      <c r="A521" s="29">
        <v>40725</v>
      </c>
      <c r="D521" s="30">
        <f t="shared" si="55"/>
        <v>1.0172939979654121</v>
      </c>
      <c r="H521" s="30">
        <f t="shared" si="56"/>
        <v>0.99833610648918136</v>
      </c>
      <c r="L521" s="30">
        <f t="shared" si="57"/>
        <v>0.94161958568738224</v>
      </c>
      <c r="P521" s="30">
        <f t="shared" si="58"/>
        <v>0.94696969696969702</v>
      </c>
      <c r="R521" s="30">
        <v>93.1</v>
      </c>
      <c r="S521" s="30">
        <v>1.0851651849375901</v>
      </c>
      <c r="T521" s="32">
        <f t="shared" si="53"/>
        <v>101.02887871768962</v>
      </c>
      <c r="U521" s="32">
        <f t="shared" si="54"/>
        <v>88.234864701594873</v>
      </c>
    </row>
    <row r="522" spans="1:21">
      <c r="A522" s="29">
        <v>40756</v>
      </c>
      <c r="D522" s="30">
        <f t="shared" si="55"/>
        <v>1.0172939979654121</v>
      </c>
      <c r="H522" s="30">
        <f t="shared" si="56"/>
        <v>0.99833610648918136</v>
      </c>
      <c r="L522" s="30">
        <f t="shared" si="57"/>
        <v>0.94161958568738224</v>
      </c>
      <c r="P522" s="30">
        <f t="shared" si="58"/>
        <v>0.94696969696969702</v>
      </c>
      <c r="R522" s="30">
        <v>94.5</v>
      </c>
      <c r="S522" s="30">
        <v>1.0851651849375901</v>
      </c>
      <c r="T522" s="32">
        <f t="shared" si="53"/>
        <v>102.54810997660226</v>
      </c>
      <c r="U522" s="32">
        <f t="shared" si="54"/>
        <v>89.561704772295556</v>
      </c>
    </row>
    <row r="523" spans="1:21">
      <c r="A523" s="29">
        <v>40787</v>
      </c>
      <c r="D523" s="30">
        <f t="shared" si="55"/>
        <v>1.0172939979654121</v>
      </c>
      <c r="H523" s="30">
        <f t="shared" si="56"/>
        <v>0.99833610648918136</v>
      </c>
      <c r="L523" s="30">
        <f t="shared" si="57"/>
        <v>0.94161958568738224</v>
      </c>
      <c r="P523" s="30">
        <f t="shared" si="58"/>
        <v>0.94696969696969702</v>
      </c>
      <c r="R523" s="30">
        <v>94.5</v>
      </c>
      <c r="S523" s="30">
        <v>1.0851651849375901</v>
      </c>
      <c r="T523" s="32">
        <f t="shared" si="53"/>
        <v>102.54810997660226</v>
      </c>
      <c r="U523" s="32">
        <f t="shared" si="54"/>
        <v>89.561704772295556</v>
      </c>
    </row>
    <row r="524" spans="1:21">
      <c r="A524" s="29">
        <v>40817</v>
      </c>
      <c r="D524" s="30">
        <f t="shared" si="55"/>
        <v>1.0172939979654121</v>
      </c>
      <c r="H524" s="30">
        <f t="shared" si="56"/>
        <v>0.99833610648918136</v>
      </c>
      <c r="L524" s="30">
        <f t="shared" si="57"/>
        <v>0.94161958568738224</v>
      </c>
      <c r="P524" s="30">
        <f t="shared" si="58"/>
        <v>0.94696969696969702</v>
      </c>
      <c r="R524" s="30">
        <v>94.1</v>
      </c>
      <c r="S524" s="30">
        <v>1.0882115992544099</v>
      </c>
      <c r="T524" s="32">
        <f t="shared" si="53"/>
        <v>102.40071148983996</v>
      </c>
      <c r="U524" s="32">
        <f t="shared" si="54"/>
        <v>89.432972416737769</v>
      </c>
    </row>
    <row r="525" spans="1:21">
      <c r="A525" s="29">
        <v>40848</v>
      </c>
      <c r="D525" s="30">
        <f t="shared" si="55"/>
        <v>1.0172939979654121</v>
      </c>
      <c r="H525" s="30">
        <f t="shared" si="56"/>
        <v>0.99833610648918136</v>
      </c>
      <c r="L525" s="30">
        <f t="shared" si="57"/>
        <v>0.94161958568738224</v>
      </c>
      <c r="P525" s="30">
        <f t="shared" si="58"/>
        <v>0.94696969696969702</v>
      </c>
      <c r="R525" s="30">
        <v>94.6</v>
      </c>
      <c r="S525" s="30">
        <v>1.0882115992544099</v>
      </c>
      <c r="T525" s="32">
        <f t="shared" si="53"/>
        <v>102.94481728946717</v>
      </c>
      <c r="U525" s="32">
        <f t="shared" si="54"/>
        <v>89.90817418303287</v>
      </c>
    </row>
    <row r="526" spans="1:21">
      <c r="A526" s="29">
        <v>40878</v>
      </c>
      <c r="D526" s="30">
        <f t="shared" si="55"/>
        <v>1.0172939979654121</v>
      </c>
      <c r="H526" s="30">
        <f t="shared" si="56"/>
        <v>0.99833610648918136</v>
      </c>
      <c r="L526" s="30">
        <f t="shared" si="57"/>
        <v>0.94161958568738224</v>
      </c>
      <c r="P526" s="30">
        <f t="shared" si="58"/>
        <v>0.94696969696969702</v>
      </c>
      <c r="R526" s="30">
        <v>95.1</v>
      </c>
      <c r="S526" s="30">
        <v>1.0882115992544099</v>
      </c>
      <c r="T526" s="32">
        <f t="shared" si="53"/>
        <v>103.48892308909437</v>
      </c>
      <c r="U526" s="32">
        <f t="shared" si="54"/>
        <v>90.383375949327956</v>
      </c>
    </row>
    <row r="527" spans="1:21">
      <c r="A527" s="29">
        <v>40909</v>
      </c>
      <c r="D527" s="30">
        <f t="shared" si="55"/>
        <v>1.0172939979654121</v>
      </c>
      <c r="H527" s="30">
        <f t="shared" si="56"/>
        <v>0.99833610648918136</v>
      </c>
      <c r="L527" s="30">
        <f t="shared" si="57"/>
        <v>0.94161958568738224</v>
      </c>
      <c r="P527" s="30">
        <f t="shared" si="58"/>
        <v>0.94696969696969702</v>
      </c>
      <c r="R527" s="30">
        <v>94.2</v>
      </c>
      <c r="S527" s="30">
        <v>1.0914963508872699</v>
      </c>
      <c r="T527" s="32">
        <f t="shared" si="53"/>
        <v>102.81895625358084</v>
      </c>
      <c r="U527" s="32">
        <f t="shared" si="54"/>
        <v>89.798251835941741</v>
      </c>
    </row>
    <row r="528" spans="1:21">
      <c r="A528" s="29">
        <v>40940</v>
      </c>
      <c r="D528" s="30">
        <f t="shared" si="55"/>
        <v>1.0172939979654121</v>
      </c>
      <c r="H528" s="30">
        <f t="shared" si="56"/>
        <v>0.99833610648918136</v>
      </c>
      <c r="L528" s="30">
        <f t="shared" si="57"/>
        <v>0.94161958568738224</v>
      </c>
      <c r="P528" s="30">
        <f t="shared" si="58"/>
        <v>0.94696969696969702</v>
      </c>
      <c r="R528" s="30">
        <v>94.3</v>
      </c>
      <c r="S528" s="30">
        <v>1.0914963508872699</v>
      </c>
      <c r="T528" s="32">
        <f t="shared" si="53"/>
        <v>102.92810588866955</v>
      </c>
      <c r="U528" s="32">
        <f t="shared" si="54"/>
        <v>89.893579067190075</v>
      </c>
    </row>
    <row r="529" spans="1:21">
      <c r="A529" s="29">
        <v>40969</v>
      </c>
      <c r="D529" s="30">
        <f t="shared" si="55"/>
        <v>1.0172939979654121</v>
      </c>
      <c r="H529" s="30">
        <f t="shared" si="56"/>
        <v>0.99833610648918136</v>
      </c>
      <c r="L529" s="30">
        <f t="shared" si="57"/>
        <v>0.94161958568738224</v>
      </c>
      <c r="P529" s="30">
        <f t="shared" si="58"/>
        <v>0.94696969696969702</v>
      </c>
      <c r="R529" s="30">
        <v>94.6</v>
      </c>
      <c r="S529" s="30">
        <v>1.0914963508872699</v>
      </c>
      <c r="T529" s="32">
        <f t="shared" si="53"/>
        <v>103.25555479393573</v>
      </c>
      <c r="U529" s="32">
        <f t="shared" si="54"/>
        <v>90.179560760935104</v>
      </c>
    </row>
    <row r="530" spans="1:21">
      <c r="A530" s="29">
        <v>41000</v>
      </c>
      <c r="D530" s="30">
        <f t="shared" si="55"/>
        <v>1.0172939979654121</v>
      </c>
      <c r="H530" s="30">
        <f t="shared" si="56"/>
        <v>0.99833610648918136</v>
      </c>
      <c r="L530" s="30">
        <f t="shared" si="57"/>
        <v>0.94161958568738224</v>
      </c>
      <c r="P530" s="30">
        <f t="shared" si="58"/>
        <v>0.94696969696969702</v>
      </c>
      <c r="R530" s="30">
        <v>94.1</v>
      </c>
      <c r="S530" s="30">
        <v>1.0950078396755201</v>
      </c>
      <c r="T530" s="32">
        <f t="shared" si="53"/>
        <v>103.04023771346644</v>
      </c>
      <c r="U530" s="32">
        <f t="shared" si="54"/>
        <v>89.99151083200104</v>
      </c>
    </row>
    <row r="531" spans="1:21">
      <c r="A531" s="29">
        <v>41030</v>
      </c>
      <c r="D531" s="30">
        <f t="shared" si="55"/>
        <v>1.0172939979654121</v>
      </c>
      <c r="H531" s="30">
        <f t="shared" si="56"/>
        <v>0.99833610648918136</v>
      </c>
      <c r="L531" s="30">
        <f t="shared" si="57"/>
        <v>0.94161958568738224</v>
      </c>
      <c r="P531" s="30">
        <f t="shared" si="58"/>
        <v>0.94696969696969702</v>
      </c>
      <c r="R531" s="30">
        <v>94.3</v>
      </c>
      <c r="S531" s="30">
        <v>1.0950078396755201</v>
      </c>
      <c r="T531" s="32">
        <f t="shared" si="53"/>
        <v>103.25923928140153</v>
      </c>
      <c r="U531" s="32">
        <f t="shared" si="54"/>
        <v>90.182778655235893</v>
      </c>
    </row>
    <row r="532" spans="1:21">
      <c r="A532" s="29">
        <v>41061</v>
      </c>
      <c r="D532" s="30">
        <f t="shared" si="55"/>
        <v>1.0172939979654121</v>
      </c>
      <c r="H532" s="30">
        <f t="shared" si="56"/>
        <v>0.99833610648918136</v>
      </c>
      <c r="L532" s="30">
        <f t="shared" si="57"/>
        <v>0.94161958568738224</v>
      </c>
      <c r="P532" s="30">
        <f t="shared" si="58"/>
        <v>0.94696969696969702</v>
      </c>
      <c r="R532" s="30">
        <v>92.6</v>
      </c>
      <c r="S532" s="30">
        <v>1.0950078396755201</v>
      </c>
      <c r="T532" s="32">
        <f t="shared" si="53"/>
        <v>101.39772595395316</v>
      </c>
      <c r="U532" s="32">
        <f t="shared" si="54"/>
        <v>88.557002157739589</v>
      </c>
    </row>
    <row r="533" spans="1:21">
      <c r="A533" s="29">
        <v>41091</v>
      </c>
      <c r="D533" s="30">
        <f t="shared" si="55"/>
        <v>1.0172939979654121</v>
      </c>
      <c r="H533" s="30">
        <f t="shared" si="56"/>
        <v>0.99833610648918136</v>
      </c>
      <c r="L533" s="30">
        <f t="shared" si="57"/>
        <v>0.94161958568738224</v>
      </c>
      <c r="P533" s="30">
        <f t="shared" si="58"/>
        <v>0.94696969696969702</v>
      </c>
      <c r="R533" s="30">
        <v>93.3</v>
      </c>
      <c r="S533" s="30">
        <v>1.09871861281127</v>
      </c>
      <c r="T533" s="32">
        <f t="shared" si="53"/>
        <v>102.5104465752915</v>
      </c>
      <c r="U533" s="32">
        <f t="shared" si="54"/>
        <v>89.528810958555994</v>
      </c>
    </row>
    <row r="534" spans="1:21">
      <c r="A534" s="29">
        <v>41122</v>
      </c>
      <c r="D534" s="30">
        <f t="shared" si="55"/>
        <v>1.0172939979654121</v>
      </c>
      <c r="H534" s="30">
        <f t="shared" si="56"/>
        <v>0.99833610648918136</v>
      </c>
      <c r="L534" s="30">
        <f t="shared" si="57"/>
        <v>0.94161958568738224</v>
      </c>
      <c r="P534" s="30">
        <f t="shared" si="58"/>
        <v>0.94696969696969702</v>
      </c>
      <c r="R534" s="30">
        <v>94.2</v>
      </c>
      <c r="S534" s="30">
        <v>1.09871861281127</v>
      </c>
      <c r="T534" s="32">
        <f t="shared" si="53"/>
        <v>103.49929332682164</v>
      </c>
      <c r="U534" s="32">
        <f t="shared" si="54"/>
        <v>90.392432929217307</v>
      </c>
    </row>
    <row r="535" spans="1:21">
      <c r="A535" s="29">
        <v>41153</v>
      </c>
      <c r="D535" s="30">
        <f t="shared" si="55"/>
        <v>1.0172939979654121</v>
      </c>
      <c r="H535" s="30">
        <f t="shared" si="56"/>
        <v>0.99833610648918136</v>
      </c>
      <c r="L535" s="30">
        <f t="shared" si="57"/>
        <v>0.94161958568738224</v>
      </c>
      <c r="P535" s="30">
        <f t="shared" si="58"/>
        <v>0.94696969696969702</v>
      </c>
      <c r="R535" s="30">
        <v>94.1</v>
      </c>
      <c r="S535" s="30">
        <v>1.09871861281127</v>
      </c>
      <c r="T535" s="32">
        <f t="shared" ref="T535:T598" si="59">R535*S535</f>
        <v>103.38942146554051</v>
      </c>
      <c r="U535" s="32">
        <f t="shared" si="54"/>
        <v>90.296474932477153</v>
      </c>
    </row>
    <row r="536" spans="1:21">
      <c r="A536" s="29">
        <v>41183</v>
      </c>
      <c r="D536" s="30">
        <f t="shared" si="55"/>
        <v>1.0172939979654121</v>
      </c>
      <c r="H536" s="30">
        <f t="shared" si="56"/>
        <v>0.99833610648918136</v>
      </c>
      <c r="L536" s="30">
        <f t="shared" si="57"/>
        <v>0.94161958568738224</v>
      </c>
      <c r="P536" s="30">
        <f t="shared" si="58"/>
        <v>0.94696969696969702</v>
      </c>
      <c r="R536" s="30">
        <v>94.9</v>
      </c>
      <c r="S536" s="30">
        <v>1.10259502955162</v>
      </c>
      <c r="T536" s="32">
        <f t="shared" si="59"/>
        <v>104.63626830444875</v>
      </c>
      <c r="U536" s="32">
        <f t="shared" ref="U536:U599" si="60">T536/AVERAGE(T$566:T$577)*100</f>
        <v>91.385424582627209</v>
      </c>
    </row>
    <row r="537" spans="1:21">
      <c r="A537" s="29">
        <v>41214</v>
      </c>
      <c r="D537" s="30">
        <f t="shared" si="55"/>
        <v>1.0172939979654121</v>
      </c>
      <c r="H537" s="30">
        <f t="shared" si="56"/>
        <v>0.99833610648918136</v>
      </c>
      <c r="L537" s="30">
        <f t="shared" si="57"/>
        <v>0.94161958568738224</v>
      </c>
      <c r="P537" s="30">
        <f t="shared" si="58"/>
        <v>0.94696969696969702</v>
      </c>
      <c r="R537" s="30">
        <v>93.6</v>
      </c>
      <c r="S537" s="30">
        <v>1.10259502955162</v>
      </c>
      <c r="T537" s="32">
        <f t="shared" si="59"/>
        <v>103.20289476603163</v>
      </c>
      <c r="U537" s="32">
        <f t="shared" si="60"/>
        <v>90.133569451358326</v>
      </c>
    </row>
    <row r="538" spans="1:21">
      <c r="A538" s="29">
        <v>41244</v>
      </c>
      <c r="D538" s="30">
        <f t="shared" si="55"/>
        <v>1.0172939979654121</v>
      </c>
      <c r="H538" s="30">
        <f t="shared" si="56"/>
        <v>0.99833610648918136</v>
      </c>
      <c r="L538" s="30">
        <f t="shared" si="57"/>
        <v>0.94161958568738224</v>
      </c>
      <c r="P538" s="30">
        <f t="shared" si="58"/>
        <v>0.94696969696969702</v>
      </c>
      <c r="R538" s="30">
        <v>93</v>
      </c>
      <c r="S538" s="30">
        <v>1.10259502955162</v>
      </c>
      <c r="T538" s="32">
        <f t="shared" si="59"/>
        <v>102.54133774830066</v>
      </c>
      <c r="U538" s="32">
        <f t="shared" si="60"/>
        <v>89.555790160003468</v>
      </c>
    </row>
    <row r="539" spans="1:21">
      <c r="A539" s="29">
        <v>41275</v>
      </c>
      <c r="D539" s="30">
        <f t="shared" si="55"/>
        <v>1.0172939979654121</v>
      </c>
      <c r="H539" s="30">
        <f t="shared" si="56"/>
        <v>0.99833610648918136</v>
      </c>
      <c r="L539" s="30">
        <f t="shared" si="57"/>
        <v>0.94161958568738224</v>
      </c>
      <c r="P539" s="30">
        <f t="shared" si="58"/>
        <v>0.94696969696969702</v>
      </c>
      <c r="R539" s="30">
        <v>94.5</v>
      </c>
      <c r="S539" s="30">
        <v>1.10659385665159</v>
      </c>
      <c r="T539" s="32">
        <f t="shared" si="59"/>
        <v>104.57311945357526</v>
      </c>
      <c r="U539" s="32">
        <f t="shared" si="60"/>
        <v>91.330272725221633</v>
      </c>
    </row>
    <row r="540" spans="1:21">
      <c r="A540" s="29">
        <v>41306</v>
      </c>
      <c r="D540" s="30">
        <f t="shared" si="55"/>
        <v>1.0172939979654121</v>
      </c>
      <c r="H540" s="30">
        <f t="shared" si="56"/>
        <v>0.99833610648918136</v>
      </c>
      <c r="L540" s="30">
        <f t="shared" si="57"/>
        <v>0.94161958568738224</v>
      </c>
      <c r="P540" s="30">
        <f t="shared" si="58"/>
        <v>0.94696969696969702</v>
      </c>
      <c r="R540" s="30">
        <v>95</v>
      </c>
      <c r="S540" s="30">
        <v>1.10659385665159</v>
      </c>
      <c r="T540" s="32">
        <f t="shared" si="59"/>
        <v>105.12641638190105</v>
      </c>
      <c r="U540" s="32">
        <f t="shared" si="60"/>
        <v>91.813501681439718</v>
      </c>
    </row>
    <row r="541" spans="1:21">
      <c r="A541" s="29">
        <v>41334</v>
      </c>
      <c r="D541" s="30">
        <f t="shared" si="55"/>
        <v>1.0172939979654121</v>
      </c>
      <c r="H541" s="30">
        <f t="shared" si="56"/>
        <v>0.99833610648918136</v>
      </c>
      <c r="L541" s="30">
        <f t="shared" si="57"/>
        <v>0.94161958568738224</v>
      </c>
      <c r="P541" s="30">
        <f t="shared" si="58"/>
        <v>0.94696969696969702</v>
      </c>
      <c r="R541" s="30">
        <v>94.9</v>
      </c>
      <c r="S541" s="30">
        <v>1.10659385665159</v>
      </c>
      <c r="T541" s="32">
        <f t="shared" si="59"/>
        <v>105.01575699623591</v>
      </c>
      <c r="U541" s="32">
        <f t="shared" si="60"/>
        <v>91.716855890196129</v>
      </c>
    </row>
    <row r="542" spans="1:21">
      <c r="A542" s="29">
        <v>41365</v>
      </c>
      <c r="D542" s="30">
        <f t="shared" si="55"/>
        <v>1.0172939979654121</v>
      </c>
      <c r="H542" s="30">
        <f t="shared" si="56"/>
        <v>0.99833610648918136</v>
      </c>
      <c r="L542" s="30">
        <f t="shared" si="57"/>
        <v>0.94161958568738224</v>
      </c>
      <c r="P542" s="30">
        <f t="shared" si="58"/>
        <v>0.94696969696969702</v>
      </c>
      <c r="R542" s="30">
        <v>95.6</v>
      </c>
      <c r="S542" s="30">
        <v>1.1106631637653801</v>
      </c>
      <c r="T542" s="32">
        <f t="shared" si="59"/>
        <v>106.17939845597033</v>
      </c>
      <c r="U542" s="32">
        <f t="shared" si="60"/>
        <v>92.733137057165621</v>
      </c>
    </row>
    <row r="543" spans="1:21">
      <c r="A543" s="29">
        <v>41395</v>
      </c>
      <c r="D543" s="30">
        <f t="shared" si="55"/>
        <v>1.0172939979654121</v>
      </c>
      <c r="H543" s="30">
        <f t="shared" si="56"/>
        <v>0.99833610648918136</v>
      </c>
      <c r="L543" s="30">
        <f t="shared" si="57"/>
        <v>0.94161958568738224</v>
      </c>
      <c r="P543" s="30">
        <f t="shared" si="58"/>
        <v>0.94696969696969702</v>
      </c>
      <c r="R543" s="30">
        <v>95.6</v>
      </c>
      <c r="S543" s="30">
        <v>1.1106631637653801</v>
      </c>
      <c r="T543" s="32">
        <f t="shared" si="59"/>
        <v>106.17939845597033</v>
      </c>
      <c r="U543" s="32">
        <f t="shared" si="60"/>
        <v>92.733137057165621</v>
      </c>
    </row>
    <row r="544" spans="1:21">
      <c r="A544" s="29">
        <v>41426</v>
      </c>
      <c r="D544" s="30">
        <f t="shared" si="55"/>
        <v>1.0172939979654121</v>
      </c>
      <c r="H544" s="30">
        <f t="shared" si="56"/>
        <v>0.99833610648918136</v>
      </c>
      <c r="L544" s="30">
        <f t="shared" si="57"/>
        <v>0.94161958568738224</v>
      </c>
      <c r="P544" s="30">
        <f t="shared" si="58"/>
        <v>0.94696969696969702</v>
      </c>
      <c r="R544" s="30">
        <v>94.7</v>
      </c>
      <c r="S544" s="30">
        <v>1.1106631637653801</v>
      </c>
      <c r="T544" s="32">
        <f t="shared" si="59"/>
        <v>105.1798016085815</v>
      </c>
      <c r="U544" s="32">
        <f t="shared" si="60"/>
        <v>91.860126352652557</v>
      </c>
    </row>
    <row r="545" spans="1:21">
      <c r="A545" s="29">
        <v>41456</v>
      </c>
      <c r="D545" s="30">
        <f t="shared" si="55"/>
        <v>1.0172939979654121</v>
      </c>
      <c r="H545" s="30">
        <f t="shared" si="56"/>
        <v>0.99833610648918136</v>
      </c>
      <c r="L545" s="30">
        <f t="shared" si="57"/>
        <v>0.94161958568738224</v>
      </c>
      <c r="P545" s="30">
        <f t="shared" si="58"/>
        <v>0.94696969696969702</v>
      </c>
      <c r="R545" s="30">
        <v>95.4</v>
      </c>
      <c r="S545" s="30">
        <v>1.11477477984698</v>
      </c>
      <c r="T545" s="32">
        <f t="shared" si="59"/>
        <v>106.3495139974019</v>
      </c>
      <c r="U545" s="32">
        <f t="shared" si="60"/>
        <v>92.881709643265438</v>
      </c>
    </row>
    <row r="546" spans="1:21">
      <c r="A546" s="29">
        <v>41487</v>
      </c>
      <c r="D546" s="30">
        <f t="shared" si="55"/>
        <v>1.0172939979654121</v>
      </c>
      <c r="H546" s="30">
        <f t="shared" si="56"/>
        <v>0.99833610648918136</v>
      </c>
      <c r="L546" s="30">
        <f t="shared" si="57"/>
        <v>0.94161958568738224</v>
      </c>
      <c r="P546" s="30">
        <f t="shared" si="58"/>
        <v>0.94696969696969702</v>
      </c>
      <c r="R546" s="30">
        <v>96.3</v>
      </c>
      <c r="S546" s="30">
        <v>1.11477477984698</v>
      </c>
      <c r="T546" s="32">
        <f t="shared" si="59"/>
        <v>107.35281129926418</v>
      </c>
      <c r="U546" s="32">
        <f t="shared" si="60"/>
        <v>93.757952187069833</v>
      </c>
    </row>
    <row r="547" spans="1:21">
      <c r="A547" s="29">
        <v>41518</v>
      </c>
      <c r="D547" s="30">
        <f t="shared" si="55"/>
        <v>1.0172939979654121</v>
      </c>
      <c r="H547" s="30">
        <f t="shared" si="56"/>
        <v>0.99833610648918136</v>
      </c>
      <c r="L547" s="30">
        <f t="shared" si="57"/>
        <v>0.94161958568738224</v>
      </c>
      <c r="P547" s="30">
        <f t="shared" si="58"/>
        <v>0.94696969696969702</v>
      </c>
      <c r="R547" s="30">
        <v>96.6</v>
      </c>
      <c r="S547" s="30">
        <v>1.11477477984698</v>
      </c>
      <c r="T547" s="32">
        <f t="shared" si="59"/>
        <v>107.68724373321827</v>
      </c>
      <c r="U547" s="32">
        <f t="shared" si="60"/>
        <v>94.050033035004617</v>
      </c>
    </row>
    <row r="548" spans="1:21">
      <c r="A548" s="29">
        <v>41548</v>
      </c>
      <c r="D548" s="30">
        <f t="shared" si="55"/>
        <v>1.0172939979654121</v>
      </c>
      <c r="H548" s="30">
        <f t="shared" si="56"/>
        <v>0.99833610648918136</v>
      </c>
      <c r="L548" s="30">
        <f t="shared" si="57"/>
        <v>0.94161958568738224</v>
      </c>
      <c r="P548" s="30">
        <f t="shared" si="58"/>
        <v>0.94696969696969702</v>
      </c>
      <c r="R548" s="30">
        <v>97.4</v>
      </c>
      <c r="S548" s="30">
        <v>1.1188879774517899</v>
      </c>
      <c r="T548" s="32">
        <f t="shared" si="59"/>
        <v>108.97968900380434</v>
      </c>
      <c r="U548" s="32">
        <f t="shared" si="60"/>
        <v>95.178806659257575</v>
      </c>
    </row>
    <row r="549" spans="1:21">
      <c r="A549" s="29">
        <v>41579</v>
      </c>
      <c r="D549" s="30">
        <f t="shared" si="55"/>
        <v>1.0172939979654121</v>
      </c>
      <c r="H549" s="30">
        <f t="shared" si="56"/>
        <v>0.99833610648918136</v>
      </c>
      <c r="L549" s="30">
        <f t="shared" si="57"/>
        <v>0.94161958568738224</v>
      </c>
      <c r="P549" s="30">
        <f t="shared" si="58"/>
        <v>0.94696969696969702</v>
      </c>
      <c r="R549" s="30">
        <v>96.4</v>
      </c>
      <c r="S549" s="30">
        <v>1.1188879774517899</v>
      </c>
      <c r="T549" s="32">
        <f t="shared" si="59"/>
        <v>107.86080102635256</v>
      </c>
      <c r="U549" s="32">
        <f t="shared" si="60"/>
        <v>94.201611519018797</v>
      </c>
    </row>
    <row r="550" spans="1:21">
      <c r="A550" s="29">
        <v>41609</v>
      </c>
      <c r="D550" s="30">
        <f t="shared" si="55"/>
        <v>1.0172939979654121</v>
      </c>
      <c r="H550" s="30">
        <f t="shared" si="56"/>
        <v>0.99833610648918136</v>
      </c>
      <c r="L550" s="30">
        <f t="shared" si="57"/>
        <v>0.94161958568738224</v>
      </c>
      <c r="P550" s="30">
        <f t="shared" si="58"/>
        <v>0.94696969696969702</v>
      </c>
      <c r="R550" s="30">
        <v>96.9</v>
      </c>
      <c r="S550" s="30">
        <v>1.1188879774517899</v>
      </c>
      <c r="T550" s="32">
        <f t="shared" si="59"/>
        <v>108.42024501507845</v>
      </c>
      <c r="U550" s="32">
        <f t="shared" si="60"/>
        <v>94.690209089138193</v>
      </c>
    </row>
    <row r="551" spans="1:21">
      <c r="A551" s="29">
        <v>41640</v>
      </c>
      <c r="D551" s="30">
        <f t="shared" si="55"/>
        <v>1.0172939979654121</v>
      </c>
      <c r="H551" s="30">
        <f t="shared" si="56"/>
        <v>0.99833610648918136</v>
      </c>
      <c r="L551" s="30">
        <f t="shared" si="57"/>
        <v>0.94161958568738224</v>
      </c>
      <c r="P551" s="30">
        <f t="shared" si="58"/>
        <v>0.94696969696969702</v>
      </c>
      <c r="R551" s="30">
        <v>97.5</v>
      </c>
      <c r="S551" s="30">
        <v>1.12295483013789</v>
      </c>
      <c r="T551" s="32">
        <f t="shared" si="59"/>
        <v>109.48809593844427</v>
      </c>
      <c r="U551" s="32">
        <f t="shared" si="60"/>
        <v>95.622830364763203</v>
      </c>
    </row>
    <row r="552" spans="1:21">
      <c r="A552" s="29">
        <v>41671</v>
      </c>
      <c r="D552" s="30">
        <f t="shared" si="55"/>
        <v>1.0172939979654121</v>
      </c>
      <c r="H552" s="30">
        <f t="shared" si="56"/>
        <v>0.99833610648918136</v>
      </c>
      <c r="L552" s="30">
        <f t="shared" si="57"/>
        <v>0.94161958568738224</v>
      </c>
      <c r="P552" s="30">
        <f t="shared" si="58"/>
        <v>0.94696969696969702</v>
      </c>
      <c r="R552" s="30">
        <v>97.4</v>
      </c>
      <c r="S552" s="30">
        <v>1.12295483013789</v>
      </c>
      <c r="T552" s="32">
        <f t="shared" si="59"/>
        <v>109.37580045543049</v>
      </c>
      <c r="U552" s="32">
        <f t="shared" si="60"/>
        <v>95.524755666953197</v>
      </c>
    </row>
    <row r="553" spans="1:21">
      <c r="A553" s="29">
        <v>41699</v>
      </c>
      <c r="D553" s="30">
        <f t="shared" si="55"/>
        <v>1.0172939979654121</v>
      </c>
      <c r="H553" s="30">
        <f t="shared" si="56"/>
        <v>0.99833610648918136</v>
      </c>
      <c r="L553" s="30">
        <f t="shared" si="57"/>
        <v>0.94161958568738224</v>
      </c>
      <c r="P553" s="30">
        <f t="shared" si="58"/>
        <v>0.94696969696969702</v>
      </c>
      <c r="R553" s="30">
        <v>98.1</v>
      </c>
      <c r="S553" s="30">
        <v>1.12295483013789</v>
      </c>
      <c r="T553" s="32">
        <f t="shared" si="59"/>
        <v>110.16186883652701</v>
      </c>
      <c r="U553" s="32">
        <f t="shared" si="60"/>
        <v>96.21127855162328</v>
      </c>
    </row>
    <row r="554" spans="1:21">
      <c r="A554" s="29">
        <v>41730</v>
      </c>
      <c r="D554" s="30">
        <f t="shared" si="55"/>
        <v>1.0172939979654121</v>
      </c>
      <c r="H554" s="30">
        <f t="shared" si="56"/>
        <v>0.99833610648918136</v>
      </c>
      <c r="L554" s="30">
        <f t="shared" si="57"/>
        <v>0.94161958568738224</v>
      </c>
      <c r="P554" s="30">
        <f t="shared" si="58"/>
        <v>0.94696969696969702</v>
      </c>
      <c r="R554" s="30">
        <v>99.7</v>
      </c>
      <c r="S554" s="30">
        <v>1.1269294565662999</v>
      </c>
      <c r="T554" s="32">
        <f t="shared" si="59"/>
        <v>112.3548668196601</v>
      </c>
      <c r="U554" s="32">
        <f t="shared" si="60"/>
        <v>98.126561417162378</v>
      </c>
    </row>
    <row r="555" spans="1:21">
      <c r="A555" s="29">
        <v>41760</v>
      </c>
      <c r="D555" s="30">
        <f t="shared" si="55"/>
        <v>1.0172939979654121</v>
      </c>
      <c r="H555" s="30">
        <f t="shared" si="56"/>
        <v>0.99833610648918136</v>
      </c>
      <c r="L555" s="30">
        <f t="shared" si="57"/>
        <v>0.94161958568738224</v>
      </c>
      <c r="P555" s="30">
        <f t="shared" si="58"/>
        <v>0.94696969696969702</v>
      </c>
      <c r="R555" s="30">
        <v>99.3</v>
      </c>
      <c r="S555" s="30">
        <v>1.1269294565662999</v>
      </c>
      <c r="T555" s="32">
        <f t="shared" si="59"/>
        <v>111.90409503703358</v>
      </c>
      <c r="U555" s="32">
        <f t="shared" si="60"/>
        <v>97.732874109570972</v>
      </c>
    </row>
    <row r="556" spans="1:21">
      <c r="A556" s="29">
        <v>41791</v>
      </c>
      <c r="D556" s="30">
        <f t="shared" si="55"/>
        <v>1.0172939979654121</v>
      </c>
      <c r="H556" s="30">
        <f t="shared" si="56"/>
        <v>0.99833610648918136</v>
      </c>
      <c r="L556" s="30">
        <f t="shared" si="57"/>
        <v>0.94161958568738224</v>
      </c>
      <c r="P556" s="30">
        <f t="shared" si="58"/>
        <v>0.94696969696969702</v>
      </c>
      <c r="R556" s="30">
        <v>99.8</v>
      </c>
      <c r="S556" s="30">
        <v>1.1269294565662999</v>
      </c>
      <c r="T556" s="32">
        <f t="shared" si="59"/>
        <v>112.46755976531674</v>
      </c>
      <c r="U556" s="32">
        <f t="shared" si="60"/>
        <v>98.224983244060255</v>
      </c>
    </row>
    <row r="557" spans="1:21">
      <c r="A557" s="29">
        <v>41821</v>
      </c>
      <c r="D557" s="30">
        <f t="shared" si="55"/>
        <v>1.0172939979654121</v>
      </c>
      <c r="H557" s="30">
        <f t="shared" si="56"/>
        <v>0.99833610648918136</v>
      </c>
      <c r="L557" s="30">
        <f t="shared" si="57"/>
        <v>0.94161958568738224</v>
      </c>
      <c r="P557" s="30">
        <f t="shared" si="58"/>
        <v>0.94696969696969702</v>
      </c>
      <c r="R557" s="30">
        <v>101.5</v>
      </c>
      <c r="S557" s="30">
        <v>1.1307849084580299</v>
      </c>
      <c r="T557" s="32">
        <f t="shared" si="59"/>
        <v>114.77466820849004</v>
      </c>
      <c r="U557" s="32">
        <f t="shared" si="60"/>
        <v>100.23992594083255</v>
      </c>
    </row>
    <row r="558" spans="1:21">
      <c r="A558" s="29">
        <v>41852</v>
      </c>
      <c r="D558" s="30">
        <f t="shared" si="55"/>
        <v>1.0172939979654121</v>
      </c>
      <c r="H558" s="30">
        <f t="shared" si="56"/>
        <v>0.99833610648918136</v>
      </c>
      <c r="L558" s="30">
        <f t="shared" si="57"/>
        <v>0.94161958568738224</v>
      </c>
      <c r="P558" s="30">
        <f t="shared" si="58"/>
        <v>0.94696969696969702</v>
      </c>
      <c r="R558" s="30">
        <v>99.6</v>
      </c>
      <c r="S558" s="30">
        <v>1.1307849084580299</v>
      </c>
      <c r="T558" s="32">
        <f t="shared" si="59"/>
        <v>112.62617688241977</v>
      </c>
      <c r="U558" s="32">
        <f t="shared" si="60"/>
        <v>98.363513534058328</v>
      </c>
    </row>
    <row r="559" spans="1:21">
      <c r="A559" s="29">
        <v>41883</v>
      </c>
      <c r="D559" s="30">
        <f t="shared" si="55"/>
        <v>1.0172939979654121</v>
      </c>
      <c r="H559" s="30">
        <f t="shared" si="56"/>
        <v>0.99833610648918136</v>
      </c>
      <c r="L559" s="30">
        <f t="shared" si="57"/>
        <v>0.94161958568738224</v>
      </c>
      <c r="P559" s="30">
        <f t="shared" si="58"/>
        <v>0.94696969696969702</v>
      </c>
      <c r="R559" s="30">
        <v>99.6</v>
      </c>
      <c r="S559" s="30">
        <v>1.1307849084580299</v>
      </c>
      <c r="T559" s="32">
        <f t="shared" si="59"/>
        <v>112.62617688241977</v>
      </c>
      <c r="U559" s="32">
        <f t="shared" si="60"/>
        <v>98.363513534058328</v>
      </c>
    </row>
    <row r="560" spans="1:21">
      <c r="A560" s="29">
        <v>41913</v>
      </c>
      <c r="D560" s="30">
        <f t="shared" si="55"/>
        <v>1.0172939979654121</v>
      </c>
      <c r="H560" s="30">
        <f t="shared" si="56"/>
        <v>0.99833610648918136</v>
      </c>
      <c r="L560" s="30">
        <f t="shared" si="57"/>
        <v>0.94161958568738224</v>
      </c>
      <c r="P560" s="30">
        <f t="shared" si="58"/>
        <v>0.94696969696969702</v>
      </c>
      <c r="R560" s="30">
        <v>99.2</v>
      </c>
      <c r="S560" s="30">
        <v>1.1344777763137099</v>
      </c>
      <c r="T560" s="32">
        <f t="shared" si="59"/>
        <v>112.54019541032002</v>
      </c>
      <c r="U560" s="32">
        <f t="shared" si="60"/>
        <v>98.288420514578576</v>
      </c>
    </row>
    <row r="561" spans="1:21">
      <c r="A561" s="29">
        <v>41944</v>
      </c>
      <c r="D561" s="30">
        <f t="shared" si="55"/>
        <v>1.0172939979654121</v>
      </c>
      <c r="H561" s="30">
        <f t="shared" si="56"/>
        <v>0.99833610648918136</v>
      </c>
      <c r="L561" s="30">
        <f t="shared" si="57"/>
        <v>0.94161958568738224</v>
      </c>
      <c r="P561" s="30">
        <f t="shared" si="58"/>
        <v>0.94696969696969702</v>
      </c>
      <c r="R561" s="30">
        <v>99.8</v>
      </c>
      <c r="S561" s="30">
        <v>1.1344777763137099</v>
      </c>
      <c r="T561" s="32">
        <f t="shared" si="59"/>
        <v>113.22088207610825</v>
      </c>
      <c r="U561" s="32">
        <f t="shared" si="60"/>
        <v>98.882906928981271</v>
      </c>
    </row>
    <row r="562" spans="1:21">
      <c r="A562" s="29">
        <v>41974</v>
      </c>
      <c r="D562" s="30">
        <f t="shared" si="55"/>
        <v>1.0172939979654121</v>
      </c>
      <c r="H562" s="30">
        <f t="shared" si="56"/>
        <v>0.99833610648918136</v>
      </c>
      <c r="L562" s="30">
        <f t="shared" si="57"/>
        <v>0.94161958568738224</v>
      </c>
      <c r="P562" s="30">
        <f t="shared" si="58"/>
        <v>0.94696969696969702</v>
      </c>
      <c r="R562" s="30">
        <v>99.5</v>
      </c>
      <c r="S562" s="30">
        <v>1.1344777763137099</v>
      </c>
      <c r="T562" s="32">
        <f t="shared" si="59"/>
        <v>112.88053874321415</v>
      </c>
      <c r="U562" s="32">
        <f t="shared" si="60"/>
        <v>98.585663721779937</v>
      </c>
    </row>
    <row r="563" spans="1:21">
      <c r="A563" s="29">
        <v>42005</v>
      </c>
      <c r="D563" s="30">
        <f t="shared" si="55"/>
        <v>1.0172939979654121</v>
      </c>
      <c r="H563" s="30">
        <f t="shared" si="56"/>
        <v>0.99833610648918136</v>
      </c>
      <c r="L563" s="30">
        <f t="shared" si="57"/>
        <v>0.94161958568738224</v>
      </c>
      <c r="P563" s="30">
        <f t="shared" si="58"/>
        <v>0.94696969696969702</v>
      </c>
      <c r="R563" s="30">
        <v>100.1</v>
      </c>
      <c r="S563" s="30">
        <v>1.13794986957852</v>
      </c>
      <c r="T563" s="32">
        <f t="shared" si="59"/>
        <v>113.90878194480985</v>
      </c>
      <c r="U563" s="32">
        <f t="shared" si="60"/>
        <v>99.483693086499045</v>
      </c>
    </row>
    <row r="564" spans="1:21">
      <c r="A564" s="29">
        <v>42036</v>
      </c>
      <c r="D564" s="30">
        <f t="shared" si="55"/>
        <v>1.0172939979654121</v>
      </c>
      <c r="H564" s="30">
        <f t="shared" si="56"/>
        <v>0.99833610648918136</v>
      </c>
      <c r="L564" s="30">
        <f t="shared" si="57"/>
        <v>0.94161958568738224</v>
      </c>
      <c r="P564" s="30">
        <f t="shared" si="58"/>
        <v>0.94696969696969702</v>
      </c>
      <c r="R564" s="30">
        <v>100</v>
      </c>
      <c r="S564" s="30">
        <v>1.13794986957852</v>
      </c>
      <c r="T564" s="32">
        <f t="shared" si="59"/>
        <v>113.79498695785199</v>
      </c>
      <c r="U564" s="32">
        <f t="shared" si="60"/>
        <v>99.384308777721316</v>
      </c>
    </row>
    <row r="565" spans="1:21">
      <c r="A565" s="29">
        <v>42064</v>
      </c>
      <c r="D565" s="30">
        <f t="shared" si="55"/>
        <v>1.0172939979654121</v>
      </c>
      <c r="H565" s="30">
        <f t="shared" si="56"/>
        <v>0.99833610648918136</v>
      </c>
      <c r="L565" s="30">
        <f t="shared" si="57"/>
        <v>0.94161958568738224</v>
      </c>
      <c r="P565" s="30">
        <f t="shared" si="58"/>
        <v>0.94696969696969702</v>
      </c>
      <c r="R565" s="30">
        <v>99.4</v>
      </c>
      <c r="S565" s="30">
        <v>1.13794986957852</v>
      </c>
      <c r="T565" s="32">
        <f t="shared" si="59"/>
        <v>113.11221703610489</v>
      </c>
      <c r="U565" s="32">
        <f t="shared" si="60"/>
        <v>98.788002925055011</v>
      </c>
    </row>
    <row r="566" spans="1:21">
      <c r="A566" s="29">
        <v>42095</v>
      </c>
      <c r="D566" s="30">
        <f t="shared" si="55"/>
        <v>1.0172939979654121</v>
      </c>
      <c r="H566" s="30">
        <f t="shared" si="56"/>
        <v>0.99833610648918136</v>
      </c>
      <c r="L566" s="30">
        <f t="shared" si="57"/>
        <v>0.94161958568738224</v>
      </c>
      <c r="P566" s="30">
        <f t="shared" si="58"/>
        <v>0.94696969696969702</v>
      </c>
      <c r="R566" s="30">
        <v>100.3</v>
      </c>
      <c r="S566" s="30">
        <v>1.1411324761219901</v>
      </c>
      <c r="T566" s="32">
        <f t="shared" si="59"/>
        <v>114.4555873550356</v>
      </c>
      <c r="U566" s="32">
        <f t="shared" si="60"/>
        <v>99.961252592273524</v>
      </c>
    </row>
    <row r="567" spans="1:21">
      <c r="A567" s="29">
        <v>42125</v>
      </c>
      <c r="D567" s="30">
        <f t="shared" si="55"/>
        <v>1.0172939979654121</v>
      </c>
      <c r="H567" s="30">
        <f t="shared" si="56"/>
        <v>0.99833610648918136</v>
      </c>
      <c r="L567" s="30">
        <f t="shared" si="57"/>
        <v>0.94161958568738224</v>
      </c>
      <c r="P567" s="30">
        <f t="shared" si="58"/>
        <v>0.94696969696969702</v>
      </c>
      <c r="R567" s="30">
        <v>100.8</v>
      </c>
      <c r="S567" s="30">
        <v>1.1411324761219901</v>
      </c>
      <c r="T567" s="32">
        <f t="shared" si="59"/>
        <v>115.02615359309659</v>
      </c>
      <c r="U567" s="32">
        <f t="shared" si="60"/>
        <v>100.45956392124798</v>
      </c>
    </row>
    <row r="568" spans="1:21">
      <c r="A568" s="29">
        <v>42156</v>
      </c>
      <c r="D568" s="30">
        <f t="shared" si="55"/>
        <v>1.0172939979654121</v>
      </c>
      <c r="H568" s="30">
        <f t="shared" si="56"/>
        <v>0.99833610648918136</v>
      </c>
      <c r="L568" s="30">
        <f t="shared" si="57"/>
        <v>0.94161958568738224</v>
      </c>
      <c r="P568" s="30">
        <f t="shared" si="58"/>
        <v>0.94696969696969702</v>
      </c>
      <c r="R568" s="30">
        <v>98.8</v>
      </c>
      <c r="S568" s="30">
        <v>1.1411324761219901</v>
      </c>
      <c r="T568" s="32">
        <f t="shared" si="59"/>
        <v>112.74388864085262</v>
      </c>
      <c r="U568" s="32">
        <f t="shared" si="60"/>
        <v>98.466318605350196</v>
      </c>
    </row>
    <row r="569" spans="1:21">
      <c r="A569" s="29">
        <v>42186</v>
      </c>
      <c r="D569" s="30">
        <f t="shared" si="55"/>
        <v>1.0172939979654121</v>
      </c>
      <c r="H569" s="30">
        <f t="shared" si="56"/>
        <v>0.99833610648918136</v>
      </c>
      <c r="L569" s="30">
        <f t="shared" si="57"/>
        <v>0.94161958568738224</v>
      </c>
      <c r="P569" s="30">
        <f t="shared" si="58"/>
        <v>0.94696969696969702</v>
      </c>
      <c r="R569" s="30">
        <v>101.3</v>
      </c>
      <c r="S569" s="30">
        <v>1.1439767410260799</v>
      </c>
      <c r="T569" s="32">
        <f t="shared" si="59"/>
        <v>115.88484386594189</v>
      </c>
      <c r="U569" s="32">
        <f t="shared" si="60"/>
        <v>101.20951206485549</v>
      </c>
    </row>
    <row r="570" spans="1:21">
      <c r="A570" s="29">
        <v>42217</v>
      </c>
      <c r="D570" s="30">
        <f t="shared" si="55"/>
        <v>1.0172939979654121</v>
      </c>
      <c r="H570" s="30">
        <f t="shared" si="56"/>
        <v>0.99833610648918136</v>
      </c>
      <c r="L570" s="30">
        <f t="shared" si="57"/>
        <v>0.94161958568738224</v>
      </c>
      <c r="P570" s="30">
        <f t="shared" si="58"/>
        <v>0.94696969696969702</v>
      </c>
      <c r="R570" s="30">
        <v>100.1</v>
      </c>
      <c r="S570" s="30">
        <v>1.1439767410260799</v>
      </c>
      <c r="T570" s="32">
        <f t="shared" si="59"/>
        <v>114.5120717767106</v>
      </c>
      <c r="U570" s="32">
        <f t="shared" si="60"/>
        <v>100.01058398511387</v>
      </c>
    </row>
    <row r="571" spans="1:21">
      <c r="A571" s="29">
        <v>42248</v>
      </c>
      <c r="D571" s="30">
        <f t="shared" si="55"/>
        <v>1.0172939979654121</v>
      </c>
      <c r="H571" s="30">
        <f t="shared" si="56"/>
        <v>0.99833610648918136</v>
      </c>
      <c r="L571" s="30">
        <f t="shared" si="57"/>
        <v>0.94161958568738224</v>
      </c>
      <c r="P571" s="30">
        <f t="shared" si="58"/>
        <v>0.94696969696969702</v>
      </c>
      <c r="R571" s="30">
        <v>99.9</v>
      </c>
      <c r="S571" s="30">
        <v>1.1439767410260799</v>
      </c>
      <c r="T571" s="32">
        <f t="shared" si="59"/>
        <v>114.28327642850539</v>
      </c>
      <c r="U571" s="32">
        <f t="shared" si="60"/>
        <v>99.810762638490274</v>
      </c>
    </row>
    <row r="572" spans="1:21">
      <c r="A572" s="29">
        <v>42278</v>
      </c>
      <c r="D572" s="30">
        <f t="shared" si="55"/>
        <v>1.0172939979654121</v>
      </c>
      <c r="H572" s="30">
        <f t="shared" si="56"/>
        <v>0.99833610648918136</v>
      </c>
      <c r="L572" s="30">
        <f t="shared" si="57"/>
        <v>0.94161958568738224</v>
      </c>
      <c r="P572" s="30">
        <f t="shared" si="58"/>
        <v>0.94696969696969702</v>
      </c>
      <c r="R572" s="30">
        <v>99.7</v>
      </c>
      <c r="S572" s="30">
        <v>1.1464389004768101</v>
      </c>
      <c r="T572" s="32">
        <f t="shared" si="59"/>
        <v>114.29995837753796</v>
      </c>
      <c r="U572" s="32">
        <f t="shared" si="60"/>
        <v>99.825332032256981</v>
      </c>
    </row>
    <row r="573" spans="1:21">
      <c r="A573" s="29">
        <v>42309</v>
      </c>
      <c r="D573" s="30">
        <f t="shared" si="55"/>
        <v>1.0172939979654121</v>
      </c>
      <c r="H573" s="30">
        <f t="shared" si="56"/>
        <v>0.99833610648918136</v>
      </c>
      <c r="L573" s="30">
        <f t="shared" si="57"/>
        <v>0.94161958568738224</v>
      </c>
      <c r="P573" s="30">
        <f t="shared" si="58"/>
        <v>0.94696969696969702</v>
      </c>
      <c r="R573" s="30">
        <v>101.1</v>
      </c>
      <c r="S573" s="30">
        <v>1.1464389004768101</v>
      </c>
      <c r="T573" s="32">
        <f t="shared" si="59"/>
        <v>115.9049728382055</v>
      </c>
      <c r="U573" s="32">
        <f t="shared" si="60"/>
        <v>101.22709196049328</v>
      </c>
    </row>
    <row r="574" spans="1:21">
      <c r="A574" s="29">
        <v>42339</v>
      </c>
      <c r="D574" s="30">
        <f t="shared" si="55"/>
        <v>1.0172939979654121</v>
      </c>
      <c r="H574" s="30">
        <f t="shared" si="56"/>
        <v>0.99833610648918136</v>
      </c>
      <c r="L574" s="30">
        <f t="shared" si="57"/>
        <v>0.94161958568738224</v>
      </c>
      <c r="P574" s="30">
        <f t="shared" si="58"/>
        <v>0.94696969696969702</v>
      </c>
      <c r="R574" s="30">
        <v>99.4</v>
      </c>
      <c r="S574" s="30">
        <v>1.1464389004768101</v>
      </c>
      <c r="T574" s="32">
        <f t="shared" si="59"/>
        <v>113.95602670739493</v>
      </c>
      <c r="U574" s="32">
        <f t="shared" si="60"/>
        <v>99.524954904777786</v>
      </c>
    </row>
    <row r="575" spans="1:21">
      <c r="A575" s="29">
        <v>42370</v>
      </c>
      <c r="D575" s="30">
        <f t="shared" si="55"/>
        <v>1.0172939979654121</v>
      </c>
      <c r="H575" s="30">
        <f t="shared" si="56"/>
        <v>0.99833610648918136</v>
      </c>
      <c r="L575" s="30">
        <f t="shared" si="57"/>
        <v>0.94161958568738224</v>
      </c>
      <c r="P575" s="30">
        <f t="shared" si="58"/>
        <v>0.94696969696969702</v>
      </c>
      <c r="R575" s="30">
        <v>99.7</v>
      </c>
      <c r="S575" s="30">
        <v>1.1484683785710801</v>
      </c>
      <c r="T575" s="32">
        <f t="shared" si="59"/>
        <v>114.50229734353668</v>
      </c>
      <c r="U575" s="32">
        <f t="shared" si="60"/>
        <v>100.00204735875928</v>
      </c>
    </row>
    <row r="576" spans="1:21">
      <c r="A576" s="29">
        <v>42401</v>
      </c>
      <c r="D576" s="30">
        <f t="shared" si="55"/>
        <v>1.0172939979654121</v>
      </c>
      <c r="H576" s="30">
        <f t="shared" si="56"/>
        <v>0.99833610648918136</v>
      </c>
      <c r="L576" s="30">
        <f t="shared" si="57"/>
        <v>0.94161958568738224</v>
      </c>
      <c r="P576" s="30">
        <f t="shared" si="58"/>
        <v>0.94696969696969702</v>
      </c>
      <c r="R576" s="30">
        <v>99.5</v>
      </c>
      <c r="S576" s="30">
        <v>1.1484683785710801</v>
      </c>
      <c r="T576" s="32">
        <f t="shared" si="59"/>
        <v>114.27260366782247</v>
      </c>
      <c r="U576" s="32">
        <f t="shared" si="60"/>
        <v>99.801441446304395</v>
      </c>
    </row>
    <row r="577" spans="1:21">
      <c r="A577" s="29">
        <v>42430</v>
      </c>
      <c r="D577" s="30">
        <f t="shared" si="55"/>
        <v>1.0172939979654121</v>
      </c>
      <c r="H577" s="30">
        <f t="shared" si="56"/>
        <v>0.99833610648918136</v>
      </c>
      <c r="L577" s="30">
        <f t="shared" si="57"/>
        <v>0.94161958568738224</v>
      </c>
      <c r="P577" s="30">
        <f t="shared" si="58"/>
        <v>0.94696969696969702</v>
      </c>
      <c r="R577" s="30">
        <v>99.4</v>
      </c>
      <c r="S577" s="30">
        <v>1.1484683785710801</v>
      </c>
      <c r="T577" s="32">
        <f t="shared" si="59"/>
        <v>114.15775682996536</v>
      </c>
      <c r="U577" s="32">
        <f t="shared" si="60"/>
        <v>99.701138490076971</v>
      </c>
    </row>
    <row r="578" spans="1:21">
      <c r="A578" s="29">
        <v>42461</v>
      </c>
      <c r="D578" s="30">
        <f t="shared" si="55"/>
        <v>1.0172939979654121</v>
      </c>
      <c r="H578" s="30">
        <f t="shared" si="56"/>
        <v>0.99833610648918136</v>
      </c>
      <c r="L578" s="30">
        <f t="shared" si="57"/>
        <v>0.94161958568738224</v>
      </c>
      <c r="P578" s="30">
        <f t="shared" si="58"/>
        <v>0.94696969696969702</v>
      </c>
      <c r="R578" s="30">
        <v>99.9</v>
      </c>
      <c r="S578" s="30">
        <v>1.1500199138642799</v>
      </c>
      <c r="T578" s="32">
        <f t="shared" si="59"/>
        <v>114.88698939504157</v>
      </c>
      <c r="U578" s="32">
        <f t="shared" si="60"/>
        <v>100.33802308715633</v>
      </c>
    </row>
    <row r="579" spans="1:21">
      <c r="A579" s="29">
        <v>42491</v>
      </c>
      <c r="D579" s="30">
        <f t="shared" ref="D579:D642" si="61">D578</f>
        <v>1.0172939979654121</v>
      </c>
      <c r="H579" s="30">
        <f t="shared" ref="H579:H642" si="62">H578</f>
        <v>0.99833610648918136</v>
      </c>
      <c r="L579" s="30">
        <f t="shared" ref="L579:L642" si="63">L578</f>
        <v>0.94161958568738224</v>
      </c>
      <c r="P579" s="30">
        <f t="shared" ref="P579:P642" si="64">P578</f>
        <v>0.94696969696969702</v>
      </c>
      <c r="R579" s="30">
        <v>99.3</v>
      </c>
      <c r="S579" s="30">
        <v>1.1500199138642799</v>
      </c>
      <c r="T579" s="32">
        <f t="shared" si="59"/>
        <v>114.196977446723</v>
      </c>
      <c r="U579" s="32">
        <f t="shared" si="60"/>
        <v>99.735392317864097</v>
      </c>
    </row>
    <row r="580" spans="1:21">
      <c r="A580" s="29">
        <v>42522</v>
      </c>
      <c r="D580" s="30">
        <f t="shared" si="61"/>
        <v>1.0172939979654121</v>
      </c>
      <c r="H580" s="30">
        <f t="shared" si="62"/>
        <v>0.99833610648918136</v>
      </c>
      <c r="L580" s="30">
        <f t="shared" si="63"/>
        <v>0.94161958568738224</v>
      </c>
      <c r="P580" s="30">
        <f t="shared" si="64"/>
        <v>0.94696969696969702</v>
      </c>
      <c r="R580" s="30">
        <v>99.8</v>
      </c>
      <c r="S580" s="30">
        <v>1.1500199138642799</v>
      </c>
      <c r="T580" s="32">
        <f t="shared" si="59"/>
        <v>114.77198740365513</v>
      </c>
      <c r="U580" s="32">
        <f t="shared" si="60"/>
        <v>100.23758462560761</v>
      </c>
    </row>
    <row r="581" spans="1:21">
      <c r="A581" s="29">
        <v>42552</v>
      </c>
      <c r="D581" s="30">
        <f t="shared" si="61"/>
        <v>1.0172939979654121</v>
      </c>
      <c r="H581" s="30">
        <f t="shared" si="62"/>
        <v>0.99833610648918136</v>
      </c>
      <c r="L581" s="30">
        <f t="shared" si="63"/>
        <v>0.94161958568738224</v>
      </c>
      <c r="P581" s="30">
        <f t="shared" si="64"/>
        <v>0.94696969696969702</v>
      </c>
      <c r="R581" s="30">
        <v>100.4</v>
      </c>
      <c r="S581" s="30">
        <v>1.1510834114601101</v>
      </c>
      <c r="T581" s="32">
        <f t="shared" si="59"/>
        <v>115.56877451059506</v>
      </c>
      <c r="U581" s="32">
        <f t="shared" si="60"/>
        <v>100.93346884672498</v>
      </c>
    </row>
    <row r="582" spans="1:21">
      <c r="A582" s="29">
        <v>42583</v>
      </c>
      <c r="D582" s="30">
        <f t="shared" si="61"/>
        <v>1.0172939979654121</v>
      </c>
      <c r="H582" s="30">
        <f t="shared" si="62"/>
        <v>0.99833610648918136</v>
      </c>
      <c r="L582" s="30">
        <f t="shared" si="63"/>
        <v>0.94161958568738224</v>
      </c>
      <c r="P582" s="30">
        <f t="shared" si="64"/>
        <v>0.94696969696969702</v>
      </c>
      <c r="R582" s="30">
        <v>99.8</v>
      </c>
      <c r="S582" s="30">
        <v>1.1510834114601101</v>
      </c>
      <c r="T582" s="32">
        <f t="shared" si="59"/>
        <v>114.87812446371898</v>
      </c>
      <c r="U582" s="32">
        <f t="shared" si="60"/>
        <v>100.33028078588796</v>
      </c>
    </row>
    <row r="583" spans="1:21">
      <c r="A583" s="29">
        <v>42614</v>
      </c>
      <c r="D583" s="30">
        <f t="shared" si="61"/>
        <v>1.0172939979654121</v>
      </c>
      <c r="H583" s="30">
        <f t="shared" si="62"/>
        <v>0.99833610648918136</v>
      </c>
      <c r="L583" s="30">
        <f t="shared" si="63"/>
        <v>0.94161958568738224</v>
      </c>
      <c r="P583" s="30">
        <f t="shared" si="64"/>
        <v>0.94696969696969702</v>
      </c>
      <c r="R583" s="30">
        <v>99.5</v>
      </c>
      <c r="S583" s="30">
        <v>1.1510834114601101</v>
      </c>
      <c r="T583" s="32">
        <f t="shared" si="59"/>
        <v>114.53279944028095</v>
      </c>
      <c r="U583" s="32">
        <f t="shared" si="60"/>
        <v>100.02868675546948</v>
      </c>
    </row>
    <row r="584" spans="1:21">
      <c r="A584" s="29">
        <v>42644</v>
      </c>
      <c r="D584" s="30">
        <f t="shared" si="61"/>
        <v>1.0172939979654121</v>
      </c>
      <c r="H584" s="30">
        <f t="shared" si="62"/>
        <v>0.99833610648918136</v>
      </c>
      <c r="L584" s="30">
        <f t="shared" si="63"/>
        <v>0.94161958568738224</v>
      </c>
      <c r="P584" s="30">
        <f t="shared" si="64"/>
        <v>0.94696969696969702</v>
      </c>
      <c r="R584" s="30">
        <v>100.2</v>
      </c>
      <c r="S584" s="30">
        <v>1.15164880015008</v>
      </c>
      <c r="T584" s="32">
        <f t="shared" si="59"/>
        <v>115.39520977503801</v>
      </c>
      <c r="U584" s="32">
        <f t="shared" si="60"/>
        <v>100.7818838627756</v>
      </c>
    </row>
    <row r="585" spans="1:21">
      <c r="A585" s="29">
        <v>42675</v>
      </c>
      <c r="D585" s="30">
        <f t="shared" si="61"/>
        <v>1.0172939979654121</v>
      </c>
      <c r="H585" s="30">
        <f t="shared" si="62"/>
        <v>0.99833610648918136</v>
      </c>
      <c r="L585" s="30">
        <f t="shared" si="63"/>
        <v>0.94161958568738224</v>
      </c>
      <c r="P585" s="30">
        <f t="shared" si="64"/>
        <v>0.94696969696969702</v>
      </c>
      <c r="R585" s="30">
        <v>101.4</v>
      </c>
      <c r="S585" s="30">
        <v>1.15164880015008</v>
      </c>
      <c r="T585" s="32">
        <f t="shared" si="59"/>
        <v>116.77718833521811</v>
      </c>
      <c r="U585" s="32">
        <f t="shared" si="60"/>
        <v>101.98885253179088</v>
      </c>
    </row>
    <row r="586" spans="1:21">
      <c r="A586" s="29">
        <v>42705</v>
      </c>
      <c r="D586" s="30">
        <f t="shared" si="61"/>
        <v>1.0172939979654121</v>
      </c>
      <c r="H586" s="30">
        <f t="shared" si="62"/>
        <v>0.99833610648918136</v>
      </c>
      <c r="L586" s="30">
        <f t="shared" si="63"/>
        <v>0.94161958568738224</v>
      </c>
      <c r="P586" s="30">
        <f t="shared" si="64"/>
        <v>0.94696969696969702</v>
      </c>
      <c r="R586" s="30">
        <v>100.1</v>
      </c>
      <c r="S586" s="30">
        <v>1.15164880015008</v>
      </c>
      <c r="T586" s="32">
        <f t="shared" si="59"/>
        <v>115.280044895023</v>
      </c>
      <c r="U586" s="32">
        <f t="shared" si="60"/>
        <v>100.68130314035766</v>
      </c>
    </row>
    <row r="587" spans="1:21">
      <c r="A587" s="29">
        <v>42736</v>
      </c>
      <c r="D587" s="30">
        <f t="shared" si="61"/>
        <v>1.0172939979654121</v>
      </c>
      <c r="H587" s="30">
        <f t="shared" si="62"/>
        <v>0.99833610648918136</v>
      </c>
      <c r="L587" s="30">
        <f t="shared" si="63"/>
        <v>0.94161958568738224</v>
      </c>
      <c r="P587" s="30">
        <f t="shared" si="64"/>
        <v>0.94696969696969702</v>
      </c>
      <c r="R587" s="30">
        <v>100.3</v>
      </c>
      <c r="S587" s="30">
        <v>1.1517061818097201</v>
      </c>
      <c r="T587" s="32">
        <f t="shared" si="59"/>
        <v>115.51613003551492</v>
      </c>
      <c r="U587" s="32">
        <f t="shared" si="60"/>
        <v>100.88749112040611</v>
      </c>
    </row>
    <row r="588" spans="1:21">
      <c r="A588" s="29">
        <v>42767</v>
      </c>
      <c r="D588" s="30">
        <f t="shared" si="61"/>
        <v>1.0172939979654121</v>
      </c>
      <c r="H588" s="30">
        <f t="shared" si="62"/>
        <v>0.99833610648918136</v>
      </c>
      <c r="L588" s="30">
        <f t="shared" si="63"/>
        <v>0.94161958568738224</v>
      </c>
      <c r="P588" s="30">
        <f t="shared" si="64"/>
        <v>0.94696969696969702</v>
      </c>
      <c r="R588" s="30">
        <v>101</v>
      </c>
      <c r="S588" s="30">
        <v>1.1517061818097201</v>
      </c>
      <c r="T588" s="32">
        <f t="shared" si="59"/>
        <v>116.32232436278173</v>
      </c>
      <c r="U588" s="32">
        <f t="shared" si="60"/>
        <v>101.59159125783668</v>
      </c>
    </row>
    <row r="589" spans="1:21">
      <c r="A589" s="29">
        <v>42795</v>
      </c>
      <c r="D589" s="30">
        <f t="shared" si="61"/>
        <v>1.0172939979654121</v>
      </c>
      <c r="H589" s="30">
        <f t="shared" si="62"/>
        <v>0.99833610648918136</v>
      </c>
      <c r="L589" s="30">
        <f t="shared" si="63"/>
        <v>0.94161958568738224</v>
      </c>
      <c r="P589" s="30">
        <f t="shared" si="64"/>
        <v>0.94696969696969702</v>
      </c>
      <c r="R589" s="30">
        <v>101.3</v>
      </c>
      <c r="S589" s="30">
        <v>1.1517061818097201</v>
      </c>
      <c r="T589" s="32">
        <f t="shared" si="59"/>
        <v>116.66783621732463</v>
      </c>
      <c r="U589" s="32">
        <f t="shared" si="60"/>
        <v>101.89334845959262</v>
      </c>
    </row>
    <row r="590" spans="1:21">
      <c r="A590" s="29">
        <v>42826</v>
      </c>
      <c r="D590" s="30">
        <f t="shared" si="61"/>
        <v>1.0172939979654121</v>
      </c>
      <c r="H590" s="30">
        <f t="shared" si="62"/>
        <v>0.99833610648918136</v>
      </c>
      <c r="L590" s="30">
        <f t="shared" si="63"/>
        <v>0.94161958568738224</v>
      </c>
      <c r="P590" s="30">
        <f t="shared" si="64"/>
        <v>0.94696969696969702</v>
      </c>
      <c r="R590" s="30">
        <v>101.5</v>
      </c>
      <c r="S590" s="30">
        <v>1.1512633694097101</v>
      </c>
      <c r="T590" s="32">
        <f t="shared" si="59"/>
        <v>116.85323199508558</v>
      </c>
      <c r="U590" s="32">
        <f t="shared" si="60"/>
        <v>102.05526623572369</v>
      </c>
    </row>
    <row r="591" spans="1:21">
      <c r="A591" s="29">
        <v>42856</v>
      </c>
      <c r="D591" s="30">
        <f t="shared" si="61"/>
        <v>1.0172939979654121</v>
      </c>
      <c r="H591" s="30">
        <f t="shared" si="62"/>
        <v>0.99833610648918136</v>
      </c>
      <c r="L591" s="30">
        <f t="shared" si="63"/>
        <v>0.94161958568738224</v>
      </c>
      <c r="P591" s="30">
        <f t="shared" si="64"/>
        <v>0.94696969696969702</v>
      </c>
      <c r="R591" s="30">
        <v>101.5</v>
      </c>
      <c r="S591" s="30">
        <v>1.1512633694097101</v>
      </c>
      <c r="T591" s="32">
        <f t="shared" si="59"/>
        <v>116.85323199508558</v>
      </c>
      <c r="U591" s="32">
        <f t="shared" si="60"/>
        <v>102.05526623572369</v>
      </c>
    </row>
    <row r="592" spans="1:21">
      <c r="A592" s="29">
        <v>42887</v>
      </c>
      <c r="D592" s="30">
        <f t="shared" si="61"/>
        <v>1.0172939979654121</v>
      </c>
      <c r="H592" s="30">
        <f t="shared" si="62"/>
        <v>0.99833610648918136</v>
      </c>
      <c r="L592" s="30">
        <f t="shared" si="63"/>
        <v>0.94161958568738224</v>
      </c>
      <c r="P592" s="30">
        <f t="shared" si="64"/>
        <v>0.94696969696969702</v>
      </c>
      <c r="R592" s="30">
        <v>101.3</v>
      </c>
      <c r="S592" s="30">
        <v>1.1512633694097101</v>
      </c>
      <c r="T592" s="32">
        <f t="shared" si="59"/>
        <v>116.62297932120363</v>
      </c>
      <c r="U592" s="32">
        <f t="shared" si="60"/>
        <v>101.85417211506216</v>
      </c>
    </row>
    <row r="593" spans="1:21">
      <c r="A593" s="29">
        <v>42917</v>
      </c>
      <c r="D593" s="30">
        <f t="shared" si="61"/>
        <v>1.0172939979654121</v>
      </c>
      <c r="H593" s="30">
        <f t="shared" si="62"/>
        <v>0.99833610648918136</v>
      </c>
      <c r="L593" s="30">
        <f t="shared" si="63"/>
        <v>0.94161958568738224</v>
      </c>
      <c r="P593" s="30">
        <f t="shared" si="64"/>
        <v>0.94696969696969702</v>
      </c>
      <c r="R593" s="30">
        <v>101</v>
      </c>
      <c r="S593" s="30">
        <v>1.1503698600122001</v>
      </c>
      <c r="T593" s="32">
        <f t="shared" si="59"/>
        <v>116.18735586123221</v>
      </c>
      <c r="U593" s="32">
        <f t="shared" si="60"/>
        <v>101.47371478900567</v>
      </c>
    </row>
    <row r="594" spans="1:21">
      <c r="A594" s="29">
        <v>42948</v>
      </c>
      <c r="D594" s="30">
        <f t="shared" si="61"/>
        <v>1.0172939979654121</v>
      </c>
      <c r="H594" s="30">
        <f t="shared" si="62"/>
        <v>0.99833610648918136</v>
      </c>
      <c r="L594" s="30">
        <f t="shared" si="63"/>
        <v>0.94161958568738224</v>
      </c>
      <c r="P594" s="30">
        <f t="shared" si="64"/>
        <v>0.94696969696969702</v>
      </c>
      <c r="R594" s="30">
        <v>101.9</v>
      </c>
      <c r="S594" s="30">
        <v>1.1503698600122001</v>
      </c>
      <c r="T594" s="32">
        <f t="shared" si="59"/>
        <v>117.2226887352432</v>
      </c>
      <c r="U594" s="32">
        <f t="shared" si="60"/>
        <v>102.37793600989779</v>
      </c>
    </row>
    <row r="595" spans="1:21">
      <c r="A595" s="29">
        <v>42979</v>
      </c>
      <c r="D595" s="30">
        <f t="shared" si="61"/>
        <v>1.0172939979654121</v>
      </c>
      <c r="H595" s="30">
        <f t="shared" si="62"/>
        <v>0.99833610648918136</v>
      </c>
      <c r="L595" s="30">
        <f t="shared" si="63"/>
        <v>0.94161958568738224</v>
      </c>
      <c r="P595" s="30">
        <f t="shared" si="64"/>
        <v>0.94696969696969702</v>
      </c>
      <c r="R595" s="30">
        <v>102</v>
      </c>
      <c r="S595" s="30">
        <v>1.1503698600122001</v>
      </c>
      <c r="T595" s="32">
        <f t="shared" si="59"/>
        <v>117.33772572124441</v>
      </c>
      <c r="U595" s="32">
        <f t="shared" si="60"/>
        <v>102.47840503444137</v>
      </c>
    </row>
    <row r="596" spans="1:21">
      <c r="A596" s="29">
        <v>43009</v>
      </c>
      <c r="D596" s="30">
        <f t="shared" si="61"/>
        <v>1.0172939979654121</v>
      </c>
      <c r="H596" s="30">
        <f t="shared" si="62"/>
        <v>0.99833610648918136</v>
      </c>
      <c r="L596" s="30">
        <f t="shared" si="63"/>
        <v>0.94161958568738224</v>
      </c>
      <c r="P596" s="30">
        <f t="shared" si="64"/>
        <v>0.94696969696969702</v>
      </c>
      <c r="R596" s="30">
        <v>102.6</v>
      </c>
      <c r="S596" s="30">
        <v>1.1490885695433799</v>
      </c>
      <c r="T596" s="32">
        <f t="shared" si="59"/>
        <v>117.89648723515077</v>
      </c>
      <c r="U596" s="32">
        <f t="shared" si="60"/>
        <v>102.96640655643938</v>
      </c>
    </row>
    <row r="597" spans="1:21">
      <c r="A597" s="29">
        <v>43040</v>
      </c>
      <c r="D597" s="30">
        <f t="shared" si="61"/>
        <v>1.0172939979654121</v>
      </c>
      <c r="H597" s="30">
        <f t="shared" si="62"/>
        <v>0.99833610648918136</v>
      </c>
      <c r="L597" s="30">
        <f t="shared" si="63"/>
        <v>0.94161958568738224</v>
      </c>
      <c r="P597" s="30">
        <f t="shared" si="64"/>
        <v>0.94696969696969702</v>
      </c>
      <c r="R597" s="30">
        <v>103.2</v>
      </c>
      <c r="S597" s="30">
        <v>1.1490885695433799</v>
      </c>
      <c r="T597" s="32">
        <f t="shared" si="59"/>
        <v>118.58594037687681</v>
      </c>
      <c r="U597" s="32">
        <f t="shared" si="60"/>
        <v>103.56854928483961</v>
      </c>
    </row>
    <row r="598" spans="1:21">
      <c r="A598" s="29">
        <v>43070</v>
      </c>
      <c r="D598" s="30">
        <f t="shared" si="61"/>
        <v>1.0172939979654121</v>
      </c>
      <c r="H598" s="30">
        <f t="shared" si="62"/>
        <v>0.99833610648918136</v>
      </c>
      <c r="L598" s="30">
        <f t="shared" si="63"/>
        <v>0.94161958568738224</v>
      </c>
      <c r="P598" s="30">
        <f t="shared" si="64"/>
        <v>0.94696969696969702</v>
      </c>
      <c r="R598" s="30">
        <v>102.9</v>
      </c>
      <c r="S598" s="30">
        <v>1.1490885695433799</v>
      </c>
      <c r="T598" s="32">
        <f t="shared" si="59"/>
        <v>118.2412138060138</v>
      </c>
      <c r="U598" s="32">
        <f t="shared" si="60"/>
        <v>103.26747792063951</v>
      </c>
    </row>
    <row r="599" spans="1:21">
      <c r="A599" s="29">
        <v>43101</v>
      </c>
      <c r="D599" s="30">
        <f t="shared" si="61"/>
        <v>1.0172939979654121</v>
      </c>
      <c r="H599" s="30">
        <f t="shared" si="62"/>
        <v>0.99833610648918136</v>
      </c>
      <c r="L599" s="30">
        <f t="shared" si="63"/>
        <v>0.94161958568738224</v>
      </c>
      <c r="P599" s="30">
        <f t="shared" si="64"/>
        <v>0.94696969696969702</v>
      </c>
      <c r="R599" s="30">
        <v>102.2</v>
      </c>
      <c r="S599" s="30">
        <v>1.14749084267735</v>
      </c>
      <c r="T599" s="32">
        <f t="shared" ref="T599:T646" si="65">R599*S599</f>
        <v>117.27356412162517</v>
      </c>
      <c r="U599" s="32">
        <f t="shared" si="60"/>
        <v>102.42236867995244</v>
      </c>
    </row>
    <row r="600" spans="1:21">
      <c r="A600" s="29">
        <v>43132</v>
      </c>
      <c r="D600" s="30">
        <f t="shared" si="61"/>
        <v>1.0172939979654121</v>
      </c>
      <c r="H600" s="30">
        <f t="shared" si="62"/>
        <v>0.99833610648918136</v>
      </c>
      <c r="L600" s="30">
        <f t="shared" si="63"/>
        <v>0.94161958568738224</v>
      </c>
      <c r="P600" s="30">
        <f t="shared" si="64"/>
        <v>0.94696969696969702</v>
      </c>
      <c r="R600" s="30">
        <v>103.2</v>
      </c>
      <c r="S600" s="30">
        <v>1.14749084267735</v>
      </c>
      <c r="T600" s="32">
        <f t="shared" si="65"/>
        <v>118.42105496430253</v>
      </c>
      <c r="U600" s="32">
        <f t="shared" ref="U600:U646" si="66">T600/AVERAGE(T$566:T$577)*100</f>
        <v>103.42454449873868</v>
      </c>
    </row>
    <row r="601" spans="1:21">
      <c r="A601" s="29">
        <v>43160</v>
      </c>
      <c r="D601" s="30">
        <f t="shared" si="61"/>
        <v>1.0172939979654121</v>
      </c>
      <c r="H601" s="30">
        <f t="shared" si="62"/>
        <v>0.99833610648918136</v>
      </c>
      <c r="L601" s="30">
        <f t="shared" si="63"/>
        <v>0.94161958568738224</v>
      </c>
      <c r="P601" s="30">
        <f t="shared" si="64"/>
        <v>0.94696969696969702</v>
      </c>
      <c r="R601" s="30">
        <v>103.6</v>
      </c>
      <c r="S601" s="30">
        <v>1.14749084267735</v>
      </c>
      <c r="T601" s="32">
        <f t="shared" si="65"/>
        <v>118.88005130137346</v>
      </c>
      <c r="U601" s="32">
        <f t="shared" si="66"/>
        <v>103.82541482625317</v>
      </c>
    </row>
    <row r="602" spans="1:21">
      <c r="A602" s="29">
        <v>43191</v>
      </c>
      <c r="D602" s="30">
        <f t="shared" si="61"/>
        <v>1.0172939979654121</v>
      </c>
      <c r="H602" s="30">
        <f t="shared" si="62"/>
        <v>0.99833610648918136</v>
      </c>
      <c r="L602" s="30">
        <f t="shared" si="63"/>
        <v>0.94161958568738224</v>
      </c>
      <c r="P602" s="30">
        <f t="shared" si="64"/>
        <v>0.94696969696969702</v>
      </c>
      <c r="R602" s="30">
        <v>103.6</v>
      </c>
      <c r="S602" s="30">
        <v>1.14563639678512</v>
      </c>
      <c r="T602" s="32">
        <f t="shared" si="65"/>
        <v>118.68793070693842</v>
      </c>
      <c r="U602" s="32">
        <f t="shared" si="66"/>
        <v>103.65762384538189</v>
      </c>
    </row>
    <row r="603" spans="1:21">
      <c r="A603" s="29">
        <v>43221</v>
      </c>
      <c r="D603" s="30">
        <f t="shared" si="61"/>
        <v>1.0172939979654121</v>
      </c>
      <c r="H603" s="30">
        <f t="shared" si="62"/>
        <v>0.99833610648918136</v>
      </c>
      <c r="L603" s="30">
        <f t="shared" si="63"/>
        <v>0.94161958568738224</v>
      </c>
      <c r="P603" s="30">
        <f t="shared" si="64"/>
        <v>0.94696969696969702</v>
      </c>
      <c r="R603" s="30">
        <v>104.7</v>
      </c>
      <c r="S603" s="30">
        <v>1.14563639678512</v>
      </c>
      <c r="T603" s="32">
        <f t="shared" si="65"/>
        <v>119.94813074340206</v>
      </c>
      <c r="U603" s="32">
        <f t="shared" si="66"/>
        <v>104.75823568157804</v>
      </c>
    </row>
    <row r="604" spans="1:21">
      <c r="A604" s="29">
        <v>43252</v>
      </c>
      <c r="D604" s="30">
        <f t="shared" si="61"/>
        <v>1.0172939979654121</v>
      </c>
      <c r="H604" s="30">
        <f t="shared" si="62"/>
        <v>0.99833610648918136</v>
      </c>
      <c r="L604" s="30">
        <f t="shared" si="63"/>
        <v>0.94161958568738224</v>
      </c>
      <c r="P604" s="30">
        <f t="shared" si="64"/>
        <v>0.94696969696969702</v>
      </c>
      <c r="R604" s="30">
        <v>106.4</v>
      </c>
      <c r="S604" s="30">
        <v>1.14563639678512</v>
      </c>
      <c r="T604" s="32">
        <f t="shared" si="65"/>
        <v>121.89571261793677</v>
      </c>
      <c r="U604" s="32">
        <f t="shared" si="66"/>
        <v>106.45918124660845</v>
      </c>
    </row>
    <row r="605" spans="1:21">
      <c r="A605" s="29">
        <v>43282</v>
      </c>
      <c r="D605" s="30">
        <f t="shared" si="61"/>
        <v>1.0172939979654121</v>
      </c>
      <c r="H605" s="30">
        <f t="shared" si="62"/>
        <v>0.99833610648918136</v>
      </c>
      <c r="L605" s="30">
        <f t="shared" si="63"/>
        <v>0.94161958568738224</v>
      </c>
      <c r="P605" s="30">
        <f t="shared" si="64"/>
        <v>0.94696969696969702</v>
      </c>
      <c r="R605" s="30">
        <v>108</v>
      </c>
      <c r="S605" s="30">
        <v>1.1436051877067499</v>
      </c>
      <c r="T605" s="32">
        <f t="shared" si="65"/>
        <v>123.50936027232899</v>
      </c>
      <c r="U605" s="32">
        <f t="shared" si="66"/>
        <v>107.86848108511504</v>
      </c>
    </row>
    <row r="606" spans="1:21">
      <c r="A606" s="29">
        <v>43313</v>
      </c>
      <c r="D606" s="30">
        <f t="shared" si="61"/>
        <v>1.0172939979654121</v>
      </c>
      <c r="H606" s="30">
        <f t="shared" si="62"/>
        <v>0.99833610648918136</v>
      </c>
      <c r="L606" s="30">
        <f t="shared" si="63"/>
        <v>0.94161958568738224</v>
      </c>
      <c r="P606" s="30">
        <f t="shared" si="64"/>
        <v>0.94696969696969702</v>
      </c>
      <c r="R606" s="30">
        <v>103.6</v>
      </c>
      <c r="S606" s="30">
        <v>1.1436051877067499</v>
      </c>
      <c r="T606" s="32">
        <f t="shared" si="65"/>
        <v>118.47749744641928</v>
      </c>
      <c r="U606" s="32">
        <f t="shared" si="66"/>
        <v>103.47383926312888</v>
      </c>
    </row>
    <row r="607" spans="1:21">
      <c r="A607" s="29">
        <v>43344</v>
      </c>
      <c r="D607" s="30">
        <f t="shared" si="61"/>
        <v>1.0172939979654121</v>
      </c>
      <c r="H607" s="30">
        <f t="shared" si="62"/>
        <v>0.99833610648918136</v>
      </c>
      <c r="L607" s="30">
        <f t="shared" si="63"/>
        <v>0.94161958568738224</v>
      </c>
      <c r="P607" s="30">
        <f t="shared" si="64"/>
        <v>0.94696969696969702</v>
      </c>
      <c r="R607" s="30">
        <v>105</v>
      </c>
      <c r="S607" s="30">
        <v>1.1436051877067499</v>
      </c>
      <c r="T607" s="32">
        <f t="shared" si="65"/>
        <v>120.07854470920874</v>
      </c>
      <c r="U607" s="32">
        <f t="shared" si="66"/>
        <v>104.87213438830629</v>
      </c>
    </row>
    <row r="608" spans="1:21">
      <c r="A608" s="29">
        <v>43374</v>
      </c>
      <c r="D608" s="30">
        <f t="shared" si="61"/>
        <v>1.0172939979654121</v>
      </c>
      <c r="H608" s="30">
        <f t="shared" si="62"/>
        <v>0.99833610648918136</v>
      </c>
      <c r="L608" s="30">
        <f t="shared" si="63"/>
        <v>0.94161958568738224</v>
      </c>
      <c r="P608" s="30">
        <f t="shared" si="64"/>
        <v>0.94696969696969702</v>
      </c>
      <c r="R608" s="30">
        <v>105.4</v>
      </c>
      <c r="S608" s="30">
        <v>1.1414651646798399</v>
      </c>
      <c r="T608" s="32">
        <f t="shared" si="65"/>
        <v>120.31042835725513</v>
      </c>
      <c r="U608" s="32">
        <f t="shared" si="66"/>
        <v>105.07465294113571</v>
      </c>
    </row>
    <row r="609" spans="1:21">
      <c r="A609" s="29">
        <v>43405</v>
      </c>
      <c r="D609" s="30">
        <f t="shared" si="61"/>
        <v>1.0172939979654121</v>
      </c>
      <c r="H609" s="30">
        <f t="shared" si="62"/>
        <v>0.99833610648918136</v>
      </c>
      <c r="L609" s="30">
        <f t="shared" si="63"/>
        <v>0.94161958568738224</v>
      </c>
      <c r="P609" s="30">
        <f t="shared" si="64"/>
        <v>0.94696969696969702</v>
      </c>
      <c r="R609" s="30">
        <v>104.7</v>
      </c>
      <c r="S609" s="30">
        <v>1.1414651646798399</v>
      </c>
      <c r="T609" s="32">
        <f t="shared" si="65"/>
        <v>119.51140274197924</v>
      </c>
      <c r="U609" s="32">
        <f t="shared" si="66"/>
        <v>104.3768136901035</v>
      </c>
    </row>
    <row r="610" spans="1:21">
      <c r="A610" s="29">
        <v>43435</v>
      </c>
      <c r="D610" s="30">
        <f t="shared" si="61"/>
        <v>1.0172939979654121</v>
      </c>
      <c r="H610" s="30">
        <f t="shared" si="62"/>
        <v>0.99833610648918136</v>
      </c>
      <c r="L610" s="30">
        <f t="shared" si="63"/>
        <v>0.94161958568738224</v>
      </c>
      <c r="P610" s="30">
        <f t="shared" si="64"/>
        <v>0.94696969696969702</v>
      </c>
      <c r="R610" s="30">
        <v>107.3</v>
      </c>
      <c r="S610" s="30">
        <v>1.1414651646798399</v>
      </c>
      <c r="T610" s="32">
        <f t="shared" si="65"/>
        <v>122.47921217014682</v>
      </c>
      <c r="U610" s="32">
        <f t="shared" si="66"/>
        <v>106.9687880510803</v>
      </c>
    </row>
    <row r="611" spans="1:21">
      <c r="A611" s="29">
        <v>43466</v>
      </c>
      <c r="D611" s="30">
        <f t="shared" si="61"/>
        <v>1.0172939979654121</v>
      </c>
      <c r="H611" s="30">
        <f t="shared" si="62"/>
        <v>0.99833610648918136</v>
      </c>
      <c r="L611" s="30">
        <f t="shared" si="63"/>
        <v>0.94161958568738224</v>
      </c>
      <c r="P611" s="30">
        <f t="shared" si="64"/>
        <v>0.94696969696969702</v>
      </c>
      <c r="R611" s="30">
        <v>106.1</v>
      </c>
      <c r="S611" s="30">
        <v>1.13926780621761</v>
      </c>
      <c r="T611" s="32">
        <f t="shared" si="65"/>
        <v>120.87631423968841</v>
      </c>
      <c r="U611" s="32">
        <f t="shared" si="66"/>
        <v>105.56887662160008</v>
      </c>
    </row>
    <row r="612" spans="1:21">
      <c r="A612" s="29">
        <v>43497</v>
      </c>
      <c r="D612" s="30">
        <f t="shared" si="61"/>
        <v>1.0172939979654121</v>
      </c>
      <c r="H612" s="30">
        <f t="shared" si="62"/>
        <v>0.99833610648918136</v>
      </c>
      <c r="L612" s="30">
        <f t="shared" si="63"/>
        <v>0.94161958568738224</v>
      </c>
      <c r="P612" s="30">
        <f t="shared" si="64"/>
        <v>0.94696969696969702</v>
      </c>
      <c r="R612" s="30">
        <v>105.7</v>
      </c>
      <c r="S612" s="30">
        <v>1.13926780621761</v>
      </c>
      <c r="T612" s="32">
        <f t="shared" si="65"/>
        <v>120.42060711720138</v>
      </c>
      <c r="U612" s="32">
        <f t="shared" si="66"/>
        <v>105.17087897175428</v>
      </c>
    </row>
    <row r="613" spans="1:21">
      <c r="A613" s="29">
        <v>43525</v>
      </c>
      <c r="D613" s="30">
        <f t="shared" si="61"/>
        <v>1.0172939979654121</v>
      </c>
      <c r="H613" s="30">
        <f t="shared" si="62"/>
        <v>0.99833610648918136</v>
      </c>
      <c r="L613" s="30">
        <f t="shared" si="63"/>
        <v>0.94161958568738224</v>
      </c>
      <c r="P613" s="30">
        <f t="shared" si="64"/>
        <v>0.94696969696969702</v>
      </c>
      <c r="R613" s="30">
        <v>106</v>
      </c>
      <c r="S613" s="30">
        <v>1.13926780621761</v>
      </c>
      <c r="T613" s="32">
        <f t="shared" si="65"/>
        <v>120.76238745906666</v>
      </c>
      <c r="U613" s="32">
        <f t="shared" si="66"/>
        <v>105.46937720913863</v>
      </c>
    </row>
    <row r="614" spans="1:21">
      <c r="A614" s="29">
        <v>43556</v>
      </c>
      <c r="D614" s="30">
        <f t="shared" si="61"/>
        <v>1.0172939979654121</v>
      </c>
      <c r="H614" s="30">
        <f t="shared" si="62"/>
        <v>0.99833610648918136</v>
      </c>
      <c r="L614" s="30">
        <f t="shared" si="63"/>
        <v>0.94161958568738224</v>
      </c>
      <c r="P614" s="30">
        <f t="shared" si="64"/>
        <v>0.94696969696969702</v>
      </c>
      <c r="R614" s="30">
        <v>106.6</v>
      </c>
      <c r="S614" s="30">
        <v>1.13704530774951</v>
      </c>
      <c r="T614" s="32">
        <f t="shared" si="65"/>
        <v>121.20902980609776</v>
      </c>
      <c r="U614" s="32">
        <f t="shared" si="66"/>
        <v>105.8594580212836</v>
      </c>
    </row>
    <row r="615" spans="1:21">
      <c r="A615" s="29">
        <v>43586</v>
      </c>
      <c r="D615" s="30">
        <f t="shared" si="61"/>
        <v>1.0172939979654121</v>
      </c>
      <c r="H615" s="30">
        <f t="shared" si="62"/>
        <v>0.99833610648918136</v>
      </c>
      <c r="L615" s="30">
        <f t="shared" si="63"/>
        <v>0.94161958568738224</v>
      </c>
      <c r="P615" s="30">
        <f t="shared" si="64"/>
        <v>0.94696969696969702</v>
      </c>
      <c r="R615" s="30">
        <v>106.6</v>
      </c>
      <c r="S615" s="30">
        <v>1.13704530774951</v>
      </c>
      <c r="T615" s="32">
        <f t="shared" si="65"/>
        <v>121.20902980609776</v>
      </c>
      <c r="U615" s="32">
        <f t="shared" si="66"/>
        <v>105.8594580212836</v>
      </c>
    </row>
    <row r="616" spans="1:21">
      <c r="A616" s="29">
        <v>43617</v>
      </c>
      <c r="D616" s="30">
        <f t="shared" si="61"/>
        <v>1.0172939979654121</v>
      </c>
      <c r="H616" s="30">
        <f t="shared" si="62"/>
        <v>0.99833610648918136</v>
      </c>
      <c r="L616" s="30">
        <f t="shared" si="63"/>
        <v>0.94161958568738224</v>
      </c>
      <c r="P616" s="30">
        <f t="shared" si="64"/>
        <v>0.94696969696969702</v>
      </c>
      <c r="R616" s="30">
        <v>107</v>
      </c>
      <c r="S616" s="30">
        <v>1.13704530774951</v>
      </c>
      <c r="T616" s="32">
        <f t="shared" si="65"/>
        <v>121.66384792919757</v>
      </c>
      <c r="U616" s="32">
        <f t="shared" si="66"/>
        <v>106.25667925213268</v>
      </c>
    </row>
    <row r="617" spans="1:21">
      <c r="A617" s="29">
        <v>43647</v>
      </c>
      <c r="D617" s="30">
        <f t="shared" si="61"/>
        <v>1.0172939979654121</v>
      </c>
      <c r="H617" s="30">
        <f t="shared" si="62"/>
        <v>0.99833610648918136</v>
      </c>
      <c r="L617" s="30">
        <f t="shared" si="63"/>
        <v>0.94161958568738224</v>
      </c>
      <c r="P617" s="30">
        <f t="shared" si="64"/>
        <v>0.94696969696969702</v>
      </c>
      <c r="R617" s="30">
        <v>107.5</v>
      </c>
      <c r="S617" s="30">
        <v>1.1348222663355401</v>
      </c>
      <c r="T617" s="32">
        <f t="shared" si="65"/>
        <v>121.99339363107056</v>
      </c>
      <c r="U617" s="32">
        <f t="shared" si="66"/>
        <v>106.54449221003959</v>
      </c>
    </row>
    <row r="618" spans="1:21">
      <c r="A618" s="29">
        <v>43678</v>
      </c>
      <c r="D618" s="30">
        <f t="shared" si="61"/>
        <v>1.0172939979654121</v>
      </c>
      <c r="H618" s="30">
        <f t="shared" si="62"/>
        <v>0.99833610648918136</v>
      </c>
      <c r="L618" s="30">
        <f t="shared" si="63"/>
        <v>0.94161958568738224</v>
      </c>
      <c r="P618" s="30">
        <f t="shared" si="64"/>
        <v>0.94696969696969702</v>
      </c>
      <c r="R618" s="30">
        <v>106.9</v>
      </c>
      <c r="S618" s="30">
        <v>1.1348222663355401</v>
      </c>
      <c r="T618" s="32">
        <f t="shared" si="65"/>
        <v>121.31250027126924</v>
      </c>
      <c r="U618" s="32">
        <f t="shared" si="66"/>
        <v>105.94982527677426</v>
      </c>
    </row>
    <row r="619" spans="1:21">
      <c r="A619" s="29">
        <v>43709</v>
      </c>
      <c r="D619" s="30">
        <f t="shared" si="61"/>
        <v>1.0172939979654121</v>
      </c>
      <c r="H619" s="30">
        <f t="shared" si="62"/>
        <v>0.99833610648918136</v>
      </c>
      <c r="L619" s="30">
        <f t="shared" si="63"/>
        <v>0.94161958568738224</v>
      </c>
      <c r="P619" s="30">
        <f t="shared" si="64"/>
        <v>0.94696969696969702</v>
      </c>
      <c r="R619" s="30">
        <v>108.3</v>
      </c>
      <c r="S619" s="30">
        <v>1.1348222663355401</v>
      </c>
      <c r="T619" s="32">
        <f t="shared" si="65"/>
        <v>122.90125144413899</v>
      </c>
      <c r="U619" s="32">
        <f t="shared" si="66"/>
        <v>107.33738145439338</v>
      </c>
    </row>
    <row r="620" spans="1:21">
      <c r="A620" s="29">
        <v>43739</v>
      </c>
      <c r="D620" s="30">
        <f t="shared" si="61"/>
        <v>1.0172939979654121</v>
      </c>
      <c r="H620" s="30">
        <f t="shared" si="62"/>
        <v>0.99833610648918136</v>
      </c>
      <c r="L620" s="30">
        <f t="shared" si="63"/>
        <v>0.94161958568738224</v>
      </c>
      <c r="P620" s="30">
        <f t="shared" si="64"/>
        <v>0.94696969696969702</v>
      </c>
      <c r="R620" s="30">
        <v>108.4</v>
      </c>
      <c r="S620" s="30">
        <v>1.1326084337950699</v>
      </c>
      <c r="T620" s="32">
        <f t="shared" si="65"/>
        <v>122.77475422338559</v>
      </c>
      <c r="U620" s="32">
        <f t="shared" si="66"/>
        <v>107.22690348710351</v>
      </c>
    </row>
    <row r="621" spans="1:21">
      <c r="A621" s="29">
        <v>43770</v>
      </c>
      <c r="D621" s="30">
        <f t="shared" si="61"/>
        <v>1.0172939979654121</v>
      </c>
      <c r="H621" s="30">
        <f t="shared" si="62"/>
        <v>0.99833610648918136</v>
      </c>
      <c r="L621" s="30">
        <f t="shared" si="63"/>
        <v>0.94161958568738224</v>
      </c>
      <c r="P621" s="30">
        <f t="shared" si="64"/>
        <v>0.94696969696969702</v>
      </c>
      <c r="R621" s="30">
        <v>108.4</v>
      </c>
      <c r="S621" s="30">
        <v>1.1326084337950699</v>
      </c>
      <c r="T621" s="32">
        <f t="shared" si="65"/>
        <v>122.77475422338559</v>
      </c>
      <c r="U621" s="32">
        <f t="shared" si="66"/>
        <v>107.22690348710351</v>
      </c>
    </row>
    <row r="622" spans="1:21">
      <c r="A622" s="29">
        <v>43800</v>
      </c>
      <c r="D622" s="30">
        <f t="shared" si="61"/>
        <v>1.0172939979654121</v>
      </c>
      <c r="H622" s="30">
        <f t="shared" si="62"/>
        <v>0.99833610648918136</v>
      </c>
      <c r="L622" s="30">
        <f t="shared" si="63"/>
        <v>0.94161958568738224</v>
      </c>
      <c r="P622" s="30">
        <f t="shared" si="64"/>
        <v>0.94696969696969702</v>
      </c>
      <c r="R622" s="30">
        <v>110.1</v>
      </c>
      <c r="S622" s="30">
        <v>1.1326084337950699</v>
      </c>
      <c r="T622" s="32">
        <f t="shared" si="65"/>
        <v>124.70018856083719</v>
      </c>
      <c r="U622" s="32">
        <f t="shared" si="66"/>
        <v>108.9085062170673</v>
      </c>
    </row>
    <row r="623" spans="1:21">
      <c r="A623" s="29">
        <v>43831</v>
      </c>
      <c r="D623" s="30">
        <f t="shared" si="61"/>
        <v>1.0172939979654121</v>
      </c>
      <c r="H623" s="30">
        <f t="shared" si="62"/>
        <v>0.99833610648918136</v>
      </c>
      <c r="L623" s="30">
        <f t="shared" si="63"/>
        <v>0.94161958568738224</v>
      </c>
      <c r="P623" s="30">
        <f t="shared" si="64"/>
        <v>0.94696969696969702</v>
      </c>
      <c r="R623" s="30">
        <v>109.1</v>
      </c>
      <c r="S623" s="30">
        <v>1.1304079339651001</v>
      </c>
      <c r="T623" s="32">
        <f t="shared" si="65"/>
        <v>123.32750559559241</v>
      </c>
      <c r="U623" s="32">
        <f t="shared" si="66"/>
        <v>107.70965597490036</v>
      </c>
    </row>
    <row r="624" spans="1:21">
      <c r="A624" s="29">
        <v>43862</v>
      </c>
      <c r="D624" s="30">
        <f t="shared" si="61"/>
        <v>1.0172939979654121</v>
      </c>
      <c r="H624" s="30">
        <f t="shared" si="62"/>
        <v>0.99833610648918136</v>
      </c>
      <c r="L624" s="30">
        <f t="shared" si="63"/>
        <v>0.94161958568738224</v>
      </c>
      <c r="P624" s="30">
        <f t="shared" si="64"/>
        <v>0.94696969696969702</v>
      </c>
      <c r="R624" s="30">
        <v>108.4</v>
      </c>
      <c r="S624" s="30">
        <v>1.1304079339651001</v>
      </c>
      <c r="T624" s="32">
        <f t="shared" si="65"/>
        <v>122.53622004181686</v>
      </c>
      <c r="U624" s="32">
        <f t="shared" si="66"/>
        <v>107.01857660567553</v>
      </c>
    </row>
    <row r="625" spans="1:21">
      <c r="A625" s="29">
        <v>43891</v>
      </c>
      <c r="D625" s="30">
        <f t="shared" si="61"/>
        <v>1.0172939979654121</v>
      </c>
      <c r="H625" s="30">
        <f t="shared" si="62"/>
        <v>0.99833610648918136</v>
      </c>
      <c r="L625" s="30">
        <f t="shared" si="63"/>
        <v>0.94161958568738224</v>
      </c>
      <c r="P625" s="30">
        <f t="shared" si="64"/>
        <v>0.94696969696969702</v>
      </c>
      <c r="R625" s="30">
        <v>108.9</v>
      </c>
      <c r="S625" s="30">
        <v>1.1304079339651001</v>
      </c>
      <c r="T625" s="32">
        <f t="shared" si="65"/>
        <v>123.10142400879941</v>
      </c>
      <c r="U625" s="32">
        <f t="shared" si="66"/>
        <v>107.51220472655041</v>
      </c>
    </row>
    <row r="626" spans="1:21">
      <c r="A626" s="29">
        <v>43922</v>
      </c>
      <c r="D626" s="30">
        <f t="shared" si="61"/>
        <v>1.0172939979654121</v>
      </c>
      <c r="H626" s="30">
        <f t="shared" si="62"/>
        <v>0.99833610648918136</v>
      </c>
      <c r="L626" s="30">
        <f t="shared" si="63"/>
        <v>0.94161958568738224</v>
      </c>
      <c r="P626" s="30">
        <f t="shared" si="64"/>
        <v>0.94696969696969702</v>
      </c>
      <c r="R626" s="30">
        <v>107.6</v>
      </c>
      <c r="S626" s="30">
        <v>1.1282055188294</v>
      </c>
      <c r="T626" s="32">
        <f t="shared" si="65"/>
        <v>121.39491382604344</v>
      </c>
      <c r="U626" s="32">
        <f t="shared" si="66"/>
        <v>106.02180220997768</v>
      </c>
    </row>
    <row r="627" spans="1:21">
      <c r="A627" s="29">
        <v>43952</v>
      </c>
      <c r="D627" s="30">
        <f t="shared" si="61"/>
        <v>1.0172939979654121</v>
      </c>
      <c r="H627" s="30">
        <f t="shared" si="62"/>
        <v>0.99833610648918136</v>
      </c>
      <c r="L627" s="30">
        <f t="shared" si="63"/>
        <v>0.94161958568738224</v>
      </c>
      <c r="P627" s="30">
        <f t="shared" si="64"/>
        <v>0.94696969696969702</v>
      </c>
      <c r="R627" s="30">
        <v>106.2</v>
      </c>
      <c r="S627" s="30">
        <v>1.1282055188294</v>
      </c>
      <c r="T627" s="32">
        <f t="shared" si="65"/>
        <v>119.81542609968228</v>
      </c>
      <c r="U627" s="32">
        <f t="shared" si="66"/>
        <v>104.64233638196683</v>
      </c>
    </row>
    <row r="628" spans="1:21">
      <c r="A628" s="29">
        <v>43983</v>
      </c>
      <c r="D628" s="30">
        <f t="shared" si="61"/>
        <v>1.0172939979654121</v>
      </c>
      <c r="H628" s="30">
        <f t="shared" si="62"/>
        <v>0.99833610648918136</v>
      </c>
      <c r="L628" s="30">
        <f t="shared" si="63"/>
        <v>0.94161958568738224</v>
      </c>
      <c r="P628" s="30">
        <f t="shared" si="64"/>
        <v>0.94696969696969702</v>
      </c>
      <c r="R628" s="30">
        <v>109.9</v>
      </c>
      <c r="S628" s="30">
        <v>1.1282055188294</v>
      </c>
      <c r="T628" s="32">
        <f t="shared" si="65"/>
        <v>123.98978651935107</v>
      </c>
      <c r="U628" s="32">
        <f t="shared" si="66"/>
        <v>108.28806749885267</v>
      </c>
    </row>
    <row r="629" spans="1:21">
      <c r="A629" s="29">
        <v>44013</v>
      </c>
      <c r="D629" s="30">
        <f t="shared" si="61"/>
        <v>1.0172939979654121</v>
      </c>
      <c r="H629" s="30">
        <f t="shared" si="62"/>
        <v>0.99833610648918136</v>
      </c>
      <c r="L629" s="30">
        <f t="shared" si="63"/>
        <v>0.94161958568738224</v>
      </c>
      <c r="P629" s="30">
        <f t="shared" si="64"/>
        <v>0.94696969696969702</v>
      </c>
      <c r="R629" s="30">
        <v>107.5</v>
      </c>
      <c r="S629" s="30">
        <v>1.1259944480648301</v>
      </c>
      <c r="T629" s="32">
        <f t="shared" si="65"/>
        <v>121.04440316696923</v>
      </c>
      <c r="U629" s="32">
        <f t="shared" si="66"/>
        <v>105.71567923828459</v>
      </c>
    </row>
    <row r="630" spans="1:21">
      <c r="A630" s="29">
        <v>44044</v>
      </c>
      <c r="D630" s="30">
        <f t="shared" si="61"/>
        <v>1.0172939979654121</v>
      </c>
      <c r="H630" s="30">
        <f t="shared" si="62"/>
        <v>0.99833610648918136</v>
      </c>
      <c r="L630" s="30">
        <f t="shared" si="63"/>
        <v>0.94161958568738224</v>
      </c>
      <c r="P630" s="30">
        <f t="shared" si="64"/>
        <v>0.94696969696969702</v>
      </c>
      <c r="R630" s="30">
        <v>107.5</v>
      </c>
      <c r="S630" s="30">
        <v>1.1259944480648301</v>
      </c>
      <c r="T630" s="32">
        <f t="shared" si="65"/>
        <v>121.04440316696923</v>
      </c>
      <c r="U630" s="32">
        <f t="shared" si="66"/>
        <v>105.71567923828459</v>
      </c>
    </row>
    <row r="631" spans="1:21">
      <c r="A631" s="29">
        <v>44075</v>
      </c>
      <c r="D631" s="30">
        <f t="shared" si="61"/>
        <v>1.0172939979654121</v>
      </c>
      <c r="H631" s="30">
        <f t="shared" si="62"/>
        <v>0.99833610648918136</v>
      </c>
      <c r="L631" s="30">
        <f t="shared" si="63"/>
        <v>0.94161958568738224</v>
      </c>
      <c r="P631" s="30">
        <f t="shared" si="64"/>
        <v>0.94696969696969702</v>
      </c>
      <c r="R631" s="30">
        <v>107.3</v>
      </c>
      <c r="S631" s="30">
        <v>1.1259944480648301</v>
      </c>
      <c r="T631" s="32">
        <f t="shared" si="65"/>
        <v>120.81920427735626</v>
      </c>
      <c r="U631" s="32">
        <f t="shared" si="66"/>
        <v>105.51899890481802</v>
      </c>
    </row>
    <row r="632" spans="1:21">
      <c r="A632" s="29">
        <v>44105</v>
      </c>
      <c r="D632" s="30">
        <f t="shared" si="61"/>
        <v>1.0172939979654121</v>
      </c>
      <c r="H632" s="30">
        <f t="shared" si="62"/>
        <v>0.99833610648918136</v>
      </c>
      <c r="L632" s="30">
        <f t="shared" si="63"/>
        <v>0.94161958568738224</v>
      </c>
      <c r="P632" s="30">
        <f t="shared" si="64"/>
        <v>0.94696969696969702</v>
      </c>
      <c r="R632" s="30">
        <v>107.6</v>
      </c>
      <c r="S632" s="30">
        <v>1.1237726256188201</v>
      </c>
      <c r="T632" s="32">
        <f t="shared" si="65"/>
        <v>120.91793451658503</v>
      </c>
      <c r="U632" s="32">
        <f t="shared" si="66"/>
        <v>105.60522622329248</v>
      </c>
    </row>
    <row r="633" spans="1:21">
      <c r="A633" s="29">
        <v>44136</v>
      </c>
      <c r="D633" s="30">
        <f t="shared" si="61"/>
        <v>1.0172939979654121</v>
      </c>
      <c r="H633" s="30">
        <f t="shared" si="62"/>
        <v>0.99833610648918136</v>
      </c>
      <c r="L633" s="30">
        <f t="shared" si="63"/>
        <v>0.94161958568738224</v>
      </c>
      <c r="P633" s="30">
        <f t="shared" si="64"/>
        <v>0.94696969696969702</v>
      </c>
      <c r="R633" s="30">
        <v>107.5</v>
      </c>
      <c r="S633" s="30">
        <v>1.1237726256188201</v>
      </c>
      <c r="T633" s="32">
        <f t="shared" si="65"/>
        <v>120.80555725402316</v>
      </c>
      <c r="U633" s="32">
        <f t="shared" si="66"/>
        <v>105.50708010226711</v>
      </c>
    </row>
    <row r="634" spans="1:21">
      <c r="A634" s="29">
        <v>44166</v>
      </c>
      <c r="D634" s="30">
        <f t="shared" si="61"/>
        <v>1.0172939979654121</v>
      </c>
      <c r="H634" s="30">
        <f t="shared" si="62"/>
        <v>0.99833610648918136</v>
      </c>
      <c r="L634" s="30">
        <f t="shared" si="63"/>
        <v>0.94161958568738224</v>
      </c>
      <c r="P634" s="30">
        <f t="shared" si="64"/>
        <v>0.94696969696969702</v>
      </c>
      <c r="R634" s="30">
        <v>108.3</v>
      </c>
      <c r="S634" s="30">
        <v>1.1237726256188201</v>
      </c>
      <c r="T634" s="32">
        <f t="shared" si="65"/>
        <v>121.70457535451821</v>
      </c>
      <c r="U634" s="32">
        <f t="shared" si="66"/>
        <v>106.29224907047001</v>
      </c>
    </row>
    <row r="635" spans="1:21">
      <c r="A635" s="29">
        <v>44197</v>
      </c>
      <c r="D635" s="30">
        <f t="shared" si="61"/>
        <v>1.0172939979654121</v>
      </c>
      <c r="H635" s="30">
        <f t="shared" si="62"/>
        <v>0.99833610648918136</v>
      </c>
      <c r="L635" s="30">
        <f t="shared" si="63"/>
        <v>0.94161958568738224</v>
      </c>
      <c r="P635" s="30">
        <f t="shared" si="64"/>
        <v>0.94696969696969702</v>
      </c>
      <c r="R635" s="30">
        <v>107.9</v>
      </c>
      <c r="S635" s="30">
        <v>1.1215400190602101</v>
      </c>
      <c r="T635" s="32">
        <f t="shared" si="65"/>
        <v>121.01416805659667</v>
      </c>
      <c r="U635" s="32">
        <f t="shared" si="66"/>
        <v>105.68927301754036</v>
      </c>
    </row>
    <row r="636" spans="1:21">
      <c r="A636" s="29">
        <v>44228</v>
      </c>
      <c r="D636" s="30">
        <f t="shared" si="61"/>
        <v>1.0172939979654121</v>
      </c>
      <c r="H636" s="30">
        <f t="shared" si="62"/>
        <v>0.99833610648918136</v>
      </c>
      <c r="L636" s="30">
        <f t="shared" si="63"/>
        <v>0.94161958568738224</v>
      </c>
      <c r="P636" s="30">
        <f t="shared" si="64"/>
        <v>0.94696969696969702</v>
      </c>
      <c r="R636" s="30">
        <v>108.8</v>
      </c>
      <c r="S636" s="30">
        <v>1.1215400190602101</v>
      </c>
      <c r="T636" s="32">
        <f t="shared" si="65"/>
        <v>122.02355407375084</v>
      </c>
      <c r="U636" s="32">
        <f t="shared" si="66"/>
        <v>106.57083321879878</v>
      </c>
    </row>
    <row r="637" spans="1:21">
      <c r="A637" s="29">
        <v>44256</v>
      </c>
      <c r="D637" s="30">
        <f t="shared" si="61"/>
        <v>1.0172939979654121</v>
      </c>
      <c r="H637" s="30">
        <f t="shared" si="62"/>
        <v>0.99833610648918136</v>
      </c>
      <c r="L637" s="30">
        <f t="shared" si="63"/>
        <v>0.94161958568738224</v>
      </c>
      <c r="P637" s="30">
        <f t="shared" si="64"/>
        <v>0.94696969696969702</v>
      </c>
      <c r="R637" s="30">
        <v>109.1</v>
      </c>
      <c r="S637" s="30">
        <v>1.1215400190602101</v>
      </c>
      <c r="T637" s="32">
        <f t="shared" si="65"/>
        <v>122.36001607946891</v>
      </c>
      <c r="U637" s="32">
        <f t="shared" si="66"/>
        <v>106.86468661921829</v>
      </c>
    </row>
    <row r="638" spans="1:21">
      <c r="A638" s="29">
        <v>44287</v>
      </c>
      <c r="D638" s="30">
        <f t="shared" si="61"/>
        <v>1.0172939979654121</v>
      </c>
      <c r="H638" s="30">
        <f t="shared" si="62"/>
        <v>0.99833610648918136</v>
      </c>
      <c r="L638" s="30">
        <f t="shared" si="63"/>
        <v>0.94161958568738224</v>
      </c>
      <c r="P638" s="30">
        <f t="shared" si="64"/>
        <v>0.94696969696969702</v>
      </c>
      <c r="R638" s="30">
        <v>109.4</v>
      </c>
      <c r="S638" s="30">
        <v>1.1192929940944301</v>
      </c>
      <c r="T638" s="32">
        <f t="shared" si="65"/>
        <v>122.45065355393065</v>
      </c>
      <c r="U638" s="32">
        <f t="shared" si="66"/>
        <v>106.94384601797171</v>
      </c>
    </row>
    <row r="639" spans="1:21">
      <c r="A639" s="29">
        <v>44317</v>
      </c>
      <c r="D639" s="30">
        <f t="shared" si="61"/>
        <v>1.0172939979654121</v>
      </c>
      <c r="H639" s="30">
        <f t="shared" si="62"/>
        <v>0.99833610648918136</v>
      </c>
      <c r="L639" s="30">
        <f t="shared" si="63"/>
        <v>0.94161958568738224</v>
      </c>
      <c r="P639" s="30">
        <f t="shared" si="64"/>
        <v>0.94696969696969702</v>
      </c>
      <c r="R639" s="30">
        <v>109.6</v>
      </c>
      <c r="S639" s="30">
        <v>1.1192929940944301</v>
      </c>
      <c r="T639" s="32">
        <f t="shared" si="65"/>
        <v>122.67451215274953</v>
      </c>
      <c r="U639" s="32">
        <f t="shared" si="66"/>
        <v>107.13935579131353</v>
      </c>
    </row>
    <row r="640" spans="1:21">
      <c r="A640" s="29">
        <v>44348</v>
      </c>
      <c r="D640" s="30">
        <f t="shared" si="61"/>
        <v>1.0172939979654121</v>
      </c>
      <c r="H640" s="30">
        <f t="shared" si="62"/>
        <v>0.99833610648918136</v>
      </c>
      <c r="L640" s="30">
        <f t="shared" si="63"/>
        <v>0.94161958568738224</v>
      </c>
      <c r="P640" s="30">
        <f t="shared" si="64"/>
        <v>0.94696969696969702</v>
      </c>
      <c r="R640" s="30">
        <v>110.1</v>
      </c>
      <c r="S640" s="30">
        <v>1.1192929940944301</v>
      </c>
      <c r="T640" s="32">
        <f t="shared" si="65"/>
        <v>123.23415864979674</v>
      </c>
      <c r="U640" s="32">
        <f t="shared" si="66"/>
        <v>107.62813022466806</v>
      </c>
    </row>
    <row r="641" spans="1:21">
      <c r="A641" s="29">
        <v>44378</v>
      </c>
      <c r="D641" s="30">
        <f t="shared" si="61"/>
        <v>1.0172939979654121</v>
      </c>
      <c r="H641" s="30">
        <f t="shared" si="62"/>
        <v>0.99833610648918136</v>
      </c>
      <c r="L641" s="30">
        <f t="shared" si="63"/>
        <v>0.94161958568738224</v>
      </c>
      <c r="P641" s="30">
        <f t="shared" si="64"/>
        <v>0.94696969696969702</v>
      </c>
      <c r="R641" s="30">
        <v>111</v>
      </c>
      <c r="S641" s="30">
        <v>1.1170349564917801</v>
      </c>
      <c r="T641" s="32">
        <f t="shared" si="65"/>
        <v>123.99088017058759</v>
      </c>
      <c r="U641" s="32">
        <f t="shared" si="66"/>
        <v>108.28902265316212</v>
      </c>
    </row>
    <row r="642" spans="1:21">
      <c r="A642" s="29">
        <v>44409</v>
      </c>
      <c r="D642" s="30">
        <f t="shared" si="61"/>
        <v>1.0172939979654121</v>
      </c>
      <c r="H642" s="30">
        <f t="shared" si="62"/>
        <v>0.99833610648918136</v>
      </c>
      <c r="L642" s="30">
        <f t="shared" si="63"/>
        <v>0.94161958568738224</v>
      </c>
      <c r="P642" s="30">
        <f t="shared" si="64"/>
        <v>0.94696969696969702</v>
      </c>
      <c r="R642" s="30">
        <v>112.2</v>
      </c>
      <c r="S642" s="30">
        <v>1.1170349564917801</v>
      </c>
      <c r="T642" s="32">
        <f t="shared" si="65"/>
        <v>125.33132211837773</v>
      </c>
      <c r="U642" s="32">
        <f t="shared" si="66"/>
        <v>109.45971478995304</v>
      </c>
    </row>
    <row r="643" spans="1:21">
      <c r="A643" s="29">
        <v>44440</v>
      </c>
      <c r="D643" s="30">
        <f t="shared" ref="D643:D661" si="67">D642</f>
        <v>1.0172939979654121</v>
      </c>
      <c r="H643" s="30">
        <f t="shared" ref="H643:H661" si="68">H642</f>
        <v>0.99833610648918136</v>
      </c>
      <c r="L643" s="30">
        <f t="shared" ref="L643:L661" si="69">L642</f>
        <v>0.94161958568738224</v>
      </c>
      <c r="P643" s="30">
        <f t="shared" ref="P643:P661" si="70">P642</f>
        <v>0.94696969696969702</v>
      </c>
      <c r="R643" s="30">
        <v>112.9</v>
      </c>
      <c r="S643" s="30">
        <v>1.1170349564917801</v>
      </c>
      <c r="T643" s="32">
        <f t="shared" si="65"/>
        <v>126.11324658792198</v>
      </c>
      <c r="U643" s="32">
        <f t="shared" si="66"/>
        <v>110.14261853641445</v>
      </c>
    </row>
    <row r="644" spans="1:21">
      <c r="A644" s="29">
        <v>44470</v>
      </c>
      <c r="D644" s="30">
        <f t="shared" si="67"/>
        <v>1.0172939979654121</v>
      </c>
      <c r="H644" s="30">
        <f t="shared" si="68"/>
        <v>0.99833610648918136</v>
      </c>
      <c r="L644" s="30">
        <f t="shared" si="69"/>
        <v>0.94161958568738224</v>
      </c>
      <c r="P644" s="30">
        <f t="shared" si="70"/>
        <v>0.94696969696969702</v>
      </c>
      <c r="R644" s="30">
        <v>114</v>
      </c>
      <c r="S644" s="30">
        <v>1.1147741692898201</v>
      </c>
      <c r="T644" s="32">
        <f t="shared" si="65"/>
        <v>127.08425529903948</v>
      </c>
      <c r="U644" s="32">
        <f t="shared" si="66"/>
        <v>110.99066142610081</v>
      </c>
    </row>
    <row r="645" spans="1:21">
      <c r="A645" s="29">
        <v>44501</v>
      </c>
      <c r="D645" s="30">
        <f t="shared" si="67"/>
        <v>1.0172939979654121</v>
      </c>
      <c r="H645" s="30">
        <f t="shared" si="68"/>
        <v>0.99833610648918136</v>
      </c>
      <c r="L645" s="30">
        <f t="shared" si="69"/>
        <v>0.94161958568738224</v>
      </c>
      <c r="P645" s="30">
        <f t="shared" si="70"/>
        <v>0.94696969696969702</v>
      </c>
      <c r="R645" s="30">
        <v>115.3</v>
      </c>
      <c r="S645" s="30">
        <v>1.1147741692898201</v>
      </c>
      <c r="T645" s="32">
        <f t="shared" si="65"/>
        <v>128.53346171911625</v>
      </c>
      <c r="U645" s="32">
        <f t="shared" si="66"/>
        <v>112.25634440727563</v>
      </c>
    </row>
    <row r="646" spans="1:21">
      <c r="A646" s="29">
        <v>44531</v>
      </c>
      <c r="D646" s="30">
        <f t="shared" si="67"/>
        <v>1.0172939979654121</v>
      </c>
      <c r="H646" s="30">
        <f t="shared" si="68"/>
        <v>0.99833610648918136</v>
      </c>
      <c r="L646" s="30">
        <f t="shared" si="69"/>
        <v>0.94161958568738224</v>
      </c>
      <c r="P646" s="30">
        <f t="shared" si="70"/>
        <v>0.94696969696969702</v>
      </c>
      <c r="R646" s="30">
        <v>114.5</v>
      </c>
      <c r="S646" s="30">
        <v>1.1147741692898201</v>
      </c>
      <c r="T646" s="32">
        <f t="shared" si="65"/>
        <v>127.6416423836844</v>
      </c>
      <c r="U646" s="32">
        <f t="shared" si="66"/>
        <v>111.47746257270651</v>
      </c>
    </row>
    <row r="647" spans="1:21">
      <c r="A647" s="29">
        <v>44562</v>
      </c>
      <c r="D647" s="30">
        <f t="shared" si="67"/>
        <v>1.0172939979654121</v>
      </c>
      <c r="H647" s="30">
        <f t="shared" si="68"/>
        <v>0.99833610648918136</v>
      </c>
      <c r="L647" s="30">
        <f t="shared" si="69"/>
        <v>0.94161958568738224</v>
      </c>
      <c r="P647" s="30">
        <f t="shared" si="70"/>
        <v>0.94696969696969702</v>
      </c>
      <c r="R647" s="30">
        <v>115.3</v>
      </c>
    </row>
    <row r="648" spans="1:21">
      <c r="A648" s="29">
        <v>44593</v>
      </c>
      <c r="D648" s="30">
        <f t="shared" si="67"/>
        <v>1.0172939979654121</v>
      </c>
      <c r="H648" s="30">
        <f t="shared" si="68"/>
        <v>0.99833610648918136</v>
      </c>
      <c r="L648" s="30">
        <f t="shared" si="69"/>
        <v>0.94161958568738224</v>
      </c>
      <c r="P648" s="30">
        <f t="shared" si="70"/>
        <v>0.94696969696969702</v>
      </c>
      <c r="R648" s="30">
        <v>116.1</v>
      </c>
    </row>
    <row r="649" spans="1:21">
      <c r="A649" s="29">
        <v>44621</v>
      </c>
      <c r="D649" s="30">
        <f t="shared" si="67"/>
        <v>1.0172939979654121</v>
      </c>
      <c r="H649" s="30">
        <f t="shared" si="68"/>
        <v>0.99833610648918136</v>
      </c>
      <c r="L649" s="30">
        <f t="shared" si="69"/>
        <v>0.94161958568738224</v>
      </c>
      <c r="P649" s="30">
        <f t="shared" si="70"/>
        <v>0.94696969696969702</v>
      </c>
      <c r="R649" s="30">
        <v>118.1</v>
      </c>
    </row>
    <row r="650" spans="1:21">
      <c r="A650" s="29">
        <v>44652</v>
      </c>
      <c r="D650" s="30">
        <f t="shared" si="67"/>
        <v>1.0172939979654121</v>
      </c>
      <c r="H650" s="30">
        <f t="shared" si="68"/>
        <v>0.99833610648918136</v>
      </c>
      <c r="L650" s="30">
        <f t="shared" si="69"/>
        <v>0.94161958568738224</v>
      </c>
      <c r="P650" s="30">
        <f t="shared" si="70"/>
        <v>0.94696969696969702</v>
      </c>
      <c r="R650" s="30">
        <v>118</v>
      </c>
    </row>
    <row r="651" spans="1:21">
      <c r="A651" s="29">
        <v>44682</v>
      </c>
      <c r="D651" s="30">
        <f t="shared" si="67"/>
        <v>1.0172939979654121</v>
      </c>
      <c r="H651" s="30">
        <f t="shared" si="68"/>
        <v>0.99833610648918136</v>
      </c>
      <c r="L651" s="30">
        <f t="shared" si="69"/>
        <v>0.94161958568738224</v>
      </c>
      <c r="P651" s="30">
        <f t="shared" si="70"/>
        <v>0.94696969696969702</v>
      </c>
      <c r="R651" s="30">
        <v>117.1</v>
      </c>
    </row>
    <row r="652" spans="1:21">
      <c r="A652" s="29">
        <v>44713</v>
      </c>
      <c r="D652" s="30">
        <f t="shared" si="67"/>
        <v>1.0172939979654121</v>
      </c>
      <c r="H652" s="30">
        <f t="shared" si="68"/>
        <v>0.99833610648918136</v>
      </c>
      <c r="L652" s="30">
        <f t="shared" si="69"/>
        <v>0.94161958568738224</v>
      </c>
      <c r="P652" s="30">
        <f t="shared" si="70"/>
        <v>0.94696969696969702</v>
      </c>
      <c r="R652" s="30">
        <v>121.6</v>
      </c>
    </row>
    <row r="653" spans="1:21">
      <c r="A653" s="29">
        <v>44743</v>
      </c>
      <c r="D653" s="30">
        <f t="shared" si="67"/>
        <v>1.0172939979654121</v>
      </c>
      <c r="H653" s="30">
        <f t="shared" si="68"/>
        <v>0.99833610648918136</v>
      </c>
      <c r="L653" s="30">
        <f t="shared" si="69"/>
        <v>0.94161958568738224</v>
      </c>
      <c r="P653" s="30">
        <f t="shared" si="70"/>
        <v>0.94696969696969702</v>
      </c>
      <c r="R653" s="30">
        <v>117.7</v>
      </c>
    </row>
    <row r="654" spans="1:21">
      <c r="A654" s="29">
        <v>44774</v>
      </c>
      <c r="D654" s="30">
        <f t="shared" si="67"/>
        <v>1.0172939979654121</v>
      </c>
      <c r="H654" s="30">
        <f t="shared" si="68"/>
        <v>0.99833610648918136</v>
      </c>
      <c r="L654" s="30">
        <f t="shared" si="69"/>
        <v>0.94161958568738224</v>
      </c>
      <c r="P654" s="30">
        <f t="shared" si="70"/>
        <v>0.94696969696969702</v>
      </c>
      <c r="R654" s="30">
        <v>119.5</v>
      </c>
    </row>
    <row r="655" spans="1:21">
      <c r="A655" s="29">
        <v>44805</v>
      </c>
      <c r="D655" s="30">
        <f t="shared" si="67"/>
        <v>1.0172939979654121</v>
      </c>
      <c r="H655" s="30">
        <f t="shared" si="68"/>
        <v>0.99833610648918136</v>
      </c>
      <c r="L655" s="30">
        <f t="shared" si="69"/>
        <v>0.94161958568738224</v>
      </c>
      <c r="P655" s="30">
        <f t="shared" si="70"/>
        <v>0.94696969696969702</v>
      </c>
      <c r="R655" s="30">
        <v>117.8</v>
      </c>
    </row>
    <row r="656" spans="1:21">
      <c r="A656" s="29">
        <v>44835</v>
      </c>
      <c r="D656" s="30">
        <f t="shared" si="67"/>
        <v>1.0172939979654121</v>
      </c>
      <c r="H656" s="30">
        <f t="shared" si="68"/>
        <v>0.99833610648918136</v>
      </c>
      <c r="L656" s="30">
        <f t="shared" si="69"/>
        <v>0.94161958568738224</v>
      </c>
      <c r="P656" s="30">
        <f t="shared" si="70"/>
        <v>0.94696969696969702</v>
      </c>
      <c r="R656" s="30">
        <v>120.2</v>
      </c>
    </row>
    <row r="657" spans="1:16">
      <c r="A657" s="29">
        <v>44866</v>
      </c>
      <c r="D657" s="30">
        <f t="shared" si="67"/>
        <v>1.0172939979654121</v>
      </c>
      <c r="H657" s="30">
        <f t="shared" si="68"/>
        <v>0.99833610648918136</v>
      </c>
      <c r="L657" s="30">
        <f t="shared" si="69"/>
        <v>0.94161958568738224</v>
      </c>
      <c r="P657" s="30">
        <f t="shared" si="70"/>
        <v>0.94696969696969702</v>
      </c>
    </row>
    <row r="658" spans="1:16">
      <c r="A658" s="29">
        <v>44896</v>
      </c>
      <c r="D658" s="30">
        <f t="shared" si="67"/>
        <v>1.0172939979654121</v>
      </c>
      <c r="H658" s="30">
        <f t="shared" si="68"/>
        <v>0.99833610648918136</v>
      </c>
      <c r="L658" s="30">
        <f t="shared" si="69"/>
        <v>0.94161958568738224</v>
      </c>
      <c r="P658" s="30">
        <f t="shared" si="70"/>
        <v>0.94696969696969702</v>
      </c>
    </row>
    <row r="659" spans="1:16">
      <c r="A659" s="29">
        <v>44927</v>
      </c>
      <c r="D659" s="30">
        <f t="shared" si="67"/>
        <v>1.0172939979654121</v>
      </c>
      <c r="H659" s="30">
        <f t="shared" si="68"/>
        <v>0.99833610648918136</v>
      </c>
      <c r="L659" s="30">
        <f t="shared" si="69"/>
        <v>0.94161958568738224</v>
      </c>
      <c r="P659" s="30">
        <f t="shared" si="70"/>
        <v>0.94696969696969702</v>
      </c>
    </row>
    <row r="660" spans="1:16">
      <c r="A660" s="29">
        <v>44958</v>
      </c>
      <c r="D660" s="30">
        <f t="shared" si="67"/>
        <v>1.0172939979654121</v>
      </c>
      <c r="H660" s="30">
        <f t="shared" si="68"/>
        <v>0.99833610648918136</v>
      </c>
      <c r="L660" s="30">
        <f t="shared" si="69"/>
        <v>0.94161958568738224</v>
      </c>
      <c r="P660" s="30">
        <f t="shared" si="70"/>
        <v>0.94696969696969702</v>
      </c>
    </row>
    <row r="661" spans="1:16">
      <c r="A661" s="29">
        <v>44986</v>
      </c>
      <c r="D661" s="30">
        <f t="shared" si="67"/>
        <v>1.0172939979654121</v>
      </c>
      <c r="H661" s="30">
        <f t="shared" si="68"/>
        <v>0.99833610648918136</v>
      </c>
      <c r="L661" s="30">
        <f t="shared" si="69"/>
        <v>0.94161958568738224</v>
      </c>
      <c r="P661" s="30">
        <f t="shared" si="70"/>
        <v>0.94696969696969702</v>
      </c>
    </row>
  </sheetData>
  <phoneticPr fontId="4"/>
  <hyperlinks>
    <hyperlink ref="A640" r:id="rId1" display="※2020年度より2011年度以降の公表値について遡及改定している。2021年度以降、毎月4月分の公表時には、前年度から3カ年分を遡及" xr:uid="{0D334DED-85CD-4268-A070-C57A2DDF2607}"/>
    <hyperlink ref="A641" r:id="rId2" display="　改定する。これまでの公表値と異なるため、利用に当たっては、最新版を利用されたい。（「使用上の注意及び過去資料」を参照）" xr:uid="{6A921FB1-BFB7-43DE-A2AE-07D820DB5A3E}"/>
    <hyperlink ref="A646" r:id="rId3" display="※2020年度より2011年度以降の公表値について遡及改定している。2021年度以降、毎月4月分の公表時には、前年度から3カ年分を遡及" xr:uid="{71E93EE2-32F4-442F-831C-BFC7EA15EB3E}"/>
    <hyperlink ref="A647" r:id="rId4" display="　改定する。これまでの公表値と異なるため、利用に当たっては、最新版を利用されたい。（「使用上の注意及び過去資料」を参照）" xr:uid="{0269A202-52F7-44FE-A384-C3C9ECFA1F0A}"/>
    <hyperlink ref="A652" r:id="rId5" display="※2020年度より2011年度以降の公表値について遡及改定している。2021年度以降、毎月4月分の公表時には、前年度から3カ年分を遡及" xr:uid="{B6580198-4BFD-407E-B6A7-2068690DAE12}"/>
    <hyperlink ref="A653" r:id="rId6" display="　改定する。これまでの公表値と異なるため、利用に当たっては、最新版を利用されたい。（「使用上の注意及び過去資料」を参照）" xr:uid="{C22512DD-06B7-4146-961C-0ED17B1E321A}"/>
    <hyperlink ref="A658" r:id="rId7" display="※2020年度より2011年度以降の公表値について遡及改定している。2021年度以降、毎月4月分の公表時には、前年度から3カ年分を遡及" xr:uid="{9C462989-4EE8-41F8-9759-7D0B13A023C8}"/>
    <hyperlink ref="A659" r:id="rId8" display="　改定する。これまでの公表値と異なるため、利用に当たっては、最新版を利用されたい。（「使用上の注意及び過去資料」を参照）" xr:uid="{0434E7C2-9B4C-498C-B507-12E48FD3F5D6}"/>
  </hyperlinks>
  <pageMargins left="0.7" right="0.7" top="0.75" bottom="0.75" header="0.3" footer="0.3"/>
  <pageSetup paperSize="9" orientation="portrait" horizontalDpi="1200" verticalDpi="1200" r:id="rId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51D6C-30FC-42CC-80A8-D08426BBA0A1}">
  <dimension ref="A1:L276"/>
  <sheetViews>
    <sheetView zoomScaleNormal="100" workbookViewId="0">
      <pane ySplit="2" topLeftCell="A3" activePane="bottomLeft" state="frozen"/>
      <selection pane="bottomLeft"/>
    </sheetView>
  </sheetViews>
  <sheetFormatPr defaultColWidth="7.46875" defaultRowHeight="18.45"/>
  <cols>
    <col min="1" max="1" width="6.17578125" style="100" bestFit="1" customWidth="1"/>
    <col min="2" max="2" width="8.5859375" style="142" customWidth="1"/>
    <col min="3" max="4" width="8.5859375" style="142" bestFit="1" customWidth="1"/>
    <col min="5" max="5" width="10.17578125" style="142" bestFit="1" customWidth="1"/>
    <col min="6" max="6" width="13.1171875" style="142" bestFit="1" customWidth="1"/>
    <col min="7" max="7" width="6.703125" style="260" bestFit="1" customWidth="1"/>
    <col min="8" max="8" width="10.29296875" style="260" bestFit="1" customWidth="1"/>
    <col min="9" max="9" width="16.8203125" style="260" bestFit="1" customWidth="1"/>
    <col min="10" max="10" width="8.703125" style="260" bestFit="1" customWidth="1"/>
    <col min="11" max="12" width="15.17578125" style="261" bestFit="1" customWidth="1"/>
    <col min="13" max="16384" width="7.46875" style="142"/>
  </cols>
  <sheetData>
    <row r="1" spans="1:12">
      <c r="B1" s="273" t="s">
        <v>463</v>
      </c>
      <c r="C1" s="273"/>
      <c r="D1" s="273"/>
      <c r="E1" s="273"/>
      <c r="F1" s="273"/>
      <c r="G1" s="273" t="s">
        <v>464</v>
      </c>
      <c r="H1" s="273"/>
      <c r="I1" s="273"/>
      <c r="J1" s="273"/>
      <c r="K1" s="273"/>
      <c r="L1" s="273"/>
    </row>
    <row r="2" spans="1:12" ht="73.75">
      <c r="A2" s="100" t="s">
        <v>419</v>
      </c>
      <c r="B2" s="41" t="s">
        <v>465</v>
      </c>
      <c r="C2" s="41" t="s">
        <v>421</v>
      </c>
      <c r="D2" s="41" t="s">
        <v>422</v>
      </c>
      <c r="E2" s="41" t="s">
        <v>423</v>
      </c>
      <c r="F2" s="41" t="s">
        <v>466</v>
      </c>
      <c r="G2" s="42" t="s">
        <v>390</v>
      </c>
      <c r="H2" s="42" t="s">
        <v>393</v>
      </c>
      <c r="I2" s="42" t="s">
        <v>467</v>
      </c>
      <c r="J2" s="42" t="s">
        <v>468</v>
      </c>
      <c r="K2" s="43" t="s">
        <v>469</v>
      </c>
      <c r="L2" s="43" t="s">
        <v>470</v>
      </c>
    </row>
    <row r="3" spans="1:12">
      <c r="A3" s="100" t="s">
        <v>39</v>
      </c>
      <c r="B3" s="257">
        <v>56938</v>
      </c>
      <c r="C3" s="257">
        <v>1382</v>
      </c>
      <c r="D3" s="258">
        <v>717</v>
      </c>
      <c r="E3" s="259">
        <f t="shared" ref="E3:E66" si="0">C3-D3</f>
        <v>665</v>
      </c>
      <c r="F3" s="258">
        <v>937</v>
      </c>
    </row>
    <row r="4" spans="1:12">
      <c r="A4" s="100" t="s">
        <v>50</v>
      </c>
      <c r="B4" s="257">
        <v>87167</v>
      </c>
      <c r="C4" s="257">
        <v>2920</v>
      </c>
      <c r="D4" s="258">
        <v>754</v>
      </c>
      <c r="E4" s="259">
        <f t="shared" si="0"/>
        <v>2166</v>
      </c>
      <c r="F4" s="257">
        <v>1011</v>
      </c>
    </row>
    <row r="5" spans="1:12">
      <c r="A5" s="100" t="s">
        <v>51</v>
      </c>
      <c r="B5" s="257">
        <v>70985</v>
      </c>
      <c r="C5" s="257">
        <v>1803</v>
      </c>
      <c r="D5" s="258">
        <v>676</v>
      </c>
      <c r="E5" s="259">
        <f t="shared" si="0"/>
        <v>1127</v>
      </c>
      <c r="F5" s="257">
        <v>1027</v>
      </c>
    </row>
    <row r="6" spans="1:12">
      <c r="A6" s="100" t="s">
        <v>52</v>
      </c>
      <c r="B6" s="257">
        <v>62229</v>
      </c>
      <c r="C6" s="257">
        <v>1849</v>
      </c>
      <c r="D6" s="258">
        <v>540</v>
      </c>
      <c r="E6" s="259">
        <f t="shared" si="0"/>
        <v>1309</v>
      </c>
      <c r="F6" s="257">
        <v>1009</v>
      </c>
    </row>
    <row r="7" spans="1:12">
      <c r="A7" s="100" t="s">
        <v>40</v>
      </c>
      <c r="B7" s="257">
        <v>65940</v>
      </c>
      <c r="C7" s="257">
        <v>1601</v>
      </c>
      <c r="D7" s="258">
        <v>655</v>
      </c>
      <c r="E7" s="259">
        <f t="shared" si="0"/>
        <v>946</v>
      </c>
      <c r="F7" s="257">
        <v>1122</v>
      </c>
    </row>
    <row r="8" spans="1:12">
      <c r="A8" s="100" t="s">
        <v>53</v>
      </c>
      <c r="B8" s="257">
        <v>72786</v>
      </c>
      <c r="C8" s="257">
        <v>2008</v>
      </c>
      <c r="D8" s="258">
        <v>951</v>
      </c>
      <c r="E8" s="259">
        <f t="shared" si="0"/>
        <v>1057</v>
      </c>
      <c r="F8" s="257">
        <v>1201</v>
      </c>
    </row>
    <row r="9" spans="1:12">
      <c r="A9" s="100" t="s">
        <v>54</v>
      </c>
      <c r="B9" s="257">
        <v>74425</v>
      </c>
      <c r="C9" s="257">
        <v>2534</v>
      </c>
      <c r="D9" s="258">
        <v>985</v>
      </c>
      <c r="E9" s="259">
        <f t="shared" si="0"/>
        <v>1549</v>
      </c>
      <c r="F9" s="258">
        <v>973</v>
      </c>
    </row>
    <row r="10" spans="1:12">
      <c r="A10" s="100" t="s">
        <v>55</v>
      </c>
      <c r="B10" s="257">
        <v>76732</v>
      </c>
      <c r="C10" s="257">
        <v>3112</v>
      </c>
      <c r="D10" s="257">
        <v>1082</v>
      </c>
      <c r="E10" s="259">
        <f t="shared" si="0"/>
        <v>2030</v>
      </c>
      <c r="F10" s="257">
        <v>1124</v>
      </c>
    </row>
    <row r="11" spans="1:12">
      <c r="A11" s="100" t="s">
        <v>41</v>
      </c>
      <c r="B11" s="257">
        <v>112934</v>
      </c>
      <c r="C11" s="257">
        <v>3575</v>
      </c>
      <c r="D11" s="257">
        <v>1248</v>
      </c>
      <c r="E11" s="259">
        <f t="shared" si="0"/>
        <v>2327</v>
      </c>
      <c r="F11" s="257">
        <v>2188</v>
      </c>
    </row>
    <row r="12" spans="1:12">
      <c r="A12" s="100" t="s">
        <v>56</v>
      </c>
      <c r="B12" s="257">
        <v>123330</v>
      </c>
      <c r="C12" s="257">
        <v>4410</v>
      </c>
      <c r="D12" s="257">
        <v>1828</v>
      </c>
      <c r="E12" s="259">
        <f t="shared" si="0"/>
        <v>2582</v>
      </c>
      <c r="F12" s="257">
        <v>2250</v>
      </c>
    </row>
    <row r="13" spans="1:12">
      <c r="A13" s="100" t="s">
        <v>57</v>
      </c>
      <c r="B13" s="257">
        <v>147235</v>
      </c>
      <c r="C13" s="257">
        <v>5074</v>
      </c>
      <c r="D13" s="257">
        <v>1790</v>
      </c>
      <c r="E13" s="259">
        <f t="shared" si="0"/>
        <v>3284</v>
      </c>
      <c r="F13" s="257">
        <v>2319</v>
      </c>
    </row>
    <row r="14" spans="1:12">
      <c r="A14" s="100" t="s">
        <v>58</v>
      </c>
      <c r="B14" s="257">
        <v>93474</v>
      </c>
      <c r="C14" s="257">
        <v>3383</v>
      </c>
      <c r="D14" s="257">
        <v>1111</v>
      </c>
      <c r="E14" s="259">
        <f t="shared" si="0"/>
        <v>2272</v>
      </c>
      <c r="F14" s="257">
        <v>1567</v>
      </c>
    </row>
    <row r="15" spans="1:12">
      <c r="A15" s="100" t="s">
        <v>42</v>
      </c>
      <c r="B15" s="257">
        <v>152001</v>
      </c>
      <c r="C15" s="257">
        <v>3566</v>
      </c>
      <c r="D15" s="257">
        <v>1674</v>
      </c>
      <c r="E15" s="259">
        <f t="shared" si="0"/>
        <v>1892</v>
      </c>
      <c r="F15" s="257">
        <v>2400</v>
      </c>
    </row>
    <row r="16" spans="1:12">
      <c r="A16" s="100" t="s">
        <v>59</v>
      </c>
      <c r="B16" s="257">
        <v>133815</v>
      </c>
      <c r="C16" s="257">
        <v>4403</v>
      </c>
      <c r="D16" s="257">
        <v>2357</v>
      </c>
      <c r="E16" s="259">
        <f t="shared" si="0"/>
        <v>2046</v>
      </c>
      <c r="F16" s="257">
        <v>1784</v>
      </c>
    </row>
    <row r="17" spans="1:6">
      <c r="A17" s="100" t="s">
        <v>60</v>
      </c>
      <c r="B17" s="257">
        <v>179836</v>
      </c>
      <c r="C17" s="257">
        <v>9423</v>
      </c>
      <c r="D17" s="257">
        <v>1932</v>
      </c>
      <c r="E17" s="259">
        <f t="shared" si="0"/>
        <v>7491</v>
      </c>
      <c r="F17" s="257">
        <v>2809</v>
      </c>
    </row>
    <row r="18" spans="1:6">
      <c r="A18" s="100" t="s">
        <v>61</v>
      </c>
      <c r="B18" s="257">
        <v>146710</v>
      </c>
      <c r="C18" s="257">
        <v>6970</v>
      </c>
      <c r="D18" s="257">
        <v>1960</v>
      </c>
      <c r="E18" s="259">
        <f t="shared" si="0"/>
        <v>5010</v>
      </c>
      <c r="F18" s="257">
        <v>2535</v>
      </c>
    </row>
    <row r="19" spans="1:6">
      <c r="A19" s="100" t="s">
        <v>43</v>
      </c>
      <c r="B19" s="257">
        <v>139591</v>
      </c>
      <c r="C19" s="257">
        <v>4885</v>
      </c>
      <c r="D19" s="257">
        <v>1857</v>
      </c>
      <c r="E19" s="259">
        <f t="shared" si="0"/>
        <v>3028</v>
      </c>
      <c r="F19" s="257">
        <v>2916</v>
      </c>
    </row>
    <row r="20" spans="1:6">
      <c r="A20" s="100" t="s">
        <v>62</v>
      </c>
      <c r="B20" s="257">
        <v>136368</v>
      </c>
      <c r="C20" s="257">
        <v>6334</v>
      </c>
      <c r="D20" s="257">
        <v>2331</v>
      </c>
      <c r="E20" s="259">
        <f t="shared" si="0"/>
        <v>4003</v>
      </c>
      <c r="F20" s="257">
        <v>2932</v>
      </c>
    </row>
    <row r="21" spans="1:6">
      <c r="A21" s="100" t="s">
        <v>63</v>
      </c>
      <c r="B21" s="257">
        <v>169154</v>
      </c>
      <c r="C21" s="257">
        <v>7248</v>
      </c>
      <c r="D21" s="257">
        <v>2419</v>
      </c>
      <c r="E21" s="259">
        <f t="shared" si="0"/>
        <v>4829</v>
      </c>
      <c r="F21" s="257">
        <v>3054</v>
      </c>
    </row>
    <row r="22" spans="1:6">
      <c r="A22" s="100" t="s">
        <v>64</v>
      </c>
      <c r="B22" s="257">
        <v>131883</v>
      </c>
      <c r="C22" s="257">
        <v>5524</v>
      </c>
      <c r="D22" s="257">
        <v>2176</v>
      </c>
      <c r="E22" s="259">
        <f t="shared" si="0"/>
        <v>3348</v>
      </c>
      <c r="F22" s="257">
        <v>3641</v>
      </c>
    </row>
    <row r="23" spans="1:6">
      <c r="A23" s="100" t="s">
        <v>44</v>
      </c>
      <c r="B23" s="257">
        <v>161358</v>
      </c>
      <c r="C23" s="257">
        <v>6016</v>
      </c>
      <c r="D23" s="257">
        <v>2916</v>
      </c>
      <c r="E23" s="259">
        <f t="shared" si="0"/>
        <v>3100</v>
      </c>
      <c r="F23" s="257">
        <v>3304</v>
      </c>
    </row>
    <row r="24" spans="1:6">
      <c r="A24" s="100" t="s">
        <v>65</v>
      </c>
      <c r="B24" s="257">
        <v>172784</v>
      </c>
      <c r="C24" s="257">
        <v>7136</v>
      </c>
      <c r="D24" s="257">
        <v>2682</v>
      </c>
      <c r="E24" s="259">
        <f t="shared" si="0"/>
        <v>4454</v>
      </c>
      <c r="F24" s="257">
        <v>3244</v>
      </c>
    </row>
    <row r="25" spans="1:6">
      <c r="A25" s="100" t="s">
        <v>66</v>
      </c>
      <c r="B25" s="257">
        <v>201487</v>
      </c>
      <c r="C25" s="257">
        <v>6934</v>
      </c>
      <c r="D25" s="257">
        <v>2018</v>
      </c>
      <c r="E25" s="259">
        <f t="shared" si="0"/>
        <v>4916</v>
      </c>
      <c r="F25" s="257">
        <v>4037</v>
      </c>
    </row>
    <row r="26" spans="1:6">
      <c r="A26" s="100" t="s">
        <v>67</v>
      </c>
      <c r="B26" s="257">
        <v>237874</v>
      </c>
      <c r="C26" s="257">
        <v>12216</v>
      </c>
      <c r="D26" s="257">
        <v>2998</v>
      </c>
      <c r="E26" s="259">
        <f t="shared" si="0"/>
        <v>9218</v>
      </c>
      <c r="F26" s="257">
        <v>5168</v>
      </c>
    </row>
    <row r="27" spans="1:6">
      <c r="A27" s="100" t="s">
        <v>45</v>
      </c>
      <c r="B27" s="257">
        <v>194505</v>
      </c>
      <c r="C27" s="257">
        <v>6330</v>
      </c>
      <c r="D27" s="257">
        <v>3044</v>
      </c>
      <c r="E27" s="259">
        <f t="shared" si="0"/>
        <v>3286</v>
      </c>
      <c r="F27" s="257">
        <v>3801</v>
      </c>
    </row>
    <row r="28" spans="1:6">
      <c r="A28" s="100" t="s">
        <v>68</v>
      </c>
      <c r="B28" s="257">
        <v>219454</v>
      </c>
      <c r="C28" s="257">
        <v>9104</v>
      </c>
      <c r="D28" s="257">
        <v>3030</v>
      </c>
      <c r="E28" s="259">
        <f t="shared" si="0"/>
        <v>6074</v>
      </c>
      <c r="F28" s="257">
        <v>4170</v>
      </c>
    </row>
    <row r="29" spans="1:6">
      <c r="A29" s="100" t="s">
        <v>69</v>
      </c>
      <c r="B29" s="257">
        <v>252137</v>
      </c>
      <c r="C29" s="257">
        <v>13081</v>
      </c>
      <c r="D29" s="257">
        <v>3249</v>
      </c>
      <c r="E29" s="259">
        <f t="shared" si="0"/>
        <v>9832</v>
      </c>
      <c r="F29" s="257">
        <v>4972</v>
      </c>
    </row>
    <row r="30" spans="1:6">
      <c r="A30" s="100" t="s">
        <v>70</v>
      </c>
      <c r="B30" s="257">
        <v>314050</v>
      </c>
      <c r="C30" s="257">
        <v>11894</v>
      </c>
      <c r="D30" s="257">
        <v>4408</v>
      </c>
      <c r="E30" s="259">
        <f t="shared" si="0"/>
        <v>7486</v>
      </c>
      <c r="F30" s="257">
        <v>19813</v>
      </c>
    </row>
    <row r="31" spans="1:6">
      <c r="A31" s="100" t="s">
        <v>46</v>
      </c>
      <c r="B31" s="257">
        <v>292358</v>
      </c>
      <c r="C31" s="257">
        <v>14225</v>
      </c>
      <c r="D31" s="257">
        <v>4046</v>
      </c>
      <c r="E31" s="259">
        <f t="shared" si="0"/>
        <v>10179</v>
      </c>
      <c r="F31" s="257">
        <v>7103</v>
      </c>
    </row>
    <row r="32" spans="1:6">
      <c r="A32" s="100" t="s">
        <v>71</v>
      </c>
      <c r="B32" s="257">
        <v>363789</v>
      </c>
      <c r="C32" s="257">
        <v>16598</v>
      </c>
      <c r="D32" s="257">
        <v>4951</v>
      </c>
      <c r="E32" s="259">
        <f t="shared" si="0"/>
        <v>11647</v>
      </c>
      <c r="F32" s="257">
        <v>9264</v>
      </c>
    </row>
    <row r="33" spans="1:6">
      <c r="A33" s="100" t="s">
        <v>72</v>
      </c>
      <c r="B33" s="257">
        <v>401120</v>
      </c>
      <c r="C33" s="257">
        <v>20557</v>
      </c>
      <c r="D33" s="257">
        <v>6282</v>
      </c>
      <c r="E33" s="259">
        <f t="shared" si="0"/>
        <v>14275</v>
      </c>
      <c r="F33" s="257">
        <v>11047</v>
      </c>
    </row>
    <row r="34" spans="1:6">
      <c r="A34" s="100" t="s">
        <v>73</v>
      </c>
      <c r="B34" s="257">
        <v>416042</v>
      </c>
      <c r="C34" s="257">
        <v>24146</v>
      </c>
      <c r="D34" s="257">
        <v>6381</v>
      </c>
      <c r="E34" s="259">
        <f t="shared" si="0"/>
        <v>17765</v>
      </c>
      <c r="F34" s="257">
        <v>15808</v>
      </c>
    </row>
    <row r="35" spans="1:6">
      <c r="A35" s="100" t="s">
        <v>47</v>
      </c>
      <c r="B35" s="257">
        <v>435705</v>
      </c>
      <c r="C35" s="257">
        <v>23624</v>
      </c>
      <c r="D35" s="257">
        <v>7199</v>
      </c>
      <c r="E35" s="259">
        <f t="shared" si="0"/>
        <v>16425</v>
      </c>
      <c r="F35" s="257">
        <v>10315</v>
      </c>
    </row>
    <row r="36" spans="1:6">
      <c r="A36" s="100" t="s">
        <v>74</v>
      </c>
      <c r="B36" s="257">
        <v>481006</v>
      </c>
      <c r="C36" s="257">
        <v>26576</v>
      </c>
      <c r="D36" s="257">
        <v>7684</v>
      </c>
      <c r="E36" s="259">
        <f t="shared" si="0"/>
        <v>18892</v>
      </c>
      <c r="F36" s="257">
        <v>10937</v>
      </c>
    </row>
    <row r="37" spans="1:6">
      <c r="A37" s="100" t="s">
        <v>75</v>
      </c>
      <c r="B37" s="257">
        <v>481788</v>
      </c>
      <c r="C37" s="257">
        <v>25118</v>
      </c>
      <c r="D37" s="257">
        <v>8798</v>
      </c>
      <c r="E37" s="259">
        <f t="shared" si="0"/>
        <v>16320</v>
      </c>
      <c r="F37" s="257">
        <v>10761</v>
      </c>
    </row>
    <row r="38" spans="1:6">
      <c r="A38" s="100" t="s">
        <v>76</v>
      </c>
      <c r="B38" s="257">
        <v>466615</v>
      </c>
      <c r="C38" s="257">
        <v>29054</v>
      </c>
      <c r="D38" s="257">
        <v>8737</v>
      </c>
      <c r="E38" s="259">
        <f t="shared" si="0"/>
        <v>20317</v>
      </c>
      <c r="F38" s="257">
        <v>12471</v>
      </c>
    </row>
    <row r="39" spans="1:6">
      <c r="A39" s="100" t="s">
        <v>48</v>
      </c>
      <c r="B39" s="257">
        <v>502566</v>
      </c>
      <c r="C39" s="257">
        <v>25645</v>
      </c>
      <c r="D39" s="257">
        <v>8689</v>
      </c>
      <c r="E39" s="259">
        <f t="shared" si="0"/>
        <v>16956</v>
      </c>
      <c r="F39" s="257">
        <v>11715</v>
      </c>
    </row>
    <row r="40" spans="1:6">
      <c r="A40" s="100" t="s">
        <v>77</v>
      </c>
      <c r="B40" s="257">
        <v>589574</v>
      </c>
      <c r="C40" s="257">
        <v>29217</v>
      </c>
      <c r="D40" s="257">
        <v>11897</v>
      </c>
      <c r="E40" s="259">
        <f t="shared" si="0"/>
        <v>17320</v>
      </c>
      <c r="F40" s="257">
        <v>11520</v>
      </c>
    </row>
    <row r="41" spans="1:6">
      <c r="A41" s="100" t="s">
        <v>78</v>
      </c>
      <c r="B41" s="257">
        <v>608496</v>
      </c>
      <c r="C41" s="257">
        <v>32423</v>
      </c>
      <c r="D41" s="257">
        <v>9226</v>
      </c>
      <c r="E41" s="259">
        <f t="shared" si="0"/>
        <v>23197</v>
      </c>
      <c r="F41" s="257">
        <v>11670</v>
      </c>
    </row>
    <row r="42" spans="1:6">
      <c r="A42" s="100" t="s">
        <v>79</v>
      </c>
      <c r="B42" s="257">
        <v>606764</v>
      </c>
      <c r="C42" s="257">
        <v>32204</v>
      </c>
      <c r="D42" s="257">
        <v>10321</v>
      </c>
      <c r="E42" s="259">
        <f t="shared" si="0"/>
        <v>21883</v>
      </c>
      <c r="F42" s="257">
        <v>15068</v>
      </c>
    </row>
    <row r="43" spans="1:6">
      <c r="A43" s="100" t="s">
        <v>49</v>
      </c>
      <c r="B43" s="257">
        <v>660392</v>
      </c>
      <c r="C43" s="257">
        <v>36506</v>
      </c>
      <c r="D43" s="257">
        <v>12859</v>
      </c>
      <c r="E43" s="259">
        <f t="shared" si="0"/>
        <v>23647</v>
      </c>
      <c r="F43" s="257">
        <v>15824</v>
      </c>
    </row>
    <row r="44" spans="1:6">
      <c r="A44" s="100" t="s">
        <v>80</v>
      </c>
      <c r="B44" s="257">
        <v>753326</v>
      </c>
      <c r="C44" s="257">
        <v>41636</v>
      </c>
      <c r="D44" s="257">
        <v>13682</v>
      </c>
      <c r="E44" s="259">
        <f t="shared" si="0"/>
        <v>27954</v>
      </c>
      <c r="F44" s="257">
        <v>16037</v>
      </c>
    </row>
    <row r="45" spans="1:6">
      <c r="A45" s="100" t="s">
        <v>81</v>
      </c>
      <c r="B45" s="257">
        <v>764102</v>
      </c>
      <c r="C45" s="257">
        <v>38732</v>
      </c>
      <c r="D45" s="257">
        <v>16897</v>
      </c>
      <c r="E45" s="259">
        <f t="shared" si="0"/>
        <v>21835</v>
      </c>
      <c r="F45" s="257">
        <v>16061</v>
      </c>
    </row>
    <row r="46" spans="1:6">
      <c r="A46" s="100" t="s">
        <v>82</v>
      </c>
      <c r="B46" s="257">
        <v>852335</v>
      </c>
      <c r="C46" s="257">
        <v>47799</v>
      </c>
      <c r="D46" s="257">
        <v>16325</v>
      </c>
      <c r="E46" s="259">
        <f t="shared" si="0"/>
        <v>31474</v>
      </c>
      <c r="F46" s="257">
        <v>20829</v>
      </c>
    </row>
    <row r="47" spans="1:6">
      <c r="A47" s="100" t="s">
        <v>83</v>
      </c>
      <c r="B47" s="257">
        <v>742469</v>
      </c>
      <c r="C47" s="257">
        <v>34048</v>
      </c>
      <c r="D47" s="257">
        <v>19221</v>
      </c>
      <c r="E47" s="259">
        <f t="shared" si="0"/>
        <v>14827</v>
      </c>
      <c r="F47" s="257">
        <v>16142</v>
      </c>
    </row>
    <row r="48" spans="1:6">
      <c r="A48" s="100" t="s">
        <v>84</v>
      </c>
      <c r="B48" s="257">
        <v>758534</v>
      </c>
      <c r="C48" s="257">
        <v>32007</v>
      </c>
      <c r="D48" s="257">
        <v>16336</v>
      </c>
      <c r="E48" s="259">
        <f t="shared" si="0"/>
        <v>15671</v>
      </c>
      <c r="F48" s="257">
        <v>16906</v>
      </c>
    </row>
    <row r="49" spans="1:6">
      <c r="A49" s="100" t="s">
        <v>85</v>
      </c>
      <c r="B49" s="257">
        <v>856225</v>
      </c>
      <c r="C49" s="257">
        <v>43404</v>
      </c>
      <c r="D49" s="257">
        <v>17775</v>
      </c>
      <c r="E49" s="259">
        <f t="shared" si="0"/>
        <v>25629</v>
      </c>
      <c r="F49" s="257">
        <v>18397</v>
      </c>
    </row>
    <row r="50" spans="1:6">
      <c r="A50" s="100" t="s">
        <v>86</v>
      </c>
      <c r="B50" s="257">
        <v>854954</v>
      </c>
      <c r="C50" s="257">
        <v>40465</v>
      </c>
      <c r="D50" s="257">
        <v>19639</v>
      </c>
      <c r="E50" s="259">
        <f t="shared" si="0"/>
        <v>20826</v>
      </c>
      <c r="F50" s="257">
        <v>18151</v>
      </c>
    </row>
    <row r="51" spans="1:6">
      <c r="A51" s="100" t="s">
        <v>87</v>
      </c>
      <c r="B51" s="257">
        <v>843151</v>
      </c>
      <c r="C51" s="257">
        <v>34172</v>
      </c>
      <c r="D51" s="257">
        <v>20059</v>
      </c>
      <c r="E51" s="259">
        <f t="shared" si="0"/>
        <v>14113</v>
      </c>
      <c r="F51" s="257">
        <v>16818</v>
      </c>
    </row>
    <row r="52" spans="1:6">
      <c r="A52" s="100" t="s">
        <v>88</v>
      </c>
      <c r="B52" s="257">
        <v>940652</v>
      </c>
      <c r="C52" s="257">
        <v>43746</v>
      </c>
      <c r="D52" s="257">
        <v>20498</v>
      </c>
      <c r="E52" s="259">
        <f t="shared" si="0"/>
        <v>23248</v>
      </c>
      <c r="F52" s="257">
        <v>18180</v>
      </c>
    </row>
    <row r="53" spans="1:6">
      <c r="A53" s="100" t="s">
        <v>89</v>
      </c>
      <c r="B53" s="257">
        <v>1032184</v>
      </c>
      <c r="C53" s="257">
        <v>46558</v>
      </c>
      <c r="D53" s="257">
        <v>21749</v>
      </c>
      <c r="E53" s="259">
        <f t="shared" si="0"/>
        <v>24809</v>
      </c>
      <c r="F53" s="257">
        <v>21722</v>
      </c>
    </row>
    <row r="54" spans="1:6">
      <c r="A54" s="100" t="s">
        <v>90</v>
      </c>
      <c r="B54" s="257">
        <v>1023471</v>
      </c>
      <c r="C54" s="257">
        <v>44904</v>
      </c>
      <c r="D54" s="257">
        <v>20782</v>
      </c>
      <c r="E54" s="259">
        <f t="shared" si="0"/>
        <v>24122</v>
      </c>
      <c r="F54" s="257">
        <v>21720</v>
      </c>
    </row>
    <row r="55" spans="1:6">
      <c r="A55" s="100" t="s">
        <v>91</v>
      </c>
      <c r="B55" s="257">
        <v>1110724</v>
      </c>
      <c r="C55" s="257">
        <v>41560</v>
      </c>
      <c r="D55" s="257">
        <v>24428</v>
      </c>
      <c r="E55" s="259">
        <f t="shared" si="0"/>
        <v>17132</v>
      </c>
      <c r="F55" s="257">
        <v>24149</v>
      </c>
    </row>
    <row r="56" spans="1:6">
      <c r="A56" s="100" t="s">
        <v>92</v>
      </c>
      <c r="B56" s="257">
        <v>1302634</v>
      </c>
      <c r="C56" s="257">
        <v>58484</v>
      </c>
      <c r="D56" s="257">
        <v>30241</v>
      </c>
      <c r="E56" s="259">
        <f t="shared" si="0"/>
        <v>28243</v>
      </c>
      <c r="F56" s="257">
        <v>26097</v>
      </c>
    </row>
    <row r="57" spans="1:6">
      <c r="A57" s="100" t="s">
        <v>93</v>
      </c>
      <c r="B57" s="257">
        <v>1407803</v>
      </c>
      <c r="C57" s="257">
        <v>62599</v>
      </c>
      <c r="D57" s="257">
        <v>28134</v>
      </c>
      <c r="E57" s="259">
        <f t="shared" si="0"/>
        <v>34465</v>
      </c>
      <c r="F57" s="257">
        <v>30739</v>
      </c>
    </row>
    <row r="58" spans="1:6">
      <c r="A58" s="100" t="s">
        <v>94</v>
      </c>
      <c r="B58" s="257">
        <v>1350377</v>
      </c>
      <c r="C58" s="257">
        <v>62904</v>
      </c>
      <c r="D58" s="257">
        <v>29737</v>
      </c>
      <c r="E58" s="259">
        <f t="shared" si="0"/>
        <v>33167</v>
      </c>
      <c r="F58" s="257">
        <v>26788</v>
      </c>
    </row>
    <row r="59" spans="1:6">
      <c r="A59" s="100" t="s">
        <v>95</v>
      </c>
      <c r="B59" s="257">
        <v>1490471</v>
      </c>
      <c r="C59" s="257">
        <v>66053</v>
      </c>
      <c r="D59" s="257">
        <v>30104</v>
      </c>
      <c r="E59" s="259">
        <f t="shared" si="0"/>
        <v>35949</v>
      </c>
      <c r="F59" s="257">
        <v>24620</v>
      </c>
    </row>
    <row r="60" spans="1:6">
      <c r="A60" s="100" t="s">
        <v>96</v>
      </c>
      <c r="B60" s="257">
        <v>1565920</v>
      </c>
      <c r="C60" s="257">
        <v>80136</v>
      </c>
      <c r="D60" s="257">
        <v>31099</v>
      </c>
      <c r="E60" s="259">
        <f t="shared" si="0"/>
        <v>49037</v>
      </c>
      <c r="F60" s="257">
        <v>26083</v>
      </c>
    </row>
    <row r="61" spans="1:6">
      <c r="A61" s="100" t="s">
        <v>97</v>
      </c>
      <c r="B61" s="257">
        <v>1736677</v>
      </c>
      <c r="C61" s="257">
        <v>89776</v>
      </c>
      <c r="D61" s="257">
        <v>33562</v>
      </c>
      <c r="E61" s="259">
        <f t="shared" si="0"/>
        <v>56214</v>
      </c>
      <c r="F61" s="257">
        <v>30259</v>
      </c>
    </row>
    <row r="62" spans="1:6">
      <c r="A62" s="100" t="s">
        <v>98</v>
      </c>
      <c r="B62" s="257">
        <v>1742758</v>
      </c>
      <c r="C62" s="257">
        <v>85198</v>
      </c>
      <c r="D62" s="257">
        <v>34212</v>
      </c>
      <c r="E62" s="259">
        <f t="shared" si="0"/>
        <v>50986</v>
      </c>
      <c r="F62" s="257">
        <v>30387</v>
      </c>
    </row>
    <row r="63" spans="1:6">
      <c r="A63" s="100" t="s">
        <v>99</v>
      </c>
      <c r="B63" s="257">
        <v>1862195</v>
      </c>
      <c r="C63" s="257">
        <v>89128</v>
      </c>
      <c r="D63" s="257">
        <v>36107</v>
      </c>
      <c r="E63" s="259">
        <f t="shared" si="0"/>
        <v>53021</v>
      </c>
      <c r="F63" s="257">
        <v>30911</v>
      </c>
    </row>
    <row r="64" spans="1:6">
      <c r="A64" s="100" t="s">
        <v>100</v>
      </c>
      <c r="B64" s="257">
        <v>2046158</v>
      </c>
      <c r="C64" s="257">
        <v>97194</v>
      </c>
      <c r="D64" s="257">
        <v>37479</v>
      </c>
      <c r="E64" s="259">
        <f t="shared" si="0"/>
        <v>59715</v>
      </c>
      <c r="F64" s="257">
        <v>37472</v>
      </c>
    </row>
    <row r="65" spans="1:12">
      <c r="A65" s="100" t="s">
        <v>101</v>
      </c>
      <c r="B65" s="257">
        <v>2192549</v>
      </c>
      <c r="C65" s="257">
        <v>112896</v>
      </c>
      <c r="D65" s="257">
        <v>40249</v>
      </c>
      <c r="E65" s="259">
        <f t="shared" si="0"/>
        <v>72647</v>
      </c>
      <c r="F65" s="257">
        <v>39296</v>
      </c>
    </row>
    <row r="66" spans="1:12">
      <c r="A66" s="100" t="s">
        <v>102</v>
      </c>
      <c r="B66" s="257">
        <v>2199106</v>
      </c>
      <c r="C66" s="257">
        <v>124803</v>
      </c>
      <c r="D66" s="257">
        <v>40019</v>
      </c>
      <c r="E66" s="259">
        <f t="shared" si="0"/>
        <v>84784</v>
      </c>
      <c r="F66" s="257">
        <v>43288</v>
      </c>
      <c r="G66" s="262">
        <v>3619.34151548415</v>
      </c>
      <c r="H66" s="262">
        <v>172.20867163171499</v>
      </c>
      <c r="I66" s="262">
        <v>28.4774748792873</v>
      </c>
      <c r="J66" s="262">
        <v>473.81805472883798</v>
      </c>
      <c r="K66" s="263">
        <f>G66/(G66-H66-I66-J66)</f>
        <v>1.2290463374588583</v>
      </c>
      <c r="L66" s="264">
        <v>1.2141784914734</v>
      </c>
    </row>
    <row r="67" spans="1:12">
      <c r="A67" s="100" t="s">
        <v>103</v>
      </c>
      <c r="B67" s="257">
        <v>2272105</v>
      </c>
      <c r="C67" s="257">
        <v>118154</v>
      </c>
      <c r="D67" s="257">
        <v>44787</v>
      </c>
      <c r="E67" s="259">
        <f t="shared" ref="E67:E130" si="1">C67-D67</f>
        <v>73367</v>
      </c>
      <c r="F67" s="257">
        <v>39550</v>
      </c>
      <c r="G67" s="262">
        <v>3718.5750666650902</v>
      </c>
      <c r="H67" s="262">
        <v>157.20016556810401</v>
      </c>
      <c r="I67" s="262">
        <v>29.365639864042901</v>
      </c>
      <c r="J67" s="262">
        <v>414.988899218249</v>
      </c>
      <c r="K67" s="263">
        <f t="shared" ref="K67:K130" si="2">G67/(G67-H67-I67-J67)</f>
        <v>1.192990303169396</v>
      </c>
      <c r="L67" s="264">
        <v>1.2138614909635099</v>
      </c>
    </row>
    <row r="68" spans="1:12">
      <c r="A68" s="100" t="s">
        <v>104</v>
      </c>
      <c r="B68" s="257">
        <v>2438582</v>
      </c>
      <c r="C68" s="257">
        <v>137935</v>
      </c>
      <c r="D68" s="257">
        <v>46010</v>
      </c>
      <c r="E68" s="259">
        <f t="shared" si="1"/>
        <v>91925</v>
      </c>
      <c r="F68" s="257">
        <v>37899</v>
      </c>
      <c r="G68" s="262">
        <v>3945.4058255099098</v>
      </c>
      <c r="H68" s="262">
        <v>150.38490948677699</v>
      </c>
      <c r="I68" s="262">
        <v>31.3925682408791</v>
      </c>
      <c r="J68" s="262">
        <v>531.58699923629001</v>
      </c>
      <c r="K68" s="263">
        <f t="shared" si="2"/>
        <v>1.2207163832495136</v>
      </c>
      <c r="L68" s="264">
        <v>1.2135537828573699</v>
      </c>
    </row>
    <row r="69" spans="1:12">
      <c r="A69" s="100" t="s">
        <v>105</v>
      </c>
      <c r="B69" s="257">
        <v>2756259</v>
      </c>
      <c r="C69" s="257">
        <v>138376</v>
      </c>
      <c r="D69" s="257">
        <v>51627</v>
      </c>
      <c r="E69" s="259">
        <f t="shared" si="1"/>
        <v>86749</v>
      </c>
      <c r="F69" s="257">
        <v>44566</v>
      </c>
      <c r="G69" s="262">
        <v>4379.6775923408504</v>
      </c>
      <c r="H69" s="262">
        <v>176.406253313402</v>
      </c>
      <c r="I69" s="262">
        <v>35.264317015790297</v>
      </c>
      <c r="J69" s="262">
        <v>519.00604681662003</v>
      </c>
      <c r="K69" s="263">
        <f t="shared" si="2"/>
        <v>1.2002401813846479</v>
      </c>
      <c r="L69" s="264">
        <v>1.2132516150663299</v>
      </c>
    </row>
    <row r="70" spans="1:12">
      <c r="A70" s="100" t="s">
        <v>106</v>
      </c>
      <c r="B70" s="257">
        <v>2708178</v>
      </c>
      <c r="C70" s="257">
        <v>145568</v>
      </c>
      <c r="D70" s="257">
        <v>51898</v>
      </c>
      <c r="E70" s="259">
        <f t="shared" si="1"/>
        <v>93670</v>
      </c>
      <c r="F70" s="257">
        <v>46295</v>
      </c>
      <c r="G70" s="262">
        <v>4193.7290771464995</v>
      </c>
      <c r="H70" s="262">
        <v>182.633488827718</v>
      </c>
      <c r="I70" s="262">
        <v>34.349793862201302</v>
      </c>
      <c r="J70" s="262">
        <v>585.64772116281904</v>
      </c>
      <c r="K70" s="263">
        <f t="shared" si="2"/>
        <v>1.2366876411430783</v>
      </c>
      <c r="L70" s="264">
        <v>1.21295571212702</v>
      </c>
    </row>
    <row r="71" spans="1:12">
      <c r="A71" s="100" t="s">
        <v>107</v>
      </c>
      <c r="B71" s="257">
        <v>2652433</v>
      </c>
      <c r="C71" s="257">
        <v>131631</v>
      </c>
      <c r="D71" s="257">
        <v>52953</v>
      </c>
      <c r="E71" s="259">
        <f t="shared" si="1"/>
        <v>78678</v>
      </c>
      <c r="F71" s="257">
        <v>41537</v>
      </c>
      <c r="G71" s="262">
        <v>4036.7013979364301</v>
      </c>
      <c r="H71" s="262">
        <v>162.802513388047</v>
      </c>
      <c r="I71" s="262">
        <v>33.426337737770197</v>
      </c>
      <c r="J71" s="262">
        <v>507.70389705257799</v>
      </c>
      <c r="K71" s="263">
        <f t="shared" si="2"/>
        <v>1.2112156054484915</v>
      </c>
      <c r="L71" s="264">
        <v>1.2126586664300001</v>
      </c>
    </row>
    <row r="72" spans="1:12">
      <c r="A72" s="100" t="s">
        <v>108</v>
      </c>
      <c r="B72" s="257">
        <v>2794729</v>
      </c>
      <c r="C72" s="257">
        <v>126302</v>
      </c>
      <c r="D72" s="257">
        <v>55557</v>
      </c>
      <c r="E72" s="259">
        <f t="shared" si="1"/>
        <v>70745</v>
      </c>
      <c r="F72" s="257">
        <v>50455</v>
      </c>
      <c r="G72" s="262">
        <v>4216.5208356538797</v>
      </c>
      <c r="H72" s="262">
        <v>195.914832833627</v>
      </c>
      <c r="I72" s="262">
        <v>35.070813691459897</v>
      </c>
      <c r="J72" s="262">
        <v>466.62778157135</v>
      </c>
      <c r="K72" s="263">
        <f t="shared" si="2"/>
        <v>1.1982471680266993</v>
      </c>
      <c r="L72" s="264">
        <v>1.21236790282146</v>
      </c>
    </row>
    <row r="73" spans="1:12">
      <c r="A73" s="100" t="s">
        <v>109</v>
      </c>
      <c r="B73" s="257">
        <v>3014080</v>
      </c>
      <c r="C73" s="257">
        <v>144692</v>
      </c>
      <c r="D73" s="257">
        <v>61049</v>
      </c>
      <c r="E73" s="259">
        <f t="shared" si="1"/>
        <v>83643</v>
      </c>
      <c r="F73" s="257">
        <v>47102</v>
      </c>
      <c r="G73" s="262">
        <v>4550.7486892631796</v>
      </c>
      <c r="H73" s="262">
        <v>180.54916495060499</v>
      </c>
      <c r="I73" s="262">
        <v>37.7530547085683</v>
      </c>
      <c r="J73" s="262">
        <v>559.32060021325105</v>
      </c>
      <c r="K73" s="263">
        <f t="shared" si="2"/>
        <v>1.2060951176266976</v>
      </c>
      <c r="L73" s="264">
        <v>1.2120899442344899</v>
      </c>
    </row>
    <row r="74" spans="1:12">
      <c r="A74" s="100" t="s">
        <v>110</v>
      </c>
      <c r="B74" s="257">
        <v>2933888</v>
      </c>
      <c r="C74" s="257">
        <v>149089</v>
      </c>
      <c r="D74" s="257">
        <v>60152</v>
      </c>
      <c r="E74" s="259">
        <f t="shared" si="1"/>
        <v>88937</v>
      </c>
      <c r="F74" s="257">
        <v>53431</v>
      </c>
      <c r="G74" s="262">
        <v>4477.91214393668</v>
      </c>
      <c r="H74" s="262">
        <v>201.48380118466099</v>
      </c>
      <c r="I74" s="262">
        <v>36.774643844580503</v>
      </c>
      <c r="J74" s="262">
        <v>597.36600937066203</v>
      </c>
      <c r="K74" s="263">
        <f t="shared" si="2"/>
        <v>1.2294229686469873</v>
      </c>
      <c r="L74" s="264">
        <v>1.21182248814293</v>
      </c>
    </row>
    <row r="75" spans="1:12">
      <c r="A75" s="100" t="s">
        <v>111</v>
      </c>
      <c r="B75" s="257">
        <v>3096292</v>
      </c>
      <c r="C75" s="257">
        <v>147685</v>
      </c>
      <c r="D75" s="257">
        <v>66211</v>
      </c>
      <c r="E75" s="259">
        <f t="shared" si="1"/>
        <v>81474</v>
      </c>
      <c r="F75" s="257">
        <v>53252</v>
      </c>
      <c r="G75" s="262">
        <v>4752.4251518216697</v>
      </c>
      <c r="H75" s="262">
        <v>200.29102283708301</v>
      </c>
      <c r="I75" s="262">
        <v>38.925168170802003</v>
      </c>
      <c r="J75" s="262">
        <v>557.91285098369201</v>
      </c>
      <c r="K75" s="263">
        <f t="shared" si="2"/>
        <v>1.2015346057177547</v>
      </c>
      <c r="L75" s="264">
        <v>1.2115594852539799</v>
      </c>
    </row>
    <row r="76" spans="1:12">
      <c r="A76" s="100" t="s">
        <v>112</v>
      </c>
      <c r="B76" s="257">
        <v>3394836</v>
      </c>
      <c r="C76" s="257">
        <v>158350</v>
      </c>
      <c r="D76" s="257">
        <v>71101</v>
      </c>
      <c r="E76" s="259">
        <f t="shared" si="1"/>
        <v>87249</v>
      </c>
      <c r="F76" s="257">
        <v>55051</v>
      </c>
      <c r="G76" s="262">
        <v>5211.7793510210604</v>
      </c>
      <c r="H76" s="262">
        <v>209.40338204742099</v>
      </c>
      <c r="I76" s="262">
        <v>42.905416922610698</v>
      </c>
      <c r="J76" s="262">
        <v>616.98361570355701</v>
      </c>
      <c r="K76" s="263">
        <f t="shared" si="2"/>
        <v>1.2001830811274157</v>
      </c>
      <c r="L76" s="264">
        <v>1.21130588657518</v>
      </c>
    </row>
    <row r="77" spans="1:12">
      <c r="A77" s="100" t="s">
        <v>113</v>
      </c>
      <c r="B77" s="257">
        <v>3728592</v>
      </c>
      <c r="C77" s="257">
        <v>171455</v>
      </c>
      <c r="D77" s="257">
        <v>76449</v>
      </c>
      <c r="E77" s="259">
        <f t="shared" si="1"/>
        <v>95006</v>
      </c>
      <c r="F77" s="257">
        <v>55716</v>
      </c>
      <c r="G77" s="262">
        <v>5691.5833532205697</v>
      </c>
      <c r="H77" s="262">
        <v>217.321793930833</v>
      </c>
      <c r="I77" s="262">
        <v>47.4947710620064</v>
      </c>
      <c r="J77" s="262">
        <v>702.53752394208595</v>
      </c>
      <c r="K77" s="263">
        <f t="shared" si="2"/>
        <v>1.2047644250138227</v>
      </c>
      <c r="L77" s="264">
        <v>1.2110603775643201</v>
      </c>
    </row>
    <row r="78" spans="1:12">
      <c r="A78" s="100" t="s">
        <v>114</v>
      </c>
      <c r="B78" s="257">
        <v>3951848</v>
      </c>
      <c r="C78" s="257">
        <v>197583</v>
      </c>
      <c r="D78" s="257">
        <v>77360</v>
      </c>
      <c r="E78" s="259">
        <f t="shared" si="1"/>
        <v>120223</v>
      </c>
      <c r="F78" s="257">
        <v>66731</v>
      </c>
      <c r="G78" s="262">
        <v>5958.4788399240097</v>
      </c>
      <c r="H78" s="262">
        <v>270.39452081334701</v>
      </c>
      <c r="I78" s="262">
        <v>50.873797015715901</v>
      </c>
      <c r="J78" s="262">
        <v>940.86387683611099</v>
      </c>
      <c r="K78" s="263">
        <f t="shared" si="2"/>
        <v>1.2687476649406515</v>
      </c>
      <c r="L78" s="264">
        <v>1.21081469192581</v>
      </c>
    </row>
    <row r="79" spans="1:12">
      <c r="A79" s="100" t="s">
        <v>115</v>
      </c>
      <c r="B79" s="257">
        <v>4319082</v>
      </c>
      <c r="C79" s="257">
        <v>208375</v>
      </c>
      <c r="D79" s="257">
        <v>96147</v>
      </c>
      <c r="E79" s="259">
        <f t="shared" si="1"/>
        <v>112228</v>
      </c>
      <c r="F79" s="257">
        <v>68668</v>
      </c>
      <c r="G79" s="262">
        <v>6404.5835153225598</v>
      </c>
      <c r="H79" s="262">
        <v>278.51733165444898</v>
      </c>
      <c r="I79" s="262">
        <v>55.990473169261897</v>
      </c>
      <c r="J79" s="262">
        <v>919.37415023379799</v>
      </c>
      <c r="K79" s="263">
        <f t="shared" si="2"/>
        <v>1.243439061725212</v>
      </c>
      <c r="L79" s="264">
        <v>1.2105566283937399</v>
      </c>
    </row>
    <row r="80" spans="1:12">
      <c r="A80" s="100" t="s">
        <v>116</v>
      </c>
      <c r="B80" s="257">
        <v>4889917</v>
      </c>
      <c r="C80" s="257">
        <v>203344</v>
      </c>
      <c r="D80" s="257">
        <v>106670</v>
      </c>
      <c r="E80" s="259">
        <f t="shared" si="1"/>
        <v>96674</v>
      </c>
      <c r="F80" s="257">
        <v>69118</v>
      </c>
      <c r="G80" s="262">
        <v>7096.0252080367</v>
      </c>
      <c r="H80" s="262">
        <v>270.12836389344602</v>
      </c>
      <c r="I80" s="262">
        <v>63.588758696429899</v>
      </c>
      <c r="J80" s="262">
        <v>821.44895946555698</v>
      </c>
      <c r="K80" s="263">
        <f t="shared" si="2"/>
        <v>1.1944442811315832</v>
      </c>
      <c r="L80" s="264">
        <v>1.21031019381028</v>
      </c>
    </row>
    <row r="81" spans="1:12">
      <c r="A81" s="100" t="s">
        <v>117</v>
      </c>
      <c r="B81" s="257">
        <v>5223617</v>
      </c>
      <c r="C81" s="257">
        <v>176711</v>
      </c>
      <c r="D81" s="257">
        <v>127142</v>
      </c>
      <c r="E81" s="259">
        <f t="shared" si="1"/>
        <v>49569</v>
      </c>
      <c r="F81" s="257">
        <v>76825</v>
      </c>
      <c r="G81" s="262">
        <v>7374.51243671672</v>
      </c>
      <c r="H81" s="262">
        <v>277.15978363875598</v>
      </c>
      <c r="I81" s="262">
        <v>67.846971118591895</v>
      </c>
      <c r="J81" s="262">
        <v>433.71301346453203</v>
      </c>
      <c r="K81" s="263">
        <f t="shared" si="2"/>
        <v>1.1180631058858896</v>
      </c>
      <c r="L81" s="264">
        <v>1.21011994653848</v>
      </c>
    </row>
    <row r="82" spans="1:12">
      <c r="A82" s="100" t="s">
        <v>118</v>
      </c>
      <c r="B82" s="257">
        <v>5372285</v>
      </c>
      <c r="C82" s="257">
        <v>256794</v>
      </c>
      <c r="D82" s="257">
        <v>142559</v>
      </c>
      <c r="E82" s="259">
        <f t="shared" si="1"/>
        <v>114235</v>
      </c>
      <c r="F82" s="257">
        <v>79038</v>
      </c>
      <c r="G82" s="262">
        <v>7328.6574505874396</v>
      </c>
      <c r="H82" s="262">
        <v>247.96869997319899</v>
      </c>
      <c r="I82" s="262">
        <v>69.372456507070694</v>
      </c>
      <c r="J82" s="262">
        <v>1025.2981161041</v>
      </c>
      <c r="K82" s="263">
        <f t="shared" si="2"/>
        <v>1.2242958896313063</v>
      </c>
      <c r="L82" s="264">
        <v>1.21002052874593</v>
      </c>
    </row>
    <row r="83" spans="1:12">
      <c r="A83" s="100" t="s">
        <v>119</v>
      </c>
      <c r="B83" s="257">
        <v>5683583</v>
      </c>
      <c r="C83" s="257">
        <v>233661</v>
      </c>
      <c r="D83" s="257">
        <v>162161</v>
      </c>
      <c r="E83" s="259">
        <f t="shared" si="1"/>
        <v>71500</v>
      </c>
      <c r="F83" s="257">
        <v>86909</v>
      </c>
      <c r="G83" s="262">
        <v>7590.7744373185997</v>
      </c>
      <c r="H83" s="262">
        <v>259.246222688778</v>
      </c>
      <c r="I83" s="262">
        <v>73.022462593339895</v>
      </c>
      <c r="J83" s="262">
        <v>656.36362864098999</v>
      </c>
      <c r="K83" s="263">
        <f t="shared" si="2"/>
        <v>1.1497441732464029</v>
      </c>
      <c r="L83" s="264">
        <v>1.20998904707485</v>
      </c>
    </row>
    <row r="84" spans="1:12">
      <c r="A84" s="100" t="s">
        <v>120</v>
      </c>
      <c r="B84" s="257">
        <v>5860964</v>
      </c>
      <c r="C84" s="257">
        <v>271282</v>
      </c>
      <c r="D84" s="257">
        <v>166461</v>
      </c>
      <c r="E84" s="259">
        <f t="shared" si="1"/>
        <v>104821</v>
      </c>
      <c r="F84" s="257">
        <v>87570</v>
      </c>
      <c r="G84" s="262">
        <v>7777.9013008011898</v>
      </c>
      <c r="H84" s="262">
        <v>278.12427413217199</v>
      </c>
      <c r="I84" s="262">
        <v>74.984689873868007</v>
      </c>
      <c r="J84" s="262">
        <v>982.30700933768105</v>
      </c>
      <c r="K84" s="263">
        <f t="shared" si="2"/>
        <v>1.2072827341417856</v>
      </c>
      <c r="L84" s="264">
        <v>1.2100115302679799</v>
      </c>
    </row>
    <row r="85" spans="1:12">
      <c r="A85" s="100" t="s">
        <v>121</v>
      </c>
      <c r="B85" s="257">
        <v>6346083</v>
      </c>
      <c r="C85" s="257">
        <v>286933</v>
      </c>
      <c r="D85" s="257">
        <v>184177</v>
      </c>
      <c r="E85" s="259">
        <f t="shared" si="1"/>
        <v>102756</v>
      </c>
      <c r="F85" s="257">
        <v>85170</v>
      </c>
      <c r="G85" s="262">
        <v>8499.3668112927699</v>
      </c>
      <c r="H85" s="262">
        <v>316.76080320584902</v>
      </c>
      <c r="I85" s="262">
        <v>80.920391025721102</v>
      </c>
      <c r="J85" s="262">
        <v>980.63124591722499</v>
      </c>
      <c r="K85" s="263">
        <f t="shared" si="2"/>
        <v>1.1935545451996561</v>
      </c>
      <c r="L85" s="264">
        <v>1.2100363540219301</v>
      </c>
    </row>
    <row r="86" spans="1:12">
      <c r="A86" s="100" t="s">
        <v>122</v>
      </c>
      <c r="B86" s="257">
        <v>6052235</v>
      </c>
      <c r="C86" s="257">
        <v>321991</v>
      </c>
      <c r="D86" s="257">
        <v>181296</v>
      </c>
      <c r="E86" s="259">
        <f t="shared" si="1"/>
        <v>140695</v>
      </c>
      <c r="F86" s="257">
        <v>82058</v>
      </c>
      <c r="G86" s="262">
        <v>8315.7656435248191</v>
      </c>
      <c r="H86" s="262">
        <v>377.69479651485699</v>
      </c>
      <c r="I86" s="262">
        <v>76.989594770904404</v>
      </c>
      <c r="J86" s="262">
        <v>1364.2276200859801</v>
      </c>
      <c r="K86" s="263">
        <f t="shared" si="2"/>
        <v>1.2799681375566019</v>
      </c>
      <c r="L86" s="264">
        <v>1.2100101885357399</v>
      </c>
    </row>
    <row r="87" spans="1:12">
      <c r="A87" s="100" t="s">
        <v>123</v>
      </c>
      <c r="B87" s="257">
        <v>5865056</v>
      </c>
      <c r="C87" s="257">
        <v>338077</v>
      </c>
      <c r="D87" s="257">
        <v>189270</v>
      </c>
      <c r="E87" s="259">
        <f t="shared" si="1"/>
        <v>148807</v>
      </c>
      <c r="F87" s="257">
        <v>77215</v>
      </c>
      <c r="G87" s="262">
        <v>8229.4523828753008</v>
      </c>
      <c r="H87" s="262">
        <v>398.97234562501802</v>
      </c>
      <c r="I87" s="262">
        <v>74.146455474715594</v>
      </c>
      <c r="J87" s="262">
        <v>1474.0128854848699</v>
      </c>
      <c r="K87" s="263">
        <f t="shared" si="2"/>
        <v>1.3099382824780432</v>
      </c>
      <c r="L87" s="264">
        <v>1.20986940287791</v>
      </c>
    </row>
    <row r="88" spans="1:12">
      <c r="A88" s="100" t="s">
        <v>124</v>
      </c>
      <c r="B88" s="257">
        <v>5992405</v>
      </c>
      <c r="C88" s="257">
        <v>282378</v>
      </c>
      <c r="D88" s="257">
        <v>195480</v>
      </c>
      <c r="E88" s="259">
        <f t="shared" si="1"/>
        <v>86898</v>
      </c>
      <c r="F88" s="257">
        <v>71131</v>
      </c>
      <c r="G88" s="262">
        <v>8550.4543897666699</v>
      </c>
      <c r="H88" s="262">
        <v>386.29592198396301</v>
      </c>
      <c r="I88" s="262">
        <v>75.003243659319907</v>
      </c>
      <c r="J88" s="262">
        <v>884.108679361599</v>
      </c>
      <c r="K88" s="263">
        <f t="shared" si="2"/>
        <v>1.1867313190340207</v>
      </c>
      <c r="L88" s="264">
        <v>1.2095940898351001</v>
      </c>
    </row>
    <row r="89" spans="1:12">
      <c r="A89" s="100" t="s">
        <v>125</v>
      </c>
      <c r="B89" s="257">
        <v>6170469</v>
      </c>
      <c r="C89" s="257">
        <v>272217</v>
      </c>
      <c r="D89" s="257">
        <v>193528</v>
      </c>
      <c r="E89" s="259">
        <f t="shared" si="1"/>
        <v>78689</v>
      </c>
      <c r="F89" s="257">
        <v>69151</v>
      </c>
      <c r="G89" s="262">
        <v>8917.1275838332203</v>
      </c>
      <c r="H89" s="262">
        <v>374.63693587616001</v>
      </c>
      <c r="I89" s="262">
        <v>76.160706095059695</v>
      </c>
      <c r="J89" s="262">
        <v>824.45081506753399</v>
      </c>
      <c r="K89" s="263">
        <f t="shared" si="2"/>
        <v>1.1668762925819374</v>
      </c>
      <c r="L89" s="264">
        <v>1.20922688524372</v>
      </c>
    </row>
    <row r="90" spans="1:12">
      <c r="A90" s="100" t="s">
        <v>126</v>
      </c>
      <c r="B90" s="257">
        <v>6076700</v>
      </c>
      <c r="C90" s="257">
        <v>297662</v>
      </c>
      <c r="D90" s="257">
        <v>186897</v>
      </c>
      <c r="E90" s="259">
        <f t="shared" si="1"/>
        <v>110765</v>
      </c>
      <c r="F90" s="257">
        <v>79403</v>
      </c>
      <c r="G90" s="262">
        <v>8858.0810968910191</v>
      </c>
      <c r="H90" s="262">
        <v>407.76850897112303</v>
      </c>
      <c r="I90" s="262">
        <v>73.648493245225396</v>
      </c>
      <c r="J90" s="262">
        <v>1197.58737020487</v>
      </c>
      <c r="K90" s="263">
        <f t="shared" si="2"/>
        <v>1.2338746940394649</v>
      </c>
      <c r="L90" s="264">
        <v>1.20879613570841</v>
      </c>
    </row>
    <row r="91" spans="1:12">
      <c r="A91" s="100" t="s">
        <v>127</v>
      </c>
      <c r="B91" s="257">
        <v>5953332</v>
      </c>
      <c r="C91" s="257">
        <v>274341</v>
      </c>
      <c r="D91" s="257">
        <v>177403</v>
      </c>
      <c r="E91" s="259">
        <f t="shared" si="1"/>
        <v>96938</v>
      </c>
      <c r="F91" s="257">
        <v>75192</v>
      </c>
      <c r="G91" s="262">
        <v>8694.7933481480995</v>
      </c>
      <c r="H91" s="262">
        <v>375.306579425753</v>
      </c>
      <c r="I91" s="262">
        <v>71.336517329570398</v>
      </c>
      <c r="J91" s="262">
        <v>1218.04876032672</v>
      </c>
      <c r="K91" s="263">
        <f t="shared" si="2"/>
        <v>1.2367948541280029</v>
      </c>
      <c r="L91" s="264">
        <v>1.20830371871342</v>
      </c>
    </row>
    <row r="92" spans="1:12">
      <c r="A92" s="100" t="s">
        <v>128</v>
      </c>
      <c r="B92" s="257">
        <v>6528847</v>
      </c>
      <c r="C92" s="257">
        <v>228836</v>
      </c>
      <c r="D92" s="257">
        <v>179469</v>
      </c>
      <c r="E92" s="259">
        <f t="shared" si="1"/>
        <v>49367</v>
      </c>
      <c r="F92" s="257">
        <v>71892</v>
      </c>
      <c r="G92" s="262">
        <v>9490.7705453835606</v>
      </c>
      <c r="H92" s="262">
        <v>357.87704137204003</v>
      </c>
      <c r="I92" s="262">
        <v>77.885506133850001</v>
      </c>
      <c r="J92" s="262">
        <v>768.15298650113698</v>
      </c>
      <c r="K92" s="263">
        <f t="shared" si="2"/>
        <v>1.1452801493877041</v>
      </c>
      <c r="L92" s="264">
        <v>1.2077671858419501</v>
      </c>
    </row>
    <row r="93" spans="1:12">
      <c r="A93" s="100" t="s">
        <v>129</v>
      </c>
      <c r="B93" s="257">
        <v>7104495</v>
      </c>
      <c r="C93" s="257">
        <v>252616</v>
      </c>
      <c r="D93" s="257">
        <v>185164</v>
      </c>
      <c r="E93" s="259">
        <f t="shared" si="1"/>
        <v>67452</v>
      </c>
      <c r="F93" s="257">
        <v>77342</v>
      </c>
      <c r="G93" s="262">
        <v>10204.2550095773</v>
      </c>
      <c r="H93" s="262">
        <v>393.64787023108101</v>
      </c>
      <c r="I93" s="262">
        <v>85.029483291353699</v>
      </c>
      <c r="J93" s="262">
        <v>1294.21088296726</v>
      </c>
      <c r="K93" s="263">
        <f t="shared" si="2"/>
        <v>1.2102729348874541</v>
      </c>
      <c r="L93" s="264">
        <v>1.2072218956368099</v>
      </c>
    </row>
    <row r="94" spans="1:12">
      <c r="A94" s="100" t="s">
        <v>130</v>
      </c>
      <c r="B94" s="257">
        <v>7073745</v>
      </c>
      <c r="C94" s="257">
        <v>268725</v>
      </c>
      <c r="D94" s="257">
        <v>184147</v>
      </c>
      <c r="E94" s="259">
        <f t="shared" si="1"/>
        <v>84578</v>
      </c>
      <c r="F94" s="257">
        <v>78718</v>
      </c>
      <c r="G94" s="262">
        <v>9956.2311465518796</v>
      </c>
      <c r="H94" s="262">
        <v>420.03585533101398</v>
      </c>
      <c r="I94" s="262">
        <v>85.646326366235598</v>
      </c>
      <c r="J94" s="262">
        <v>2002.6486530950101</v>
      </c>
      <c r="K94" s="263">
        <f t="shared" si="2"/>
        <v>1.3367836208591315</v>
      </c>
      <c r="L94" s="264">
        <v>1.2066641522430701</v>
      </c>
    </row>
    <row r="95" spans="1:12">
      <c r="A95" s="100" t="s">
        <v>131</v>
      </c>
      <c r="B95" s="257">
        <v>6723253</v>
      </c>
      <c r="C95" s="257">
        <v>202237</v>
      </c>
      <c r="D95" s="257">
        <v>182215</v>
      </c>
      <c r="E95" s="259">
        <f t="shared" si="1"/>
        <v>20022</v>
      </c>
      <c r="F95" s="257">
        <v>77296</v>
      </c>
      <c r="G95" s="262">
        <v>9289.4675688134794</v>
      </c>
      <c r="H95" s="262">
        <v>425.90216125587898</v>
      </c>
      <c r="I95" s="262">
        <v>81.231553334211</v>
      </c>
      <c r="J95" s="262">
        <v>474.62211254163998</v>
      </c>
      <c r="K95" s="263">
        <f t="shared" si="2"/>
        <v>1.1181740360833694</v>
      </c>
      <c r="L95" s="264">
        <v>1.20609216670529</v>
      </c>
    </row>
    <row r="96" spans="1:12">
      <c r="A96" s="100" t="s">
        <v>132</v>
      </c>
      <c r="B96" s="257">
        <v>7644794</v>
      </c>
      <c r="C96" s="257">
        <v>228678</v>
      </c>
      <c r="D96" s="257">
        <v>188512</v>
      </c>
      <c r="E96" s="259">
        <f t="shared" si="1"/>
        <v>40166</v>
      </c>
      <c r="F96" s="257">
        <v>78235</v>
      </c>
      <c r="G96" s="262">
        <v>10387.476770901099</v>
      </c>
      <c r="H96" s="262">
        <v>439.14743945105101</v>
      </c>
      <c r="I96" s="262">
        <v>90.974575894050602</v>
      </c>
      <c r="J96" s="262">
        <v>910.77038580649105</v>
      </c>
      <c r="K96" s="263">
        <f t="shared" si="2"/>
        <v>1.1610550285563266</v>
      </c>
      <c r="L96" s="264">
        <v>1.20558547473595</v>
      </c>
    </row>
    <row r="97" spans="1:12">
      <c r="A97" s="100" t="s">
        <v>133</v>
      </c>
      <c r="B97" s="257">
        <v>7863575</v>
      </c>
      <c r="C97" s="257">
        <v>211805</v>
      </c>
      <c r="D97" s="257">
        <v>177339</v>
      </c>
      <c r="E97" s="259">
        <f t="shared" si="1"/>
        <v>34466</v>
      </c>
      <c r="F97" s="257">
        <v>86262</v>
      </c>
      <c r="G97" s="262">
        <v>10530.124513733401</v>
      </c>
      <c r="H97" s="262">
        <v>486.91454396205398</v>
      </c>
      <c r="I97" s="262">
        <v>90.747544405502396</v>
      </c>
      <c r="J97" s="262">
        <v>672.95884855685404</v>
      </c>
      <c r="K97" s="263">
        <f t="shared" si="2"/>
        <v>1.1347723966667698</v>
      </c>
      <c r="L97" s="264">
        <v>1.20516866321586</v>
      </c>
    </row>
    <row r="98" spans="1:12">
      <c r="A98" s="100" t="s">
        <v>134</v>
      </c>
      <c r="B98" s="257">
        <v>8373321</v>
      </c>
      <c r="C98" s="257">
        <v>280778</v>
      </c>
      <c r="D98" s="257">
        <v>175852</v>
      </c>
      <c r="E98" s="259">
        <f t="shared" si="1"/>
        <v>104926</v>
      </c>
      <c r="F98" s="257">
        <v>84541</v>
      </c>
      <c r="G98" s="262">
        <v>11076.1937549259</v>
      </c>
      <c r="H98" s="262">
        <v>473.16787903574101</v>
      </c>
      <c r="I98" s="262">
        <v>92.083151658190602</v>
      </c>
      <c r="J98" s="262">
        <v>1527.3337622127301</v>
      </c>
      <c r="K98" s="263">
        <f t="shared" si="2"/>
        <v>1.2329336463501097</v>
      </c>
      <c r="L98" s="264">
        <v>1.20483848749699</v>
      </c>
    </row>
    <row r="99" spans="1:12">
      <c r="A99" s="100" t="s">
        <v>135</v>
      </c>
      <c r="B99" s="257">
        <v>7983655</v>
      </c>
      <c r="C99" s="257">
        <v>300042</v>
      </c>
      <c r="D99" s="257">
        <v>147472</v>
      </c>
      <c r="E99" s="259">
        <f t="shared" si="1"/>
        <v>152570</v>
      </c>
      <c r="F99" s="257">
        <v>85198</v>
      </c>
      <c r="G99" s="262">
        <v>10461.293255397301</v>
      </c>
      <c r="H99" s="262">
        <v>475.50165485634801</v>
      </c>
      <c r="I99" s="262">
        <v>86.047969928600395</v>
      </c>
      <c r="J99" s="262">
        <v>1622.4337143226901</v>
      </c>
      <c r="K99" s="263">
        <f t="shared" si="2"/>
        <v>1.2638518264019063</v>
      </c>
      <c r="L99" s="264">
        <v>1.20454770526471</v>
      </c>
    </row>
    <row r="100" spans="1:12">
      <c r="A100" s="100" t="s">
        <v>136</v>
      </c>
      <c r="B100" s="257">
        <v>8442699</v>
      </c>
      <c r="C100" s="257">
        <v>288201</v>
      </c>
      <c r="D100" s="257">
        <v>162473</v>
      </c>
      <c r="E100" s="259">
        <f t="shared" si="1"/>
        <v>125728</v>
      </c>
      <c r="F100" s="257">
        <v>81604</v>
      </c>
      <c r="G100" s="262">
        <v>10988.607432323401</v>
      </c>
      <c r="H100" s="262">
        <v>456.78208066776801</v>
      </c>
      <c r="I100" s="262">
        <v>91.751853042140496</v>
      </c>
      <c r="J100" s="262">
        <v>1035.21807879825</v>
      </c>
      <c r="K100" s="263">
        <f t="shared" si="2"/>
        <v>1.1683972737285602</v>
      </c>
      <c r="L100" s="264">
        <v>1.20426663367867</v>
      </c>
    </row>
    <row r="101" spans="1:12">
      <c r="A101" s="100" t="s">
        <v>137</v>
      </c>
      <c r="B101" s="257">
        <v>9431038</v>
      </c>
      <c r="C101" s="257">
        <v>310332</v>
      </c>
      <c r="D101" s="257">
        <v>155148</v>
      </c>
      <c r="E101" s="259">
        <f t="shared" si="1"/>
        <v>155184</v>
      </c>
      <c r="F101" s="257">
        <v>87346</v>
      </c>
      <c r="G101" s="262">
        <v>12228.7055573533</v>
      </c>
      <c r="H101" s="262">
        <v>493.04838544014001</v>
      </c>
      <c r="I101" s="262">
        <v>106.41702537106799</v>
      </c>
      <c r="J101" s="262">
        <v>1099.9144446663099</v>
      </c>
      <c r="K101" s="263">
        <f t="shared" si="2"/>
        <v>1.1613949367313023</v>
      </c>
      <c r="L101" s="264">
        <v>1.20400265497424</v>
      </c>
    </row>
    <row r="102" spans="1:12">
      <c r="A102" s="100" t="s">
        <v>138</v>
      </c>
      <c r="B102" s="257">
        <v>9773685</v>
      </c>
      <c r="C102" s="257">
        <v>405582</v>
      </c>
      <c r="D102" s="257">
        <v>156703</v>
      </c>
      <c r="E102" s="259">
        <f t="shared" si="1"/>
        <v>248879</v>
      </c>
      <c r="F102" s="257">
        <v>89268</v>
      </c>
      <c r="G102" s="262">
        <v>12667.407281173901</v>
      </c>
      <c r="H102" s="262">
        <v>511.058383178447</v>
      </c>
      <c r="I102" s="262">
        <v>117.91517470224299</v>
      </c>
      <c r="J102" s="262">
        <v>1864.0866503003999</v>
      </c>
      <c r="K102" s="263">
        <f t="shared" si="2"/>
        <v>1.2450339260392216</v>
      </c>
      <c r="L102" s="264">
        <v>1.2037407330368</v>
      </c>
    </row>
    <row r="103" spans="1:12">
      <c r="A103" s="100" t="s">
        <v>139</v>
      </c>
      <c r="B103" s="257">
        <v>9448257</v>
      </c>
      <c r="C103" s="257">
        <v>386391</v>
      </c>
      <c r="D103" s="257">
        <v>150958</v>
      </c>
      <c r="E103" s="259">
        <f t="shared" si="1"/>
        <v>235433</v>
      </c>
      <c r="F103" s="257">
        <v>82658</v>
      </c>
      <c r="G103" s="262">
        <v>12172.743772497101</v>
      </c>
      <c r="H103" s="262">
        <v>474.40092388807699</v>
      </c>
      <c r="I103" s="262">
        <v>118.220449052201</v>
      </c>
      <c r="J103" s="262">
        <v>1845.4509721300999</v>
      </c>
      <c r="K103" s="263">
        <f t="shared" si="2"/>
        <v>1.2504524537111021</v>
      </c>
      <c r="L103" s="264">
        <v>1.2034392019278599</v>
      </c>
    </row>
    <row r="104" spans="1:12">
      <c r="A104" s="100" t="s">
        <v>140</v>
      </c>
      <c r="B104" s="257">
        <v>9772145</v>
      </c>
      <c r="C104" s="257">
        <v>327297</v>
      </c>
      <c r="D104" s="257">
        <v>165588</v>
      </c>
      <c r="E104" s="259">
        <f t="shared" si="1"/>
        <v>161709</v>
      </c>
      <c r="F104" s="257">
        <v>90772</v>
      </c>
      <c r="G104" s="262">
        <v>12447.173122047599</v>
      </c>
      <c r="H104" s="262">
        <v>516.73326409643198</v>
      </c>
      <c r="I104" s="262">
        <v>123.503744410607</v>
      </c>
      <c r="J104" s="262">
        <v>1315.74931228175</v>
      </c>
      <c r="K104" s="263">
        <f t="shared" si="2"/>
        <v>1.1864409010955841</v>
      </c>
      <c r="L104" s="264">
        <v>1.2030822039545299</v>
      </c>
    </row>
    <row r="105" spans="1:12">
      <c r="A105" s="100" t="s">
        <v>141</v>
      </c>
      <c r="B105" s="257">
        <v>10671473</v>
      </c>
      <c r="C105" s="257">
        <v>345090</v>
      </c>
      <c r="D105" s="257">
        <v>191417</v>
      </c>
      <c r="E105" s="259">
        <f t="shared" si="1"/>
        <v>153673</v>
      </c>
      <c r="F105" s="257">
        <v>97062</v>
      </c>
      <c r="G105" s="262">
        <v>13360.4758242813</v>
      </c>
      <c r="H105" s="262">
        <v>541.50742883704197</v>
      </c>
      <c r="I105" s="262">
        <v>132.660631834947</v>
      </c>
      <c r="J105" s="262">
        <v>1290.8130652877201</v>
      </c>
      <c r="K105" s="263">
        <f t="shared" si="2"/>
        <v>1.1724349120402053</v>
      </c>
      <c r="L105" s="264">
        <v>1.2026832647062999</v>
      </c>
    </row>
    <row r="106" spans="1:12">
      <c r="A106" s="100" t="s">
        <v>142</v>
      </c>
      <c r="B106" s="257">
        <v>11482245</v>
      </c>
      <c r="C106" s="257">
        <v>408603</v>
      </c>
      <c r="D106" s="257">
        <v>201686</v>
      </c>
      <c r="E106" s="259">
        <f t="shared" si="1"/>
        <v>206917</v>
      </c>
      <c r="F106" s="257">
        <v>102603</v>
      </c>
      <c r="G106" s="262">
        <v>14036.1551014044</v>
      </c>
      <c r="H106" s="262">
        <v>553.408119071383</v>
      </c>
      <c r="I106" s="262">
        <v>136.18779459942499</v>
      </c>
      <c r="J106" s="262">
        <v>1785.67498689685</v>
      </c>
      <c r="K106" s="263">
        <f t="shared" si="2"/>
        <v>1.2141074036870385</v>
      </c>
      <c r="L106" s="264">
        <v>1.2022455089583599</v>
      </c>
    </row>
    <row r="107" spans="1:12">
      <c r="A107" s="100" t="s">
        <v>143</v>
      </c>
      <c r="B107" s="257">
        <v>11010402</v>
      </c>
      <c r="C107" s="257">
        <v>476357</v>
      </c>
      <c r="D107" s="257">
        <v>229991</v>
      </c>
      <c r="E107" s="259">
        <f t="shared" si="1"/>
        <v>246366</v>
      </c>
      <c r="F107" s="257">
        <v>103411</v>
      </c>
      <c r="G107" s="262">
        <v>13169.064509804701</v>
      </c>
      <c r="H107" s="262">
        <v>542.25700251562102</v>
      </c>
      <c r="I107" s="262">
        <v>126.688506841779</v>
      </c>
      <c r="J107" s="262">
        <v>2134.4049396371602</v>
      </c>
      <c r="K107" s="263">
        <f t="shared" si="2"/>
        <v>1.2704445089406087</v>
      </c>
      <c r="L107" s="264">
        <v>1.20175315626548</v>
      </c>
    </row>
    <row r="108" spans="1:12">
      <c r="A108" s="100" t="s">
        <v>144</v>
      </c>
      <c r="B108" s="257">
        <v>11136813</v>
      </c>
      <c r="C108" s="257">
        <v>379501</v>
      </c>
      <c r="D108" s="257">
        <v>261262</v>
      </c>
      <c r="E108" s="259">
        <f t="shared" si="1"/>
        <v>118239</v>
      </c>
      <c r="F108" s="257">
        <v>108475</v>
      </c>
      <c r="G108" s="262">
        <v>13060.7155513054</v>
      </c>
      <c r="H108" s="262">
        <v>556.40447833839596</v>
      </c>
      <c r="I108" s="262">
        <v>126.503430823515</v>
      </c>
      <c r="J108" s="262">
        <v>1000.68050016418</v>
      </c>
      <c r="K108" s="263">
        <f t="shared" si="2"/>
        <v>1.1479800997489067</v>
      </c>
      <c r="L108" s="264">
        <v>1.2011978398666701</v>
      </c>
    </row>
    <row r="109" spans="1:12">
      <c r="A109" s="100" t="s">
        <v>145</v>
      </c>
      <c r="B109" s="257">
        <v>12399511</v>
      </c>
      <c r="C109" s="257">
        <v>405503</v>
      </c>
      <c r="D109" s="257">
        <v>264023</v>
      </c>
      <c r="E109" s="259">
        <f t="shared" si="1"/>
        <v>141480</v>
      </c>
      <c r="F109" s="257">
        <v>109936</v>
      </c>
      <c r="G109" s="262">
        <v>14290.9648374853</v>
      </c>
      <c r="H109" s="262">
        <v>555.43040007459695</v>
      </c>
      <c r="I109" s="262">
        <v>141.62026773527799</v>
      </c>
      <c r="J109" s="262">
        <v>1153.1395733017901</v>
      </c>
      <c r="K109" s="263">
        <f t="shared" si="2"/>
        <v>1.1487198587820229</v>
      </c>
      <c r="L109" s="264">
        <v>1.20061412509631</v>
      </c>
    </row>
    <row r="110" spans="1:12">
      <c r="A110" s="100" t="s">
        <v>146</v>
      </c>
      <c r="B110" s="257">
        <v>12940610</v>
      </c>
      <c r="C110" s="257">
        <v>550966</v>
      </c>
      <c r="D110" s="257">
        <v>251913</v>
      </c>
      <c r="E110" s="259">
        <f t="shared" si="1"/>
        <v>299053</v>
      </c>
      <c r="F110" s="257">
        <v>123705</v>
      </c>
      <c r="G110" s="262">
        <v>14697.694366576199</v>
      </c>
      <c r="H110" s="262">
        <v>620.14916295245803</v>
      </c>
      <c r="I110" s="262">
        <v>151.628273999285</v>
      </c>
      <c r="J110" s="262">
        <v>2303.7605010750099</v>
      </c>
      <c r="K110" s="263">
        <f t="shared" si="2"/>
        <v>1.2646271332634791</v>
      </c>
      <c r="L110" s="264">
        <v>1.20000331620126</v>
      </c>
    </row>
    <row r="111" spans="1:12">
      <c r="A111" s="100" t="s">
        <v>147</v>
      </c>
      <c r="B111" s="257">
        <v>11522081</v>
      </c>
      <c r="C111" s="257">
        <v>348668</v>
      </c>
      <c r="D111" s="257">
        <v>232724</v>
      </c>
      <c r="E111" s="259">
        <f t="shared" si="1"/>
        <v>115944</v>
      </c>
      <c r="F111" s="257">
        <v>124807</v>
      </c>
      <c r="G111" s="262">
        <v>12900.743284505999</v>
      </c>
      <c r="H111" s="262">
        <v>606.37564857913605</v>
      </c>
      <c r="I111" s="262">
        <v>137.96053984888999</v>
      </c>
      <c r="J111" s="262">
        <v>867.79703419003101</v>
      </c>
      <c r="K111" s="263">
        <f t="shared" si="2"/>
        <v>1.1428106041204189</v>
      </c>
      <c r="L111" s="264">
        <v>1.1993342835118801</v>
      </c>
    </row>
    <row r="112" spans="1:12">
      <c r="A112" s="100" t="s">
        <v>148</v>
      </c>
      <c r="B112" s="257">
        <v>12263845</v>
      </c>
      <c r="C112" s="257">
        <v>458966</v>
      </c>
      <c r="D112" s="257">
        <v>244856</v>
      </c>
      <c r="E112" s="259">
        <f t="shared" si="1"/>
        <v>214110</v>
      </c>
      <c r="F112" s="257">
        <v>130849</v>
      </c>
      <c r="G112" s="262">
        <v>13540.4234401423</v>
      </c>
      <c r="H112" s="262">
        <v>600.25808665764703</v>
      </c>
      <c r="I112" s="262">
        <v>149.55479140798201</v>
      </c>
      <c r="J112" s="262">
        <v>1574.6019820085401</v>
      </c>
      <c r="K112" s="263">
        <f t="shared" si="2"/>
        <v>1.2072408239955223</v>
      </c>
      <c r="L112" s="264">
        <v>1.1986162872442401</v>
      </c>
    </row>
    <row r="113" spans="1:12">
      <c r="A113" s="100" t="s">
        <v>149</v>
      </c>
      <c r="B113" s="257">
        <v>13495623</v>
      </c>
      <c r="C113" s="257">
        <v>554290</v>
      </c>
      <c r="D113" s="257">
        <v>246151</v>
      </c>
      <c r="E113" s="259">
        <f t="shared" si="1"/>
        <v>308139</v>
      </c>
      <c r="F113" s="257">
        <v>138624</v>
      </c>
      <c r="G113" s="262">
        <v>14698.538908775299</v>
      </c>
      <c r="H113" s="262">
        <v>581.41710181075496</v>
      </c>
      <c r="I113" s="262">
        <v>167.056394743841</v>
      </c>
      <c r="J113" s="262">
        <v>2276.2404827263999</v>
      </c>
      <c r="K113" s="263">
        <f t="shared" si="2"/>
        <v>1.2591022220693884</v>
      </c>
      <c r="L113" s="264">
        <v>1.1978232603147601</v>
      </c>
    </row>
    <row r="114" spans="1:12">
      <c r="A114" s="100" t="s">
        <v>150</v>
      </c>
      <c r="B114" s="257">
        <v>13852845</v>
      </c>
      <c r="C114" s="257">
        <v>620758</v>
      </c>
      <c r="D114" s="257">
        <v>242598</v>
      </c>
      <c r="E114" s="259">
        <f t="shared" si="1"/>
        <v>378160</v>
      </c>
      <c r="F114" s="257">
        <v>143348</v>
      </c>
      <c r="G114" s="262">
        <v>14889.5535028103</v>
      </c>
      <c r="H114" s="262">
        <v>526.32025531471402</v>
      </c>
      <c r="I114" s="262">
        <v>173.45409793217601</v>
      </c>
      <c r="J114" s="262">
        <v>2894.81680905249</v>
      </c>
      <c r="K114" s="263">
        <f t="shared" si="2"/>
        <v>1.3182472906002431</v>
      </c>
      <c r="L114" s="264">
        <v>1.1969345259753501</v>
      </c>
    </row>
    <row r="115" spans="1:12">
      <c r="A115" s="100" t="s">
        <v>151</v>
      </c>
      <c r="B115" s="257">
        <v>12266262</v>
      </c>
      <c r="C115" s="257">
        <v>450221</v>
      </c>
      <c r="D115" s="257">
        <v>247190</v>
      </c>
      <c r="E115" s="259">
        <f t="shared" si="1"/>
        <v>203031</v>
      </c>
      <c r="F115" s="257">
        <v>136959</v>
      </c>
      <c r="G115" s="262">
        <v>12980.6223775049</v>
      </c>
      <c r="H115" s="262">
        <v>460.18482697331802</v>
      </c>
      <c r="I115" s="262">
        <v>151.36688516520499</v>
      </c>
      <c r="J115" s="262">
        <v>1605.0187798044699</v>
      </c>
      <c r="K115" s="263">
        <f t="shared" si="2"/>
        <v>1.2059234306475366</v>
      </c>
      <c r="L115" s="264">
        <v>1.19596770682901</v>
      </c>
    </row>
    <row r="116" spans="1:12">
      <c r="A116" s="100" t="s">
        <v>152</v>
      </c>
      <c r="B116" s="257">
        <v>12840492</v>
      </c>
      <c r="C116" s="257">
        <v>406870</v>
      </c>
      <c r="D116" s="257">
        <v>270714</v>
      </c>
      <c r="E116" s="259">
        <f t="shared" si="1"/>
        <v>136156</v>
      </c>
      <c r="F116" s="257">
        <v>151366</v>
      </c>
      <c r="G116" s="262">
        <v>13348.9666729933</v>
      </c>
      <c r="H116" s="262">
        <v>491.93615199342901</v>
      </c>
      <c r="I116" s="262">
        <v>152.447006794434</v>
      </c>
      <c r="J116" s="262">
        <v>1109.13896528849</v>
      </c>
      <c r="K116" s="263">
        <f t="shared" si="2"/>
        <v>1.1512250881524104</v>
      </c>
      <c r="L116" s="264">
        <v>1.19501624595661</v>
      </c>
    </row>
    <row r="117" spans="1:12">
      <c r="A117" s="100" t="s">
        <v>153</v>
      </c>
      <c r="B117" s="257">
        <v>14168223</v>
      </c>
      <c r="C117" s="257">
        <v>417781</v>
      </c>
      <c r="D117" s="257">
        <v>270162</v>
      </c>
      <c r="E117" s="259">
        <f t="shared" si="1"/>
        <v>147619</v>
      </c>
      <c r="F117" s="257">
        <v>139429</v>
      </c>
      <c r="G117" s="262">
        <v>14434.9574466913</v>
      </c>
      <c r="H117" s="262">
        <v>468.85876571853697</v>
      </c>
      <c r="I117" s="262">
        <v>157.332010108183</v>
      </c>
      <c r="J117" s="262">
        <v>1237.12544585453</v>
      </c>
      <c r="K117" s="263">
        <f t="shared" si="2"/>
        <v>1.1482158286520587</v>
      </c>
      <c r="L117" s="264">
        <v>1.1941798087664299</v>
      </c>
    </row>
    <row r="118" spans="1:12">
      <c r="A118" s="100" t="s">
        <v>154</v>
      </c>
      <c r="B118" s="257">
        <v>14906013</v>
      </c>
      <c r="C118" s="257">
        <v>611614</v>
      </c>
      <c r="D118" s="257">
        <v>272825</v>
      </c>
      <c r="E118" s="259">
        <f t="shared" si="1"/>
        <v>338789</v>
      </c>
      <c r="F118" s="257">
        <v>148405</v>
      </c>
      <c r="G118" s="262">
        <v>14841.8858314889</v>
      </c>
      <c r="H118" s="262">
        <v>546.22477214134096</v>
      </c>
      <c r="I118" s="262">
        <v>149.14485750706399</v>
      </c>
      <c r="J118" s="262">
        <v>2916.3211139180398</v>
      </c>
      <c r="K118" s="263">
        <f t="shared" si="2"/>
        <v>1.3216053430318988</v>
      </c>
      <c r="L118" s="264">
        <v>1.19353069119313</v>
      </c>
    </row>
    <row r="119" spans="1:12">
      <c r="A119" s="100" t="s">
        <v>155</v>
      </c>
      <c r="B119" s="257">
        <v>12423423</v>
      </c>
      <c r="C119" s="257">
        <v>428690</v>
      </c>
      <c r="D119" s="257">
        <v>252502</v>
      </c>
      <c r="E119" s="259">
        <f t="shared" si="1"/>
        <v>176188</v>
      </c>
      <c r="F119" s="257">
        <v>116612</v>
      </c>
      <c r="G119" s="262">
        <v>12105.834606186399</v>
      </c>
      <c r="H119" s="262">
        <v>444.550611028839</v>
      </c>
      <c r="I119" s="262">
        <v>116.195747008054</v>
      </c>
      <c r="J119" s="262">
        <v>1445.55330462757</v>
      </c>
      <c r="K119" s="263">
        <f t="shared" si="2"/>
        <v>1.19865267795834</v>
      </c>
      <c r="L119" s="264">
        <v>1.1931124616837601</v>
      </c>
    </row>
    <row r="120" spans="1:12">
      <c r="A120" s="100" t="s">
        <v>156</v>
      </c>
      <c r="B120" s="257">
        <v>13392620</v>
      </c>
      <c r="C120" s="257">
        <v>360427</v>
      </c>
      <c r="D120" s="257">
        <v>276220</v>
      </c>
      <c r="E120" s="259">
        <f t="shared" si="1"/>
        <v>84207</v>
      </c>
      <c r="F120" s="257">
        <v>120129</v>
      </c>
      <c r="G120" s="262">
        <v>12786.3441568341</v>
      </c>
      <c r="H120" s="262">
        <v>456.17544440991497</v>
      </c>
      <c r="I120" s="262">
        <v>121.49894182089299</v>
      </c>
      <c r="J120" s="262">
        <v>629.27717038529102</v>
      </c>
      <c r="K120" s="263">
        <f t="shared" si="2"/>
        <v>1.1042327174046569</v>
      </c>
      <c r="L120" s="264">
        <v>1.1930487353428201</v>
      </c>
    </row>
    <row r="121" spans="1:12">
      <c r="A121" s="100" t="s">
        <v>157</v>
      </c>
      <c r="B121" s="257">
        <v>14551729</v>
      </c>
      <c r="C121" s="257">
        <v>277052</v>
      </c>
      <c r="D121" s="257">
        <v>278047</v>
      </c>
      <c r="E121" s="259">
        <f t="shared" si="1"/>
        <v>-995</v>
      </c>
      <c r="F121" s="257">
        <v>125492</v>
      </c>
      <c r="G121" s="262">
        <v>13630.6354054905</v>
      </c>
      <c r="H121" s="262">
        <v>455.749172419903</v>
      </c>
      <c r="I121" s="262">
        <v>133.76045366398699</v>
      </c>
      <c r="J121" s="262">
        <v>-6.5515889309136801</v>
      </c>
      <c r="K121" s="263">
        <f t="shared" si="2"/>
        <v>1.0446790659131122</v>
      </c>
      <c r="L121" s="264">
        <v>1.1934665899099299</v>
      </c>
    </row>
    <row r="122" spans="1:12">
      <c r="A122" s="100" t="s">
        <v>158</v>
      </c>
      <c r="B122" s="257">
        <v>15335443</v>
      </c>
      <c r="C122" s="257">
        <v>646693</v>
      </c>
      <c r="D122" s="257">
        <v>290184</v>
      </c>
      <c r="E122" s="259">
        <f t="shared" si="1"/>
        <v>356509</v>
      </c>
      <c r="F122" s="257">
        <v>144676</v>
      </c>
      <c r="G122" s="262">
        <v>14116.2145115722</v>
      </c>
      <c r="H122" s="262">
        <v>478.652372383895</v>
      </c>
      <c r="I122" s="262">
        <v>149.48383233088001</v>
      </c>
      <c r="J122" s="262">
        <v>2031.35152206515</v>
      </c>
      <c r="K122" s="263">
        <f t="shared" si="2"/>
        <v>1.2321332939797554</v>
      </c>
      <c r="L122" s="264">
        <v>1.19443759311355</v>
      </c>
    </row>
    <row r="123" spans="1:12">
      <c r="A123" s="100" t="s">
        <v>159</v>
      </c>
      <c r="B123" s="257">
        <v>13356871</v>
      </c>
      <c r="C123" s="257">
        <v>412747</v>
      </c>
      <c r="D123" s="257">
        <v>270252</v>
      </c>
      <c r="E123" s="259">
        <f t="shared" si="1"/>
        <v>142495</v>
      </c>
      <c r="F123" s="257">
        <v>154034</v>
      </c>
      <c r="G123" s="262">
        <v>12215.125477383401</v>
      </c>
      <c r="H123" s="262">
        <v>487.60657431890701</v>
      </c>
      <c r="I123" s="262">
        <v>136.49114988030499</v>
      </c>
      <c r="J123" s="262">
        <v>909.31453406761602</v>
      </c>
      <c r="K123" s="263">
        <f t="shared" si="2"/>
        <v>1.1435548986208084</v>
      </c>
      <c r="L123" s="264">
        <v>1.19594032047959</v>
      </c>
    </row>
    <row r="124" spans="1:12">
      <c r="A124" s="100" t="s">
        <v>160</v>
      </c>
      <c r="B124" s="257">
        <v>14273953</v>
      </c>
      <c r="C124" s="257">
        <v>481781</v>
      </c>
      <c r="D124" s="257">
        <v>294431</v>
      </c>
      <c r="E124" s="259">
        <f t="shared" si="1"/>
        <v>187350</v>
      </c>
      <c r="F124" s="257">
        <v>138829</v>
      </c>
      <c r="G124" s="262">
        <v>13095.696583119699</v>
      </c>
      <c r="H124" s="262">
        <v>446.303197450781</v>
      </c>
      <c r="I124" s="262">
        <v>151.539781997543</v>
      </c>
      <c r="J124" s="262">
        <v>1441.17496014579</v>
      </c>
      <c r="K124" s="263">
        <f t="shared" si="2"/>
        <v>1.1844150495219552</v>
      </c>
      <c r="L124" s="264">
        <v>1.1979769073470501</v>
      </c>
    </row>
    <row r="125" spans="1:12">
      <c r="A125" s="100" t="s">
        <v>161</v>
      </c>
      <c r="B125" s="257">
        <v>15114217</v>
      </c>
      <c r="C125" s="257">
        <v>387424</v>
      </c>
      <c r="D125" s="257">
        <v>297995</v>
      </c>
      <c r="E125" s="259">
        <f t="shared" si="1"/>
        <v>89429</v>
      </c>
      <c r="F125" s="257">
        <v>135592</v>
      </c>
      <c r="G125" s="262">
        <v>14054.8634279245</v>
      </c>
      <c r="H125" s="262">
        <v>466.037855846414</v>
      </c>
      <c r="I125" s="262">
        <v>165.28523579127</v>
      </c>
      <c r="J125" s="262">
        <v>878.95898372142904</v>
      </c>
      <c r="K125" s="263">
        <f t="shared" si="2"/>
        <v>1.1203931827545812</v>
      </c>
      <c r="L125" s="264">
        <v>1.20051674816624</v>
      </c>
    </row>
    <row r="126" spans="1:12">
      <c r="A126" s="100" t="s">
        <v>162</v>
      </c>
      <c r="B126" s="257">
        <v>15739868</v>
      </c>
      <c r="C126" s="257">
        <v>580304</v>
      </c>
      <c r="D126" s="257">
        <v>291087</v>
      </c>
      <c r="E126" s="259">
        <f t="shared" si="1"/>
        <v>289217</v>
      </c>
      <c r="F126" s="257">
        <v>144913</v>
      </c>
      <c r="G126" s="262">
        <v>14991.415468343999</v>
      </c>
      <c r="H126" s="262">
        <v>554.78698313900304</v>
      </c>
      <c r="I126" s="262">
        <v>175.84324145301201</v>
      </c>
      <c r="J126" s="262">
        <v>3574.3079808103198</v>
      </c>
      <c r="K126" s="263">
        <f t="shared" si="2"/>
        <v>1.4028397852237899</v>
      </c>
      <c r="L126" s="264">
        <v>1.2035207612263299</v>
      </c>
    </row>
    <row r="127" spans="1:12">
      <c r="A127" s="100" t="s">
        <v>163</v>
      </c>
      <c r="B127" s="257">
        <v>13285817</v>
      </c>
      <c r="C127" s="257">
        <v>348704</v>
      </c>
      <c r="D127" s="257">
        <v>270281</v>
      </c>
      <c r="E127" s="259">
        <f t="shared" si="1"/>
        <v>78423</v>
      </c>
      <c r="F127" s="257">
        <v>125879</v>
      </c>
      <c r="G127" s="262">
        <v>12784.1107015081</v>
      </c>
      <c r="H127" s="262">
        <v>515.72818221155296</v>
      </c>
      <c r="I127" s="262">
        <v>149.411316349955</v>
      </c>
      <c r="J127" s="262">
        <v>988.73654533741103</v>
      </c>
      <c r="K127" s="263">
        <f t="shared" si="2"/>
        <v>1.1485930975200283</v>
      </c>
      <c r="L127" s="264">
        <v>1.20689978758813</v>
      </c>
    </row>
    <row r="128" spans="1:12">
      <c r="A128" s="100" t="s">
        <v>164</v>
      </c>
      <c r="B128" s="257">
        <v>14689731</v>
      </c>
      <c r="C128" s="257">
        <v>398398</v>
      </c>
      <c r="D128" s="257">
        <v>287121</v>
      </c>
      <c r="E128" s="259">
        <f t="shared" si="1"/>
        <v>111277</v>
      </c>
      <c r="F128" s="257">
        <v>117386</v>
      </c>
      <c r="G128" s="262">
        <v>14120.7165742219</v>
      </c>
      <c r="H128" s="262">
        <v>499.94540921904598</v>
      </c>
      <c r="I128" s="262">
        <v>164.27924451097499</v>
      </c>
      <c r="J128" s="262">
        <v>1361.8573142233499</v>
      </c>
      <c r="K128" s="263">
        <f t="shared" si="2"/>
        <v>1.167519072209364</v>
      </c>
      <c r="L128" s="264">
        <v>1.2106892427024101</v>
      </c>
    </row>
    <row r="129" spans="1:12">
      <c r="A129" s="100" t="s">
        <v>165</v>
      </c>
      <c r="B129" s="257">
        <v>15822729</v>
      </c>
      <c r="C129" s="257">
        <v>357742</v>
      </c>
      <c r="D129" s="257">
        <v>285305</v>
      </c>
      <c r="E129" s="259">
        <f t="shared" si="1"/>
        <v>72437</v>
      </c>
      <c r="F129" s="257">
        <v>122142</v>
      </c>
      <c r="G129" s="262">
        <v>15006.1572559259</v>
      </c>
      <c r="H129" s="262">
        <v>527.83942543039495</v>
      </c>
      <c r="I129" s="262">
        <v>173.566197686057</v>
      </c>
      <c r="J129" s="262">
        <v>796.198159628913</v>
      </c>
      <c r="K129" s="263">
        <f t="shared" si="2"/>
        <v>1.1108633715459366</v>
      </c>
      <c r="L129" s="264">
        <v>1.21488810033868</v>
      </c>
    </row>
    <row r="130" spans="1:12">
      <c r="A130" s="100" t="s">
        <v>166</v>
      </c>
      <c r="B130" s="257">
        <v>16717575</v>
      </c>
      <c r="C130" s="257">
        <v>583060</v>
      </c>
      <c r="D130" s="257">
        <v>284531</v>
      </c>
      <c r="E130" s="259">
        <f t="shared" si="1"/>
        <v>298529</v>
      </c>
      <c r="F130" s="257">
        <v>129606</v>
      </c>
      <c r="G130" s="262">
        <v>15425.3686580428</v>
      </c>
      <c r="H130" s="262">
        <v>554.79074598390605</v>
      </c>
      <c r="I130" s="262">
        <v>177.08456663903601</v>
      </c>
      <c r="J130" s="262">
        <v>2738.55314675513</v>
      </c>
      <c r="K130" s="263">
        <f t="shared" si="2"/>
        <v>1.2902924148266079</v>
      </c>
      <c r="L130" s="264">
        <v>1.21946835290988</v>
      </c>
    </row>
    <row r="131" spans="1:12">
      <c r="A131" s="100" t="s">
        <v>167</v>
      </c>
      <c r="B131" s="257">
        <v>15956328</v>
      </c>
      <c r="C131" s="257">
        <v>454672</v>
      </c>
      <c r="D131" s="257">
        <v>289942</v>
      </c>
      <c r="E131" s="259">
        <f t="shared" ref="E131:E194" si="3">C131-D131</f>
        <v>164730</v>
      </c>
      <c r="F131" s="257">
        <v>150901</v>
      </c>
      <c r="G131" s="262">
        <v>14419.008482936901</v>
      </c>
      <c r="H131" s="262">
        <v>644.95823540322704</v>
      </c>
      <c r="I131" s="262">
        <v>167.82966317049099</v>
      </c>
      <c r="J131" s="262">
        <v>1314.3519234351099</v>
      </c>
      <c r="K131" s="263">
        <f t="shared" ref="K131:K194" si="4">G131/(G131-H131-I131-J131)</f>
        <v>1.1730525992984553</v>
      </c>
      <c r="L131" s="264">
        <v>1.22433697737346</v>
      </c>
    </row>
    <row r="132" spans="1:12">
      <c r="A132" s="100" t="s">
        <v>168</v>
      </c>
      <c r="B132" s="257">
        <v>16507774</v>
      </c>
      <c r="C132" s="257">
        <v>527541</v>
      </c>
      <c r="D132" s="257">
        <v>299720</v>
      </c>
      <c r="E132" s="259">
        <f t="shared" si="3"/>
        <v>227821</v>
      </c>
      <c r="F132" s="257">
        <v>139626</v>
      </c>
      <c r="G132" s="262">
        <v>14707.4798770451</v>
      </c>
      <c r="H132" s="262">
        <v>601.44379716747801</v>
      </c>
      <c r="I132" s="262">
        <v>177.15650760765101</v>
      </c>
      <c r="J132" s="262">
        <v>1623.9482913105001</v>
      </c>
      <c r="K132" s="263">
        <f t="shared" si="4"/>
        <v>1.1952508747288422</v>
      </c>
      <c r="L132" s="264">
        <v>1.22944521572555</v>
      </c>
    </row>
    <row r="133" spans="1:12">
      <c r="A133" s="100" t="s">
        <v>169</v>
      </c>
      <c r="B133" s="257">
        <v>17345805</v>
      </c>
      <c r="C133" s="257">
        <v>557817</v>
      </c>
      <c r="D133" s="257">
        <v>283485</v>
      </c>
      <c r="E133" s="259">
        <f t="shared" si="3"/>
        <v>274332</v>
      </c>
      <c r="F133" s="257">
        <v>134696</v>
      </c>
      <c r="G133" s="262">
        <v>15347.342981975</v>
      </c>
      <c r="H133" s="262">
        <v>589.70722144538502</v>
      </c>
      <c r="I133" s="262">
        <v>195.02926258282</v>
      </c>
      <c r="J133" s="262">
        <v>1852.64663849924</v>
      </c>
      <c r="K133" s="263">
        <f t="shared" si="4"/>
        <v>1.2075052283164396</v>
      </c>
      <c r="L133" s="264">
        <v>1.2347122572260101</v>
      </c>
    </row>
    <row r="134" spans="1:12">
      <c r="A134" s="100" t="s">
        <v>170</v>
      </c>
      <c r="B134" s="257">
        <v>19690776</v>
      </c>
      <c r="C134" s="257">
        <v>686836</v>
      </c>
      <c r="D134" s="257">
        <v>288088</v>
      </c>
      <c r="E134" s="259">
        <f t="shared" si="3"/>
        <v>398748</v>
      </c>
      <c r="F134" s="257">
        <v>166042</v>
      </c>
      <c r="G134" s="262">
        <v>17436.585482419599</v>
      </c>
      <c r="H134" s="262">
        <v>744.58528054934004</v>
      </c>
      <c r="I134" s="262">
        <v>237.645882162558</v>
      </c>
      <c r="J134" s="262">
        <v>2771.8296776182301</v>
      </c>
      <c r="K134" s="263">
        <f t="shared" si="4"/>
        <v>1.2743690173070898</v>
      </c>
      <c r="L134" s="264">
        <v>1.24003591967154</v>
      </c>
    </row>
    <row r="135" spans="1:12">
      <c r="A135" s="100" t="s">
        <v>171</v>
      </c>
      <c r="B135" s="257">
        <v>16384525</v>
      </c>
      <c r="C135" s="257">
        <v>618519</v>
      </c>
      <c r="D135" s="257">
        <v>264715</v>
      </c>
      <c r="E135" s="259">
        <f t="shared" si="3"/>
        <v>353804</v>
      </c>
      <c r="F135" s="257">
        <v>140338</v>
      </c>
      <c r="G135" s="262">
        <v>14498.7837481197</v>
      </c>
      <c r="H135" s="262">
        <v>636.23416686146697</v>
      </c>
      <c r="I135" s="262">
        <v>204.632430550138</v>
      </c>
      <c r="J135" s="262">
        <v>2445.8026949156701</v>
      </c>
      <c r="K135" s="263">
        <f t="shared" si="4"/>
        <v>1.2931355459566602</v>
      </c>
      <c r="L135" s="264">
        <v>1.2452970164658199</v>
      </c>
    </row>
    <row r="136" spans="1:12">
      <c r="A136" s="100" t="s">
        <v>172</v>
      </c>
      <c r="B136" s="257">
        <v>17615619</v>
      </c>
      <c r="C136" s="257">
        <v>572784</v>
      </c>
      <c r="D136" s="257">
        <v>293643</v>
      </c>
      <c r="E136" s="259">
        <f t="shared" si="3"/>
        <v>279141</v>
      </c>
      <c r="F136" s="257">
        <v>133791</v>
      </c>
      <c r="G136" s="262">
        <v>15557.6430569933</v>
      </c>
      <c r="H136" s="262">
        <v>606.69931841965695</v>
      </c>
      <c r="I136" s="262">
        <v>221.48128242516401</v>
      </c>
      <c r="J136" s="262">
        <v>1860.3588520390499</v>
      </c>
      <c r="K136" s="263">
        <f t="shared" si="4"/>
        <v>1.208914275274414</v>
      </c>
      <c r="L136" s="264">
        <v>1.2503978191985099</v>
      </c>
    </row>
    <row r="137" spans="1:12">
      <c r="A137" s="100" t="s">
        <v>173</v>
      </c>
      <c r="B137" s="257">
        <v>19426629</v>
      </c>
      <c r="C137" s="257">
        <v>642274</v>
      </c>
      <c r="D137" s="257">
        <v>277196</v>
      </c>
      <c r="E137" s="259">
        <f t="shared" si="3"/>
        <v>365078</v>
      </c>
      <c r="F137" s="257">
        <v>153698</v>
      </c>
      <c r="G137" s="262">
        <v>17099.987712467198</v>
      </c>
      <c r="H137" s="262">
        <v>690.08123416953401</v>
      </c>
      <c r="I137" s="262">
        <v>238.840404862139</v>
      </c>
      <c r="J137" s="262">
        <v>2282.0087754270298</v>
      </c>
      <c r="K137" s="263">
        <f t="shared" si="4"/>
        <v>1.2311841866272024</v>
      </c>
      <c r="L137" s="264">
        <v>1.2552704985402201</v>
      </c>
    </row>
    <row r="138" spans="1:12">
      <c r="A138" s="100" t="s">
        <v>174</v>
      </c>
      <c r="B138" s="257">
        <v>22050379</v>
      </c>
      <c r="C138" s="257">
        <v>995443</v>
      </c>
      <c r="D138" s="257">
        <v>284635</v>
      </c>
      <c r="E138" s="259">
        <f t="shared" si="3"/>
        <v>710808</v>
      </c>
      <c r="F138" s="257">
        <v>186748</v>
      </c>
      <c r="G138" s="262">
        <v>19315.402647590501</v>
      </c>
      <c r="H138" s="262">
        <v>820.24724001560503</v>
      </c>
      <c r="I138" s="262">
        <v>256.14995269837101</v>
      </c>
      <c r="J138" s="262">
        <v>3995.0127669335898</v>
      </c>
      <c r="K138" s="263">
        <f t="shared" si="4"/>
        <v>1.3560385118661527</v>
      </c>
      <c r="L138" s="264">
        <v>1.2598212979466099</v>
      </c>
    </row>
    <row r="139" spans="1:12">
      <c r="A139" s="100" t="s">
        <v>175</v>
      </c>
      <c r="B139" s="257">
        <v>18955062</v>
      </c>
      <c r="C139" s="257">
        <v>848970</v>
      </c>
      <c r="D139" s="257">
        <v>287191</v>
      </c>
      <c r="E139" s="259">
        <f t="shared" si="3"/>
        <v>561779</v>
      </c>
      <c r="F139" s="257">
        <v>163071</v>
      </c>
      <c r="G139" s="262">
        <v>16486.761371671299</v>
      </c>
      <c r="H139" s="262">
        <v>713.02149732377404</v>
      </c>
      <c r="I139" s="262">
        <v>222.88750397247301</v>
      </c>
      <c r="J139" s="262">
        <v>2924.8635435675801</v>
      </c>
      <c r="K139" s="263">
        <f t="shared" si="4"/>
        <v>1.3057798163631069</v>
      </c>
      <c r="L139" s="264">
        <v>1.2639414069283901</v>
      </c>
    </row>
    <row r="140" spans="1:12">
      <c r="A140" s="100" t="s">
        <v>176</v>
      </c>
      <c r="B140" s="257">
        <v>20412445</v>
      </c>
      <c r="C140" s="257">
        <v>759142</v>
      </c>
      <c r="D140" s="257">
        <v>311603</v>
      </c>
      <c r="E140" s="259">
        <f t="shared" si="3"/>
        <v>447539</v>
      </c>
      <c r="F140" s="257">
        <v>170364</v>
      </c>
      <c r="G140" s="262">
        <v>17594.4509156971</v>
      </c>
      <c r="H140" s="262">
        <v>753.10573641861595</v>
      </c>
      <c r="I140" s="262">
        <v>257.31585740262898</v>
      </c>
      <c r="J140" s="262">
        <v>2221.3669561820702</v>
      </c>
      <c r="K140" s="263">
        <f t="shared" si="4"/>
        <v>1.2250131951665635</v>
      </c>
      <c r="L140" s="264">
        <v>1.2675821507549601</v>
      </c>
    </row>
    <row r="141" spans="1:12">
      <c r="A141" s="100" t="s">
        <v>177</v>
      </c>
      <c r="B141" s="257">
        <v>21998661</v>
      </c>
      <c r="C141" s="257">
        <v>772597</v>
      </c>
      <c r="D141" s="257">
        <v>309158</v>
      </c>
      <c r="E141" s="259">
        <f t="shared" si="3"/>
        <v>463439</v>
      </c>
      <c r="F141" s="257">
        <v>157926</v>
      </c>
      <c r="G141" s="262">
        <v>18750.285065041</v>
      </c>
      <c r="H141" s="262">
        <v>716.92552624200198</v>
      </c>
      <c r="I141" s="262">
        <v>312.646685926526</v>
      </c>
      <c r="J141" s="262">
        <v>2250.8567333167498</v>
      </c>
      <c r="K141" s="263">
        <f t="shared" si="4"/>
        <v>1.212052970637421</v>
      </c>
      <c r="L141" s="264">
        <v>1.2707210037016301</v>
      </c>
    </row>
    <row r="142" spans="1:12">
      <c r="A142" s="100" t="s">
        <v>178</v>
      </c>
      <c r="B142" s="257">
        <v>26507209</v>
      </c>
      <c r="C142" s="257">
        <v>1341854</v>
      </c>
      <c r="D142" s="257">
        <v>332255</v>
      </c>
      <c r="E142" s="259">
        <f t="shared" si="3"/>
        <v>1009599</v>
      </c>
      <c r="F142" s="257">
        <v>175045</v>
      </c>
      <c r="G142" s="262">
        <v>22287.643136070699</v>
      </c>
      <c r="H142" s="262">
        <v>826.99365566220501</v>
      </c>
      <c r="I142" s="262">
        <v>440.98616732382197</v>
      </c>
      <c r="J142" s="262">
        <v>4938.2450590068302</v>
      </c>
      <c r="K142" s="263">
        <f t="shared" si="4"/>
        <v>1.385925220272106</v>
      </c>
      <c r="L142" s="264">
        <v>1.27330883444646</v>
      </c>
    </row>
    <row r="143" spans="1:12">
      <c r="A143" s="100" t="s">
        <v>179</v>
      </c>
      <c r="B143" s="257">
        <v>20363605</v>
      </c>
      <c r="C143" s="257">
        <v>669904</v>
      </c>
      <c r="D143" s="257">
        <v>311514</v>
      </c>
      <c r="E143" s="259">
        <f t="shared" si="3"/>
        <v>358390</v>
      </c>
      <c r="F143" s="257">
        <v>177784</v>
      </c>
      <c r="G143" s="262">
        <v>16950.700503260501</v>
      </c>
      <c r="H143" s="262">
        <v>865.87394102568396</v>
      </c>
      <c r="I143" s="262">
        <v>370.80428791638099</v>
      </c>
      <c r="J143" s="262">
        <v>1777.88442067611</v>
      </c>
      <c r="K143" s="263">
        <f t="shared" si="4"/>
        <v>1.216312631324201</v>
      </c>
      <c r="L143" s="264">
        <v>1.2752598441468299</v>
      </c>
    </row>
    <row r="144" spans="1:12">
      <c r="A144" s="100" t="s">
        <v>180</v>
      </c>
      <c r="B144" s="257">
        <v>24197604</v>
      </c>
      <c r="C144" s="257">
        <v>839294</v>
      </c>
      <c r="D144" s="257">
        <v>346433</v>
      </c>
      <c r="E144" s="259">
        <f t="shared" si="3"/>
        <v>492861</v>
      </c>
      <c r="F144" s="257">
        <v>188793</v>
      </c>
      <c r="G144" s="262">
        <v>19996.384135975601</v>
      </c>
      <c r="H144" s="262">
        <v>939.57409843631001</v>
      </c>
      <c r="I144" s="262">
        <v>462.84181954717002</v>
      </c>
      <c r="J144" s="262">
        <v>2485.3234693784102</v>
      </c>
      <c r="K144" s="263">
        <f t="shared" si="4"/>
        <v>1.2413449081553845</v>
      </c>
      <c r="L144" s="264">
        <v>1.2765586192013001</v>
      </c>
    </row>
    <row r="145" spans="1:12">
      <c r="A145" s="100" t="s">
        <v>181</v>
      </c>
      <c r="B145" s="257">
        <v>26352164</v>
      </c>
      <c r="C145" s="257">
        <v>1091769</v>
      </c>
      <c r="D145" s="257">
        <v>408981</v>
      </c>
      <c r="E145" s="259">
        <f t="shared" si="3"/>
        <v>682788</v>
      </c>
      <c r="F145" s="257">
        <v>184494</v>
      </c>
      <c r="G145" s="262">
        <v>21692.972224693101</v>
      </c>
      <c r="H145" s="262">
        <v>930.05830487579999</v>
      </c>
      <c r="I145" s="262">
        <v>507.76772521262501</v>
      </c>
      <c r="J145" s="262">
        <v>3510.6470509386299</v>
      </c>
      <c r="K145" s="263">
        <f t="shared" si="4"/>
        <v>1.2955282829644337</v>
      </c>
      <c r="L145" s="264">
        <v>1.27715290400037</v>
      </c>
    </row>
    <row r="146" spans="1:12">
      <c r="A146" s="100" t="s">
        <v>182</v>
      </c>
      <c r="B146" s="257">
        <v>30014324</v>
      </c>
      <c r="C146" s="257">
        <v>1323671</v>
      </c>
      <c r="D146" s="257">
        <v>455713</v>
      </c>
      <c r="E146" s="259">
        <f t="shared" si="3"/>
        <v>867958</v>
      </c>
      <c r="F146" s="257">
        <v>229343</v>
      </c>
      <c r="G146" s="262">
        <v>24704.904888027198</v>
      </c>
      <c r="H146" s="262">
        <v>1161.5055173752401</v>
      </c>
      <c r="I146" s="262">
        <v>557.14972853479503</v>
      </c>
      <c r="J146" s="262">
        <v>4569.2009382135502</v>
      </c>
      <c r="K146" s="263">
        <f t="shared" si="4"/>
        <v>1.3414149728990419</v>
      </c>
      <c r="L146" s="264">
        <v>1.2769684343651799</v>
      </c>
    </row>
    <row r="147" spans="1:12">
      <c r="A147" s="100" t="s">
        <v>183</v>
      </c>
      <c r="B147" s="257">
        <v>23952739</v>
      </c>
      <c r="C147" s="257">
        <v>1126189</v>
      </c>
      <c r="D147" s="257">
        <v>477392</v>
      </c>
      <c r="E147" s="259">
        <f t="shared" si="3"/>
        <v>648797</v>
      </c>
      <c r="F147" s="257">
        <v>192059</v>
      </c>
      <c r="G147" s="262">
        <v>19656.0445947234</v>
      </c>
      <c r="H147" s="262">
        <v>986.97811105740197</v>
      </c>
      <c r="I147" s="262">
        <v>428.56709080022898</v>
      </c>
      <c r="J147" s="262">
        <v>3399.4758032568402</v>
      </c>
      <c r="K147" s="263">
        <f t="shared" si="4"/>
        <v>1.3244399536219151</v>
      </c>
      <c r="L147" s="264">
        <v>1.27594243072868</v>
      </c>
    </row>
    <row r="148" spans="1:12">
      <c r="A148" s="100" t="s">
        <v>184</v>
      </c>
      <c r="B148" s="257">
        <v>27270794</v>
      </c>
      <c r="C148" s="257">
        <v>1281985</v>
      </c>
      <c r="D148" s="257">
        <v>527028</v>
      </c>
      <c r="E148" s="259">
        <f t="shared" si="3"/>
        <v>754957</v>
      </c>
      <c r="F148" s="257">
        <v>211626</v>
      </c>
      <c r="G148" s="262">
        <v>22258.987389368001</v>
      </c>
      <c r="H148" s="262">
        <v>1112.33786022409</v>
      </c>
      <c r="I148" s="262">
        <v>470.41151870216902</v>
      </c>
      <c r="J148" s="262">
        <v>3853.9671317693001</v>
      </c>
      <c r="K148" s="263">
        <f t="shared" si="4"/>
        <v>1.3231856477586696</v>
      </c>
      <c r="L148" s="264">
        <v>1.2740523926104299</v>
      </c>
    </row>
    <row r="149" spans="1:12">
      <c r="A149" s="100" t="s">
        <v>185</v>
      </c>
      <c r="B149" s="257">
        <v>28112919</v>
      </c>
      <c r="C149" s="257">
        <v>1170832</v>
      </c>
      <c r="D149" s="257">
        <v>602249</v>
      </c>
      <c r="E149" s="259">
        <f t="shared" si="3"/>
        <v>568583</v>
      </c>
      <c r="F149" s="257">
        <v>191934</v>
      </c>
      <c r="G149" s="262">
        <v>22761.563127881302</v>
      </c>
      <c r="H149" s="262">
        <v>1040.37851134325</v>
      </c>
      <c r="I149" s="262">
        <v>467.77166196280598</v>
      </c>
      <c r="J149" s="262">
        <v>2753.0561267602902</v>
      </c>
      <c r="K149" s="263">
        <f t="shared" si="4"/>
        <v>1.2303310330566</v>
      </c>
      <c r="L149" s="264">
        <v>1.2713061304817901</v>
      </c>
    </row>
    <row r="150" spans="1:12">
      <c r="A150" s="100" t="s">
        <v>186</v>
      </c>
      <c r="B150" s="257">
        <v>33928167</v>
      </c>
      <c r="C150" s="257">
        <v>1748958</v>
      </c>
      <c r="D150" s="257">
        <v>594024</v>
      </c>
      <c r="E150" s="259">
        <f t="shared" si="3"/>
        <v>1154934</v>
      </c>
      <c r="F150" s="257">
        <v>236684</v>
      </c>
      <c r="G150" s="262">
        <v>27170.756979072899</v>
      </c>
      <c r="H150" s="262">
        <v>1331.96336175587</v>
      </c>
      <c r="I150" s="262">
        <v>544.93155409331598</v>
      </c>
      <c r="J150" s="262">
        <v>5177.0218639940604</v>
      </c>
      <c r="K150" s="263">
        <f t="shared" si="4"/>
        <v>1.3506473536591181</v>
      </c>
      <c r="L150" s="264">
        <v>1.2677421630985899</v>
      </c>
    </row>
    <row r="151" spans="1:12">
      <c r="A151" s="100" t="s">
        <v>187</v>
      </c>
      <c r="B151" s="257">
        <v>27452802</v>
      </c>
      <c r="C151" s="257">
        <v>1263364</v>
      </c>
      <c r="D151" s="257">
        <v>582925</v>
      </c>
      <c r="E151" s="259">
        <f t="shared" si="3"/>
        <v>680439</v>
      </c>
      <c r="F151" s="257">
        <v>182583</v>
      </c>
      <c r="G151" s="262">
        <v>21659.4704009948</v>
      </c>
      <c r="H151" s="262">
        <v>1038.65979873129</v>
      </c>
      <c r="I151" s="262">
        <v>430.319482314759</v>
      </c>
      <c r="J151" s="262">
        <v>2855.242873872</v>
      </c>
      <c r="K151" s="263">
        <f t="shared" si="4"/>
        <v>1.2494467972731047</v>
      </c>
      <c r="L151" s="264">
        <v>1.2633733997807799</v>
      </c>
    </row>
    <row r="152" spans="1:12">
      <c r="A152" s="100" t="s">
        <v>188</v>
      </c>
      <c r="B152" s="257">
        <v>29316217</v>
      </c>
      <c r="C152" s="257">
        <v>1375042</v>
      </c>
      <c r="D152" s="257">
        <v>649588</v>
      </c>
      <c r="E152" s="259">
        <f t="shared" si="3"/>
        <v>725454</v>
      </c>
      <c r="F152" s="257">
        <v>234959</v>
      </c>
      <c r="G152" s="262">
        <v>22709.718340243799</v>
      </c>
      <c r="H152" s="262">
        <v>1324.5030477404</v>
      </c>
      <c r="I152" s="262">
        <v>452.73571401875898</v>
      </c>
      <c r="J152" s="262">
        <v>2867.6382459741399</v>
      </c>
      <c r="K152" s="263">
        <f t="shared" si="4"/>
        <v>1.2571224912656231</v>
      </c>
      <c r="L152" s="264">
        <v>1.2582645655923901</v>
      </c>
    </row>
    <row r="153" spans="1:12">
      <c r="A153" s="100" t="s">
        <v>189</v>
      </c>
      <c r="B153" s="257">
        <v>29987723</v>
      </c>
      <c r="C153" s="257">
        <v>1224600</v>
      </c>
      <c r="D153" s="257">
        <v>620501</v>
      </c>
      <c r="E153" s="259">
        <f t="shared" si="3"/>
        <v>604099</v>
      </c>
      <c r="F153" s="257">
        <v>189346</v>
      </c>
      <c r="G153" s="262">
        <v>22721.4542796883</v>
      </c>
      <c r="H153" s="262">
        <v>1030.1737917724199</v>
      </c>
      <c r="I153" s="262">
        <v>461.11324957316401</v>
      </c>
      <c r="J153" s="262">
        <v>2268.6970161597801</v>
      </c>
      <c r="K153" s="263">
        <f t="shared" si="4"/>
        <v>1.1982960188976579</v>
      </c>
      <c r="L153" s="264">
        <v>1.2524716814709</v>
      </c>
    </row>
    <row r="154" spans="1:12">
      <c r="A154" s="100" t="s">
        <v>190</v>
      </c>
      <c r="B154" s="257">
        <v>36980304</v>
      </c>
      <c r="C154" s="257">
        <v>2073857</v>
      </c>
      <c r="D154" s="257">
        <v>607112</v>
      </c>
      <c r="E154" s="259">
        <f t="shared" si="3"/>
        <v>1466745</v>
      </c>
      <c r="F154" s="257">
        <v>247721</v>
      </c>
      <c r="G154" s="262">
        <v>27293.1550564641</v>
      </c>
      <c r="H154" s="262">
        <v>1270.1698398752901</v>
      </c>
      <c r="I154" s="262">
        <v>572.43003220888204</v>
      </c>
      <c r="J154" s="262">
        <v>5274.9295654224497</v>
      </c>
      <c r="K154" s="263">
        <f t="shared" si="4"/>
        <v>1.3527786236684938</v>
      </c>
      <c r="L154" s="264">
        <v>1.2460500545573301</v>
      </c>
    </row>
    <row r="155" spans="1:12">
      <c r="A155" s="100" t="s">
        <v>191</v>
      </c>
      <c r="B155" s="257">
        <v>28888855</v>
      </c>
      <c r="C155" s="257">
        <v>1293045</v>
      </c>
      <c r="D155" s="257">
        <v>588008</v>
      </c>
      <c r="E155" s="259">
        <f t="shared" si="3"/>
        <v>705037</v>
      </c>
      <c r="F155" s="257">
        <v>268352</v>
      </c>
      <c r="G155" s="262">
        <v>20857.467788623999</v>
      </c>
      <c r="H155" s="262">
        <v>1320.80587713616</v>
      </c>
      <c r="I155" s="262">
        <v>445.51150951307801</v>
      </c>
      <c r="J155" s="262">
        <v>2421.17518163059</v>
      </c>
      <c r="K155" s="263">
        <f t="shared" si="4"/>
        <v>1.2511996876377707</v>
      </c>
      <c r="L155" s="264">
        <v>1.23902113220358</v>
      </c>
    </row>
    <row r="156" spans="1:12">
      <c r="A156" s="100" t="s">
        <v>192</v>
      </c>
      <c r="B156" s="257">
        <v>32452538</v>
      </c>
      <c r="C156" s="257">
        <v>1304331</v>
      </c>
      <c r="D156" s="257">
        <v>590462</v>
      </c>
      <c r="E156" s="259">
        <f t="shared" si="3"/>
        <v>713869</v>
      </c>
      <c r="F156" s="257">
        <v>319352</v>
      </c>
      <c r="G156" s="262">
        <v>23000.393757079699</v>
      </c>
      <c r="H156" s="262">
        <v>1543.4773593019099</v>
      </c>
      <c r="I156" s="262">
        <v>494.53002407681498</v>
      </c>
      <c r="J156" s="262">
        <v>2334.6283812124002</v>
      </c>
      <c r="K156" s="263">
        <f t="shared" si="4"/>
        <v>1.2347376300655366</v>
      </c>
      <c r="L156" s="264">
        <v>1.23147306711726</v>
      </c>
    </row>
    <row r="157" spans="1:12">
      <c r="A157" s="100" t="s">
        <v>193</v>
      </c>
      <c r="B157" s="257">
        <v>32633821</v>
      </c>
      <c r="C157" s="257">
        <v>955128</v>
      </c>
      <c r="D157" s="257">
        <v>627523</v>
      </c>
      <c r="E157" s="259">
        <f t="shared" si="3"/>
        <v>327605</v>
      </c>
      <c r="F157" s="257">
        <v>252604</v>
      </c>
      <c r="G157" s="262">
        <v>22799.2833978321</v>
      </c>
      <c r="H157" s="262">
        <v>1233.5469236866199</v>
      </c>
      <c r="I157" s="262">
        <v>486.72843420122302</v>
      </c>
      <c r="J157" s="262">
        <v>1017.26687173455</v>
      </c>
      <c r="K157" s="263">
        <f t="shared" si="4"/>
        <v>1.136455864257703</v>
      </c>
      <c r="L157" s="264">
        <v>1.22350162360313</v>
      </c>
    </row>
    <row r="158" spans="1:12">
      <c r="A158" s="100" t="s">
        <v>194</v>
      </c>
      <c r="B158" s="257">
        <v>41333349</v>
      </c>
      <c r="C158" s="257">
        <v>2465687</v>
      </c>
      <c r="D158" s="257">
        <v>582013</v>
      </c>
      <c r="E158" s="259">
        <f t="shared" si="3"/>
        <v>1883674</v>
      </c>
      <c r="F158" s="257">
        <v>319588</v>
      </c>
      <c r="G158" s="262">
        <v>28590.6300292046</v>
      </c>
      <c r="H158" s="262">
        <v>1611.8052817816699</v>
      </c>
      <c r="I158" s="262">
        <v>597.25189131850698</v>
      </c>
      <c r="J158" s="262">
        <v>5536.5866246712303</v>
      </c>
      <c r="K158" s="263">
        <f t="shared" si="4"/>
        <v>1.3715830613546469</v>
      </c>
      <c r="L158" s="264">
        <v>1.2152046063177799</v>
      </c>
    </row>
    <row r="159" spans="1:12">
      <c r="A159" s="100" t="s">
        <v>195</v>
      </c>
      <c r="B159" s="257">
        <v>30597702</v>
      </c>
      <c r="C159" s="257">
        <v>1234769</v>
      </c>
      <c r="D159" s="257">
        <v>545451</v>
      </c>
      <c r="E159" s="259">
        <f t="shared" si="3"/>
        <v>689318</v>
      </c>
      <c r="F159" s="257">
        <v>314403</v>
      </c>
      <c r="G159" s="262">
        <v>20868.480997303799</v>
      </c>
      <c r="H159" s="262">
        <v>1557.61130940147</v>
      </c>
      <c r="I159" s="262">
        <v>424.042927941919</v>
      </c>
      <c r="J159" s="262">
        <v>1822.2970633586399</v>
      </c>
      <c r="K159" s="263">
        <f t="shared" si="4"/>
        <v>1.2229156834869903</v>
      </c>
      <c r="L159" s="264">
        <v>1.20662541631821</v>
      </c>
    </row>
    <row r="160" spans="1:12">
      <c r="A160" s="100" t="s">
        <v>196</v>
      </c>
      <c r="B160" s="257">
        <v>33468191</v>
      </c>
      <c r="C160" s="257">
        <v>1273602</v>
      </c>
      <c r="D160" s="257">
        <v>537275</v>
      </c>
      <c r="E160" s="259">
        <f t="shared" si="3"/>
        <v>736327</v>
      </c>
      <c r="F160" s="257">
        <v>326706</v>
      </c>
      <c r="G160" s="262">
        <v>22434.1120641126</v>
      </c>
      <c r="H160" s="262">
        <v>1509.3078575217</v>
      </c>
      <c r="I160" s="262">
        <v>440.92874617011302</v>
      </c>
      <c r="J160" s="262">
        <v>1693.94269400648</v>
      </c>
      <c r="K160" s="263">
        <f t="shared" si="4"/>
        <v>1.1939431792013653</v>
      </c>
      <c r="L160" s="264">
        <v>1.19790519119584</v>
      </c>
    </row>
    <row r="161" spans="1:12">
      <c r="A161" s="100" t="s">
        <v>197</v>
      </c>
      <c r="B161" s="257">
        <v>33141394</v>
      </c>
      <c r="C161" s="257">
        <v>798891</v>
      </c>
      <c r="D161" s="257">
        <v>502639</v>
      </c>
      <c r="E161" s="259">
        <f t="shared" si="3"/>
        <v>296252</v>
      </c>
      <c r="F161" s="257">
        <v>305064</v>
      </c>
      <c r="G161" s="262">
        <v>21752.976909378802</v>
      </c>
      <c r="H161" s="262">
        <v>1229.57555129514</v>
      </c>
      <c r="I161" s="262">
        <v>410.576434569458</v>
      </c>
      <c r="J161" s="262">
        <v>564.87361796363598</v>
      </c>
      <c r="K161" s="263">
        <f t="shared" si="4"/>
        <v>1.1128008541336056</v>
      </c>
      <c r="L161" s="264">
        <v>1.1891952499590299</v>
      </c>
    </row>
    <row r="162" spans="1:12">
      <c r="A162" s="100" t="s">
        <v>198</v>
      </c>
      <c r="B162" s="257">
        <v>43165638</v>
      </c>
      <c r="C162" s="257">
        <v>2527701</v>
      </c>
      <c r="D162" s="257">
        <v>513039</v>
      </c>
      <c r="E162" s="259">
        <f t="shared" si="3"/>
        <v>2014662</v>
      </c>
      <c r="F162" s="257">
        <v>359583</v>
      </c>
      <c r="G162" s="262">
        <v>27635.567970136301</v>
      </c>
      <c r="H162" s="262">
        <v>1151.88579926177</v>
      </c>
      <c r="I162" s="262">
        <v>496.48465826388099</v>
      </c>
      <c r="J162" s="262">
        <v>3006.9563058803701</v>
      </c>
      <c r="K162" s="263">
        <f t="shared" si="4"/>
        <v>1.202579543074709</v>
      </c>
      <c r="L162" s="264">
        <v>1.18064443535869</v>
      </c>
    </row>
    <row r="163" spans="1:12">
      <c r="A163" s="100" t="s">
        <v>199</v>
      </c>
      <c r="B163" s="257">
        <v>30496934</v>
      </c>
      <c r="C163" s="257">
        <v>1242110</v>
      </c>
      <c r="D163" s="257">
        <v>448337</v>
      </c>
      <c r="E163" s="259">
        <f t="shared" si="3"/>
        <v>793773</v>
      </c>
      <c r="F163" s="257">
        <v>336835</v>
      </c>
      <c r="G163" s="262">
        <v>19170.8057987098</v>
      </c>
      <c r="H163" s="262">
        <v>882.72700597075902</v>
      </c>
      <c r="I163" s="262">
        <v>335.31797517783599</v>
      </c>
      <c r="J163" s="262">
        <v>1086.031099245</v>
      </c>
      <c r="K163" s="263">
        <f t="shared" si="4"/>
        <v>1.1366047905476018</v>
      </c>
      <c r="L163" s="264">
        <v>1.1723538436483001</v>
      </c>
    </row>
    <row r="164" spans="1:12">
      <c r="A164" s="100" t="s">
        <v>200</v>
      </c>
      <c r="B164" s="257">
        <v>32259078</v>
      </c>
      <c r="C164" s="257">
        <v>1023138</v>
      </c>
      <c r="D164" s="257">
        <v>464595</v>
      </c>
      <c r="E164" s="259">
        <f t="shared" si="3"/>
        <v>558543</v>
      </c>
      <c r="F164" s="257">
        <v>353556</v>
      </c>
      <c r="G164" s="262">
        <v>20007.549213475901</v>
      </c>
      <c r="H164" s="262">
        <v>801.46211779440603</v>
      </c>
      <c r="I164" s="262">
        <v>347.00918895132298</v>
      </c>
      <c r="J164" s="262">
        <v>758.52414003500405</v>
      </c>
      <c r="K164" s="263">
        <f t="shared" si="4"/>
        <v>1.1053556411235099</v>
      </c>
      <c r="L164" s="264">
        <v>1.1644382805236899</v>
      </c>
    </row>
    <row r="165" spans="1:12">
      <c r="A165" s="100" t="s">
        <v>201</v>
      </c>
      <c r="B165" s="257">
        <v>35452698</v>
      </c>
      <c r="C165" s="257">
        <v>823594</v>
      </c>
      <c r="D165" s="257">
        <v>476044</v>
      </c>
      <c r="E165" s="259">
        <f t="shared" si="3"/>
        <v>347550</v>
      </c>
      <c r="F165" s="257">
        <v>328053</v>
      </c>
      <c r="G165" s="262">
        <v>21810.777017677901</v>
      </c>
      <c r="H165" s="262">
        <v>706.42507697305905</v>
      </c>
      <c r="I165" s="262">
        <v>382.988177606958</v>
      </c>
      <c r="J165" s="262">
        <v>496.38845483960603</v>
      </c>
      <c r="K165" s="263">
        <f t="shared" si="4"/>
        <v>1.0784080912460798</v>
      </c>
      <c r="L165" s="264">
        <v>1.1569902085224799</v>
      </c>
    </row>
    <row r="166" spans="1:12">
      <c r="A166" s="100" t="s">
        <v>202</v>
      </c>
      <c r="B166" s="257">
        <v>42451972</v>
      </c>
      <c r="C166" s="257">
        <v>2034985</v>
      </c>
      <c r="D166" s="257">
        <v>478813</v>
      </c>
      <c r="E166" s="259">
        <f t="shared" si="3"/>
        <v>1556172</v>
      </c>
      <c r="F166" s="257">
        <v>381242</v>
      </c>
      <c r="G166" s="262">
        <v>26062.536504808701</v>
      </c>
      <c r="H166" s="262">
        <v>862.71100915893896</v>
      </c>
      <c r="I166" s="262">
        <v>473.79782718551098</v>
      </c>
      <c r="J166" s="262">
        <v>2409.6735731786798</v>
      </c>
      <c r="K166" s="263">
        <f t="shared" si="4"/>
        <v>1.1678671342786466</v>
      </c>
      <c r="L166" s="264">
        <v>1.15006516353268</v>
      </c>
    </row>
    <row r="167" spans="1:12">
      <c r="A167" s="100" t="s">
        <v>203</v>
      </c>
      <c r="B167" s="257">
        <v>31048962</v>
      </c>
      <c r="C167" s="257">
        <v>1040213</v>
      </c>
      <c r="D167" s="257">
        <v>428300</v>
      </c>
      <c r="E167" s="259">
        <f t="shared" si="3"/>
        <v>611913</v>
      </c>
      <c r="F167" s="257">
        <v>360863</v>
      </c>
      <c r="G167" s="262">
        <v>19007.039725577499</v>
      </c>
      <c r="H167" s="262">
        <v>863.60262810976099</v>
      </c>
      <c r="I167" s="262">
        <v>350.21020626750999</v>
      </c>
      <c r="J167" s="262">
        <v>1004.41622507478</v>
      </c>
      <c r="K167" s="263">
        <f t="shared" si="4"/>
        <v>1.1321254437592618</v>
      </c>
      <c r="L167" s="264">
        <v>1.1436695676190101</v>
      </c>
    </row>
    <row r="168" spans="1:12">
      <c r="A168" s="100" t="s">
        <v>204</v>
      </c>
      <c r="B168" s="257">
        <v>33611099</v>
      </c>
      <c r="C168" s="257">
        <v>814404</v>
      </c>
      <c r="D168" s="257">
        <v>444900</v>
      </c>
      <c r="E168" s="259">
        <f t="shared" si="3"/>
        <v>369504</v>
      </c>
      <c r="F168" s="257">
        <v>344087</v>
      </c>
      <c r="G168" s="262">
        <v>20504.101526778999</v>
      </c>
      <c r="H168" s="262">
        <v>875.03639827356994</v>
      </c>
      <c r="I168" s="262">
        <v>377.20407677498298</v>
      </c>
      <c r="J168" s="262">
        <v>636.914083324437</v>
      </c>
      <c r="K168" s="263">
        <f t="shared" si="4"/>
        <v>1.1014858952635929</v>
      </c>
      <c r="L168" s="264">
        <v>1.13782096907788</v>
      </c>
    </row>
    <row r="169" spans="1:12">
      <c r="A169" s="100" t="s">
        <v>205</v>
      </c>
      <c r="B169" s="257">
        <v>37069713</v>
      </c>
      <c r="C169" s="257">
        <v>569031</v>
      </c>
      <c r="D169" s="257">
        <v>401653</v>
      </c>
      <c r="E169" s="259">
        <f t="shared" si="3"/>
        <v>167378</v>
      </c>
      <c r="F169" s="257">
        <v>356436</v>
      </c>
      <c r="G169" s="262">
        <v>22520.9222428346</v>
      </c>
      <c r="H169" s="262">
        <v>966.54996445772895</v>
      </c>
      <c r="I169" s="262">
        <v>406.887889771993</v>
      </c>
      <c r="J169" s="262">
        <v>301.19611842209503</v>
      </c>
      <c r="K169" s="263">
        <f t="shared" si="4"/>
        <v>1.0803324769833058</v>
      </c>
      <c r="L169" s="264">
        <v>1.1325297011283</v>
      </c>
    </row>
    <row r="170" spans="1:12">
      <c r="A170" s="100" t="s">
        <v>206</v>
      </c>
      <c r="B170" s="257">
        <v>47459375</v>
      </c>
      <c r="C170" s="257">
        <v>2229409</v>
      </c>
      <c r="D170" s="257">
        <v>370780</v>
      </c>
      <c r="E170" s="259">
        <f t="shared" si="3"/>
        <v>1858629</v>
      </c>
      <c r="F170" s="257">
        <v>365590</v>
      </c>
      <c r="G170" s="262">
        <v>28693.537291984001</v>
      </c>
      <c r="H170" s="262">
        <v>1060.11972884943</v>
      </c>
      <c r="I170" s="262">
        <v>499.31196705387998</v>
      </c>
      <c r="J170" s="262">
        <v>3480.0285408466798</v>
      </c>
      <c r="K170" s="263">
        <f t="shared" si="4"/>
        <v>1.2130482717623046</v>
      </c>
      <c r="L170" s="264">
        <v>1.12778338756817</v>
      </c>
    </row>
    <row r="171" spans="1:12">
      <c r="A171" s="100" t="s">
        <v>207</v>
      </c>
      <c r="B171" s="257">
        <v>33980913</v>
      </c>
      <c r="C171" s="257">
        <v>1156024</v>
      </c>
      <c r="D171" s="257">
        <v>311735</v>
      </c>
      <c r="E171" s="259">
        <f t="shared" si="3"/>
        <v>844289</v>
      </c>
      <c r="F171" s="257">
        <v>306940</v>
      </c>
      <c r="G171" s="262">
        <v>20492.4199174887</v>
      </c>
      <c r="H171" s="262">
        <v>926.69405830698997</v>
      </c>
      <c r="I171" s="262">
        <v>355.76338629940699</v>
      </c>
      <c r="J171" s="262">
        <v>1445.8003033146799</v>
      </c>
      <c r="K171" s="263">
        <f t="shared" si="4"/>
        <v>1.1535821234842671</v>
      </c>
      <c r="L171" s="264">
        <v>1.12353702893025</v>
      </c>
    </row>
    <row r="172" spans="1:12">
      <c r="A172" s="100" t="s">
        <v>208</v>
      </c>
      <c r="B172" s="257">
        <v>34216881</v>
      </c>
      <c r="C172" s="257">
        <v>474052</v>
      </c>
      <c r="D172" s="257">
        <v>299163</v>
      </c>
      <c r="E172" s="259">
        <f t="shared" si="3"/>
        <v>174889</v>
      </c>
      <c r="F172" s="257">
        <v>286267</v>
      </c>
      <c r="G172" s="262">
        <v>20616.5689243493</v>
      </c>
      <c r="H172" s="262">
        <v>881.955003482199</v>
      </c>
      <c r="I172" s="262">
        <v>366.37884154607002</v>
      </c>
      <c r="J172" s="262">
        <v>253.02742954268899</v>
      </c>
      <c r="K172" s="263">
        <f t="shared" si="4"/>
        <v>1.078542765638665</v>
      </c>
      <c r="L172" s="264">
        <v>1.11979891629996</v>
      </c>
    </row>
    <row r="173" spans="1:12">
      <c r="A173" s="100" t="s">
        <v>209</v>
      </c>
      <c r="B173" s="257">
        <v>37478630</v>
      </c>
      <c r="C173" s="257">
        <v>489836</v>
      </c>
      <c r="D173" s="257">
        <v>266891</v>
      </c>
      <c r="E173" s="259">
        <f t="shared" si="3"/>
        <v>222945</v>
      </c>
      <c r="F173" s="257">
        <v>243465</v>
      </c>
      <c r="G173" s="262">
        <v>22599.873866177899</v>
      </c>
      <c r="H173" s="262">
        <v>752.03120936137702</v>
      </c>
      <c r="I173" s="262">
        <v>421.14580510064098</v>
      </c>
      <c r="J173" s="262">
        <v>258.44372629594397</v>
      </c>
      <c r="K173" s="263">
        <f t="shared" si="4"/>
        <v>1.0676305565828101</v>
      </c>
      <c r="L173" s="264">
        <v>1.1165961189468101</v>
      </c>
    </row>
    <row r="174" spans="1:12">
      <c r="A174" s="100" t="s">
        <v>210</v>
      </c>
      <c r="B174" s="257">
        <v>50233748</v>
      </c>
      <c r="C174" s="257">
        <v>2181514</v>
      </c>
      <c r="D174" s="257">
        <v>285015</v>
      </c>
      <c r="E174" s="259">
        <f t="shared" si="3"/>
        <v>1896499</v>
      </c>
      <c r="F174" s="257">
        <v>307465</v>
      </c>
      <c r="G174" s="262">
        <v>30371.0849130268</v>
      </c>
      <c r="H174" s="262">
        <v>938.11612027371996</v>
      </c>
      <c r="I174" s="262">
        <v>607.10084096167395</v>
      </c>
      <c r="J174" s="262">
        <v>1600.15484410403</v>
      </c>
      <c r="K174" s="263">
        <f t="shared" si="4"/>
        <v>1.1155294552946458</v>
      </c>
      <c r="L174" s="264">
        <v>1.11392992104614</v>
      </c>
    </row>
    <row r="175" spans="1:12">
      <c r="A175" s="100" t="s">
        <v>211</v>
      </c>
      <c r="B175" s="257">
        <v>30166728</v>
      </c>
      <c r="C175" s="257">
        <v>576709</v>
      </c>
      <c r="D175" s="257">
        <v>247963</v>
      </c>
      <c r="E175" s="259">
        <f t="shared" si="3"/>
        <v>328746</v>
      </c>
      <c r="F175" s="257">
        <v>316065</v>
      </c>
      <c r="G175" s="262">
        <v>18289.243145830202</v>
      </c>
      <c r="H175" s="262">
        <v>948.53001420995599</v>
      </c>
      <c r="I175" s="262">
        <v>392.54095721982202</v>
      </c>
      <c r="J175" s="262">
        <v>315.83530681032801</v>
      </c>
      <c r="K175" s="263">
        <f t="shared" si="4"/>
        <v>1.099619571887626</v>
      </c>
      <c r="L175" s="264">
        <v>1.11177100329681</v>
      </c>
    </row>
    <row r="176" spans="1:12">
      <c r="A176" s="100" t="s">
        <v>212</v>
      </c>
      <c r="B176" s="257">
        <v>31420259</v>
      </c>
      <c r="C176" s="257">
        <v>433058</v>
      </c>
      <c r="D176" s="257">
        <v>271402</v>
      </c>
      <c r="E176" s="259">
        <f t="shared" si="3"/>
        <v>161656</v>
      </c>
      <c r="F176" s="257">
        <v>305257</v>
      </c>
      <c r="G176" s="262">
        <v>19103.578282824299</v>
      </c>
      <c r="H176" s="262">
        <v>896.93921999702604</v>
      </c>
      <c r="I176" s="262">
        <v>439.45217212491201</v>
      </c>
      <c r="J176" s="262">
        <v>186.33755896166701</v>
      </c>
      <c r="K176" s="263">
        <f t="shared" si="4"/>
        <v>1.0866129344692379</v>
      </c>
      <c r="L176" s="264">
        <v>1.1100910461066</v>
      </c>
    </row>
    <row r="177" spans="1:12">
      <c r="A177" s="100" t="s">
        <v>213</v>
      </c>
      <c r="B177" s="257">
        <v>32780442</v>
      </c>
      <c r="C177" s="257">
        <v>409245</v>
      </c>
      <c r="D177" s="257">
        <v>259355</v>
      </c>
      <c r="E177" s="259">
        <f t="shared" si="3"/>
        <v>149890</v>
      </c>
      <c r="F177" s="257">
        <v>291905</v>
      </c>
      <c r="G177" s="262">
        <v>19989.093658318601</v>
      </c>
      <c r="H177" s="262">
        <v>835.81464551929696</v>
      </c>
      <c r="I177" s="262">
        <v>492.00602969359102</v>
      </c>
      <c r="J177" s="262">
        <v>207.07229012396601</v>
      </c>
      <c r="K177" s="263">
        <f t="shared" si="4"/>
        <v>1.0831730938051729</v>
      </c>
      <c r="L177" s="264">
        <v>1.1088541352386401</v>
      </c>
    </row>
    <row r="178" spans="1:12">
      <c r="A178" s="100" t="s">
        <v>214</v>
      </c>
      <c r="B178" s="257">
        <v>43141701</v>
      </c>
      <c r="C178" s="257">
        <v>1655782</v>
      </c>
      <c r="D178" s="257">
        <v>269512</v>
      </c>
      <c r="E178" s="259">
        <f t="shared" si="3"/>
        <v>1386270</v>
      </c>
      <c r="F178" s="257">
        <v>352471</v>
      </c>
      <c r="G178" s="262">
        <v>26386.766536959301</v>
      </c>
      <c r="H178" s="262">
        <v>978.67158800262905</v>
      </c>
      <c r="I178" s="262">
        <v>693.852153441567</v>
      </c>
      <c r="J178" s="262">
        <v>2279.7084478008401</v>
      </c>
      <c r="K178" s="263">
        <f t="shared" si="4"/>
        <v>1.1761673377298203</v>
      </c>
      <c r="L178" s="264">
        <v>1.1080096826363</v>
      </c>
    </row>
    <row r="179" spans="1:12">
      <c r="A179" s="100" t="s">
        <v>215</v>
      </c>
      <c r="B179" s="257">
        <v>28607809</v>
      </c>
      <c r="C179" s="257">
        <v>328748</v>
      </c>
      <c r="D179" s="257">
        <v>245810</v>
      </c>
      <c r="E179" s="259">
        <f t="shared" si="3"/>
        <v>82938</v>
      </c>
      <c r="F179" s="257">
        <v>321507</v>
      </c>
      <c r="G179" s="262">
        <v>17534.838443553999</v>
      </c>
      <c r="H179" s="262">
        <v>873.64531371517398</v>
      </c>
      <c r="I179" s="262">
        <v>478.32645319268698</v>
      </c>
      <c r="J179" s="262">
        <v>130.04486778508999</v>
      </c>
      <c r="K179" s="263">
        <f t="shared" si="4"/>
        <v>1.0923212536922877</v>
      </c>
      <c r="L179" s="264">
        <v>1.10749104959205</v>
      </c>
    </row>
    <row r="180" spans="1:12">
      <c r="A180" s="100" t="s">
        <v>216</v>
      </c>
      <c r="B180" s="257">
        <v>31042140</v>
      </c>
      <c r="C180" s="257">
        <v>322943</v>
      </c>
      <c r="D180" s="257">
        <v>269181</v>
      </c>
      <c r="E180" s="259">
        <f t="shared" si="3"/>
        <v>53762</v>
      </c>
      <c r="F180" s="257">
        <v>346640</v>
      </c>
      <c r="G180" s="262">
        <v>19056.561129609901</v>
      </c>
      <c r="H180" s="262">
        <v>930.07933167933902</v>
      </c>
      <c r="I180" s="262">
        <v>529.81001414956097</v>
      </c>
      <c r="J180" s="262">
        <v>79.091998442045096</v>
      </c>
      <c r="K180" s="263">
        <f t="shared" si="4"/>
        <v>1.0878535370256437</v>
      </c>
      <c r="L180" s="264">
        <v>1.1072741959328001</v>
      </c>
    </row>
    <row r="181" spans="1:12">
      <c r="A181" s="100" t="s">
        <v>217</v>
      </c>
      <c r="B181" s="257">
        <v>31976582</v>
      </c>
      <c r="C181" s="257">
        <v>327038</v>
      </c>
      <c r="D181" s="257">
        <v>251180</v>
      </c>
      <c r="E181" s="259">
        <f t="shared" si="3"/>
        <v>75858</v>
      </c>
      <c r="F181" s="257">
        <v>282186</v>
      </c>
      <c r="G181" s="262">
        <v>19648.433889876698</v>
      </c>
      <c r="H181" s="262">
        <v>755.10376660285704</v>
      </c>
      <c r="I181" s="262">
        <v>546.81137921618301</v>
      </c>
      <c r="J181" s="262">
        <v>103.25468597202099</v>
      </c>
      <c r="K181" s="263">
        <f t="shared" si="4"/>
        <v>1.0770240362315138</v>
      </c>
      <c r="L181" s="264">
        <v>1.1073256003630001</v>
      </c>
    </row>
    <row r="182" spans="1:12">
      <c r="A182" s="100" t="s">
        <v>218</v>
      </c>
      <c r="B182" s="257">
        <v>42581885</v>
      </c>
      <c r="C182" s="257">
        <v>1915661</v>
      </c>
      <c r="D182" s="257">
        <v>261683</v>
      </c>
      <c r="E182" s="259">
        <f t="shared" si="3"/>
        <v>1653978</v>
      </c>
      <c r="F182" s="257">
        <v>380046</v>
      </c>
      <c r="G182" s="262">
        <v>26172.4089728531</v>
      </c>
      <c r="H182" s="262">
        <v>1022.57684939689</v>
      </c>
      <c r="I182" s="262">
        <v>715.77794072409802</v>
      </c>
      <c r="J182" s="262">
        <v>2038.6703044293499</v>
      </c>
      <c r="K182" s="263">
        <f t="shared" si="4"/>
        <v>1.168651946984915</v>
      </c>
      <c r="L182" s="264">
        <v>1.10759960367532</v>
      </c>
    </row>
    <row r="183" spans="1:12">
      <c r="A183" s="100" t="s">
        <v>219</v>
      </c>
      <c r="B183" s="257">
        <v>26507564</v>
      </c>
      <c r="C183" s="257">
        <v>164279</v>
      </c>
      <c r="D183" s="257">
        <v>224928</v>
      </c>
      <c r="E183" s="259">
        <f t="shared" si="3"/>
        <v>-60649</v>
      </c>
      <c r="F183" s="257">
        <v>264619</v>
      </c>
      <c r="G183" s="262">
        <v>16355.628246587399</v>
      </c>
      <c r="H183" s="262">
        <v>725.36744353217296</v>
      </c>
      <c r="I183" s="262">
        <v>438.42879056523202</v>
      </c>
      <c r="J183" s="262">
        <v>-74.663979441534906</v>
      </c>
      <c r="K183" s="263">
        <f t="shared" si="4"/>
        <v>1.0713413382633112</v>
      </c>
      <c r="L183" s="264">
        <v>1.1080316081848101</v>
      </c>
    </row>
    <row r="184" spans="1:12">
      <c r="A184" s="100" t="s">
        <v>220</v>
      </c>
      <c r="B184" s="257">
        <v>28109859</v>
      </c>
      <c r="C184" s="257">
        <v>467834</v>
      </c>
      <c r="D184" s="257">
        <v>241087</v>
      </c>
      <c r="E184" s="259">
        <f t="shared" si="3"/>
        <v>226747</v>
      </c>
      <c r="F184" s="257">
        <v>313910</v>
      </c>
      <c r="G184" s="262">
        <v>17449.787617882001</v>
      </c>
      <c r="H184" s="262">
        <v>884.15306595342304</v>
      </c>
      <c r="I184" s="262">
        <v>457.72117552328501</v>
      </c>
      <c r="J184" s="262">
        <v>277.74723935199899</v>
      </c>
      <c r="K184" s="263">
        <f t="shared" si="4"/>
        <v>1.102312348891759</v>
      </c>
      <c r="L184" s="264">
        <v>1.1085951739211199</v>
      </c>
    </row>
    <row r="185" spans="1:12">
      <c r="A185" s="100" t="s">
        <v>221</v>
      </c>
      <c r="B185" s="257">
        <v>30832035</v>
      </c>
      <c r="C185" s="257">
        <v>336073</v>
      </c>
      <c r="D185" s="257">
        <v>261289</v>
      </c>
      <c r="E185" s="259">
        <f t="shared" si="3"/>
        <v>74784</v>
      </c>
      <c r="F185" s="257">
        <v>254047</v>
      </c>
      <c r="G185" s="262">
        <v>19300.275162677299</v>
      </c>
      <c r="H185" s="262">
        <v>742.20264111751101</v>
      </c>
      <c r="I185" s="262">
        <v>494.57209318738302</v>
      </c>
      <c r="J185" s="262">
        <v>92.446435660179105</v>
      </c>
      <c r="K185" s="263">
        <f t="shared" si="4"/>
        <v>1.0739645638204698</v>
      </c>
      <c r="L185" s="264">
        <v>1.1092409294951699</v>
      </c>
    </row>
    <row r="186" spans="1:12">
      <c r="A186" s="100" t="s">
        <v>222</v>
      </c>
      <c r="B186" s="257">
        <v>40695590</v>
      </c>
      <c r="C186" s="257">
        <v>2254121</v>
      </c>
      <c r="D186" s="257">
        <v>238079</v>
      </c>
      <c r="E186" s="259">
        <f t="shared" si="3"/>
        <v>2016042</v>
      </c>
      <c r="F186" s="257">
        <v>286020</v>
      </c>
      <c r="G186" s="262">
        <v>25751.716962455499</v>
      </c>
      <c r="H186" s="262">
        <v>872.46170316973996</v>
      </c>
      <c r="I186" s="262">
        <v>643.55124661146999</v>
      </c>
      <c r="J186" s="262">
        <v>2526.4689595813302</v>
      </c>
      <c r="K186" s="263">
        <f t="shared" si="4"/>
        <v>1.1862102418383738</v>
      </c>
      <c r="L186" s="264">
        <v>1.1099155767522499</v>
      </c>
    </row>
    <row r="187" spans="1:12">
      <c r="A187" s="100" t="s">
        <v>223</v>
      </c>
      <c r="B187" s="257">
        <v>25130448</v>
      </c>
      <c r="C187" s="257">
        <v>182947</v>
      </c>
      <c r="D187" s="257">
        <v>204121</v>
      </c>
      <c r="E187" s="259">
        <f t="shared" si="3"/>
        <v>-21174</v>
      </c>
      <c r="F187" s="257">
        <v>251669</v>
      </c>
      <c r="G187" s="262">
        <v>15836.324196542</v>
      </c>
      <c r="H187" s="262">
        <v>786.17899745541695</v>
      </c>
      <c r="I187" s="262">
        <v>391.951437069485</v>
      </c>
      <c r="J187" s="262">
        <v>-32.490924941617699</v>
      </c>
      <c r="K187" s="263">
        <f t="shared" si="4"/>
        <v>1.0779840786182211</v>
      </c>
      <c r="L187" s="264">
        <v>1.1105437698091201</v>
      </c>
    </row>
    <row r="188" spans="1:12">
      <c r="A188" s="100" t="s">
        <v>224</v>
      </c>
      <c r="B188" s="257">
        <v>28276592</v>
      </c>
      <c r="C188" s="257">
        <v>180828</v>
      </c>
      <c r="D188" s="257">
        <v>214848</v>
      </c>
      <c r="E188" s="259">
        <f t="shared" si="3"/>
        <v>-34020</v>
      </c>
      <c r="F188" s="257">
        <v>272823</v>
      </c>
      <c r="G188" s="262">
        <v>17580.022464801499</v>
      </c>
      <c r="H188" s="262">
        <v>859.03470500879098</v>
      </c>
      <c r="I188" s="262">
        <v>435.05565865307398</v>
      </c>
      <c r="J188" s="262">
        <v>-61.677816361207</v>
      </c>
      <c r="K188" s="263">
        <f t="shared" si="4"/>
        <v>1.075387934598397</v>
      </c>
      <c r="L188" s="264">
        <v>1.11109784694819</v>
      </c>
    </row>
    <row r="189" spans="1:12">
      <c r="A189" s="100" t="s">
        <v>225</v>
      </c>
      <c r="B189" s="257">
        <v>29913794</v>
      </c>
      <c r="C189" s="257">
        <v>453737</v>
      </c>
      <c r="D189" s="257">
        <v>200412</v>
      </c>
      <c r="E189" s="259">
        <f t="shared" si="3"/>
        <v>253325</v>
      </c>
      <c r="F189" s="257">
        <v>240880</v>
      </c>
      <c r="G189" s="262">
        <v>18149.1363762008</v>
      </c>
      <c r="H189" s="262">
        <v>751.72459436605004</v>
      </c>
      <c r="I189" s="262">
        <v>454.14165766596801</v>
      </c>
      <c r="J189" s="262">
        <v>528.69978172148797</v>
      </c>
      <c r="K189" s="263">
        <f t="shared" si="4"/>
        <v>1.1056723385118403</v>
      </c>
      <c r="L189" s="264">
        <v>1.11152979664489</v>
      </c>
    </row>
    <row r="190" spans="1:12">
      <c r="A190" s="100" t="s">
        <v>226</v>
      </c>
      <c r="B190" s="257">
        <v>41677013</v>
      </c>
      <c r="C190" s="257">
        <v>2031894</v>
      </c>
      <c r="D190" s="257">
        <v>238655</v>
      </c>
      <c r="E190" s="259">
        <f t="shared" si="3"/>
        <v>1793239</v>
      </c>
      <c r="F190" s="257">
        <v>266438</v>
      </c>
      <c r="G190" s="262">
        <v>24371.8795097488</v>
      </c>
      <c r="H190" s="262">
        <v>811.62424270986503</v>
      </c>
      <c r="I190" s="262">
        <v>624.528547242694</v>
      </c>
      <c r="J190" s="262">
        <v>4293.5607971550899</v>
      </c>
      <c r="K190" s="263">
        <f t="shared" si="4"/>
        <v>1.3073523543822148</v>
      </c>
      <c r="L190" s="264">
        <v>1.1117692886794399</v>
      </c>
    </row>
    <row r="191" spans="1:12">
      <c r="A191" s="100" t="s">
        <v>227</v>
      </c>
      <c r="B191" s="257">
        <v>26730909</v>
      </c>
      <c r="C191" s="257">
        <v>114926</v>
      </c>
      <c r="D191" s="257">
        <v>204190</v>
      </c>
      <c r="E191" s="259">
        <f t="shared" si="3"/>
        <v>-89264</v>
      </c>
      <c r="F191" s="257">
        <v>297924</v>
      </c>
      <c r="G191" s="262">
        <v>15343.0510068896</v>
      </c>
      <c r="H191" s="262">
        <v>894.63051770556103</v>
      </c>
      <c r="I191" s="262">
        <v>401.39987925034802</v>
      </c>
      <c r="J191" s="262">
        <v>-214.02635979211399</v>
      </c>
      <c r="K191" s="263">
        <f t="shared" si="4"/>
        <v>1.0758712904782333</v>
      </c>
      <c r="L191" s="264">
        <v>1.1117423319207</v>
      </c>
    </row>
    <row r="192" spans="1:12">
      <c r="A192" s="100" t="s">
        <v>228</v>
      </c>
      <c r="B192" s="257">
        <v>28792945</v>
      </c>
      <c r="C192" s="257">
        <v>46062</v>
      </c>
      <c r="D192" s="257">
        <v>210500</v>
      </c>
      <c r="E192" s="259">
        <f t="shared" si="3"/>
        <v>-164438</v>
      </c>
      <c r="F192" s="257">
        <v>236116</v>
      </c>
      <c r="G192" s="262">
        <v>16421.3685179364</v>
      </c>
      <c r="H192" s="262">
        <v>707.04186073627397</v>
      </c>
      <c r="I192" s="262">
        <v>437.47876148407698</v>
      </c>
      <c r="J192" s="262">
        <v>-397.31162838187601</v>
      </c>
      <c r="K192" s="263">
        <f t="shared" si="4"/>
        <v>1.0476713914190865</v>
      </c>
      <c r="L192" s="264">
        <v>1.11149717465362</v>
      </c>
    </row>
    <row r="193" spans="1:12">
      <c r="A193" s="100" t="s">
        <v>229</v>
      </c>
      <c r="B193" s="257">
        <v>29981843</v>
      </c>
      <c r="C193" s="257">
        <v>-2075</v>
      </c>
      <c r="D193" s="257">
        <v>228265</v>
      </c>
      <c r="E193" s="259">
        <f t="shared" si="3"/>
        <v>-230340</v>
      </c>
      <c r="F193" s="257">
        <v>253077</v>
      </c>
      <c r="G193" s="262">
        <v>17220.500965425101</v>
      </c>
      <c r="H193" s="262">
        <v>762.70337884829905</v>
      </c>
      <c r="I193" s="262">
        <v>465.59281202288003</v>
      </c>
      <c r="J193" s="262">
        <v>-567.22280898109898</v>
      </c>
      <c r="K193" s="263">
        <f t="shared" si="4"/>
        <v>1.0399212701378266</v>
      </c>
      <c r="L193" s="264">
        <v>1.1110596457622499</v>
      </c>
    </row>
    <row r="194" spans="1:12">
      <c r="A194" s="100" t="s">
        <v>230</v>
      </c>
      <c r="B194" s="257">
        <v>38919623</v>
      </c>
      <c r="C194" s="257">
        <v>1941039</v>
      </c>
      <c r="D194" s="257">
        <v>203804</v>
      </c>
      <c r="E194" s="259">
        <f t="shared" si="3"/>
        <v>1737235</v>
      </c>
      <c r="F194" s="257">
        <v>318651</v>
      </c>
      <c r="G194" s="262">
        <v>22823.009614037801</v>
      </c>
      <c r="H194" s="262">
        <v>975.90891092338495</v>
      </c>
      <c r="I194" s="262">
        <v>623.82057454338303</v>
      </c>
      <c r="J194" s="262">
        <v>4426.38297408364</v>
      </c>
      <c r="K194" s="263">
        <f t="shared" si="4"/>
        <v>1.3587634313722341</v>
      </c>
      <c r="L194" s="264">
        <v>1.1104156830160901</v>
      </c>
    </row>
    <row r="195" spans="1:12">
      <c r="A195" s="100" t="s">
        <v>231</v>
      </c>
      <c r="B195" s="257">
        <v>23512736</v>
      </c>
      <c r="C195" s="257">
        <v>-272693</v>
      </c>
      <c r="D195" s="257">
        <v>195057</v>
      </c>
      <c r="E195" s="259">
        <f t="shared" ref="E195:E258" si="5">C195-D195</f>
        <v>-467750</v>
      </c>
      <c r="F195" s="257">
        <v>240964</v>
      </c>
      <c r="G195" s="262">
        <v>13891.6356383779</v>
      </c>
      <c r="H195" s="262">
        <v>738.307994957863</v>
      </c>
      <c r="I195" s="262">
        <v>377.90524836510298</v>
      </c>
      <c r="J195" s="262">
        <v>-1044.7395119858299</v>
      </c>
      <c r="K195" s="263">
        <f t="shared" ref="K195:K258" si="6">G195/(G195-H195-I195-J195)</f>
        <v>1.0051717000001803</v>
      </c>
      <c r="L195" s="264">
        <v>1.10950676269991</v>
      </c>
    </row>
    <row r="196" spans="1:12">
      <c r="A196" s="100" t="s">
        <v>232</v>
      </c>
      <c r="B196" s="257">
        <v>26352814</v>
      </c>
      <c r="C196" s="257">
        <v>76671</v>
      </c>
      <c r="D196" s="257">
        <v>195662</v>
      </c>
      <c r="E196" s="259">
        <f t="shared" si="5"/>
        <v>-118991</v>
      </c>
      <c r="F196" s="257">
        <v>254625</v>
      </c>
      <c r="G196" s="262">
        <v>15563.7266240398</v>
      </c>
      <c r="H196" s="262">
        <v>771.35205838984302</v>
      </c>
      <c r="I196" s="262">
        <v>417.46034132173003</v>
      </c>
      <c r="J196" s="262">
        <v>-241.169234653747</v>
      </c>
      <c r="K196" s="263">
        <f t="shared" si="6"/>
        <v>1.064835642716276</v>
      </c>
      <c r="L196" s="264">
        <v>1.10842957844117</v>
      </c>
    </row>
    <row r="197" spans="1:12">
      <c r="A197" s="100" t="s">
        <v>233</v>
      </c>
      <c r="B197" s="257">
        <v>28370245</v>
      </c>
      <c r="C197" s="257">
        <v>-58652</v>
      </c>
      <c r="D197" s="257">
        <v>181616</v>
      </c>
      <c r="E197" s="259">
        <f t="shared" si="5"/>
        <v>-240268</v>
      </c>
      <c r="F197" s="257">
        <v>197795</v>
      </c>
      <c r="G197" s="262">
        <v>16601.9281235444</v>
      </c>
      <c r="H197" s="262">
        <v>584.83103572890695</v>
      </c>
      <c r="I197" s="262">
        <v>434.11383576978199</v>
      </c>
      <c r="J197" s="262">
        <v>-443.874227444067</v>
      </c>
      <c r="K197" s="263">
        <f t="shared" si="6"/>
        <v>1.0358816845280221</v>
      </c>
      <c r="L197" s="264">
        <v>1.10721561445317</v>
      </c>
    </row>
    <row r="198" spans="1:12">
      <c r="A198" s="100" t="s">
        <v>234</v>
      </c>
      <c r="B198" s="257">
        <v>37346749</v>
      </c>
      <c r="C198" s="257">
        <v>2016583</v>
      </c>
      <c r="D198" s="257">
        <v>191234</v>
      </c>
      <c r="E198" s="259">
        <f t="shared" si="5"/>
        <v>1825349</v>
      </c>
      <c r="F198" s="257">
        <v>295827</v>
      </c>
      <c r="G198" s="262">
        <v>21444.829254503398</v>
      </c>
      <c r="H198" s="262">
        <v>844.47451690850403</v>
      </c>
      <c r="I198" s="262">
        <v>538.926101700559</v>
      </c>
      <c r="J198" s="262">
        <v>3145.6888997199799</v>
      </c>
      <c r="K198" s="263">
        <f t="shared" si="6"/>
        <v>1.2677441004039316</v>
      </c>
      <c r="L198" s="264">
        <v>1.10586910873935</v>
      </c>
    </row>
    <row r="199" spans="1:12">
      <c r="A199" s="100" t="s">
        <v>235</v>
      </c>
      <c r="B199" s="257">
        <v>24185455</v>
      </c>
      <c r="C199" s="257">
        <v>10360</v>
      </c>
      <c r="D199" s="257">
        <v>199028</v>
      </c>
      <c r="E199" s="259">
        <f t="shared" si="5"/>
        <v>-188668</v>
      </c>
      <c r="F199" s="257">
        <v>241241</v>
      </c>
      <c r="G199" s="262">
        <v>13811.5743002243</v>
      </c>
      <c r="H199" s="262">
        <v>667.13611939894099</v>
      </c>
      <c r="I199" s="262">
        <v>340.64611542803601</v>
      </c>
      <c r="J199" s="262">
        <v>-304.07637866058002</v>
      </c>
      <c r="K199" s="263">
        <f t="shared" si="6"/>
        <v>1.0536857582275632</v>
      </c>
      <c r="L199" s="264">
        <v>1.1043497155969899</v>
      </c>
    </row>
    <row r="200" spans="1:12">
      <c r="A200" s="100" t="s">
        <v>236</v>
      </c>
      <c r="B200" s="257">
        <v>26778259</v>
      </c>
      <c r="C200" s="257">
        <v>-66516</v>
      </c>
      <c r="D200" s="257">
        <v>192170</v>
      </c>
      <c r="E200" s="259">
        <f t="shared" si="5"/>
        <v>-258686</v>
      </c>
      <c r="F200" s="257">
        <v>264673</v>
      </c>
      <c r="G200" s="262">
        <v>15344.137760259</v>
      </c>
      <c r="H200" s="262">
        <v>711.12327321813905</v>
      </c>
      <c r="I200" s="262">
        <v>377.02927529571201</v>
      </c>
      <c r="J200" s="262">
        <v>-387.71341891007597</v>
      </c>
      <c r="K200" s="263">
        <f t="shared" si="6"/>
        <v>1.0478321185972423</v>
      </c>
      <c r="L200" s="264">
        <v>1.1027182611931099</v>
      </c>
    </row>
    <row r="201" spans="1:12">
      <c r="A201" s="100" t="s">
        <v>237</v>
      </c>
      <c r="B201" s="257">
        <v>26509033</v>
      </c>
      <c r="C201" s="257">
        <v>193579</v>
      </c>
      <c r="D201" s="257">
        <v>204488</v>
      </c>
      <c r="E201" s="259">
        <f t="shared" si="5"/>
        <v>-10909</v>
      </c>
      <c r="F201" s="257">
        <v>271464</v>
      </c>
      <c r="G201" s="262">
        <v>15390.258685013099</v>
      </c>
      <c r="H201" s="262">
        <v>711.16609047441398</v>
      </c>
      <c r="I201" s="262">
        <v>383.09850757569001</v>
      </c>
      <c r="J201" s="262">
        <v>-15.0991021493268</v>
      </c>
      <c r="K201" s="263">
        <f t="shared" si="6"/>
        <v>1.0754076213214649</v>
      </c>
      <c r="L201" s="264">
        <v>1.1010039067214199</v>
      </c>
    </row>
    <row r="202" spans="1:12">
      <c r="A202" s="100" t="s">
        <v>238</v>
      </c>
      <c r="B202" s="257">
        <v>34899433</v>
      </c>
      <c r="C202" s="257">
        <v>1929877</v>
      </c>
      <c r="D202" s="257">
        <v>199564</v>
      </c>
      <c r="E202" s="259">
        <f t="shared" si="5"/>
        <v>1730313</v>
      </c>
      <c r="F202" s="257">
        <v>290195</v>
      </c>
      <c r="G202" s="262">
        <v>20719.471802518801</v>
      </c>
      <c r="H202" s="262">
        <v>744.22362130705596</v>
      </c>
      <c r="I202" s="262">
        <v>530.35933753567895</v>
      </c>
      <c r="J202" s="262">
        <v>2196.35095633538</v>
      </c>
      <c r="K202" s="263">
        <f t="shared" si="6"/>
        <v>1.2012306166382694</v>
      </c>
      <c r="L202" s="264">
        <v>1.09920150953647</v>
      </c>
    </row>
    <row r="203" spans="1:12">
      <c r="A203" s="100" t="s">
        <v>239</v>
      </c>
      <c r="B203" s="257">
        <v>23047754</v>
      </c>
      <c r="C203" s="257">
        <v>46721</v>
      </c>
      <c r="D203" s="257">
        <v>140097</v>
      </c>
      <c r="E203" s="259">
        <f t="shared" si="5"/>
        <v>-93376</v>
      </c>
      <c r="F203" s="257">
        <v>225423</v>
      </c>
      <c r="G203" s="262">
        <v>13822.2013458161</v>
      </c>
      <c r="H203" s="262">
        <v>580.97786362773297</v>
      </c>
      <c r="I203" s="262">
        <v>357.18977664409698</v>
      </c>
      <c r="J203" s="262">
        <v>-118.36941805012501</v>
      </c>
      <c r="K203" s="263">
        <f t="shared" si="6"/>
        <v>1.0630497466067703</v>
      </c>
      <c r="L203" s="264">
        <v>1.09728992931446</v>
      </c>
    </row>
    <row r="204" spans="1:12">
      <c r="A204" s="100" t="s">
        <v>240</v>
      </c>
      <c r="B204" s="257">
        <v>25012264</v>
      </c>
      <c r="C204" s="257">
        <v>122733</v>
      </c>
      <c r="D204" s="257">
        <v>252969</v>
      </c>
      <c r="E204" s="259">
        <f t="shared" si="5"/>
        <v>-130236</v>
      </c>
      <c r="F204" s="257">
        <v>304351</v>
      </c>
      <c r="G204" s="262">
        <v>15033.9693558081</v>
      </c>
      <c r="H204" s="262">
        <v>804.31857409277598</v>
      </c>
      <c r="I204" s="262">
        <v>387.82817549870202</v>
      </c>
      <c r="J204" s="262">
        <v>-164.082841043141</v>
      </c>
      <c r="K204" s="263">
        <f t="shared" si="6"/>
        <v>1.0734021739915056</v>
      </c>
      <c r="L204" s="264">
        <v>1.09531179392351</v>
      </c>
    </row>
    <row r="205" spans="1:12">
      <c r="A205" s="100" t="s">
        <v>241</v>
      </c>
      <c r="B205" s="257">
        <v>24351751</v>
      </c>
      <c r="C205" s="257">
        <v>107877</v>
      </c>
      <c r="D205" s="257">
        <v>151057</v>
      </c>
      <c r="E205" s="259">
        <f t="shared" si="5"/>
        <v>-43180</v>
      </c>
      <c r="F205" s="257">
        <v>228100</v>
      </c>
      <c r="G205" s="262">
        <v>14545.857495856801</v>
      </c>
      <c r="H205" s="262">
        <v>633.97994097243395</v>
      </c>
      <c r="I205" s="262">
        <v>370.022710321521</v>
      </c>
      <c r="J205" s="262">
        <v>-53.698697242116502</v>
      </c>
      <c r="K205" s="263">
        <f t="shared" si="6"/>
        <v>1.0698981436195112</v>
      </c>
      <c r="L205" s="264">
        <v>1.0932883311175701</v>
      </c>
    </row>
    <row r="206" spans="1:12">
      <c r="A206" s="100" t="s">
        <v>242</v>
      </c>
      <c r="B206" s="257">
        <v>34109670</v>
      </c>
      <c r="C206" s="257">
        <v>1509424</v>
      </c>
      <c r="D206" s="257">
        <v>228517</v>
      </c>
      <c r="E206" s="259">
        <f t="shared" si="5"/>
        <v>1280907</v>
      </c>
      <c r="F206" s="257">
        <v>244422</v>
      </c>
      <c r="G206" s="262">
        <v>20078.0161082212</v>
      </c>
      <c r="H206" s="262">
        <v>725.79220905789703</v>
      </c>
      <c r="I206" s="262">
        <v>497.12771751964101</v>
      </c>
      <c r="J206" s="262">
        <v>1568.46000739786</v>
      </c>
      <c r="K206" s="263">
        <f t="shared" si="6"/>
        <v>1.1614761776576339</v>
      </c>
      <c r="L206" s="264">
        <v>1.0912270751381099</v>
      </c>
    </row>
    <row r="207" spans="1:12">
      <c r="A207" s="100" t="s">
        <v>243</v>
      </c>
      <c r="B207" s="257">
        <v>23848359</v>
      </c>
      <c r="C207" s="257">
        <v>-93026</v>
      </c>
      <c r="D207" s="257">
        <v>163650</v>
      </c>
      <c r="E207" s="259">
        <f t="shared" si="5"/>
        <v>-256676</v>
      </c>
      <c r="F207" s="257">
        <v>254862</v>
      </c>
      <c r="G207" s="262">
        <v>13889.5257258534</v>
      </c>
      <c r="H207" s="262">
        <v>779.28954519357103</v>
      </c>
      <c r="I207" s="262">
        <v>337.98433160166297</v>
      </c>
      <c r="J207" s="262">
        <v>-286.52719253944798</v>
      </c>
      <c r="K207" s="263">
        <f t="shared" si="6"/>
        <v>1.0636159538046792</v>
      </c>
      <c r="L207" s="264">
        <v>1.0891209413594301</v>
      </c>
    </row>
    <row r="208" spans="1:12">
      <c r="A208" s="100" t="s">
        <v>244</v>
      </c>
      <c r="B208" s="257">
        <v>25124950</v>
      </c>
      <c r="C208" s="257">
        <v>247957</v>
      </c>
      <c r="D208" s="257">
        <v>206787</v>
      </c>
      <c r="E208" s="259">
        <f t="shared" si="5"/>
        <v>41170</v>
      </c>
      <c r="F208" s="257">
        <v>211639</v>
      </c>
      <c r="G208" s="262">
        <v>14520.120378653501</v>
      </c>
      <c r="H208" s="262">
        <v>643.35231927785105</v>
      </c>
      <c r="I208" s="262">
        <v>349.80775712524297</v>
      </c>
      <c r="J208" s="262">
        <v>42.238672538248998</v>
      </c>
      <c r="K208" s="263">
        <f t="shared" si="6"/>
        <v>1.0767831014516422</v>
      </c>
      <c r="L208" s="264">
        <v>1.08700675084489</v>
      </c>
    </row>
    <row r="209" spans="1:12">
      <c r="A209" s="100" t="s">
        <v>245</v>
      </c>
      <c r="B209" s="257">
        <v>25696013</v>
      </c>
      <c r="C209" s="257">
        <v>188513</v>
      </c>
      <c r="D209" s="257">
        <v>131983</v>
      </c>
      <c r="E209" s="259">
        <f t="shared" si="5"/>
        <v>56530</v>
      </c>
      <c r="F209" s="257">
        <v>174738</v>
      </c>
      <c r="G209" s="262">
        <v>14781.4377872717</v>
      </c>
      <c r="H209" s="262">
        <v>512.66592647068001</v>
      </c>
      <c r="I209" s="262">
        <v>355.48019375345098</v>
      </c>
      <c r="J209" s="262">
        <v>52.7285126033387</v>
      </c>
      <c r="K209" s="263">
        <f t="shared" si="6"/>
        <v>1.066438471696022</v>
      </c>
      <c r="L209" s="264">
        <v>1.08490538404063</v>
      </c>
    </row>
    <row r="210" spans="1:12">
      <c r="A210" s="100" t="s">
        <v>246</v>
      </c>
      <c r="B210" s="257">
        <v>34299426</v>
      </c>
      <c r="C210" s="257">
        <v>1714826</v>
      </c>
      <c r="D210" s="257">
        <v>212733</v>
      </c>
      <c r="E210" s="259">
        <f t="shared" si="5"/>
        <v>1502093</v>
      </c>
      <c r="F210" s="257">
        <v>270263</v>
      </c>
      <c r="G210" s="262">
        <v>19702.6091922175</v>
      </c>
      <c r="H210" s="262">
        <v>744.63395328089302</v>
      </c>
      <c r="I210" s="262">
        <v>477.10120861902197</v>
      </c>
      <c r="J210" s="262">
        <v>1255.1736107842801</v>
      </c>
      <c r="K210" s="263">
        <f t="shared" si="6"/>
        <v>1.1437914692789775</v>
      </c>
      <c r="L210" s="264">
        <v>1.08283133161193</v>
      </c>
    </row>
    <row r="211" spans="1:12">
      <c r="A211" s="100" t="s">
        <v>247</v>
      </c>
      <c r="B211" s="257">
        <v>25527040</v>
      </c>
      <c r="C211" s="257">
        <v>27784</v>
      </c>
      <c r="D211" s="257">
        <v>134928</v>
      </c>
      <c r="E211" s="259">
        <f t="shared" si="5"/>
        <v>-107144</v>
      </c>
      <c r="F211" s="257">
        <v>225285</v>
      </c>
      <c r="G211" s="262">
        <v>14480.918426297099</v>
      </c>
      <c r="H211" s="262">
        <v>597.93134732216095</v>
      </c>
      <c r="I211" s="262">
        <v>352.921104879962</v>
      </c>
      <c r="J211" s="262">
        <v>-68.057074869728197</v>
      </c>
      <c r="K211" s="263">
        <f t="shared" si="6"/>
        <v>1.0649203845378945</v>
      </c>
      <c r="L211" s="264">
        <v>1.08078754240386</v>
      </c>
    </row>
    <row r="212" spans="1:12">
      <c r="A212" s="100" t="s">
        <v>248</v>
      </c>
      <c r="B212" s="257">
        <v>26280877</v>
      </c>
      <c r="C212" s="257">
        <v>441169</v>
      </c>
      <c r="D212" s="257">
        <v>181058</v>
      </c>
      <c r="E212" s="259">
        <f t="shared" si="5"/>
        <v>260111</v>
      </c>
      <c r="F212" s="257">
        <v>216600</v>
      </c>
      <c r="G212" s="262">
        <v>14596.5971695239</v>
      </c>
      <c r="H212" s="262">
        <v>566.988084280522</v>
      </c>
      <c r="I212" s="262">
        <v>357.98626274152099</v>
      </c>
      <c r="J212" s="262">
        <v>115.00449364929899</v>
      </c>
      <c r="K212" s="263">
        <f t="shared" si="6"/>
        <v>1.0767137360840169</v>
      </c>
      <c r="L212" s="264">
        <v>1.0788150653474999</v>
      </c>
    </row>
    <row r="213" spans="1:12">
      <c r="A213" s="100" t="s">
        <v>249</v>
      </c>
      <c r="B213" s="257">
        <v>26129746</v>
      </c>
      <c r="C213" s="257">
        <v>358969</v>
      </c>
      <c r="D213" s="257">
        <v>132843</v>
      </c>
      <c r="E213" s="259">
        <f t="shared" si="5"/>
        <v>226126</v>
      </c>
      <c r="F213" s="257">
        <v>260741</v>
      </c>
      <c r="G213" s="262">
        <v>14075.575211961401</v>
      </c>
      <c r="H213" s="262">
        <v>689.24661511642205</v>
      </c>
      <c r="I213" s="262">
        <v>347.39142375949302</v>
      </c>
      <c r="J213" s="262">
        <v>52.278970436147503</v>
      </c>
      <c r="K213" s="263">
        <f t="shared" si="6"/>
        <v>1.0838489003344924</v>
      </c>
      <c r="L213" s="264">
        <v>1.0769450324003</v>
      </c>
    </row>
    <row r="214" spans="1:12">
      <c r="A214" s="100" t="s">
        <v>250</v>
      </c>
      <c r="B214" s="257">
        <v>36513731</v>
      </c>
      <c r="C214" s="257">
        <v>1859637</v>
      </c>
      <c r="D214" s="257">
        <v>123689</v>
      </c>
      <c r="E214" s="259">
        <f t="shared" si="5"/>
        <v>1735948</v>
      </c>
      <c r="F214" s="257">
        <v>229997</v>
      </c>
      <c r="G214" s="262">
        <v>18882.1031058427</v>
      </c>
      <c r="H214" s="262">
        <v>631.11314180295994</v>
      </c>
      <c r="I214" s="262">
        <v>469.05662809778499</v>
      </c>
      <c r="J214" s="262">
        <v>8.1637738332479799</v>
      </c>
      <c r="K214" s="263">
        <f t="shared" si="6"/>
        <v>1.0623578211623046</v>
      </c>
      <c r="L214" s="264">
        <v>1.07520726218889</v>
      </c>
    </row>
    <row r="215" spans="1:12">
      <c r="A215" s="100" t="s">
        <v>251</v>
      </c>
      <c r="B215" s="257">
        <v>24284515</v>
      </c>
      <c r="C215" s="257">
        <v>380000</v>
      </c>
      <c r="D215" s="257">
        <v>139556</v>
      </c>
      <c r="E215" s="259">
        <f t="shared" si="5"/>
        <v>240444</v>
      </c>
      <c r="F215" s="257">
        <v>241899</v>
      </c>
      <c r="G215" s="262">
        <v>12358.293013132299</v>
      </c>
      <c r="H215" s="262">
        <v>677.98872526353603</v>
      </c>
      <c r="I215" s="262">
        <v>306.45694279985099</v>
      </c>
      <c r="J215" s="262">
        <v>-50.608231903508397</v>
      </c>
      <c r="K215" s="263">
        <f t="shared" si="6"/>
        <v>1.0817402133404201</v>
      </c>
      <c r="L215" s="264">
        <v>1.07363588825739</v>
      </c>
    </row>
    <row r="216" spans="1:12">
      <c r="A216" s="100" t="s">
        <v>252</v>
      </c>
      <c r="B216" s="257">
        <v>27034433</v>
      </c>
      <c r="C216" s="257">
        <v>425470</v>
      </c>
      <c r="D216" s="257">
        <v>158565</v>
      </c>
      <c r="E216" s="259">
        <f t="shared" si="5"/>
        <v>266905</v>
      </c>
      <c r="F216" s="257">
        <v>220562</v>
      </c>
      <c r="G216" s="262">
        <v>13774.9578569443</v>
      </c>
      <c r="H216" s="262">
        <v>621.44685794620295</v>
      </c>
      <c r="I216" s="262">
        <v>339.02927130901497</v>
      </c>
      <c r="J216" s="262">
        <v>-113.192465435098</v>
      </c>
      <c r="K216" s="263">
        <f t="shared" si="6"/>
        <v>1.0655403014620188</v>
      </c>
      <c r="L216" s="264">
        <v>1.0722570132492599</v>
      </c>
    </row>
    <row r="217" spans="1:12">
      <c r="A217" s="100" t="s">
        <v>253</v>
      </c>
      <c r="B217" s="257">
        <v>27858874</v>
      </c>
      <c r="C217" s="257">
        <v>474355</v>
      </c>
      <c r="D217" s="257">
        <v>167165</v>
      </c>
      <c r="E217" s="259">
        <f t="shared" si="5"/>
        <v>307190</v>
      </c>
      <c r="F217" s="257">
        <v>215974</v>
      </c>
      <c r="G217" s="262">
        <v>14487.746024080599</v>
      </c>
      <c r="H217" s="262">
        <v>603.05127498729905</v>
      </c>
      <c r="I217" s="262">
        <v>351.75715779334598</v>
      </c>
      <c r="J217" s="262">
        <v>-195.36307649464001</v>
      </c>
      <c r="K217" s="263">
        <f t="shared" si="6"/>
        <v>1.0553196913925116</v>
      </c>
      <c r="L217" s="264">
        <v>1.0711018050111401</v>
      </c>
    </row>
    <row r="218" spans="1:12">
      <c r="A218" s="100" t="s">
        <v>254</v>
      </c>
      <c r="B218" s="257">
        <v>33875228</v>
      </c>
      <c r="C218" s="257">
        <v>1131170</v>
      </c>
      <c r="D218" s="257">
        <v>153703</v>
      </c>
      <c r="E218" s="259">
        <f t="shared" si="5"/>
        <v>977467</v>
      </c>
      <c r="F218" s="257">
        <v>242223</v>
      </c>
      <c r="G218" s="262">
        <v>18316.924589181399</v>
      </c>
      <c r="H218" s="262">
        <v>660.69912876329397</v>
      </c>
      <c r="I218" s="262">
        <v>436.37060920572998</v>
      </c>
      <c r="J218" s="262">
        <v>-826.78292843789905</v>
      </c>
      <c r="K218" s="263">
        <f t="shared" si="6"/>
        <v>1.0149771283067421</v>
      </c>
      <c r="L218" s="264">
        <v>1.0701972334448</v>
      </c>
    </row>
    <row r="219" spans="1:12">
      <c r="A219" s="100" t="s">
        <v>255</v>
      </c>
      <c r="B219" s="257">
        <v>22849569</v>
      </c>
      <c r="C219" s="257">
        <v>-86010</v>
      </c>
      <c r="D219" s="257">
        <v>127768</v>
      </c>
      <c r="E219" s="259">
        <f t="shared" si="5"/>
        <v>-213778</v>
      </c>
      <c r="F219" s="257">
        <v>265413</v>
      </c>
      <c r="G219" s="262">
        <v>12571.8486919227</v>
      </c>
      <c r="H219" s="262">
        <v>717.55149977699205</v>
      </c>
      <c r="I219" s="262">
        <v>296.99894327056597</v>
      </c>
      <c r="J219" s="262">
        <v>154.228187659463</v>
      </c>
      <c r="K219" s="263">
        <f t="shared" si="6"/>
        <v>1.1024968385209077</v>
      </c>
      <c r="L219" s="264">
        <v>1.0695604046310101</v>
      </c>
    </row>
    <row r="220" spans="1:12">
      <c r="A220" s="100" t="s">
        <v>256</v>
      </c>
      <c r="B220" s="257">
        <v>24202373</v>
      </c>
      <c r="C220" s="257">
        <v>-3693</v>
      </c>
      <c r="D220" s="257">
        <v>140138</v>
      </c>
      <c r="E220" s="259">
        <f t="shared" si="5"/>
        <v>-143831</v>
      </c>
      <c r="F220" s="257">
        <v>243169</v>
      </c>
      <c r="G220" s="262">
        <v>13362.9476583329</v>
      </c>
      <c r="H220" s="262">
        <v>662.33266488017898</v>
      </c>
      <c r="I220" s="262">
        <v>315.12847995591898</v>
      </c>
      <c r="J220" s="262">
        <v>96.387992364709106</v>
      </c>
      <c r="K220" s="263">
        <f t="shared" si="6"/>
        <v>1.0873822547157741</v>
      </c>
      <c r="L220" s="264">
        <v>1.0691739120848101</v>
      </c>
    </row>
    <row r="221" spans="1:12">
      <c r="A221" s="100" t="s">
        <v>257</v>
      </c>
      <c r="B221" s="257">
        <v>24197059</v>
      </c>
      <c r="C221" s="257">
        <v>502823</v>
      </c>
      <c r="D221" s="257">
        <v>133934</v>
      </c>
      <c r="E221" s="259">
        <f t="shared" si="5"/>
        <v>368889</v>
      </c>
      <c r="F221" s="257">
        <v>222371</v>
      </c>
      <c r="G221" s="262">
        <v>13213.2790605628</v>
      </c>
      <c r="H221" s="262">
        <v>619.216706579532</v>
      </c>
      <c r="I221" s="262">
        <v>313.20196756778398</v>
      </c>
      <c r="J221" s="262">
        <v>-246.433251586273</v>
      </c>
      <c r="K221" s="263">
        <f t="shared" si="6"/>
        <v>1.0547592674350743</v>
      </c>
      <c r="L221" s="264">
        <v>1.0690409345924501</v>
      </c>
    </row>
    <row r="222" spans="1:12">
      <c r="A222" s="100" t="s">
        <v>258</v>
      </c>
      <c r="B222" s="257">
        <v>30522591</v>
      </c>
      <c r="C222" s="257">
        <v>1275590</v>
      </c>
      <c r="D222" s="257">
        <v>131942</v>
      </c>
      <c r="E222" s="259">
        <f t="shared" si="5"/>
        <v>1143648</v>
      </c>
      <c r="F222" s="257">
        <v>272170</v>
      </c>
      <c r="G222" s="262">
        <v>16238.3237339236</v>
      </c>
      <c r="H222" s="262">
        <v>784.563260551452</v>
      </c>
      <c r="I222" s="262">
        <v>389.70505967494501</v>
      </c>
      <c r="J222" s="262">
        <v>-617.32149636342604</v>
      </c>
      <c r="K222" s="263">
        <f t="shared" si="6"/>
        <v>1.0355164490374344</v>
      </c>
      <c r="L222" s="264">
        <v>1.0691760311542799</v>
      </c>
    </row>
    <row r="223" spans="1:12">
      <c r="A223" s="100" t="s">
        <v>259</v>
      </c>
      <c r="B223" s="257">
        <v>22997801</v>
      </c>
      <c r="C223" s="257">
        <v>-115404</v>
      </c>
      <c r="D223" s="257">
        <v>117686</v>
      </c>
      <c r="E223" s="259">
        <f t="shared" si="5"/>
        <v>-233090</v>
      </c>
      <c r="F223" s="257">
        <v>226341</v>
      </c>
      <c r="G223" s="262">
        <v>12029.4217726439</v>
      </c>
      <c r="H223" s="262">
        <v>655.69100475527603</v>
      </c>
      <c r="I223" s="262">
        <v>290.48146565064002</v>
      </c>
      <c r="J223" s="262">
        <v>112.934182044417</v>
      </c>
      <c r="K223" s="263">
        <f t="shared" si="6"/>
        <v>1.096542956227464</v>
      </c>
      <c r="L223" s="264">
        <v>1.06958483472873</v>
      </c>
    </row>
    <row r="224" spans="1:12">
      <c r="A224" s="100" t="s">
        <v>260</v>
      </c>
      <c r="B224" s="257">
        <v>24068743</v>
      </c>
      <c r="C224" s="257">
        <v>84831</v>
      </c>
      <c r="D224" s="257">
        <v>150803</v>
      </c>
      <c r="E224" s="259">
        <f t="shared" si="5"/>
        <v>-65972</v>
      </c>
      <c r="F224" s="257">
        <v>225565</v>
      </c>
      <c r="G224" s="262">
        <v>12467.197812324201</v>
      </c>
      <c r="H224" s="262">
        <v>640.96345995921502</v>
      </c>
      <c r="I224" s="262">
        <v>301.42233264766497</v>
      </c>
      <c r="J224" s="262">
        <v>27.336141530019201</v>
      </c>
      <c r="K224" s="263">
        <f t="shared" si="6"/>
        <v>1.0843421586103634</v>
      </c>
      <c r="L224" s="264">
        <v>1.0702519410353599</v>
      </c>
    </row>
    <row r="225" spans="1:12">
      <c r="A225" s="100" t="s">
        <v>261</v>
      </c>
      <c r="B225" s="257">
        <v>23587679</v>
      </c>
      <c r="C225" s="257">
        <v>433665</v>
      </c>
      <c r="D225" s="257">
        <v>119110</v>
      </c>
      <c r="E225" s="259">
        <f t="shared" si="5"/>
        <v>314555</v>
      </c>
      <c r="F225" s="257">
        <v>185905</v>
      </c>
      <c r="G225" s="262">
        <v>12193.2566811081</v>
      </c>
      <c r="H225" s="262">
        <v>505.08227473405401</v>
      </c>
      <c r="I225" s="262">
        <v>293.591142026748</v>
      </c>
      <c r="J225" s="262">
        <v>-106.94882721101</v>
      </c>
      <c r="K225" s="263">
        <f t="shared" si="6"/>
        <v>1.060141951875915</v>
      </c>
      <c r="L225" s="264">
        <v>1.07117879461969</v>
      </c>
    </row>
    <row r="226" spans="1:12">
      <c r="A226" s="100" t="s">
        <v>262</v>
      </c>
      <c r="B226" s="257">
        <v>29790858</v>
      </c>
      <c r="C226" s="257">
        <v>1066564</v>
      </c>
      <c r="D226" s="257">
        <v>129166</v>
      </c>
      <c r="E226" s="259">
        <f t="shared" si="5"/>
        <v>937398</v>
      </c>
      <c r="F226" s="257">
        <v>263700</v>
      </c>
      <c r="G226" s="262">
        <v>15486.4442237976</v>
      </c>
      <c r="H226" s="262">
        <v>668.47794092603499</v>
      </c>
      <c r="I226" s="262">
        <v>369.41982859373798</v>
      </c>
      <c r="J226" s="262">
        <v>-267.82891783381098</v>
      </c>
      <c r="K226" s="263">
        <f t="shared" si="6"/>
        <v>1.0523273450298969</v>
      </c>
      <c r="L226" s="264">
        <v>1.0723756464132299</v>
      </c>
    </row>
    <row r="227" spans="1:12">
      <c r="A227" s="100" t="s">
        <v>263</v>
      </c>
      <c r="B227" s="257">
        <v>20654515</v>
      </c>
      <c r="C227" s="257">
        <v>374729</v>
      </c>
      <c r="D227" s="257">
        <v>106790</v>
      </c>
      <c r="E227" s="259">
        <f t="shared" si="5"/>
        <v>267939</v>
      </c>
      <c r="F227" s="257">
        <v>290057</v>
      </c>
      <c r="G227" s="262">
        <v>10880.8611541994</v>
      </c>
      <c r="H227" s="262">
        <v>683.96762182248699</v>
      </c>
      <c r="I227" s="262">
        <v>256.62951078715798</v>
      </c>
      <c r="J227" s="262">
        <v>-49.648761678290498</v>
      </c>
      <c r="K227" s="263">
        <f t="shared" si="6"/>
        <v>1.0891847997335462</v>
      </c>
      <c r="L227" s="264">
        <v>1.0738458493207499</v>
      </c>
    </row>
    <row r="228" spans="1:12">
      <c r="A228" s="100" t="s">
        <v>264</v>
      </c>
      <c r="B228" s="257">
        <v>22138109</v>
      </c>
      <c r="C228" s="257">
        <v>400088</v>
      </c>
      <c r="D228" s="257">
        <v>151122</v>
      </c>
      <c r="E228" s="259">
        <f t="shared" si="5"/>
        <v>248966</v>
      </c>
      <c r="F228" s="257">
        <v>273232</v>
      </c>
      <c r="G228" s="262">
        <v>11878.893679614799</v>
      </c>
      <c r="H228" s="262">
        <v>597.43052580724304</v>
      </c>
      <c r="I228" s="262">
        <v>276.68992345393099</v>
      </c>
      <c r="J228" s="262">
        <v>-17.849960653515101</v>
      </c>
      <c r="K228" s="263">
        <f t="shared" si="6"/>
        <v>1.0776830046504948</v>
      </c>
      <c r="L228" s="264">
        <v>1.07558022605869</v>
      </c>
    </row>
    <row r="229" spans="1:12">
      <c r="A229" s="100" t="s">
        <v>265</v>
      </c>
      <c r="B229" s="257">
        <v>22651357</v>
      </c>
      <c r="C229" s="257">
        <v>505336</v>
      </c>
      <c r="D229" s="257">
        <v>94915</v>
      </c>
      <c r="E229" s="259">
        <f t="shared" si="5"/>
        <v>410421</v>
      </c>
      <c r="F229" s="257">
        <v>258806</v>
      </c>
      <c r="G229" s="262">
        <v>12444.1009423879</v>
      </c>
      <c r="H229" s="262">
        <v>522.82391144423104</v>
      </c>
      <c r="I229" s="262">
        <v>285.960737165171</v>
      </c>
      <c r="J229" s="262">
        <v>22.227640165617299</v>
      </c>
      <c r="K229" s="263">
        <f t="shared" si="6"/>
        <v>1.0715582489346183</v>
      </c>
      <c r="L229" s="264">
        <v>1.07757918618746</v>
      </c>
    </row>
    <row r="230" spans="1:12">
      <c r="A230" s="100" t="s">
        <v>266</v>
      </c>
      <c r="B230" s="257">
        <v>27790200</v>
      </c>
      <c r="C230" s="257">
        <v>1270445</v>
      </c>
      <c r="D230" s="257">
        <v>142841</v>
      </c>
      <c r="E230" s="259">
        <f t="shared" si="5"/>
        <v>1127604</v>
      </c>
      <c r="F230" s="257">
        <v>305427</v>
      </c>
      <c r="G230" s="262">
        <v>15708.5724856955</v>
      </c>
      <c r="H230" s="262">
        <v>567.66478281523598</v>
      </c>
      <c r="I230" s="262">
        <v>355.83531436849</v>
      </c>
      <c r="J230" s="262">
        <v>225.7580155803</v>
      </c>
      <c r="K230" s="263">
        <f t="shared" si="6"/>
        <v>1.0789362797811906</v>
      </c>
      <c r="L230" s="264">
        <v>1.0798444535041201</v>
      </c>
    </row>
    <row r="231" spans="1:12">
      <c r="A231" s="100" t="s">
        <v>267</v>
      </c>
      <c r="B231" s="257">
        <v>20398359</v>
      </c>
      <c r="C231" s="257">
        <v>173540</v>
      </c>
      <c r="D231" s="257">
        <v>84744</v>
      </c>
      <c r="E231" s="259">
        <f t="shared" si="5"/>
        <v>88796</v>
      </c>
      <c r="F231" s="257">
        <v>306740</v>
      </c>
      <c r="G231" s="262">
        <v>11675.513474117301</v>
      </c>
      <c r="H231" s="262">
        <v>549.28930778179404</v>
      </c>
      <c r="I231" s="262">
        <v>262.80634911031802</v>
      </c>
      <c r="J231" s="262">
        <v>14.952099358322799</v>
      </c>
      <c r="K231" s="263">
        <f t="shared" si="6"/>
        <v>1.0762363801259316</v>
      </c>
      <c r="L231" s="264">
        <v>1.08237398871994</v>
      </c>
    </row>
    <row r="232" spans="1:12">
      <c r="A232" s="100" t="s">
        <v>268</v>
      </c>
      <c r="B232" s="257">
        <v>21740805</v>
      </c>
      <c r="C232" s="257">
        <v>203593</v>
      </c>
      <c r="D232" s="257">
        <v>125121</v>
      </c>
      <c r="E232" s="259">
        <f t="shared" si="5"/>
        <v>78472</v>
      </c>
      <c r="F232" s="257">
        <v>279860</v>
      </c>
      <c r="G232" s="262">
        <v>12458.867328308201</v>
      </c>
      <c r="H232" s="262">
        <v>508.49352939802702</v>
      </c>
      <c r="I232" s="262">
        <v>280.22272077358502</v>
      </c>
      <c r="J232" s="262">
        <v>9.6172568424144096</v>
      </c>
      <c r="K232" s="263">
        <f t="shared" si="6"/>
        <v>1.0684645762577463</v>
      </c>
      <c r="L232" s="264">
        <v>1.0851651849375901</v>
      </c>
    </row>
    <row r="233" spans="1:12">
      <c r="A233" s="100" t="s">
        <v>269</v>
      </c>
      <c r="B233" s="257">
        <v>22950400</v>
      </c>
      <c r="C233" s="257">
        <v>447512</v>
      </c>
      <c r="D233" s="257">
        <v>87394</v>
      </c>
      <c r="E233" s="259">
        <f t="shared" si="5"/>
        <v>360118</v>
      </c>
      <c r="F233" s="257">
        <v>429986</v>
      </c>
      <c r="G233" s="262">
        <v>13010.5467118789</v>
      </c>
      <c r="H233" s="262">
        <v>829.45238000494101</v>
      </c>
      <c r="I233" s="262">
        <v>294.13561574760502</v>
      </c>
      <c r="J233" s="262">
        <v>23.172628218962402</v>
      </c>
      <c r="K233" s="263">
        <f t="shared" si="6"/>
        <v>1.0966605951484905</v>
      </c>
      <c r="L233" s="264">
        <v>1.0882115992544099</v>
      </c>
    </row>
    <row r="234" spans="1:12">
      <c r="A234" s="100" t="s">
        <v>270</v>
      </c>
      <c r="B234" s="257">
        <v>28486121</v>
      </c>
      <c r="C234" s="257">
        <v>1466728</v>
      </c>
      <c r="D234" s="257">
        <v>113609</v>
      </c>
      <c r="E234" s="259">
        <f t="shared" si="5"/>
        <v>1353119</v>
      </c>
      <c r="F234" s="257">
        <v>315675</v>
      </c>
      <c r="G234" s="262">
        <v>15767.0098608927</v>
      </c>
      <c r="H234" s="262">
        <v>685.95402707893004</v>
      </c>
      <c r="I234" s="262">
        <v>360.63421159538501</v>
      </c>
      <c r="J234" s="262">
        <v>-68.561500824964796</v>
      </c>
      <c r="K234" s="263">
        <f t="shared" si="6"/>
        <v>1.0661321153531811</v>
      </c>
      <c r="L234" s="264">
        <v>1.0914963508872699</v>
      </c>
    </row>
    <row r="235" spans="1:12">
      <c r="A235" s="100" t="s">
        <v>271</v>
      </c>
      <c r="B235" s="257">
        <v>21821489</v>
      </c>
      <c r="C235" s="257">
        <v>378083</v>
      </c>
      <c r="D235" s="257">
        <v>86074</v>
      </c>
      <c r="E235" s="259">
        <f t="shared" si="5"/>
        <v>292009</v>
      </c>
      <c r="F235" s="257">
        <v>270609</v>
      </c>
      <c r="G235" s="262">
        <v>12000.2229785819</v>
      </c>
      <c r="H235" s="262">
        <v>637.400504875151</v>
      </c>
      <c r="I235" s="262">
        <v>273.30147206102902</v>
      </c>
      <c r="J235" s="262">
        <v>30.499734792041899</v>
      </c>
      <c r="K235" s="263">
        <f t="shared" si="6"/>
        <v>1.085107143662813</v>
      </c>
      <c r="L235" s="264">
        <v>1.0950078396755201</v>
      </c>
    </row>
    <row r="236" spans="1:12">
      <c r="A236" s="100" t="s">
        <v>272</v>
      </c>
      <c r="B236" s="257">
        <v>22272645</v>
      </c>
      <c r="C236" s="257">
        <v>236046</v>
      </c>
      <c r="D236" s="257">
        <v>106815</v>
      </c>
      <c r="E236" s="259">
        <f t="shared" si="5"/>
        <v>129231</v>
      </c>
      <c r="F236" s="257">
        <v>254306</v>
      </c>
      <c r="G236" s="262">
        <v>12336.4947457047</v>
      </c>
      <c r="H236" s="262">
        <v>631.99226035005904</v>
      </c>
      <c r="I236" s="262">
        <v>276.28318005540001</v>
      </c>
      <c r="J236" s="262">
        <v>41.077510858781302</v>
      </c>
      <c r="K236" s="263">
        <f t="shared" si="6"/>
        <v>1.0833706094472046</v>
      </c>
      <c r="L236" s="264">
        <v>1.09871861281127</v>
      </c>
    </row>
    <row r="237" spans="1:12">
      <c r="A237" s="100" t="s">
        <v>273</v>
      </c>
      <c r="B237" s="257">
        <v>23427730</v>
      </c>
      <c r="C237" s="257">
        <v>660700</v>
      </c>
      <c r="D237" s="257">
        <v>86298</v>
      </c>
      <c r="E237" s="259">
        <f t="shared" si="5"/>
        <v>574402</v>
      </c>
      <c r="F237" s="257">
        <v>183621</v>
      </c>
      <c r="G237" s="262">
        <v>13249.072414820501</v>
      </c>
      <c r="H237" s="262">
        <v>471.053207695857</v>
      </c>
      <c r="I237" s="262">
        <v>288.18113628818497</v>
      </c>
      <c r="J237" s="262">
        <v>319.98425517414103</v>
      </c>
      <c r="K237" s="263">
        <f t="shared" si="6"/>
        <v>1.0886796682610316</v>
      </c>
      <c r="L237" s="264">
        <v>1.10259502955162</v>
      </c>
    </row>
    <row r="238" spans="1:12">
      <c r="A238" s="100" t="s">
        <v>274</v>
      </c>
      <c r="B238" s="257">
        <v>27318173</v>
      </c>
      <c r="C238" s="257">
        <v>1232394</v>
      </c>
      <c r="D238" s="257">
        <v>85359</v>
      </c>
      <c r="E238" s="259">
        <f t="shared" si="5"/>
        <v>1147035</v>
      </c>
      <c r="F238" s="257">
        <v>245754</v>
      </c>
      <c r="G238" s="262">
        <v>15988.1651653713</v>
      </c>
      <c r="H238" s="262">
        <v>641.36250026770006</v>
      </c>
      <c r="I238" s="262">
        <v>333.66501618241102</v>
      </c>
      <c r="J238" s="262">
        <v>1044.9014664434401</v>
      </c>
      <c r="K238" s="263">
        <f t="shared" si="6"/>
        <v>1.1446087363147124</v>
      </c>
      <c r="L238" s="264">
        <v>1.10659385665159</v>
      </c>
    </row>
    <row r="239" spans="1:12">
      <c r="A239" s="100" t="s">
        <v>275</v>
      </c>
      <c r="B239" s="257">
        <v>21771670</v>
      </c>
      <c r="C239" s="257">
        <v>227372</v>
      </c>
      <c r="D239" s="257">
        <v>78560</v>
      </c>
      <c r="E239" s="259">
        <f t="shared" si="5"/>
        <v>148812</v>
      </c>
      <c r="F239" s="257">
        <v>249610</v>
      </c>
      <c r="G239" s="262">
        <v>12901.552731944899</v>
      </c>
      <c r="H239" s="262">
        <v>658.92939584308795</v>
      </c>
      <c r="I239" s="262">
        <v>268.40911173478997</v>
      </c>
      <c r="J239" s="262">
        <v>144.14543738325099</v>
      </c>
      <c r="K239" s="263">
        <f t="shared" si="6"/>
        <v>1.0905729260120658</v>
      </c>
      <c r="L239" s="264">
        <v>1.1106631637653801</v>
      </c>
    </row>
    <row r="240" spans="1:12">
      <c r="A240" s="100" t="s">
        <v>276</v>
      </c>
      <c r="B240" s="257">
        <v>24176908</v>
      </c>
      <c r="C240" s="257">
        <v>507084</v>
      </c>
      <c r="D240" s="257">
        <v>88445</v>
      </c>
      <c r="E240" s="259">
        <f t="shared" si="5"/>
        <v>418639</v>
      </c>
      <c r="F240" s="257">
        <v>232299</v>
      </c>
      <c r="G240" s="262">
        <v>14265.0569191581</v>
      </c>
      <c r="H240" s="262">
        <v>616.82691155977102</v>
      </c>
      <c r="I240" s="262">
        <v>304.70200470710103</v>
      </c>
      <c r="J240" s="262">
        <v>413.57162629753799</v>
      </c>
      <c r="K240" s="263">
        <f t="shared" si="6"/>
        <v>1.1032563841422747</v>
      </c>
      <c r="L240" s="264">
        <v>1.11477477984698</v>
      </c>
    </row>
    <row r="241" spans="1:12">
      <c r="A241" s="100" t="s">
        <v>277</v>
      </c>
      <c r="B241" s="257">
        <v>26281540</v>
      </c>
      <c r="C241" s="257">
        <v>944694</v>
      </c>
      <c r="D241" s="257">
        <v>83466</v>
      </c>
      <c r="E241" s="259">
        <f t="shared" si="5"/>
        <v>861228</v>
      </c>
      <c r="F241" s="257">
        <v>200202</v>
      </c>
      <c r="G241" s="262">
        <v>15151.225183525599</v>
      </c>
      <c r="H241" s="262">
        <v>531.98119232943895</v>
      </c>
      <c r="I241" s="262">
        <v>343.12386737569699</v>
      </c>
      <c r="J241" s="262">
        <v>774.28146987576599</v>
      </c>
      <c r="K241" s="263">
        <f t="shared" si="6"/>
        <v>1.1221601421743412</v>
      </c>
      <c r="L241" s="264">
        <v>1.1188879774517899</v>
      </c>
    </row>
    <row r="242" spans="1:12">
      <c r="A242" s="100" t="s">
        <v>278</v>
      </c>
      <c r="B242" s="257">
        <v>33497945</v>
      </c>
      <c r="C242" s="257">
        <v>2423031</v>
      </c>
      <c r="D242" s="257">
        <v>91052</v>
      </c>
      <c r="E242" s="259">
        <f t="shared" si="5"/>
        <v>2331979</v>
      </c>
      <c r="F242" s="257">
        <v>235371</v>
      </c>
      <c r="G242" s="262">
        <v>18458.542842887298</v>
      </c>
      <c r="H242" s="262">
        <v>623.12913224086503</v>
      </c>
      <c r="I242" s="262">
        <v>458.98568512861601</v>
      </c>
      <c r="J242" s="262">
        <v>1370.72307132368</v>
      </c>
      <c r="K242" s="263">
        <f t="shared" si="6"/>
        <v>1.1532477260897165</v>
      </c>
      <c r="L242" s="264">
        <v>1.12295483013789</v>
      </c>
    </row>
    <row r="243" spans="1:12">
      <c r="A243" s="100" t="s">
        <v>279</v>
      </c>
      <c r="B243" s="257">
        <v>24260925</v>
      </c>
      <c r="C243" s="257">
        <v>306996</v>
      </c>
      <c r="D243" s="257">
        <v>69502</v>
      </c>
      <c r="E243" s="259">
        <f t="shared" si="5"/>
        <v>237494</v>
      </c>
      <c r="F243" s="257">
        <v>272708</v>
      </c>
      <c r="G243" s="262">
        <v>12963.3402688238</v>
      </c>
      <c r="H243" s="262">
        <v>715.96030491453803</v>
      </c>
      <c r="I243" s="262">
        <v>349.40947787039897</v>
      </c>
      <c r="J243" s="262">
        <v>119.44937088640199</v>
      </c>
      <c r="K243" s="263">
        <f t="shared" si="6"/>
        <v>1.1005915039832235</v>
      </c>
      <c r="L243" s="264">
        <v>1.1269294565662999</v>
      </c>
    </row>
    <row r="244" spans="1:12">
      <c r="A244" s="100" t="s">
        <v>280</v>
      </c>
      <c r="B244" s="257">
        <v>26159572</v>
      </c>
      <c r="C244" s="257">
        <v>696391</v>
      </c>
      <c r="D244" s="257">
        <v>93908</v>
      </c>
      <c r="E244" s="259">
        <f t="shared" si="5"/>
        <v>602483</v>
      </c>
      <c r="F244" s="257">
        <v>256644</v>
      </c>
      <c r="G244" s="262">
        <v>13706.752154303</v>
      </c>
      <c r="H244" s="262">
        <v>664.47546396139001</v>
      </c>
      <c r="I244" s="262">
        <v>396.09595477060799</v>
      </c>
      <c r="J244" s="262">
        <v>265.80306329864402</v>
      </c>
      <c r="K244" s="263">
        <f t="shared" si="6"/>
        <v>1.1071352197115318</v>
      </c>
      <c r="L244" s="264">
        <v>1.1307849084580299</v>
      </c>
    </row>
    <row r="245" spans="1:12">
      <c r="A245" s="100" t="s">
        <v>281</v>
      </c>
      <c r="B245" s="257">
        <v>27514027</v>
      </c>
      <c r="C245" s="257">
        <v>1208656</v>
      </c>
      <c r="D245" s="257">
        <v>72259</v>
      </c>
      <c r="E245" s="259">
        <f t="shared" si="5"/>
        <v>1136397</v>
      </c>
      <c r="F245" s="257">
        <v>225064</v>
      </c>
      <c r="G245" s="262">
        <v>14319.4647339857</v>
      </c>
      <c r="H245" s="262">
        <v>571.53509888320605</v>
      </c>
      <c r="I245" s="262">
        <v>438.108882230375</v>
      </c>
      <c r="J245" s="262">
        <v>497.62449449126598</v>
      </c>
      <c r="K245" s="263">
        <f t="shared" si="6"/>
        <v>1.1176432553176741</v>
      </c>
      <c r="L245" s="264">
        <v>1.1344777763137099</v>
      </c>
    </row>
    <row r="246" spans="1:12">
      <c r="A246" s="100" t="s">
        <v>282</v>
      </c>
      <c r="B246" s="257">
        <v>34418408</v>
      </c>
      <c r="C246" s="257">
        <v>2619291</v>
      </c>
      <c r="D246" s="257">
        <v>67601</v>
      </c>
      <c r="E246" s="259">
        <f t="shared" si="5"/>
        <v>2551690</v>
      </c>
      <c r="F246" s="257">
        <v>262454</v>
      </c>
      <c r="G246" s="262">
        <v>18039.036895773999</v>
      </c>
      <c r="H246" s="262">
        <v>650.37114110537698</v>
      </c>
      <c r="I246" s="262">
        <v>576.476462763781</v>
      </c>
      <c r="J246" s="262">
        <v>1390.5369643925401</v>
      </c>
      <c r="K246" s="263">
        <f t="shared" si="6"/>
        <v>1.1697214093973751</v>
      </c>
      <c r="L246" s="264">
        <v>1.13794986957852</v>
      </c>
    </row>
    <row r="247" spans="1:12">
      <c r="A247" s="100" t="s">
        <v>283</v>
      </c>
      <c r="B247" s="257">
        <v>25291715</v>
      </c>
      <c r="C247" s="257">
        <v>872023</v>
      </c>
      <c r="D247" s="257">
        <v>56080</v>
      </c>
      <c r="E247" s="259">
        <f t="shared" si="5"/>
        <v>815943</v>
      </c>
      <c r="F247" s="257">
        <v>334590</v>
      </c>
      <c r="G247" s="262">
        <v>13390.540388350801</v>
      </c>
      <c r="H247" s="262">
        <v>807.439301434698</v>
      </c>
      <c r="I247" s="262">
        <v>441.43378353803502</v>
      </c>
      <c r="J247" s="262">
        <v>490.40663315366402</v>
      </c>
      <c r="K247" s="263">
        <f t="shared" si="6"/>
        <v>1.1492782427030619</v>
      </c>
      <c r="L247" s="264">
        <v>1.1411324761219901</v>
      </c>
    </row>
    <row r="248" spans="1:12">
      <c r="A248" s="100" t="s">
        <v>284</v>
      </c>
      <c r="B248" s="257">
        <v>26812854</v>
      </c>
      <c r="C248" s="257">
        <v>867181</v>
      </c>
      <c r="D248" s="257">
        <v>62650</v>
      </c>
      <c r="E248" s="259">
        <f t="shared" si="5"/>
        <v>804531</v>
      </c>
      <c r="F248" s="257">
        <v>293462</v>
      </c>
      <c r="G248" s="262">
        <v>14371.7280615092</v>
      </c>
      <c r="H248" s="262">
        <v>687.88582604891099</v>
      </c>
      <c r="I248" s="262">
        <v>484.48518831909001</v>
      </c>
      <c r="J248" s="262">
        <v>515.55620329192402</v>
      </c>
      <c r="K248" s="263">
        <f t="shared" si="6"/>
        <v>1.1330773983634761</v>
      </c>
      <c r="L248" s="264">
        <v>1.1439767410260799</v>
      </c>
    </row>
    <row r="249" spans="1:12">
      <c r="A249" s="100" t="s">
        <v>285</v>
      </c>
      <c r="B249" s="257">
        <v>27746264</v>
      </c>
      <c r="C249" s="257">
        <v>1511727</v>
      </c>
      <c r="D249" s="257">
        <v>55964</v>
      </c>
      <c r="E249" s="259">
        <f t="shared" si="5"/>
        <v>1455763</v>
      </c>
      <c r="F249" s="257">
        <v>238308</v>
      </c>
      <c r="G249" s="262">
        <v>15089.994654365801</v>
      </c>
      <c r="H249" s="262">
        <v>541.203731411013</v>
      </c>
      <c r="I249" s="262">
        <v>515.80456537909197</v>
      </c>
      <c r="J249" s="262">
        <v>967.400199161866</v>
      </c>
      <c r="K249" s="263">
        <f t="shared" si="6"/>
        <v>1.1549420340891721</v>
      </c>
      <c r="L249" s="264">
        <v>1.1464389004768101</v>
      </c>
    </row>
    <row r="250" spans="1:12">
      <c r="A250" s="100" t="s">
        <v>286</v>
      </c>
      <c r="B250" s="257">
        <v>33899433</v>
      </c>
      <c r="C250" s="257">
        <v>2830417</v>
      </c>
      <c r="D250" s="257">
        <v>70592</v>
      </c>
      <c r="E250" s="259">
        <f t="shared" si="5"/>
        <v>2759825</v>
      </c>
      <c r="F250" s="257">
        <v>329119</v>
      </c>
      <c r="G250" s="262">
        <v>18748.253270769699</v>
      </c>
      <c r="H250" s="262">
        <v>722.38557544871605</v>
      </c>
      <c r="I250" s="262">
        <v>644.53490823783295</v>
      </c>
      <c r="J250" s="262">
        <v>1819.1921391129699</v>
      </c>
      <c r="K250" s="263">
        <f t="shared" si="6"/>
        <v>1.2047348558834092</v>
      </c>
      <c r="L250" s="264">
        <v>1.1484683785710801</v>
      </c>
    </row>
    <row r="251" spans="1:12">
      <c r="A251" s="100" t="s">
        <v>287</v>
      </c>
      <c r="B251" s="257">
        <v>24158208</v>
      </c>
      <c r="C251" s="257">
        <v>914606</v>
      </c>
      <c r="D251" s="257">
        <v>58745</v>
      </c>
      <c r="E251" s="259">
        <f t="shared" si="5"/>
        <v>855861</v>
      </c>
      <c r="F251" s="257">
        <v>332004</v>
      </c>
      <c r="G251" s="262">
        <v>13633.6676416473</v>
      </c>
      <c r="H251" s="262">
        <v>724.07840645187002</v>
      </c>
      <c r="I251" s="262">
        <v>468.97489458273998</v>
      </c>
      <c r="J251" s="262">
        <v>585.84715262009797</v>
      </c>
      <c r="K251" s="263">
        <f t="shared" si="6"/>
        <v>1.1500578143328291</v>
      </c>
      <c r="L251" s="264">
        <v>1.1500199138642799</v>
      </c>
    </row>
    <row r="252" spans="1:12">
      <c r="A252" s="100" t="s">
        <v>288</v>
      </c>
      <c r="B252" s="257">
        <v>25133219</v>
      </c>
      <c r="C252" s="257">
        <v>1204105</v>
      </c>
      <c r="D252" s="257">
        <v>57282</v>
      </c>
      <c r="E252" s="259">
        <f t="shared" si="5"/>
        <v>1146823</v>
      </c>
      <c r="F252" s="257">
        <v>262096</v>
      </c>
      <c r="G252" s="262">
        <v>14505.3155518327</v>
      </c>
      <c r="H252" s="262">
        <v>584.38197172840603</v>
      </c>
      <c r="I252" s="262">
        <v>497.52082577727998</v>
      </c>
      <c r="J252" s="262">
        <v>824.99766775035505</v>
      </c>
      <c r="K252" s="263">
        <f t="shared" si="6"/>
        <v>1.1513603458968265</v>
      </c>
      <c r="L252" s="264">
        <v>1.1510834114601101</v>
      </c>
    </row>
    <row r="253" spans="1:12">
      <c r="A253" s="100" t="s">
        <v>289</v>
      </c>
      <c r="B253" s="257">
        <v>27210031</v>
      </c>
      <c r="C253" s="257">
        <v>1626571</v>
      </c>
      <c r="D253" s="257">
        <v>61170</v>
      </c>
      <c r="E253" s="259">
        <f t="shared" si="5"/>
        <v>1565401</v>
      </c>
      <c r="F253" s="257">
        <v>303135</v>
      </c>
      <c r="G253" s="262">
        <v>16094.1635357501</v>
      </c>
      <c r="H253" s="262">
        <v>705.65404637100505</v>
      </c>
      <c r="I253" s="262">
        <v>548.56937140214495</v>
      </c>
      <c r="J253" s="262">
        <v>1200.6630405165599</v>
      </c>
      <c r="K253" s="263">
        <f t="shared" si="6"/>
        <v>1.1799865523918813</v>
      </c>
      <c r="L253" s="264">
        <v>1.15164880015008</v>
      </c>
    </row>
    <row r="254" spans="1:12">
      <c r="A254" s="100" t="s">
        <v>290</v>
      </c>
      <c r="B254" s="257">
        <v>31905550</v>
      </c>
      <c r="C254" s="257">
        <v>2639835</v>
      </c>
      <c r="D254" s="257">
        <v>156949</v>
      </c>
      <c r="E254" s="259">
        <f t="shared" si="5"/>
        <v>2482886</v>
      </c>
      <c r="F254" s="257">
        <v>303729</v>
      </c>
      <c r="G254" s="262">
        <v>19382.726585973898</v>
      </c>
      <c r="H254" s="262">
        <v>754.24974208393201</v>
      </c>
      <c r="I254" s="262">
        <v>654.28175989722297</v>
      </c>
      <c r="J254" s="262">
        <v>2065.8603812174501</v>
      </c>
      <c r="K254" s="263">
        <f t="shared" si="6"/>
        <v>1.2184007281788254</v>
      </c>
      <c r="L254" s="264">
        <v>1.1517061818097201</v>
      </c>
    </row>
    <row r="255" spans="1:12">
      <c r="A255" s="100" t="s">
        <v>291</v>
      </c>
      <c r="B255" s="257">
        <v>23863287</v>
      </c>
      <c r="C255" s="257">
        <v>1107996</v>
      </c>
      <c r="D255" s="257">
        <v>49755</v>
      </c>
      <c r="E255" s="259">
        <f t="shared" si="5"/>
        <v>1058241</v>
      </c>
      <c r="F255" s="257">
        <v>308491</v>
      </c>
      <c r="G255" s="262">
        <v>14617.9107663062</v>
      </c>
      <c r="H255" s="262">
        <v>798.27774566449295</v>
      </c>
      <c r="I255" s="262">
        <v>490.99470418060997</v>
      </c>
      <c r="J255" s="262">
        <v>863.819906945105</v>
      </c>
      <c r="K255" s="263">
        <f t="shared" si="6"/>
        <v>1.1727335518298829</v>
      </c>
      <c r="L255" s="264">
        <v>1.1512633694097101</v>
      </c>
    </row>
    <row r="256" spans="1:12">
      <c r="A256" s="100" t="s">
        <v>292</v>
      </c>
      <c r="B256" s="257">
        <v>25844531</v>
      </c>
      <c r="C256" s="257">
        <v>1340172</v>
      </c>
      <c r="D256" s="257">
        <v>54345</v>
      </c>
      <c r="E256" s="259">
        <f t="shared" si="5"/>
        <v>1285827</v>
      </c>
      <c r="F256" s="257">
        <v>266752</v>
      </c>
      <c r="G256" s="262">
        <v>15750.6535274978</v>
      </c>
      <c r="H256" s="262">
        <v>704.28274523563505</v>
      </c>
      <c r="I256" s="262">
        <v>528.15969875996905</v>
      </c>
      <c r="J256" s="262">
        <v>985.04592690222898</v>
      </c>
      <c r="K256" s="263">
        <f t="shared" si="6"/>
        <v>1.1638558567222088</v>
      </c>
      <c r="L256" s="264">
        <v>1.1503698600122001</v>
      </c>
    </row>
    <row r="257" spans="1:12">
      <c r="A257" s="100" t="s">
        <v>293</v>
      </c>
      <c r="B257" s="257">
        <v>25591408</v>
      </c>
      <c r="C257" s="257">
        <v>1126902</v>
      </c>
      <c r="D257" s="257">
        <v>59935</v>
      </c>
      <c r="E257" s="259">
        <f t="shared" si="5"/>
        <v>1066967</v>
      </c>
      <c r="F257" s="257">
        <v>200872</v>
      </c>
      <c r="G257" s="262">
        <v>15289.1091202219</v>
      </c>
      <c r="H257" s="262">
        <v>531.88976701593697</v>
      </c>
      <c r="I257" s="262">
        <v>513.66383716219696</v>
      </c>
      <c r="J257" s="262">
        <v>719.17378493521198</v>
      </c>
      <c r="K257" s="263">
        <f t="shared" si="6"/>
        <v>1.1304848845736253</v>
      </c>
      <c r="L257" s="264">
        <v>1.1490885695433799</v>
      </c>
    </row>
    <row r="258" spans="1:12">
      <c r="A258" s="100" t="s">
        <v>294</v>
      </c>
      <c r="B258" s="257">
        <v>32725540</v>
      </c>
      <c r="C258" s="257">
        <v>2618012</v>
      </c>
      <c r="D258" s="257">
        <v>58451</v>
      </c>
      <c r="E258" s="259">
        <f t="shared" si="5"/>
        <v>2559561</v>
      </c>
      <c r="F258" s="257">
        <v>319790</v>
      </c>
      <c r="G258" s="262">
        <v>18870.6700848732</v>
      </c>
      <c r="H258" s="262">
        <v>838.43367400629495</v>
      </c>
      <c r="I258" s="262">
        <v>637.64443914178003</v>
      </c>
      <c r="J258" s="262">
        <v>1400.7690851806799</v>
      </c>
      <c r="K258" s="263">
        <f t="shared" si="6"/>
        <v>1.1798723931568003</v>
      </c>
      <c r="L258" s="264">
        <v>1.14749084267735</v>
      </c>
    </row>
    <row r="259" spans="1:12">
      <c r="A259" s="100" t="s">
        <v>295</v>
      </c>
      <c r="B259" s="257">
        <v>25667193</v>
      </c>
      <c r="C259" s="257">
        <v>902719</v>
      </c>
      <c r="D259" s="257">
        <v>68142</v>
      </c>
      <c r="E259" s="259">
        <f t="shared" ref="E259:E274" si="7">C259-D259</f>
        <v>834577</v>
      </c>
      <c r="F259" s="257">
        <v>289663</v>
      </c>
      <c r="G259" s="262">
        <v>14513.950757110901</v>
      </c>
      <c r="H259" s="262">
        <v>756.08281775400906</v>
      </c>
      <c r="I259" s="262">
        <v>491.07148019612998</v>
      </c>
      <c r="J259" s="262">
        <v>381.83738402777902</v>
      </c>
      <c r="K259" s="263">
        <f t="shared" ref="K259:K273" si="8">G259/(G259-H259-I259-J259)</f>
        <v>1.1264258328240833</v>
      </c>
      <c r="L259" s="264">
        <v>1.14563639678512</v>
      </c>
    </row>
    <row r="260" spans="1:12">
      <c r="A260" s="100" t="s">
        <v>296</v>
      </c>
      <c r="B260" s="257">
        <v>29870548</v>
      </c>
      <c r="C260" s="257">
        <v>1252943</v>
      </c>
      <c r="D260" s="257">
        <v>46915</v>
      </c>
      <c r="E260" s="259">
        <f t="shared" si="7"/>
        <v>1206028</v>
      </c>
      <c r="F260" s="257">
        <v>282089</v>
      </c>
      <c r="G260" s="262">
        <v>16782.838586112899</v>
      </c>
      <c r="H260" s="262">
        <v>736.73458160888504</v>
      </c>
      <c r="I260" s="262">
        <v>566.46649190190101</v>
      </c>
      <c r="J260" s="262">
        <v>458.104184216693</v>
      </c>
      <c r="K260" s="263">
        <f t="shared" si="8"/>
        <v>1.1172520287525662</v>
      </c>
      <c r="L260" s="264">
        <v>1.1436051877067499</v>
      </c>
    </row>
    <row r="261" spans="1:12">
      <c r="A261" s="100" t="s">
        <v>297</v>
      </c>
      <c r="B261" s="257">
        <v>27649356</v>
      </c>
      <c r="C261" s="257">
        <v>1389348</v>
      </c>
      <c r="D261" s="257">
        <v>45250</v>
      </c>
      <c r="E261" s="259">
        <f t="shared" si="7"/>
        <v>1344098</v>
      </c>
      <c r="F261" s="257">
        <v>230867</v>
      </c>
      <c r="G261" s="262">
        <v>15677.9405719029</v>
      </c>
      <c r="H261" s="262">
        <v>606.24892663081005</v>
      </c>
      <c r="I261" s="262">
        <v>525.61758876018803</v>
      </c>
      <c r="J261" s="262">
        <v>429.58934657484201</v>
      </c>
      <c r="K261" s="263">
        <f t="shared" si="8"/>
        <v>1.1106122305977972</v>
      </c>
      <c r="L261" s="264">
        <v>1.1414651646798399</v>
      </c>
    </row>
    <row r="262" spans="1:12">
      <c r="A262" s="100" t="s">
        <v>298</v>
      </c>
      <c r="B262" s="257">
        <v>34374839</v>
      </c>
      <c r="C262" s="257">
        <v>2954976</v>
      </c>
      <c r="D262" s="257">
        <v>45303</v>
      </c>
      <c r="E262" s="259">
        <f t="shared" si="7"/>
        <v>2909673</v>
      </c>
      <c r="F262" s="257">
        <v>292991</v>
      </c>
      <c r="G262" s="262">
        <v>19949.034051638599</v>
      </c>
      <c r="H262" s="262">
        <v>776.62167051287304</v>
      </c>
      <c r="I262" s="262">
        <v>661.87195320868</v>
      </c>
      <c r="J262" s="262">
        <v>811.26821495826096</v>
      </c>
      <c r="K262" s="263">
        <f t="shared" si="8"/>
        <v>1.1271104151408338</v>
      </c>
      <c r="L262" s="264">
        <v>1.13926780621761</v>
      </c>
    </row>
    <row r="263" spans="1:12">
      <c r="A263" s="100" t="s">
        <v>299</v>
      </c>
      <c r="B263" s="257">
        <v>24561048</v>
      </c>
      <c r="C263" s="257">
        <v>836742</v>
      </c>
      <c r="D263" s="257">
        <v>48857</v>
      </c>
      <c r="E263" s="259">
        <f t="shared" si="7"/>
        <v>787885</v>
      </c>
      <c r="F263" s="257">
        <v>289233</v>
      </c>
      <c r="G263" s="262">
        <v>14508.5020745084</v>
      </c>
      <c r="H263" s="262">
        <v>766.28773252166195</v>
      </c>
      <c r="I263" s="262">
        <v>489.71437314769798</v>
      </c>
      <c r="J263" s="262">
        <v>220.43825464166699</v>
      </c>
      <c r="K263" s="263">
        <f t="shared" si="8"/>
        <v>1.1132929226925441</v>
      </c>
      <c r="L263" s="264">
        <v>1.13704530774951</v>
      </c>
    </row>
    <row r="264" spans="1:12">
      <c r="A264" s="100" t="s">
        <v>300</v>
      </c>
      <c r="B264" s="257">
        <v>27309751</v>
      </c>
      <c r="C264" s="257">
        <v>1435768</v>
      </c>
      <c r="D264" s="257">
        <v>51790</v>
      </c>
      <c r="E264" s="259">
        <f t="shared" si="7"/>
        <v>1383978</v>
      </c>
      <c r="F264" s="257">
        <v>324945</v>
      </c>
      <c r="G264" s="262">
        <v>16358.1777417514</v>
      </c>
      <c r="H264" s="262">
        <v>852.146636718889</v>
      </c>
      <c r="I264" s="262">
        <v>571.782359354243</v>
      </c>
      <c r="J264" s="262">
        <v>404.20473742451901</v>
      </c>
      <c r="K264" s="263">
        <f t="shared" si="8"/>
        <v>1.1258174945966568</v>
      </c>
      <c r="L264" s="264">
        <v>1.1348222663355401</v>
      </c>
    </row>
    <row r="265" spans="1:12">
      <c r="A265" s="100" t="s">
        <v>301</v>
      </c>
      <c r="B265" s="257">
        <v>26661169</v>
      </c>
      <c r="C265" s="257">
        <v>866050</v>
      </c>
      <c r="D265" s="257">
        <v>36964</v>
      </c>
      <c r="E265" s="259">
        <f t="shared" si="7"/>
        <v>829086</v>
      </c>
      <c r="F265" s="257">
        <v>243407</v>
      </c>
      <c r="G265" s="262">
        <v>16128.0861321014</v>
      </c>
      <c r="H265" s="262">
        <v>624.74396024657403</v>
      </c>
      <c r="I265" s="262">
        <v>594.131314289378</v>
      </c>
      <c r="J265" s="262">
        <v>268.78879297555102</v>
      </c>
      <c r="K265" s="263">
        <f t="shared" si="8"/>
        <v>1.1016134685836447</v>
      </c>
      <c r="L265" s="264">
        <v>1.1326084337950699</v>
      </c>
    </row>
    <row r="266" spans="1:12">
      <c r="A266" s="100" t="s">
        <v>302</v>
      </c>
      <c r="B266" s="257">
        <v>34401868</v>
      </c>
      <c r="C266" s="257">
        <v>2886087</v>
      </c>
      <c r="D266" s="257">
        <v>43038</v>
      </c>
      <c r="E266" s="259">
        <f t="shared" si="7"/>
        <v>2843049</v>
      </c>
      <c r="F266" s="257">
        <v>306942</v>
      </c>
      <c r="G266" s="262">
        <v>20936.666836503398</v>
      </c>
      <c r="H266" s="262">
        <v>764.07159749127197</v>
      </c>
      <c r="I266" s="262">
        <v>824.72036843344904</v>
      </c>
      <c r="J266" s="262">
        <v>1046.9165038231999</v>
      </c>
      <c r="K266" s="263">
        <f t="shared" si="8"/>
        <v>1.1440202429254089</v>
      </c>
      <c r="L266" s="264">
        <v>1.1304079339651001</v>
      </c>
    </row>
    <row r="267" spans="1:12">
      <c r="A267" s="100" t="s">
        <v>303</v>
      </c>
      <c r="B267" s="257">
        <v>23498232</v>
      </c>
      <c r="C267" s="257">
        <v>586079</v>
      </c>
      <c r="D267" s="257">
        <v>49071</v>
      </c>
      <c r="E267" s="259">
        <f t="shared" si="7"/>
        <v>537008</v>
      </c>
      <c r="F267" s="257">
        <v>387727</v>
      </c>
      <c r="G267" s="262">
        <v>14377.6974830491</v>
      </c>
      <c r="H267" s="262">
        <v>936.67640902398796</v>
      </c>
      <c r="I267" s="262">
        <v>584.75634197117597</v>
      </c>
      <c r="J267" s="262">
        <v>195.78810971212101</v>
      </c>
      <c r="K267" s="263">
        <f t="shared" si="8"/>
        <v>1.1356363517686943</v>
      </c>
      <c r="L267" s="264">
        <v>1.1282055188294</v>
      </c>
    </row>
    <row r="268" spans="1:12">
      <c r="A268" s="100" t="s">
        <v>304</v>
      </c>
      <c r="B268" s="257">
        <v>24525639</v>
      </c>
      <c r="C268" s="257">
        <v>1126328</v>
      </c>
      <c r="D268" s="257">
        <v>44920</v>
      </c>
      <c r="E268" s="259">
        <f t="shared" si="7"/>
        <v>1081408</v>
      </c>
      <c r="F268" s="257">
        <v>309424</v>
      </c>
      <c r="G268" s="262">
        <v>15080.0250760583</v>
      </c>
      <c r="H268" s="262">
        <v>726.28535248874095</v>
      </c>
      <c r="I268" s="262">
        <v>619.68063628560105</v>
      </c>
      <c r="J268" s="262">
        <v>380.587684714749</v>
      </c>
      <c r="K268" s="263">
        <f t="shared" si="8"/>
        <v>1.1292962422607877</v>
      </c>
      <c r="L268" s="264">
        <v>1.1259944480648301</v>
      </c>
    </row>
    <row r="269" spans="1:12">
      <c r="A269" s="100" t="s">
        <v>305</v>
      </c>
      <c r="B269" s="257">
        <v>25668669</v>
      </c>
      <c r="C269" s="257">
        <v>1223587</v>
      </c>
      <c r="D269" s="257">
        <v>52444</v>
      </c>
      <c r="E269" s="259">
        <f t="shared" si="7"/>
        <v>1171143</v>
      </c>
      <c r="F269" s="257">
        <v>286116</v>
      </c>
      <c r="G269" s="262">
        <v>15852.8106043889</v>
      </c>
      <c r="H269" s="262">
        <v>653.066640995998</v>
      </c>
      <c r="I269" s="262">
        <v>644.14265330977196</v>
      </c>
      <c r="J269" s="262">
        <v>376.10770174992803</v>
      </c>
      <c r="K269" s="263">
        <f t="shared" si="8"/>
        <v>1.1180096442282184</v>
      </c>
      <c r="L269" s="264">
        <v>1.1237726256188201</v>
      </c>
    </row>
    <row r="270" spans="1:12">
      <c r="A270" s="100" t="s">
        <v>306</v>
      </c>
      <c r="B270" s="257">
        <v>30564916</v>
      </c>
      <c r="C270" s="257">
        <v>2739889</v>
      </c>
      <c r="D270" s="257">
        <v>51840</v>
      </c>
      <c r="E270" s="259">
        <f t="shared" si="7"/>
        <v>2688049</v>
      </c>
      <c r="F270" s="257">
        <v>337621</v>
      </c>
      <c r="G270" s="262">
        <v>18951.103814754901</v>
      </c>
      <c r="H270" s="262">
        <v>750.00494923378199</v>
      </c>
      <c r="I270" s="262">
        <v>744.03891784831899</v>
      </c>
      <c r="J270" s="262">
        <v>727.68596919882998</v>
      </c>
      <c r="K270" s="263">
        <f t="shared" si="8"/>
        <v>1.1328041228045758</v>
      </c>
      <c r="L270" s="264">
        <v>1.1215400190602101</v>
      </c>
    </row>
    <row r="271" spans="1:12">
      <c r="A271" s="100" t="s">
        <v>307</v>
      </c>
      <c r="B271" s="257">
        <v>24520016</v>
      </c>
      <c r="C271" s="257">
        <v>991097</v>
      </c>
      <c r="D271" s="257">
        <v>58631</v>
      </c>
      <c r="E271" s="259">
        <f t="shared" si="7"/>
        <v>932466</v>
      </c>
      <c r="F271" s="257">
        <v>417355</v>
      </c>
      <c r="G271" s="262">
        <v>15245.7662309344</v>
      </c>
      <c r="H271" s="262">
        <v>907.49152929450895</v>
      </c>
      <c r="I271" s="262">
        <v>583.71352284597697</v>
      </c>
      <c r="J271" s="262">
        <v>227.59392493822401</v>
      </c>
      <c r="K271" s="263">
        <f t="shared" si="8"/>
        <v>1.1270646217162084</v>
      </c>
      <c r="L271" s="264">
        <v>1.1192929940944301</v>
      </c>
    </row>
    <row r="272" spans="1:12">
      <c r="A272" s="100" t="s">
        <v>308</v>
      </c>
      <c r="B272" s="257">
        <v>25549175</v>
      </c>
      <c r="C272" s="257">
        <v>967954</v>
      </c>
      <c r="D272" s="257">
        <v>44526</v>
      </c>
      <c r="E272" s="259">
        <f t="shared" si="7"/>
        <v>923428</v>
      </c>
      <c r="F272" s="257">
        <v>348230</v>
      </c>
      <c r="G272" s="262">
        <v>15915.900535107001</v>
      </c>
      <c r="H272" s="262">
        <v>746.84154303364699</v>
      </c>
      <c r="I272" s="262">
        <v>598.87742158734295</v>
      </c>
      <c r="J272" s="262">
        <v>208.417184049323</v>
      </c>
      <c r="K272" s="263">
        <f t="shared" si="8"/>
        <v>1.1082134553145884</v>
      </c>
      <c r="L272" s="264">
        <v>1.1170349564917801</v>
      </c>
    </row>
    <row r="273" spans="1:12">
      <c r="A273" s="100" t="s">
        <v>309</v>
      </c>
      <c r="B273" s="257">
        <v>26570600</v>
      </c>
      <c r="C273" s="257">
        <v>1200523</v>
      </c>
      <c r="D273" s="257">
        <v>48292</v>
      </c>
      <c r="E273" s="259">
        <f t="shared" si="7"/>
        <v>1152231</v>
      </c>
      <c r="F273" s="257">
        <v>366651</v>
      </c>
      <c r="G273" s="262">
        <v>16568.229419203501</v>
      </c>
      <c r="H273" s="262">
        <v>780.76197843806096</v>
      </c>
      <c r="I273" s="262">
        <v>617.87013771835905</v>
      </c>
      <c r="J273" s="262">
        <v>248.30292181362199</v>
      </c>
      <c r="K273" s="263">
        <f t="shared" si="8"/>
        <v>1.1103748103811553</v>
      </c>
      <c r="L273" s="264">
        <v>1.1147741692898201</v>
      </c>
    </row>
    <row r="274" spans="1:12">
      <c r="A274" s="100" t="s">
        <v>310</v>
      </c>
      <c r="B274" s="257">
        <v>32466811</v>
      </c>
      <c r="C274" s="257">
        <v>2272768</v>
      </c>
      <c r="D274" s="257">
        <v>52275</v>
      </c>
      <c r="E274" s="259">
        <f t="shared" si="7"/>
        <v>2220493</v>
      </c>
      <c r="F274" s="257">
        <v>367497</v>
      </c>
    </row>
    <row r="275" spans="1:12">
      <c r="A275" s="100" t="s">
        <v>311</v>
      </c>
      <c r="B275" s="257">
        <v>25359663</v>
      </c>
      <c r="C275" s="257">
        <v>627729</v>
      </c>
      <c r="D275" s="257">
        <v>46735</v>
      </c>
      <c r="E275" s="259">
        <f>C275-D275</f>
        <v>580994</v>
      </c>
      <c r="F275" s="257">
        <v>379125</v>
      </c>
    </row>
    <row r="276" spans="1:12">
      <c r="A276" s="100" t="s">
        <v>339</v>
      </c>
      <c r="B276" s="257">
        <v>26098268</v>
      </c>
      <c r="C276" s="257">
        <v>451144</v>
      </c>
      <c r="D276" s="257">
        <v>54095</v>
      </c>
      <c r="E276" s="259">
        <f>C276-D276</f>
        <v>397049</v>
      </c>
      <c r="F276" s="257">
        <v>441196</v>
      </c>
    </row>
  </sheetData>
  <mergeCells count="2">
    <mergeCell ref="B1:F1"/>
    <mergeCell ref="G1:L1"/>
  </mergeCells>
  <phoneticPr fontId="4"/>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BDF22-6FBC-4708-833B-9BC6406A9E3A}">
  <dimension ref="A1:AX213"/>
  <sheetViews>
    <sheetView topLeftCell="A142" zoomScaleNormal="100" workbookViewId="0"/>
  </sheetViews>
  <sheetFormatPr defaultColWidth="7.5859375" defaultRowHeight="18.45" outlineLevelRow="1" outlineLevelCol="1"/>
  <cols>
    <col min="1" max="1" width="7.5859375" style="101"/>
    <col min="2" max="3" width="7.05859375" style="27" hidden="1" customWidth="1" outlineLevel="1"/>
    <col min="4" max="4" width="8.64453125" style="27" hidden="1" customWidth="1" outlineLevel="1"/>
    <col min="5" max="5" width="11.05859375" style="27" hidden="1" customWidth="1" outlineLevel="1"/>
    <col min="6" max="6" width="12.703125" style="27" hidden="1" customWidth="1" outlineLevel="1"/>
    <col min="7" max="7" width="7.5859375" style="27" hidden="1" customWidth="1" outlineLevel="1"/>
    <col min="8" max="9" width="7.05859375" style="27" hidden="1" customWidth="1" outlineLevel="1"/>
    <col min="10" max="10" width="8.64453125" style="27" hidden="1" customWidth="1" outlineLevel="1"/>
    <col min="11" max="11" width="11.05859375" style="27" hidden="1" customWidth="1" outlineLevel="1"/>
    <col min="12" max="12" width="12.703125" style="27" hidden="1" customWidth="1" outlineLevel="1"/>
    <col min="13" max="13" width="7.5859375" style="27" hidden="1" customWidth="1" outlineLevel="1"/>
    <col min="14" max="15" width="7.05859375" style="27" hidden="1" customWidth="1" outlineLevel="1"/>
    <col min="16" max="16" width="8.64453125" style="27" hidden="1" customWidth="1" outlineLevel="1"/>
    <col min="17" max="17" width="11.05859375" style="27" hidden="1" customWidth="1" outlineLevel="1"/>
    <col min="18" max="18" width="12.703125" style="27" hidden="1" customWidth="1" outlineLevel="1"/>
    <col min="19" max="19" width="7.5859375" style="27" hidden="1" customWidth="1" outlineLevel="1"/>
    <col min="20" max="21" width="7.05859375" style="27" hidden="1" customWidth="1" outlineLevel="1"/>
    <col min="22" max="22" width="8.64453125" style="27" hidden="1" customWidth="1" outlineLevel="1"/>
    <col min="23" max="23" width="11.05859375" style="27" hidden="1" customWidth="1" outlineLevel="1"/>
    <col min="24" max="24" width="12.703125" style="27" hidden="1" customWidth="1" outlineLevel="1"/>
    <col min="25" max="25" width="7.5859375" style="27" hidden="1" customWidth="1" outlineLevel="1"/>
    <col min="26" max="27" width="7.05859375" style="27" hidden="1" customWidth="1" outlineLevel="1"/>
    <col min="28" max="28" width="8.64453125" style="27" hidden="1" customWidth="1" outlineLevel="1"/>
    <col min="29" max="29" width="11.05859375" style="27" hidden="1" customWidth="1" outlineLevel="1"/>
    <col min="30" max="30" width="12.703125" style="27" hidden="1" customWidth="1" outlineLevel="1"/>
    <col min="31" max="31" width="7.5859375" style="27" hidden="1" customWidth="1" outlineLevel="1"/>
    <col min="32" max="33" width="7.05859375" style="27" hidden="1" customWidth="1" outlineLevel="1"/>
    <col min="34" max="34" width="8.64453125" style="27" hidden="1" customWidth="1" outlineLevel="1"/>
    <col min="35" max="35" width="11.05859375" style="27" hidden="1" customWidth="1" outlineLevel="1"/>
    <col min="36" max="36" width="12.703125" style="27" hidden="1" customWidth="1" outlineLevel="1"/>
    <col min="37" max="37" width="7.5859375" style="27" hidden="1" customWidth="1" outlineLevel="1"/>
    <col min="38" max="39" width="7.05859375" style="27" hidden="1" customWidth="1" outlineLevel="1"/>
    <col min="40" max="40" width="8.64453125" style="27" hidden="1" customWidth="1" outlineLevel="1"/>
    <col min="41" max="41" width="11.05859375" style="27" hidden="1" customWidth="1" outlineLevel="1"/>
    <col min="42" max="42" width="12.703125" style="27" hidden="1" customWidth="1" outlineLevel="1"/>
    <col min="43" max="43" width="7.5859375" style="27" hidden="1" customWidth="1" outlineLevel="1"/>
    <col min="44" max="45" width="7.05859375" style="27" hidden="1" customWidth="1" outlineLevel="1"/>
    <col min="46" max="46" width="8.64453125" style="27" hidden="1" customWidth="1" outlineLevel="1"/>
    <col min="47" max="47" width="11.05859375" style="27" hidden="1" customWidth="1" outlineLevel="1"/>
    <col min="48" max="48" width="12.703125" style="27" hidden="1" customWidth="1" outlineLevel="1"/>
    <col min="49" max="49" width="7.5859375" style="27" hidden="1" customWidth="1" outlineLevel="1"/>
    <col min="50" max="50" width="11.17578125" style="27" customWidth="1" collapsed="1"/>
    <col min="51" max="16384" width="7.5859375" style="27"/>
  </cols>
  <sheetData>
    <row r="1" spans="1:50" ht="38.799999999999997" customHeight="1">
      <c r="B1" s="274" t="s">
        <v>342</v>
      </c>
      <c r="C1" s="274"/>
      <c r="D1" s="274"/>
      <c r="E1" s="274"/>
      <c r="F1" s="274"/>
      <c r="H1" s="274" t="s">
        <v>471</v>
      </c>
      <c r="I1" s="274"/>
      <c r="J1" s="274"/>
      <c r="K1" s="274"/>
      <c r="L1" s="274"/>
      <c r="N1" s="274" t="s">
        <v>344</v>
      </c>
      <c r="O1" s="274"/>
      <c r="P1" s="274"/>
      <c r="Q1" s="274"/>
      <c r="R1" s="274"/>
      <c r="T1" s="274" t="s">
        <v>472</v>
      </c>
      <c r="U1" s="274"/>
      <c r="V1" s="274"/>
      <c r="W1" s="274"/>
      <c r="X1" s="274"/>
      <c r="Z1" s="274" t="s">
        <v>346</v>
      </c>
      <c r="AA1" s="274"/>
      <c r="AB1" s="274"/>
      <c r="AC1" s="274"/>
      <c r="AD1" s="274"/>
      <c r="AF1" s="274" t="s">
        <v>473</v>
      </c>
      <c r="AG1" s="274"/>
      <c r="AH1" s="274"/>
      <c r="AI1" s="274"/>
      <c r="AJ1" s="274"/>
      <c r="AL1" s="274" t="s">
        <v>348</v>
      </c>
      <c r="AM1" s="274"/>
      <c r="AN1" s="274"/>
      <c r="AO1" s="274"/>
      <c r="AP1" s="274"/>
      <c r="AR1" s="274" t="s">
        <v>474</v>
      </c>
      <c r="AS1" s="274"/>
      <c r="AT1" s="274"/>
      <c r="AU1" s="274"/>
      <c r="AV1" s="274"/>
      <c r="AX1" s="28" t="s">
        <v>475</v>
      </c>
    </row>
    <row r="2" spans="1:50">
      <c r="A2" s="100" t="s">
        <v>419</v>
      </c>
      <c r="B2" s="27" t="s">
        <v>476</v>
      </c>
      <c r="C2" s="27" t="s">
        <v>477</v>
      </c>
      <c r="D2" s="27" t="s">
        <v>478</v>
      </c>
      <c r="E2" s="27" t="s">
        <v>479</v>
      </c>
      <c r="F2" s="27" t="s">
        <v>480</v>
      </c>
      <c r="H2" s="27" t="s">
        <v>476</v>
      </c>
      <c r="I2" s="27" t="s">
        <v>477</v>
      </c>
      <c r="J2" s="27" t="s">
        <v>478</v>
      </c>
      <c r="K2" s="27" t="s">
        <v>479</v>
      </c>
      <c r="L2" s="27" t="s">
        <v>480</v>
      </c>
      <c r="N2" s="27" t="s">
        <v>476</v>
      </c>
      <c r="O2" s="27" t="s">
        <v>477</v>
      </c>
      <c r="P2" s="27" t="s">
        <v>478</v>
      </c>
      <c r="Q2" s="27" t="s">
        <v>479</v>
      </c>
      <c r="R2" s="27" t="s">
        <v>480</v>
      </c>
      <c r="T2" s="27" t="s">
        <v>476</v>
      </c>
      <c r="U2" s="27" t="s">
        <v>477</v>
      </c>
      <c r="V2" s="27" t="s">
        <v>478</v>
      </c>
      <c r="W2" s="27" t="s">
        <v>479</v>
      </c>
      <c r="X2" s="27" t="s">
        <v>480</v>
      </c>
      <c r="Z2" s="27" t="s">
        <v>476</v>
      </c>
      <c r="AA2" s="27" t="s">
        <v>477</v>
      </c>
      <c r="AB2" s="27" t="s">
        <v>478</v>
      </c>
      <c r="AC2" s="27" t="s">
        <v>479</v>
      </c>
      <c r="AD2" s="27" t="s">
        <v>480</v>
      </c>
      <c r="AF2" s="27" t="s">
        <v>476</v>
      </c>
      <c r="AG2" s="27" t="s">
        <v>477</v>
      </c>
      <c r="AH2" s="27" t="s">
        <v>478</v>
      </c>
      <c r="AI2" s="27" t="s">
        <v>479</v>
      </c>
      <c r="AJ2" s="27" t="s">
        <v>480</v>
      </c>
      <c r="AL2" s="27" t="s">
        <v>476</v>
      </c>
      <c r="AM2" s="27" t="s">
        <v>477</v>
      </c>
      <c r="AN2" s="27" t="s">
        <v>478</v>
      </c>
      <c r="AO2" s="27" t="s">
        <v>479</v>
      </c>
      <c r="AP2" s="27" t="s">
        <v>480</v>
      </c>
      <c r="AR2" s="27" t="s">
        <v>476</v>
      </c>
      <c r="AS2" s="27" t="s">
        <v>477</v>
      </c>
      <c r="AT2" s="27" t="s">
        <v>478</v>
      </c>
      <c r="AU2" s="27" t="s">
        <v>479</v>
      </c>
      <c r="AV2" s="27" t="s">
        <v>480</v>
      </c>
      <c r="AX2" s="26" t="s">
        <v>476</v>
      </c>
    </row>
    <row r="3" spans="1:50" hidden="1" outlineLevel="1">
      <c r="A3" s="100" t="s">
        <v>102</v>
      </c>
      <c r="AX3" s="31">
        <v>29.4</v>
      </c>
    </row>
    <row r="4" spans="1:50" hidden="1" outlineLevel="1">
      <c r="A4" s="100" t="s">
        <v>103</v>
      </c>
      <c r="AX4" s="31">
        <v>31.3</v>
      </c>
    </row>
    <row r="5" spans="1:50" hidden="1" outlineLevel="1">
      <c r="A5" s="100" t="s">
        <v>104</v>
      </c>
      <c r="AX5" s="31">
        <v>31.3</v>
      </c>
    </row>
    <row r="6" spans="1:50" hidden="1" outlineLevel="1">
      <c r="A6" s="100" t="s">
        <v>105</v>
      </c>
      <c r="AX6" s="31">
        <v>31.3</v>
      </c>
    </row>
    <row r="7" spans="1:50" hidden="1" outlineLevel="1">
      <c r="A7" s="100" t="s">
        <v>106</v>
      </c>
      <c r="AX7" s="31">
        <v>31.3</v>
      </c>
    </row>
    <row r="8" spans="1:50" hidden="1" outlineLevel="1">
      <c r="A8" s="100" t="s">
        <v>107</v>
      </c>
      <c r="AX8" s="31">
        <v>31.7</v>
      </c>
    </row>
    <row r="9" spans="1:50" hidden="1" outlineLevel="1">
      <c r="A9" s="100" t="s">
        <v>108</v>
      </c>
      <c r="AX9" s="31">
        <v>31.7</v>
      </c>
    </row>
    <row r="10" spans="1:50" hidden="1" outlineLevel="1">
      <c r="A10" s="100" t="s">
        <v>109</v>
      </c>
      <c r="AX10" s="31">
        <v>31.7</v>
      </c>
    </row>
    <row r="11" spans="1:50" hidden="1" outlineLevel="1">
      <c r="A11" s="100" t="s">
        <v>110</v>
      </c>
      <c r="AX11" s="31">
        <v>31.7</v>
      </c>
    </row>
    <row r="12" spans="1:50" hidden="1" outlineLevel="1">
      <c r="A12" s="100" t="s">
        <v>111</v>
      </c>
      <c r="AX12" s="31">
        <v>34.6</v>
      </c>
    </row>
    <row r="13" spans="1:50" hidden="1" outlineLevel="1">
      <c r="A13" s="100" t="s">
        <v>112</v>
      </c>
      <c r="AX13" s="31">
        <v>34.6</v>
      </c>
    </row>
    <row r="14" spans="1:50" hidden="1" outlineLevel="1">
      <c r="A14" s="100" t="s">
        <v>113</v>
      </c>
      <c r="AX14" s="31">
        <v>34.6</v>
      </c>
    </row>
    <row r="15" spans="1:50" hidden="1" outlineLevel="1">
      <c r="A15" s="100" t="s">
        <v>114</v>
      </c>
      <c r="AX15" s="31">
        <v>34.6</v>
      </c>
    </row>
    <row r="16" spans="1:50" hidden="1" outlineLevel="1">
      <c r="A16" s="100" t="s">
        <v>115</v>
      </c>
      <c r="AX16" s="31">
        <v>43.7</v>
      </c>
    </row>
    <row r="17" spans="1:50" hidden="1" outlineLevel="1">
      <c r="A17" s="100" t="s">
        <v>116</v>
      </c>
      <c r="AX17" s="31">
        <v>43.7</v>
      </c>
    </row>
    <row r="18" spans="1:50" hidden="1" outlineLevel="1">
      <c r="A18" s="100" t="s">
        <v>117</v>
      </c>
      <c r="AX18" s="31">
        <v>43.7</v>
      </c>
    </row>
    <row r="19" spans="1:50" hidden="1" outlineLevel="1">
      <c r="A19" s="100" t="s">
        <v>118</v>
      </c>
      <c r="AX19" s="31">
        <v>43.7</v>
      </c>
    </row>
    <row r="20" spans="1:50" hidden="1" outlineLevel="1">
      <c r="A20" s="100" t="s">
        <v>119</v>
      </c>
      <c r="AX20" s="31">
        <v>51.8</v>
      </c>
    </row>
    <row r="21" spans="1:50" hidden="1" outlineLevel="1">
      <c r="A21" s="100" t="s">
        <v>120</v>
      </c>
      <c r="AX21" s="31">
        <v>51.8</v>
      </c>
    </row>
    <row r="22" spans="1:50" hidden="1" outlineLevel="1">
      <c r="A22" s="100" t="s">
        <v>121</v>
      </c>
      <c r="AX22" s="31">
        <v>51.8</v>
      </c>
    </row>
    <row r="23" spans="1:50" hidden="1" outlineLevel="1">
      <c r="A23" s="100" t="s">
        <v>122</v>
      </c>
      <c r="AX23" s="31">
        <v>51.8</v>
      </c>
    </row>
    <row r="24" spans="1:50" hidden="1" outlineLevel="1">
      <c r="A24" s="100" t="s">
        <v>123</v>
      </c>
      <c r="AX24" s="31">
        <v>52.4</v>
      </c>
    </row>
    <row r="25" spans="1:50" hidden="1" outlineLevel="1">
      <c r="A25" s="100" t="s">
        <v>124</v>
      </c>
      <c r="AX25" s="31">
        <v>52.4</v>
      </c>
    </row>
    <row r="26" spans="1:50" hidden="1" outlineLevel="1">
      <c r="A26" s="100" t="s">
        <v>125</v>
      </c>
      <c r="AX26" s="31">
        <v>52.4</v>
      </c>
    </row>
    <row r="27" spans="1:50" hidden="1" outlineLevel="1">
      <c r="A27" s="100" t="s">
        <v>126</v>
      </c>
      <c r="AX27" s="31">
        <v>52.4</v>
      </c>
    </row>
    <row r="28" spans="1:50" hidden="1" outlineLevel="1">
      <c r="A28" s="100" t="s">
        <v>127</v>
      </c>
      <c r="AX28" s="31">
        <v>56.8</v>
      </c>
    </row>
    <row r="29" spans="1:50" hidden="1" outlineLevel="1">
      <c r="A29" s="100" t="s">
        <v>128</v>
      </c>
      <c r="AX29" s="31">
        <v>56.8</v>
      </c>
    </row>
    <row r="30" spans="1:50" hidden="1" outlineLevel="1">
      <c r="A30" s="100" t="s">
        <v>129</v>
      </c>
      <c r="AX30" s="31">
        <v>56.8</v>
      </c>
    </row>
    <row r="31" spans="1:50" hidden="1" outlineLevel="1">
      <c r="A31" s="100" t="s">
        <v>130</v>
      </c>
      <c r="AX31" s="31">
        <v>56.8</v>
      </c>
    </row>
    <row r="32" spans="1:50" hidden="1" outlineLevel="1">
      <c r="A32" s="100" t="s">
        <v>131</v>
      </c>
      <c r="AX32" s="31">
        <v>59.2</v>
      </c>
    </row>
    <row r="33" spans="1:50" hidden="1" outlineLevel="1">
      <c r="A33" s="100" t="s">
        <v>132</v>
      </c>
      <c r="AX33" s="31">
        <v>59.2</v>
      </c>
    </row>
    <row r="34" spans="1:50" hidden="1" outlineLevel="1">
      <c r="A34" s="100" t="s">
        <v>133</v>
      </c>
      <c r="AX34" s="31">
        <v>59.2</v>
      </c>
    </row>
    <row r="35" spans="1:50" hidden="1" outlineLevel="1">
      <c r="A35" s="100" t="s">
        <v>134</v>
      </c>
      <c r="AX35" s="31">
        <v>59.2</v>
      </c>
    </row>
    <row r="36" spans="1:50" hidden="1" outlineLevel="1">
      <c r="A36" s="100" t="s">
        <v>135</v>
      </c>
      <c r="AX36" s="31">
        <v>62.4</v>
      </c>
    </row>
    <row r="37" spans="1:50" hidden="1" outlineLevel="1">
      <c r="A37" s="100" t="s">
        <v>136</v>
      </c>
      <c r="AX37" s="31">
        <v>62.4</v>
      </c>
    </row>
    <row r="38" spans="1:50" hidden="1" outlineLevel="1">
      <c r="A38" s="100" t="s">
        <v>137</v>
      </c>
      <c r="AX38" s="31">
        <v>62.4</v>
      </c>
    </row>
    <row r="39" spans="1:50" hidden="1" outlineLevel="1">
      <c r="A39" s="100" t="s">
        <v>138</v>
      </c>
      <c r="AX39" s="31">
        <v>62.4</v>
      </c>
    </row>
    <row r="40" spans="1:50" hidden="1" outlineLevel="1">
      <c r="A40" s="100" t="s">
        <v>139</v>
      </c>
      <c r="AX40" s="31">
        <v>69.2</v>
      </c>
    </row>
    <row r="41" spans="1:50" hidden="1" outlineLevel="1">
      <c r="A41" s="100" t="s">
        <v>140</v>
      </c>
      <c r="AX41" s="31">
        <v>69.2</v>
      </c>
    </row>
    <row r="42" spans="1:50" hidden="1" outlineLevel="1">
      <c r="A42" s="100" t="s">
        <v>141</v>
      </c>
      <c r="AX42" s="31">
        <v>69.2</v>
      </c>
    </row>
    <row r="43" spans="1:50" hidden="1" outlineLevel="1">
      <c r="A43" s="100" t="s">
        <v>142</v>
      </c>
      <c r="H43" s="30">
        <v>1.0172939979654121</v>
      </c>
      <c r="I43" s="30">
        <v>1.0204081632653061</v>
      </c>
      <c r="J43" s="30">
        <v>1.0162601626016259</v>
      </c>
      <c r="K43" s="30">
        <v>1.015228426395939</v>
      </c>
      <c r="L43" s="30">
        <v>1.0214504596527101</v>
      </c>
      <c r="T43" s="30">
        <v>0.99833610648918469</v>
      </c>
      <c r="U43" s="30">
        <v>1.003260596940055</v>
      </c>
      <c r="V43" s="30">
        <v>1.0000000000000002</v>
      </c>
      <c r="W43" s="30">
        <v>0.99792099792099798</v>
      </c>
      <c r="X43" s="30">
        <v>0.98247912231865087</v>
      </c>
      <c r="AF43" s="30">
        <v>0.94161958568738224</v>
      </c>
      <c r="AG43" s="30">
        <v>0.95057034220532322</v>
      </c>
      <c r="AH43" s="30">
        <v>0.94696969696969702</v>
      </c>
      <c r="AI43" s="30">
        <v>0.93370681605975725</v>
      </c>
      <c r="AJ43" s="30">
        <v>0.93283582089552242</v>
      </c>
      <c r="AR43" s="30">
        <v>0.94696969696969702</v>
      </c>
      <c r="AS43" s="30">
        <v>0.95057034220532322</v>
      </c>
      <c r="AT43" s="30">
        <v>0.94161958568738224</v>
      </c>
      <c r="AU43" s="30">
        <v>0.94428706326723322</v>
      </c>
      <c r="AV43" s="30">
        <v>0.95057034220532322</v>
      </c>
      <c r="AX43" s="31">
        <v>69.2</v>
      </c>
    </row>
    <row r="44" spans="1:50" hidden="1" outlineLevel="1">
      <c r="A44" s="100" t="s">
        <v>143</v>
      </c>
      <c r="H44" s="30">
        <f t="shared" ref="H44:L59" si="0">H43</f>
        <v>1.0172939979654121</v>
      </c>
      <c r="I44" s="30">
        <f t="shared" si="0"/>
        <v>1.0204081632653061</v>
      </c>
      <c r="J44" s="30">
        <f t="shared" si="0"/>
        <v>1.0162601626016259</v>
      </c>
      <c r="K44" s="30">
        <f t="shared" si="0"/>
        <v>1.015228426395939</v>
      </c>
      <c r="L44" s="30">
        <f t="shared" si="0"/>
        <v>1.0214504596527101</v>
      </c>
      <c r="T44" s="30">
        <f t="shared" ref="T44:X59" si="1">T43</f>
        <v>0.99833610648918469</v>
      </c>
      <c r="U44" s="30">
        <f t="shared" si="1"/>
        <v>1.003260596940055</v>
      </c>
      <c r="V44" s="30">
        <f t="shared" si="1"/>
        <v>1.0000000000000002</v>
      </c>
      <c r="W44" s="30">
        <f t="shared" si="1"/>
        <v>0.99792099792099798</v>
      </c>
      <c r="X44" s="30">
        <f t="shared" si="1"/>
        <v>0.98247912231865087</v>
      </c>
      <c r="AF44" s="30">
        <f t="shared" ref="AF44:AJ59" si="2">AF43</f>
        <v>0.94161958568738224</v>
      </c>
      <c r="AG44" s="30">
        <f t="shared" si="2"/>
        <v>0.95057034220532322</v>
      </c>
      <c r="AH44" s="30">
        <f t="shared" si="2"/>
        <v>0.94696969696969702</v>
      </c>
      <c r="AI44" s="30">
        <f t="shared" si="2"/>
        <v>0.93370681605975725</v>
      </c>
      <c r="AJ44" s="30">
        <f t="shared" si="2"/>
        <v>0.93283582089552242</v>
      </c>
      <c r="AR44" s="30">
        <f t="shared" ref="AR44:AV59" si="3">AR43</f>
        <v>0.94696969696969702</v>
      </c>
      <c r="AS44" s="30">
        <f t="shared" si="3"/>
        <v>0.95057034220532322</v>
      </c>
      <c r="AT44" s="30">
        <f t="shared" si="3"/>
        <v>0.94161958568738224</v>
      </c>
      <c r="AU44" s="30">
        <f t="shared" si="3"/>
        <v>0.94428706326723322</v>
      </c>
      <c r="AV44" s="30">
        <f t="shared" si="3"/>
        <v>0.95057034220532322</v>
      </c>
      <c r="AX44" s="31">
        <v>75.400000000000006</v>
      </c>
    </row>
    <row r="45" spans="1:50" hidden="1" outlineLevel="1">
      <c r="A45" s="100" t="s">
        <v>144</v>
      </c>
      <c r="H45" s="30">
        <f t="shared" si="0"/>
        <v>1.0172939979654121</v>
      </c>
      <c r="I45" s="30">
        <f t="shared" si="0"/>
        <v>1.0204081632653061</v>
      </c>
      <c r="J45" s="30">
        <f t="shared" si="0"/>
        <v>1.0162601626016259</v>
      </c>
      <c r="K45" s="30">
        <f t="shared" si="0"/>
        <v>1.015228426395939</v>
      </c>
      <c r="L45" s="30">
        <f t="shared" si="0"/>
        <v>1.0214504596527101</v>
      </c>
      <c r="T45" s="30">
        <f t="shared" si="1"/>
        <v>0.99833610648918469</v>
      </c>
      <c r="U45" s="30">
        <f t="shared" si="1"/>
        <v>1.003260596940055</v>
      </c>
      <c r="V45" s="30">
        <f t="shared" si="1"/>
        <v>1.0000000000000002</v>
      </c>
      <c r="W45" s="30">
        <f t="shared" si="1"/>
        <v>0.99792099792099798</v>
      </c>
      <c r="X45" s="30">
        <f t="shared" si="1"/>
        <v>0.98247912231865087</v>
      </c>
      <c r="AF45" s="30">
        <f t="shared" si="2"/>
        <v>0.94161958568738224</v>
      </c>
      <c r="AG45" s="30">
        <f t="shared" si="2"/>
        <v>0.95057034220532322</v>
      </c>
      <c r="AH45" s="30">
        <f t="shared" si="2"/>
        <v>0.94696969696969702</v>
      </c>
      <c r="AI45" s="30">
        <f t="shared" si="2"/>
        <v>0.93370681605975725</v>
      </c>
      <c r="AJ45" s="30">
        <f t="shared" si="2"/>
        <v>0.93283582089552242</v>
      </c>
      <c r="AR45" s="30">
        <f t="shared" si="3"/>
        <v>0.94696969696969702</v>
      </c>
      <c r="AS45" s="30">
        <f t="shared" si="3"/>
        <v>0.95057034220532322</v>
      </c>
      <c r="AT45" s="30">
        <f t="shared" si="3"/>
        <v>0.94161958568738224</v>
      </c>
      <c r="AU45" s="30">
        <f t="shared" si="3"/>
        <v>0.94428706326723322</v>
      </c>
      <c r="AV45" s="30">
        <f t="shared" si="3"/>
        <v>0.95057034220532322</v>
      </c>
      <c r="AX45" s="31">
        <v>75.400000000000006</v>
      </c>
    </row>
    <row r="46" spans="1:50" hidden="1" outlineLevel="1">
      <c r="A46" s="100" t="s">
        <v>145</v>
      </c>
      <c r="H46" s="30">
        <f t="shared" si="0"/>
        <v>1.0172939979654121</v>
      </c>
      <c r="I46" s="30">
        <f t="shared" si="0"/>
        <v>1.0204081632653061</v>
      </c>
      <c r="J46" s="30">
        <f t="shared" si="0"/>
        <v>1.0162601626016259</v>
      </c>
      <c r="K46" s="30">
        <f t="shared" si="0"/>
        <v>1.015228426395939</v>
      </c>
      <c r="L46" s="30">
        <f t="shared" si="0"/>
        <v>1.0214504596527101</v>
      </c>
      <c r="T46" s="30">
        <f t="shared" si="1"/>
        <v>0.99833610648918469</v>
      </c>
      <c r="U46" s="30">
        <f t="shared" si="1"/>
        <v>1.003260596940055</v>
      </c>
      <c r="V46" s="30">
        <f t="shared" si="1"/>
        <v>1.0000000000000002</v>
      </c>
      <c r="W46" s="30">
        <f t="shared" si="1"/>
        <v>0.99792099792099798</v>
      </c>
      <c r="X46" s="30">
        <f t="shared" si="1"/>
        <v>0.98247912231865087</v>
      </c>
      <c r="AF46" s="30">
        <f t="shared" si="2"/>
        <v>0.94161958568738224</v>
      </c>
      <c r="AG46" s="30">
        <f t="shared" si="2"/>
        <v>0.95057034220532322</v>
      </c>
      <c r="AH46" s="30">
        <f t="shared" si="2"/>
        <v>0.94696969696969702</v>
      </c>
      <c r="AI46" s="30">
        <f t="shared" si="2"/>
        <v>0.93370681605975725</v>
      </c>
      <c r="AJ46" s="30">
        <f t="shared" si="2"/>
        <v>0.93283582089552242</v>
      </c>
      <c r="AR46" s="30">
        <f t="shared" si="3"/>
        <v>0.94696969696969702</v>
      </c>
      <c r="AS46" s="30">
        <f t="shared" si="3"/>
        <v>0.95057034220532322</v>
      </c>
      <c r="AT46" s="30">
        <f t="shared" si="3"/>
        <v>0.94161958568738224</v>
      </c>
      <c r="AU46" s="30">
        <f t="shared" si="3"/>
        <v>0.94428706326723322</v>
      </c>
      <c r="AV46" s="30">
        <f t="shared" si="3"/>
        <v>0.95057034220532322</v>
      </c>
      <c r="AX46" s="31">
        <v>75.400000000000006</v>
      </c>
    </row>
    <row r="47" spans="1:50" hidden="1" outlineLevel="1">
      <c r="A47" s="100" t="s">
        <v>146</v>
      </c>
      <c r="H47" s="30">
        <f t="shared" si="0"/>
        <v>1.0172939979654121</v>
      </c>
      <c r="I47" s="30">
        <f t="shared" si="0"/>
        <v>1.0204081632653061</v>
      </c>
      <c r="J47" s="30">
        <f t="shared" si="0"/>
        <v>1.0162601626016259</v>
      </c>
      <c r="K47" s="30">
        <f t="shared" si="0"/>
        <v>1.015228426395939</v>
      </c>
      <c r="L47" s="30">
        <f t="shared" si="0"/>
        <v>1.0214504596527101</v>
      </c>
      <c r="T47" s="30">
        <f t="shared" si="1"/>
        <v>0.99833610648918469</v>
      </c>
      <c r="U47" s="30">
        <f t="shared" si="1"/>
        <v>1.003260596940055</v>
      </c>
      <c r="V47" s="30">
        <f t="shared" si="1"/>
        <v>1.0000000000000002</v>
      </c>
      <c r="W47" s="30">
        <f t="shared" si="1"/>
        <v>0.99792099792099798</v>
      </c>
      <c r="X47" s="30">
        <f t="shared" si="1"/>
        <v>0.98247912231865087</v>
      </c>
      <c r="AF47" s="30">
        <f t="shared" si="2"/>
        <v>0.94161958568738224</v>
      </c>
      <c r="AG47" s="30">
        <f t="shared" si="2"/>
        <v>0.95057034220532322</v>
      </c>
      <c r="AH47" s="30">
        <f t="shared" si="2"/>
        <v>0.94696969696969702</v>
      </c>
      <c r="AI47" s="30">
        <f t="shared" si="2"/>
        <v>0.93370681605975725</v>
      </c>
      <c r="AJ47" s="30">
        <f t="shared" si="2"/>
        <v>0.93283582089552242</v>
      </c>
      <c r="AR47" s="30">
        <f t="shared" si="3"/>
        <v>0.94696969696969702</v>
      </c>
      <c r="AS47" s="30">
        <f t="shared" si="3"/>
        <v>0.95057034220532322</v>
      </c>
      <c r="AT47" s="30">
        <f t="shared" si="3"/>
        <v>0.94161958568738224</v>
      </c>
      <c r="AU47" s="30">
        <f t="shared" si="3"/>
        <v>0.94428706326723322</v>
      </c>
      <c r="AV47" s="30">
        <f t="shared" si="3"/>
        <v>0.95057034220532322</v>
      </c>
      <c r="AX47" s="31">
        <v>75.400000000000006</v>
      </c>
    </row>
    <row r="48" spans="1:50" hidden="1" outlineLevel="1">
      <c r="A48" s="100" t="s">
        <v>147</v>
      </c>
      <c r="H48" s="30">
        <f t="shared" si="0"/>
        <v>1.0172939979654121</v>
      </c>
      <c r="I48" s="30">
        <f t="shared" si="0"/>
        <v>1.0204081632653061</v>
      </c>
      <c r="J48" s="30">
        <f t="shared" si="0"/>
        <v>1.0162601626016259</v>
      </c>
      <c r="K48" s="30">
        <f t="shared" si="0"/>
        <v>1.015228426395939</v>
      </c>
      <c r="L48" s="30">
        <f t="shared" si="0"/>
        <v>1.0214504596527101</v>
      </c>
      <c r="T48" s="30">
        <f t="shared" si="1"/>
        <v>0.99833610648918469</v>
      </c>
      <c r="U48" s="30">
        <f t="shared" si="1"/>
        <v>1.003260596940055</v>
      </c>
      <c r="V48" s="30">
        <f t="shared" si="1"/>
        <v>1.0000000000000002</v>
      </c>
      <c r="W48" s="30">
        <f t="shared" si="1"/>
        <v>0.99792099792099798</v>
      </c>
      <c r="X48" s="30">
        <f t="shared" si="1"/>
        <v>0.98247912231865087</v>
      </c>
      <c r="AF48" s="30">
        <f t="shared" si="2"/>
        <v>0.94161958568738224</v>
      </c>
      <c r="AG48" s="30">
        <f t="shared" si="2"/>
        <v>0.95057034220532322</v>
      </c>
      <c r="AH48" s="30">
        <f t="shared" si="2"/>
        <v>0.94696969696969702</v>
      </c>
      <c r="AI48" s="30">
        <f t="shared" si="2"/>
        <v>0.93370681605975725</v>
      </c>
      <c r="AJ48" s="30">
        <f t="shared" si="2"/>
        <v>0.93283582089552242</v>
      </c>
      <c r="AR48" s="30">
        <f t="shared" si="3"/>
        <v>0.94696969696969702</v>
      </c>
      <c r="AS48" s="30">
        <f t="shared" si="3"/>
        <v>0.95057034220532322</v>
      </c>
      <c r="AT48" s="30">
        <f t="shared" si="3"/>
        <v>0.94161958568738224</v>
      </c>
      <c r="AU48" s="30">
        <f t="shared" si="3"/>
        <v>0.94428706326723322</v>
      </c>
      <c r="AV48" s="30">
        <f t="shared" si="3"/>
        <v>0.95057034220532322</v>
      </c>
      <c r="AX48" s="31">
        <v>75.7</v>
      </c>
    </row>
    <row r="49" spans="1:50" hidden="1" outlineLevel="1">
      <c r="A49" s="100" t="s">
        <v>148</v>
      </c>
      <c r="H49" s="30">
        <f t="shared" si="0"/>
        <v>1.0172939979654121</v>
      </c>
      <c r="I49" s="30">
        <f t="shared" si="0"/>
        <v>1.0204081632653061</v>
      </c>
      <c r="J49" s="30">
        <f t="shared" si="0"/>
        <v>1.0162601626016259</v>
      </c>
      <c r="K49" s="30">
        <f t="shared" si="0"/>
        <v>1.015228426395939</v>
      </c>
      <c r="L49" s="30">
        <f t="shared" si="0"/>
        <v>1.0214504596527101</v>
      </c>
      <c r="T49" s="30">
        <f t="shared" si="1"/>
        <v>0.99833610648918469</v>
      </c>
      <c r="U49" s="30">
        <f t="shared" si="1"/>
        <v>1.003260596940055</v>
      </c>
      <c r="V49" s="30">
        <f t="shared" si="1"/>
        <v>1.0000000000000002</v>
      </c>
      <c r="W49" s="30">
        <f t="shared" si="1"/>
        <v>0.99792099792099798</v>
      </c>
      <c r="X49" s="30">
        <f t="shared" si="1"/>
        <v>0.98247912231865087</v>
      </c>
      <c r="AF49" s="30">
        <f t="shared" si="2"/>
        <v>0.94161958568738224</v>
      </c>
      <c r="AG49" s="30">
        <f t="shared" si="2"/>
        <v>0.95057034220532322</v>
      </c>
      <c r="AH49" s="30">
        <f t="shared" si="2"/>
        <v>0.94696969696969702</v>
      </c>
      <c r="AI49" s="30">
        <f t="shared" si="2"/>
        <v>0.93370681605975725</v>
      </c>
      <c r="AJ49" s="30">
        <f t="shared" si="2"/>
        <v>0.93283582089552242</v>
      </c>
      <c r="AR49" s="30">
        <f t="shared" si="3"/>
        <v>0.94696969696969702</v>
      </c>
      <c r="AS49" s="30">
        <f t="shared" si="3"/>
        <v>0.95057034220532322</v>
      </c>
      <c r="AT49" s="30">
        <f t="shared" si="3"/>
        <v>0.94161958568738224</v>
      </c>
      <c r="AU49" s="30">
        <f t="shared" si="3"/>
        <v>0.94428706326723322</v>
      </c>
      <c r="AV49" s="30">
        <f t="shared" si="3"/>
        <v>0.95057034220532322</v>
      </c>
      <c r="AX49" s="31">
        <v>75.7</v>
      </c>
    </row>
    <row r="50" spans="1:50" hidden="1" outlineLevel="1">
      <c r="A50" s="100" t="s">
        <v>149</v>
      </c>
      <c r="H50" s="30">
        <f t="shared" si="0"/>
        <v>1.0172939979654121</v>
      </c>
      <c r="I50" s="30">
        <f t="shared" si="0"/>
        <v>1.0204081632653061</v>
      </c>
      <c r="J50" s="30">
        <f t="shared" si="0"/>
        <v>1.0162601626016259</v>
      </c>
      <c r="K50" s="30">
        <f t="shared" si="0"/>
        <v>1.015228426395939</v>
      </c>
      <c r="L50" s="30">
        <f t="shared" si="0"/>
        <v>1.0214504596527101</v>
      </c>
      <c r="T50" s="30">
        <f t="shared" si="1"/>
        <v>0.99833610648918469</v>
      </c>
      <c r="U50" s="30">
        <f t="shared" si="1"/>
        <v>1.003260596940055</v>
      </c>
      <c r="V50" s="30">
        <f t="shared" si="1"/>
        <v>1.0000000000000002</v>
      </c>
      <c r="W50" s="30">
        <f t="shared" si="1"/>
        <v>0.99792099792099798</v>
      </c>
      <c r="X50" s="30">
        <f t="shared" si="1"/>
        <v>0.98247912231865087</v>
      </c>
      <c r="AF50" s="30">
        <f t="shared" si="2"/>
        <v>0.94161958568738224</v>
      </c>
      <c r="AG50" s="30">
        <f t="shared" si="2"/>
        <v>0.95057034220532322</v>
      </c>
      <c r="AH50" s="30">
        <f t="shared" si="2"/>
        <v>0.94696969696969702</v>
      </c>
      <c r="AI50" s="30">
        <f t="shared" si="2"/>
        <v>0.93370681605975725</v>
      </c>
      <c r="AJ50" s="30">
        <f t="shared" si="2"/>
        <v>0.93283582089552242</v>
      </c>
      <c r="AR50" s="30">
        <f t="shared" si="3"/>
        <v>0.94696969696969702</v>
      </c>
      <c r="AS50" s="30">
        <f t="shared" si="3"/>
        <v>0.95057034220532322</v>
      </c>
      <c r="AT50" s="30">
        <f t="shared" si="3"/>
        <v>0.94161958568738224</v>
      </c>
      <c r="AU50" s="30">
        <f t="shared" si="3"/>
        <v>0.94428706326723322</v>
      </c>
      <c r="AV50" s="30">
        <f t="shared" si="3"/>
        <v>0.95057034220532322</v>
      </c>
      <c r="AX50" s="31">
        <v>75.7</v>
      </c>
    </row>
    <row r="51" spans="1:50" hidden="1" outlineLevel="1">
      <c r="A51" s="100" t="s">
        <v>150</v>
      </c>
      <c r="H51" s="30">
        <f t="shared" si="0"/>
        <v>1.0172939979654121</v>
      </c>
      <c r="I51" s="30">
        <f t="shared" si="0"/>
        <v>1.0204081632653061</v>
      </c>
      <c r="J51" s="30">
        <f t="shared" si="0"/>
        <v>1.0162601626016259</v>
      </c>
      <c r="K51" s="30">
        <f t="shared" si="0"/>
        <v>1.015228426395939</v>
      </c>
      <c r="L51" s="30">
        <f t="shared" si="0"/>
        <v>1.0214504596527101</v>
      </c>
      <c r="T51" s="30">
        <f t="shared" si="1"/>
        <v>0.99833610648918469</v>
      </c>
      <c r="U51" s="30">
        <f t="shared" si="1"/>
        <v>1.003260596940055</v>
      </c>
      <c r="V51" s="30">
        <f t="shared" si="1"/>
        <v>1.0000000000000002</v>
      </c>
      <c r="W51" s="30">
        <f t="shared" si="1"/>
        <v>0.99792099792099798</v>
      </c>
      <c r="X51" s="30">
        <f t="shared" si="1"/>
        <v>0.98247912231865087</v>
      </c>
      <c r="AF51" s="30">
        <f t="shared" si="2"/>
        <v>0.94161958568738224</v>
      </c>
      <c r="AG51" s="30">
        <f t="shared" si="2"/>
        <v>0.95057034220532322</v>
      </c>
      <c r="AH51" s="30">
        <f t="shared" si="2"/>
        <v>0.94696969696969702</v>
      </c>
      <c r="AI51" s="30">
        <f t="shared" si="2"/>
        <v>0.93370681605975725</v>
      </c>
      <c r="AJ51" s="30">
        <f t="shared" si="2"/>
        <v>0.93283582089552242</v>
      </c>
      <c r="AR51" s="30">
        <f t="shared" si="3"/>
        <v>0.94696969696969702</v>
      </c>
      <c r="AS51" s="30">
        <f t="shared" si="3"/>
        <v>0.95057034220532322</v>
      </c>
      <c r="AT51" s="30">
        <f t="shared" si="3"/>
        <v>0.94161958568738224</v>
      </c>
      <c r="AU51" s="30">
        <f t="shared" si="3"/>
        <v>0.94428706326723322</v>
      </c>
      <c r="AV51" s="30">
        <f t="shared" si="3"/>
        <v>0.95057034220532322</v>
      </c>
      <c r="AX51" s="31">
        <v>75.7</v>
      </c>
    </row>
    <row r="52" spans="1:50" hidden="1" outlineLevel="1">
      <c r="A52" s="100" t="s">
        <v>151</v>
      </c>
      <c r="H52" s="30">
        <f t="shared" si="0"/>
        <v>1.0172939979654121</v>
      </c>
      <c r="I52" s="30">
        <f t="shared" si="0"/>
        <v>1.0204081632653061</v>
      </c>
      <c r="J52" s="30">
        <f t="shared" si="0"/>
        <v>1.0162601626016259</v>
      </c>
      <c r="K52" s="30">
        <f t="shared" si="0"/>
        <v>1.015228426395939</v>
      </c>
      <c r="L52" s="30">
        <f t="shared" si="0"/>
        <v>1.0214504596527101</v>
      </c>
      <c r="T52" s="30">
        <f t="shared" si="1"/>
        <v>0.99833610648918469</v>
      </c>
      <c r="U52" s="30">
        <f t="shared" si="1"/>
        <v>1.003260596940055</v>
      </c>
      <c r="V52" s="30">
        <f t="shared" si="1"/>
        <v>1.0000000000000002</v>
      </c>
      <c r="W52" s="30">
        <f t="shared" si="1"/>
        <v>0.99792099792099798</v>
      </c>
      <c r="X52" s="30">
        <f t="shared" si="1"/>
        <v>0.98247912231865087</v>
      </c>
      <c r="AF52" s="30">
        <f t="shared" si="2"/>
        <v>0.94161958568738224</v>
      </c>
      <c r="AG52" s="30">
        <f t="shared" si="2"/>
        <v>0.95057034220532322</v>
      </c>
      <c r="AH52" s="30">
        <f t="shared" si="2"/>
        <v>0.94696969696969702</v>
      </c>
      <c r="AI52" s="30">
        <f t="shared" si="2"/>
        <v>0.93370681605975725</v>
      </c>
      <c r="AJ52" s="30">
        <f t="shared" si="2"/>
        <v>0.93283582089552242</v>
      </c>
      <c r="AR52" s="30">
        <f t="shared" si="3"/>
        <v>0.94696969696969702</v>
      </c>
      <c r="AS52" s="30">
        <f t="shared" si="3"/>
        <v>0.95057034220532322</v>
      </c>
      <c r="AT52" s="30">
        <f t="shared" si="3"/>
        <v>0.94161958568738224</v>
      </c>
      <c r="AU52" s="30">
        <f t="shared" si="3"/>
        <v>0.94428706326723322</v>
      </c>
      <c r="AV52" s="30">
        <f t="shared" si="3"/>
        <v>0.95057034220532322</v>
      </c>
      <c r="AX52" s="31">
        <v>75.900000000000006</v>
      </c>
    </row>
    <row r="53" spans="1:50" hidden="1" outlineLevel="1">
      <c r="A53" s="100" t="s">
        <v>152</v>
      </c>
      <c r="H53" s="30">
        <f t="shared" si="0"/>
        <v>1.0172939979654121</v>
      </c>
      <c r="I53" s="30">
        <f t="shared" si="0"/>
        <v>1.0204081632653061</v>
      </c>
      <c r="J53" s="30">
        <f t="shared" si="0"/>
        <v>1.0162601626016259</v>
      </c>
      <c r="K53" s="30">
        <f t="shared" si="0"/>
        <v>1.015228426395939</v>
      </c>
      <c r="L53" s="30">
        <f t="shared" si="0"/>
        <v>1.0214504596527101</v>
      </c>
      <c r="T53" s="30">
        <f t="shared" si="1"/>
        <v>0.99833610648918469</v>
      </c>
      <c r="U53" s="30">
        <f t="shared" si="1"/>
        <v>1.003260596940055</v>
      </c>
      <c r="V53" s="30">
        <f t="shared" si="1"/>
        <v>1.0000000000000002</v>
      </c>
      <c r="W53" s="30">
        <f t="shared" si="1"/>
        <v>0.99792099792099798</v>
      </c>
      <c r="X53" s="30">
        <f t="shared" si="1"/>
        <v>0.98247912231865087</v>
      </c>
      <c r="AF53" s="30">
        <f t="shared" si="2"/>
        <v>0.94161958568738224</v>
      </c>
      <c r="AG53" s="30">
        <f t="shared" si="2"/>
        <v>0.95057034220532322</v>
      </c>
      <c r="AH53" s="30">
        <f t="shared" si="2"/>
        <v>0.94696969696969702</v>
      </c>
      <c r="AI53" s="30">
        <f t="shared" si="2"/>
        <v>0.93370681605975725</v>
      </c>
      <c r="AJ53" s="30">
        <f t="shared" si="2"/>
        <v>0.93283582089552242</v>
      </c>
      <c r="AR53" s="30">
        <f t="shared" si="3"/>
        <v>0.94696969696969702</v>
      </c>
      <c r="AS53" s="30">
        <f t="shared" si="3"/>
        <v>0.95057034220532322</v>
      </c>
      <c r="AT53" s="30">
        <f t="shared" si="3"/>
        <v>0.94161958568738224</v>
      </c>
      <c r="AU53" s="30">
        <f t="shared" si="3"/>
        <v>0.94428706326723322</v>
      </c>
      <c r="AV53" s="30">
        <f t="shared" si="3"/>
        <v>0.95057034220532322</v>
      </c>
      <c r="AX53" s="31">
        <v>75.900000000000006</v>
      </c>
    </row>
    <row r="54" spans="1:50" hidden="1" outlineLevel="1">
      <c r="A54" s="100" t="s">
        <v>153</v>
      </c>
      <c r="H54" s="30">
        <f t="shared" si="0"/>
        <v>1.0172939979654121</v>
      </c>
      <c r="I54" s="30">
        <f t="shared" si="0"/>
        <v>1.0204081632653061</v>
      </c>
      <c r="J54" s="30">
        <f t="shared" si="0"/>
        <v>1.0162601626016259</v>
      </c>
      <c r="K54" s="30">
        <f t="shared" si="0"/>
        <v>1.015228426395939</v>
      </c>
      <c r="L54" s="30">
        <f t="shared" si="0"/>
        <v>1.0214504596527101</v>
      </c>
      <c r="T54" s="30">
        <f t="shared" si="1"/>
        <v>0.99833610648918469</v>
      </c>
      <c r="U54" s="30">
        <f t="shared" si="1"/>
        <v>1.003260596940055</v>
      </c>
      <c r="V54" s="30">
        <f t="shared" si="1"/>
        <v>1.0000000000000002</v>
      </c>
      <c r="W54" s="30">
        <f t="shared" si="1"/>
        <v>0.99792099792099798</v>
      </c>
      <c r="X54" s="30">
        <f t="shared" si="1"/>
        <v>0.98247912231865087</v>
      </c>
      <c r="AF54" s="30">
        <f t="shared" si="2"/>
        <v>0.94161958568738224</v>
      </c>
      <c r="AG54" s="30">
        <f t="shared" si="2"/>
        <v>0.95057034220532322</v>
      </c>
      <c r="AH54" s="30">
        <f t="shared" si="2"/>
        <v>0.94696969696969702</v>
      </c>
      <c r="AI54" s="30">
        <f t="shared" si="2"/>
        <v>0.93370681605975725</v>
      </c>
      <c r="AJ54" s="30">
        <f t="shared" si="2"/>
        <v>0.93283582089552242</v>
      </c>
      <c r="AR54" s="30">
        <f t="shared" si="3"/>
        <v>0.94696969696969702</v>
      </c>
      <c r="AS54" s="30">
        <f t="shared" si="3"/>
        <v>0.95057034220532322</v>
      </c>
      <c r="AT54" s="30">
        <f t="shared" si="3"/>
        <v>0.94161958568738224</v>
      </c>
      <c r="AU54" s="30">
        <f t="shared" si="3"/>
        <v>0.94428706326723322</v>
      </c>
      <c r="AV54" s="30">
        <f t="shared" si="3"/>
        <v>0.95057034220532322</v>
      </c>
      <c r="AX54" s="31">
        <v>75.900000000000006</v>
      </c>
    </row>
    <row r="55" spans="1:50" hidden="1" outlineLevel="1">
      <c r="A55" s="100" t="s">
        <v>154</v>
      </c>
      <c r="H55" s="30">
        <f t="shared" si="0"/>
        <v>1.0172939979654121</v>
      </c>
      <c r="I55" s="30">
        <f t="shared" si="0"/>
        <v>1.0204081632653061</v>
      </c>
      <c r="J55" s="30">
        <f t="shared" si="0"/>
        <v>1.0162601626016259</v>
      </c>
      <c r="K55" s="30">
        <f t="shared" si="0"/>
        <v>1.015228426395939</v>
      </c>
      <c r="L55" s="30">
        <f t="shared" si="0"/>
        <v>1.0214504596527101</v>
      </c>
      <c r="T55" s="30">
        <f t="shared" si="1"/>
        <v>0.99833610648918469</v>
      </c>
      <c r="U55" s="30">
        <f t="shared" si="1"/>
        <v>1.003260596940055</v>
      </c>
      <c r="V55" s="30">
        <f t="shared" si="1"/>
        <v>1.0000000000000002</v>
      </c>
      <c r="W55" s="30">
        <f t="shared" si="1"/>
        <v>0.99792099792099798</v>
      </c>
      <c r="X55" s="30">
        <f t="shared" si="1"/>
        <v>0.98247912231865087</v>
      </c>
      <c r="AF55" s="30">
        <f t="shared" si="2"/>
        <v>0.94161958568738224</v>
      </c>
      <c r="AG55" s="30">
        <f t="shared" si="2"/>
        <v>0.95057034220532322</v>
      </c>
      <c r="AH55" s="30">
        <f t="shared" si="2"/>
        <v>0.94696969696969702</v>
      </c>
      <c r="AI55" s="30">
        <f t="shared" si="2"/>
        <v>0.93370681605975725</v>
      </c>
      <c r="AJ55" s="30">
        <f t="shared" si="2"/>
        <v>0.93283582089552242</v>
      </c>
      <c r="AR55" s="30">
        <f t="shared" si="3"/>
        <v>0.94696969696969702</v>
      </c>
      <c r="AS55" s="30">
        <f t="shared" si="3"/>
        <v>0.95057034220532322</v>
      </c>
      <c r="AT55" s="30">
        <f t="shared" si="3"/>
        <v>0.94161958568738224</v>
      </c>
      <c r="AU55" s="30">
        <f t="shared" si="3"/>
        <v>0.94428706326723322</v>
      </c>
      <c r="AV55" s="30">
        <f t="shared" si="3"/>
        <v>0.95057034220532322</v>
      </c>
      <c r="AX55" s="31">
        <v>75.900000000000006</v>
      </c>
    </row>
    <row r="56" spans="1:50" hidden="1" outlineLevel="1">
      <c r="A56" s="100" t="s">
        <v>155</v>
      </c>
      <c r="H56" s="30">
        <f t="shared" si="0"/>
        <v>1.0172939979654121</v>
      </c>
      <c r="I56" s="30">
        <f t="shared" si="0"/>
        <v>1.0204081632653061</v>
      </c>
      <c r="J56" s="30">
        <f t="shared" si="0"/>
        <v>1.0162601626016259</v>
      </c>
      <c r="K56" s="30">
        <f t="shared" si="0"/>
        <v>1.015228426395939</v>
      </c>
      <c r="L56" s="30">
        <f t="shared" si="0"/>
        <v>1.0214504596527101</v>
      </c>
      <c r="T56" s="30">
        <f t="shared" si="1"/>
        <v>0.99833610648918469</v>
      </c>
      <c r="U56" s="30">
        <f t="shared" si="1"/>
        <v>1.003260596940055</v>
      </c>
      <c r="V56" s="30">
        <f t="shared" si="1"/>
        <v>1.0000000000000002</v>
      </c>
      <c r="W56" s="30">
        <f t="shared" si="1"/>
        <v>0.99792099792099798</v>
      </c>
      <c r="X56" s="30">
        <f t="shared" si="1"/>
        <v>0.98247912231865087</v>
      </c>
      <c r="AF56" s="30">
        <f t="shared" si="2"/>
        <v>0.94161958568738224</v>
      </c>
      <c r="AG56" s="30">
        <f t="shared" si="2"/>
        <v>0.95057034220532322</v>
      </c>
      <c r="AH56" s="30">
        <f t="shared" si="2"/>
        <v>0.94696969696969702</v>
      </c>
      <c r="AI56" s="30">
        <f t="shared" si="2"/>
        <v>0.93370681605975725</v>
      </c>
      <c r="AJ56" s="30">
        <f t="shared" si="2"/>
        <v>0.93283582089552242</v>
      </c>
      <c r="AR56" s="30">
        <f t="shared" si="3"/>
        <v>0.94696969696969702</v>
      </c>
      <c r="AS56" s="30">
        <f t="shared" si="3"/>
        <v>0.95057034220532322</v>
      </c>
      <c r="AT56" s="30">
        <f t="shared" si="3"/>
        <v>0.94161958568738224</v>
      </c>
      <c r="AU56" s="30">
        <f t="shared" si="3"/>
        <v>0.94428706326723322</v>
      </c>
      <c r="AV56" s="30">
        <f t="shared" si="3"/>
        <v>0.95057034220532322</v>
      </c>
      <c r="AX56" s="31">
        <v>75.900000000000006</v>
      </c>
    </row>
    <row r="57" spans="1:50" hidden="1" outlineLevel="1">
      <c r="A57" s="100" t="s">
        <v>156</v>
      </c>
      <c r="H57" s="30">
        <f t="shared" si="0"/>
        <v>1.0172939979654121</v>
      </c>
      <c r="I57" s="30">
        <f t="shared" si="0"/>
        <v>1.0204081632653061</v>
      </c>
      <c r="J57" s="30">
        <f t="shared" si="0"/>
        <v>1.0162601626016259</v>
      </c>
      <c r="K57" s="30">
        <f t="shared" si="0"/>
        <v>1.015228426395939</v>
      </c>
      <c r="L57" s="30">
        <f t="shared" si="0"/>
        <v>1.0214504596527101</v>
      </c>
      <c r="T57" s="30">
        <f t="shared" si="1"/>
        <v>0.99833610648918469</v>
      </c>
      <c r="U57" s="30">
        <f t="shared" si="1"/>
        <v>1.003260596940055</v>
      </c>
      <c r="V57" s="30">
        <f t="shared" si="1"/>
        <v>1.0000000000000002</v>
      </c>
      <c r="W57" s="30">
        <f t="shared" si="1"/>
        <v>0.99792099792099798</v>
      </c>
      <c r="X57" s="30">
        <f t="shared" si="1"/>
        <v>0.98247912231865087</v>
      </c>
      <c r="AF57" s="30">
        <f t="shared" si="2"/>
        <v>0.94161958568738224</v>
      </c>
      <c r="AG57" s="30">
        <f t="shared" si="2"/>
        <v>0.95057034220532322</v>
      </c>
      <c r="AH57" s="30">
        <f t="shared" si="2"/>
        <v>0.94696969696969702</v>
      </c>
      <c r="AI57" s="30">
        <f t="shared" si="2"/>
        <v>0.93370681605975725</v>
      </c>
      <c r="AJ57" s="30">
        <f t="shared" si="2"/>
        <v>0.93283582089552242</v>
      </c>
      <c r="AR57" s="30">
        <f t="shared" si="3"/>
        <v>0.94696969696969702</v>
      </c>
      <c r="AS57" s="30">
        <f t="shared" si="3"/>
        <v>0.95057034220532322</v>
      </c>
      <c r="AT57" s="30">
        <f t="shared" si="3"/>
        <v>0.94161958568738224</v>
      </c>
      <c r="AU57" s="30">
        <f t="shared" si="3"/>
        <v>0.94428706326723322</v>
      </c>
      <c r="AV57" s="30">
        <f t="shared" si="3"/>
        <v>0.95057034220532322</v>
      </c>
      <c r="AX57" s="31">
        <v>75.900000000000006</v>
      </c>
    </row>
    <row r="58" spans="1:50" hidden="1" outlineLevel="1">
      <c r="A58" s="100" t="s">
        <v>157</v>
      </c>
      <c r="H58" s="30">
        <f t="shared" si="0"/>
        <v>1.0172939979654121</v>
      </c>
      <c r="I58" s="30">
        <f t="shared" si="0"/>
        <v>1.0204081632653061</v>
      </c>
      <c r="J58" s="30">
        <f t="shared" si="0"/>
        <v>1.0162601626016259</v>
      </c>
      <c r="K58" s="30">
        <f t="shared" si="0"/>
        <v>1.015228426395939</v>
      </c>
      <c r="L58" s="30">
        <f t="shared" si="0"/>
        <v>1.0214504596527101</v>
      </c>
      <c r="T58" s="30">
        <f t="shared" si="1"/>
        <v>0.99833610648918469</v>
      </c>
      <c r="U58" s="30">
        <f t="shared" si="1"/>
        <v>1.003260596940055</v>
      </c>
      <c r="V58" s="30">
        <f t="shared" si="1"/>
        <v>1.0000000000000002</v>
      </c>
      <c r="W58" s="30">
        <f t="shared" si="1"/>
        <v>0.99792099792099798</v>
      </c>
      <c r="X58" s="30">
        <f t="shared" si="1"/>
        <v>0.98247912231865087</v>
      </c>
      <c r="AF58" s="30">
        <f t="shared" si="2"/>
        <v>0.94161958568738224</v>
      </c>
      <c r="AG58" s="30">
        <f t="shared" si="2"/>
        <v>0.95057034220532322</v>
      </c>
      <c r="AH58" s="30">
        <f t="shared" si="2"/>
        <v>0.94696969696969702</v>
      </c>
      <c r="AI58" s="30">
        <f t="shared" si="2"/>
        <v>0.93370681605975725</v>
      </c>
      <c r="AJ58" s="30">
        <f t="shared" si="2"/>
        <v>0.93283582089552242</v>
      </c>
      <c r="AR58" s="30">
        <f t="shared" si="3"/>
        <v>0.94696969696969702</v>
      </c>
      <c r="AS58" s="30">
        <f t="shared" si="3"/>
        <v>0.95057034220532322</v>
      </c>
      <c r="AT58" s="30">
        <f t="shared" si="3"/>
        <v>0.94161958568738224</v>
      </c>
      <c r="AU58" s="30">
        <f t="shared" si="3"/>
        <v>0.94428706326723322</v>
      </c>
      <c r="AV58" s="30">
        <f t="shared" si="3"/>
        <v>0.95057034220532322</v>
      </c>
      <c r="AX58" s="31">
        <v>75.900000000000006</v>
      </c>
    </row>
    <row r="59" spans="1:50" hidden="1" outlineLevel="1">
      <c r="A59" s="100" t="s">
        <v>158</v>
      </c>
      <c r="H59" s="30">
        <f t="shared" si="0"/>
        <v>1.0172939979654121</v>
      </c>
      <c r="I59" s="30">
        <f t="shared" si="0"/>
        <v>1.0204081632653061</v>
      </c>
      <c r="J59" s="30">
        <f t="shared" si="0"/>
        <v>1.0162601626016259</v>
      </c>
      <c r="K59" s="30">
        <f t="shared" si="0"/>
        <v>1.015228426395939</v>
      </c>
      <c r="L59" s="30">
        <f t="shared" si="0"/>
        <v>1.0214504596527101</v>
      </c>
      <c r="T59" s="30">
        <f t="shared" si="1"/>
        <v>0.99833610648918469</v>
      </c>
      <c r="U59" s="30">
        <f t="shared" si="1"/>
        <v>1.003260596940055</v>
      </c>
      <c r="V59" s="30">
        <f t="shared" si="1"/>
        <v>1.0000000000000002</v>
      </c>
      <c r="W59" s="30">
        <f t="shared" si="1"/>
        <v>0.99792099792099798</v>
      </c>
      <c r="X59" s="30">
        <f t="shared" si="1"/>
        <v>0.98247912231865087</v>
      </c>
      <c r="AF59" s="30">
        <f t="shared" si="2"/>
        <v>0.94161958568738224</v>
      </c>
      <c r="AG59" s="30">
        <f t="shared" si="2"/>
        <v>0.95057034220532322</v>
      </c>
      <c r="AH59" s="30">
        <f t="shared" si="2"/>
        <v>0.94696969696969702</v>
      </c>
      <c r="AI59" s="30">
        <f t="shared" si="2"/>
        <v>0.93370681605975725</v>
      </c>
      <c r="AJ59" s="30">
        <f t="shared" si="2"/>
        <v>0.93283582089552242</v>
      </c>
      <c r="AR59" s="30">
        <f t="shared" si="3"/>
        <v>0.94696969696969702</v>
      </c>
      <c r="AS59" s="30">
        <f t="shared" si="3"/>
        <v>0.95057034220532322</v>
      </c>
      <c r="AT59" s="30">
        <f t="shared" si="3"/>
        <v>0.94161958568738224</v>
      </c>
      <c r="AU59" s="30">
        <f t="shared" si="3"/>
        <v>0.94428706326723322</v>
      </c>
      <c r="AV59" s="30">
        <f t="shared" si="3"/>
        <v>0.95057034220532322</v>
      </c>
      <c r="AX59" s="31">
        <v>75.900000000000006</v>
      </c>
    </row>
    <row r="60" spans="1:50" hidden="1" outlineLevel="1">
      <c r="A60" s="100" t="s">
        <v>159</v>
      </c>
      <c r="H60" s="30">
        <f t="shared" ref="H60:L75" si="4">H59</f>
        <v>1.0172939979654121</v>
      </c>
      <c r="I60" s="30">
        <f t="shared" si="4"/>
        <v>1.0204081632653061</v>
      </c>
      <c r="J60" s="30">
        <f t="shared" si="4"/>
        <v>1.0162601626016259</v>
      </c>
      <c r="K60" s="30">
        <f t="shared" si="4"/>
        <v>1.015228426395939</v>
      </c>
      <c r="L60" s="30">
        <f t="shared" si="4"/>
        <v>1.0214504596527101</v>
      </c>
      <c r="T60" s="30">
        <f t="shared" ref="T60:X75" si="5">T59</f>
        <v>0.99833610648918469</v>
      </c>
      <c r="U60" s="30">
        <f t="shared" si="5"/>
        <v>1.003260596940055</v>
      </c>
      <c r="V60" s="30">
        <f t="shared" si="5"/>
        <v>1.0000000000000002</v>
      </c>
      <c r="W60" s="30">
        <f t="shared" si="5"/>
        <v>0.99792099792099798</v>
      </c>
      <c r="X60" s="30">
        <f t="shared" si="5"/>
        <v>0.98247912231865087</v>
      </c>
      <c r="AF60" s="30">
        <f t="shared" ref="AF60:AJ75" si="6">AF59</f>
        <v>0.94161958568738224</v>
      </c>
      <c r="AG60" s="30">
        <f t="shared" si="6"/>
        <v>0.95057034220532322</v>
      </c>
      <c r="AH60" s="30">
        <f t="shared" si="6"/>
        <v>0.94696969696969702</v>
      </c>
      <c r="AI60" s="30">
        <f t="shared" si="6"/>
        <v>0.93370681605975725</v>
      </c>
      <c r="AJ60" s="30">
        <f t="shared" si="6"/>
        <v>0.93283582089552242</v>
      </c>
      <c r="AR60" s="30">
        <f t="shared" ref="AR60:AV75" si="7">AR59</f>
        <v>0.94696969696969702</v>
      </c>
      <c r="AS60" s="30">
        <f t="shared" si="7"/>
        <v>0.95057034220532322</v>
      </c>
      <c r="AT60" s="30">
        <f t="shared" si="7"/>
        <v>0.94161958568738224</v>
      </c>
      <c r="AU60" s="30">
        <f t="shared" si="7"/>
        <v>0.94428706326723322</v>
      </c>
      <c r="AV60" s="30">
        <f t="shared" si="7"/>
        <v>0.95057034220532322</v>
      </c>
      <c r="AX60" s="31">
        <v>77.599999999999994</v>
      </c>
    </row>
    <row r="61" spans="1:50" hidden="1" outlineLevel="1">
      <c r="A61" s="100" t="s">
        <v>160</v>
      </c>
      <c r="H61" s="30">
        <f t="shared" si="4"/>
        <v>1.0172939979654121</v>
      </c>
      <c r="I61" s="30">
        <f t="shared" si="4"/>
        <v>1.0204081632653061</v>
      </c>
      <c r="J61" s="30">
        <f t="shared" si="4"/>
        <v>1.0162601626016259</v>
      </c>
      <c r="K61" s="30">
        <f t="shared" si="4"/>
        <v>1.015228426395939</v>
      </c>
      <c r="L61" s="30">
        <f t="shared" si="4"/>
        <v>1.0214504596527101</v>
      </c>
      <c r="T61" s="30">
        <f t="shared" si="5"/>
        <v>0.99833610648918469</v>
      </c>
      <c r="U61" s="30">
        <f t="shared" si="5"/>
        <v>1.003260596940055</v>
      </c>
      <c r="V61" s="30">
        <f t="shared" si="5"/>
        <v>1.0000000000000002</v>
      </c>
      <c r="W61" s="30">
        <f t="shared" si="5"/>
        <v>0.99792099792099798</v>
      </c>
      <c r="X61" s="30">
        <f t="shared" si="5"/>
        <v>0.98247912231865087</v>
      </c>
      <c r="AF61" s="30">
        <f t="shared" si="6"/>
        <v>0.94161958568738224</v>
      </c>
      <c r="AG61" s="30">
        <f t="shared" si="6"/>
        <v>0.95057034220532322</v>
      </c>
      <c r="AH61" s="30">
        <f t="shared" si="6"/>
        <v>0.94696969696969702</v>
      </c>
      <c r="AI61" s="30">
        <f t="shared" si="6"/>
        <v>0.93370681605975725</v>
      </c>
      <c r="AJ61" s="30">
        <f t="shared" si="6"/>
        <v>0.93283582089552242</v>
      </c>
      <c r="AR61" s="30">
        <f t="shared" si="7"/>
        <v>0.94696969696969702</v>
      </c>
      <c r="AS61" s="30">
        <f t="shared" si="7"/>
        <v>0.95057034220532322</v>
      </c>
      <c r="AT61" s="30">
        <f t="shared" si="7"/>
        <v>0.94161958568738224</v>
      </c>
      <c r="AU61" s="30">
        <f t="shared" si="7"/>
        <v>0.94428706326723322</v>
      </c>
      <c r="AV61" s="30">
        <f t="shared" si="7"/>
        <v>0.95057034220532322</v>
      </c>
      <c r="AX61" s="31">
        <v>77.599999999999994</v>
      </c>
    </row>
    <row r="62" spans="1:50" hidden="1" outlineLevel="1">
      <c r="A62" s="100" t="s">
        <v>161</v>
      </c>
      <c r="H62" s="30">
        <f t="shared" si="4"/>
        <v>1.0172939979654121</v>
      </c>
      <c r="I62" s="30">
        <f t="shared" si="4"/>
        <v>1.0204081632653061</v>
      </c>
      <c r="J62" s="30">
        <f t="shared" si="4"/>
        <v>1.0162601626016259</v>
      </c>
      <c r="K62" s="30">
        <f t="shared" si="4"/>
        <v>1.015228426395939</v>
      </c>
      <c r="L62" s="30">
        <f t="shared" si="4"/>
        <v>1.0214504596527101</v>
      </c>
      <c r="T62" s="30">
        <f t="shared" si="5"/>
        <v>0.99833610648918469</v>
      </c>
      <c r="U62" s="30">
        <f t="shared" si="5"/>
        <v>1.003260596940055</v>
      </c>
      <c r="V62" s="30">
        <f t="shared" si="5"/>
        <v>1.0000000000000002</v>
      </c>
      <c r="W62" s="30">
        <f t="shared" si="5"/>
        <v>0.99792099792099798</v>
      </c>
      <c r="X62" s="30">
        <f t="shared" si="5"/>
        <v>0.98247912231865087</v>
      </c>
      <c r="AF62" s="30">
        <f t="shared" si="6"/>
        <v>0.94161958568738224</v>
      </c>
      <c r="AG62" s="30">
        <f t="shared" si="6"/>
        <v>0.95057034220532322</v>
      </c>
      <c r="AH62" s="30">
        <f t="shared" si="6"/>
        <v>0.94696969696969702</v>
      </c>
      <c r="AI62" s="30">
        <f t="shared" si="6"/>
        <v>0.93370681605975725</v>
      </c>
      <c r="AJ62" s="30">
        <f t="shared" si="6"/>
        <v>0.93283582089552242</v>
      </c>
      <c r="AR62" s="30">
        <f t="shared" si="7"/>
        <v>0.94696969696969702</v>
      </c>
      <c r="AS62" s="30">
        <f t="shared" si="7"/>
        <v>0.95057034220532322</v>
      </c>
      <c r="AT62" s="30">
        <f t="shared" si="7"/>
        <v>0.94161958568738224</v>
      </c>
      <c r="AU62" s="30">
        <f t="shared" si="7"/>
        <v>0.94428706326723322</v>
      </c>
      <c r="AV62" s="30">
        <f t="shared" si="7"/>
        <v>0.95057034220532322</v>
      </c>
      <c r="AX62" s="31">
        <v>77.599999999999994</v>
      </c>
    </row>
    <row r="63" spans="1:50" hidden="1" outlineLevel="1">
      <c r="A63" s="100" t="s">
        <v>162</v>
      </c>
      <c r="H63" s="30">
        <f t="shared" si="4"/>
        <v>1.0172939979654121</v>
      </c>
      <c r="I63" s="30">
        <f t="shared" si="4"/>
        <v>1.0204081632653061</v>
      </c>
      <c r="J63" s="30">
        <f t="shared" si="4"/>
        <v>1.0162601626016259</v>
      </c>
      <c r="K63" s="30">
        <f t="shared" si="4"/>
        <v>1.015228426395939</v>
      </c>
      <c r="L63" s="30">
        <f t="shared" si="4"/>
        <v>1.0214504596527101</v>
      </c>
      <c r="T63" s="30">
        <f t="shared" si="5"/>
        <v>0.99833610648918469</v>
      </c>
      <c r="U63" s="30">
        <f t="shared" si="5"/>
        <v>1.003260596940055</v>
      </c>
      <c r="V63" s="30">
        <f t="shared" si="5"/>
        <v>1.0000000000000002</v>
      </c>
      <c r="W63" s="30">
        <f t="shared" si="5"/>
        <v>0.99792099792099798</v>
      </c>
      <c r="X63" s="30">
        <f t="shared" si="5"/>
        <v>0.98247912231865087</v>
      </c>
      <c r="AF63" s="30">
        <f t="shared" si="6"/>
        <v>0.94161958568738224</v>
      </c>
      <c r="AG63" s="30">
        <f t="shared" si="6"/>
        <v>0.95057034220532322</v>
      </c>
      <c r="AH63" s="30">
        <f t="shared" si="6"/>
        <v>0.94696969696969702</v>
      </c>
      <c r="AI63" s="30">
        <f t="shared" si="6"/>
        <v>0.93370681605975725</v>
      </c>
      <c r="AJ63" s="30">
        <f t="shared" si="6"/>
        <v>0.93283582089552242</v>
      </c>
      <c r="AR63" s="30">
        <f t="shared" si="7"/>
        <v>0.94696969696969702</v>
      </c>
      <c r="AS63" s="30">
        <f t="shared" si="7"/>
        <v>0.95057034220532322</v>
      </c>
      <c r="AT63" s="30">
        <f t="shared" si="7"/>
        <v>0.94161958568738224</v>
      </c>
      <c r="AU63" s="30">
        <f t="shared" si="7"/>
        <v>0.94428706326723322</v>
      </c>
      <c r="AV63" s="30">
        <f t="shared" si="7"/>
        <v>0.95057034220532322</v>
      </c>
      <c r="AX63" s="31">
        <v>77.599999999999994</v>
      </c>
    </row>
    <row r="64" spans="1:50" hidden="1" outlineLevel="1">
      <c r="A64" s="100" t="s">
        <v>163</v>
      </c>
      <c r="H64" s="30">
        <f t="shared" si="4"/>
        <v>1.0172939979654121</v>
      </c>
      <c r="I64" s="30">
        <f t="shared" si="4"/>
        <v>1.0204081632653061</v>
      </c>
      <c r="J64" s="30">
        <f t="shared" si="4"/>
        <v>1.0162601626016259</v>
      </c>
      <c r="K64" s="30">
        <f t="shared" si="4"/>
        <v>1.015228426395939</v>
      </c>
      <c r="L64" s="30">
        <f t="shared" si="4"/>
        <v>1.0214504596527101</v>
      </c>
      <c r="T64" s="30">
        <f t="shared" si="5"/>
        <v>0.99833610648918469</v>
      </c>
      <c r="U64" s="30">
        <f t="shared" si="5"/>
        <v>1.003260596940055</v>
      </c>
      <c r="V64" s="30">
        <f t="shared" si="5"/>
        <v>1.0000000000000002</v>
      </c>
      <c r="W64" s="30">
        <f t="shared" si="5"/>
        <v>0.99792099792099798</v>
      </c>
      <c r="X64" s="30">
        <f t="shared" si="5"/>
        <v>0.98247912231865087</v>
      </c>
      <c r="AF64" s="30">
        <f t="shared" si="6"/>
        <v>0.94161958568738224</v>
      </c>
      <c r="AG64" s="30">
        <f t="shared" si="6"/>
        <v>0.95057034220532322</v>
      </c>
      <c r="AH64" s="30">
        <f t="shared" si="6"/>
        <v>0.94696969696969702</v>
      </c>
      <c r="AI64" s="30">
        <f t="shared" si="6"/>
        <v>0.93370681605975725</v>
      </c>
      <c r="AJ64" s="30">
        <f t="shared" si="6"/>
        <v>0.93283582089552242</v>
      </c>
      <c r="AR64" s="30">
        <f t="shared" si="7"/>
        <v>0.94696969696969702</v>
      </c>
      <c r="AS64" s="30">
        <f t="shared" si="7"/>
        <v>0.95057034220532322</v>
      </c>
      <c r="AT64" s="30">
        <f t="shared" si="7"/>
        <v>0.94161958568738224</v>
      </c>
      <c r="AU64" s="30">
        <f t="shared" si="7"/>
        <v>0.94428706326723322</v>
      </c>
      <c r="AV64" s="30">
        <f t="shared" si="7"/>
        <v>0.95057034220532322</v>
      </c>
      <c r="AX64" s="31">
        <v>77.2</v>
      </c>
    </row>
    <row r="65" spans="1:50" hidden="1" outlineLevel="1">
      <c r="A65" s="100" t="s">
        <v>164</v>
      </c>
      <c r="H65" s="30">
        <f t="shared" si="4"/>
        <v>1.0172939979654121</v>
      </c>
      <c r="I65" s="30">
        <f t="shared" si="4"/>
        <v>1.0204081632653061</v>
      </c>
      <c r="J65" s="30">
        <f t="shared" si="4"/>
        <v>1.0162601626016259</v>
      </c>
      <c r="K65" s="30">
        <f t="shared" si="4"/>
        <v>1.015228426395939</v>
      </c>
      <c r="L65" s="30">
        <f t="shared" si="4"/>
        <v>1.0214504596527101</v>
      </c>
      <c r="T65" s="30">
        <f t="shared" si="5"/>
        <v>0.99833610648918469</v>
      </c>
      <c r="U65" s="30">
        <f t="shared" si="5"/>
        <v>1.003260596940055</v>
      </c>
      <c r="V65" s="30">
        <f t="shared" si="5"/>
        <v>1.0000000000000002</v>
      </c>
      <c r="W65" s="30">
        <f t="shared" si="5"/>
        <v>0.99792099792099798</v>
      </c>
      <c r="X65" s="30">
        <f t="shared" si="5"/>
        <v>0.98247912231865087</v>
      </c>
      <c r="AF65" s="30">
        <f t="shared" si="6"/>
        <v>0.94161958568738224</v>
      </c>
      <c r="AG65" s="30">
        <f t="shared" si="6"/>
        <v>0.95057034220532322</v>
      </c>
      <c r="AH65" s="30">
        <f t="shared" si="6"/>
        <v>0.94696969696969702</v>
      </c>
      <c r="AI65" s="30">
        <f t="shared" si="6"/>
        <v>0.93370681605975725</v>
      </c>
      <c r="AJ65" s="30">
        <f t="shared" si="6"/>
        <v>0.93283582089552242</v>
      </c>
      <c r="AR65" s="30">
        <f t="shared" si="7"/>
        <v>0.94696969696969702</v>
      </c>
      <c r="AS65" s="30">
        <f t="shared" si="7"/>
        <v>0.95057034220532322</v>
      </c>
      <c r="AT65" s="30">
        <f t="shared" si="7"/>
        <v>0.94161958568738224</v>
      </c>
      <c r="AU65" s="30">
        <f t="shared" si="7"/>
        <v>0.94428706326723322</v>
      </c>
      <c r="AV65" s="30">
        <f t="shared" si="7"/>
        <v>0.95057034220532322</v>
      </c>
      <c r="AX65" s="31">
        <v>77.2</v>
      </c>
    </row>
    <row r="66" spans="1:50" hidden="1" outlineLevel="1">
      <c r="A66" s="100" t="s">
        <v>165</v>
      </c>
      <c r="H66" s="30">
        <f t="shared" si="4"/>
        <v>1.0172939979654121</v>
      </c>
      <c r="I66" s="30">
        <f t="shared" si="4"/>
        <v>1.0204081632653061</v>
      </c>
      <c r="J66" s="30">
        <f t="shared" si="4"/>
        <v>1.0162601626016259</v>
      </c>
      <c r="K66" s="30">
        <f t="shared" si="4"/>
        <v>1.015228426395939</v>
      </c>
      <c r="L66" s="30">
        <f t="shared" si="4"/>
        <v>1.0214504596527101</v>
      </c>
      <c r="T66" s="30">
        <f t="shared" si="5"/>
        <v>0.99833610648918469</v>
      </c>
      <c r="U66" s="30">
        <f t="shared" si="5"/>
        <v>1.003260596940055</v>
      </c>
      <c r="V66" s="30">
        <f t="shared" si="5"/>
        <v>1.0000000000000002</v>
      </c>
      <c r="W66" s="30">
        <f t="shared" si="5"/>
        <v>0.99792099792099798</v>
      </c>
      <c r="X66" s="30">
        <f t="shared" si="5"/>
        <v>0.98247912231865087</v>
      </c>
      <c r="AF66" s="30">
        <f t="shared" si="6"/>
        <v>0.94161958568738224</v>
      </c>
      <c r="AG66" s="30">
        <f t="shared" si="6"/>
        <v>0.95057034220532322</v>
      </c>
      <c r="AH66" s="30">
        <f t="shared" si="6"/>
        <v>0.94696969696969702</v>
      </c>
      <c r="AI66" s="30">
        <f t="shared" si="6"/>
        <v>0.93370681605975725</v>
      </c>
      <c r="AJ66" s="30">
        <f t="shared" si="6"/>
        <v>0.93283582089552242</v>
      </c>
      <c r="AR66" s="30">
        <f t="shared" si="7"/>
        <v>0.94696969696969702</v>
      </c>
      <c r="AS66" s="30">
        <f t="shared" si="7"/>
        <v>0.95057034220532322</v>
      </c>
      <c r="AT66" s="30">
        <f t="shared" si="7"/>
        <v>0.94161958568738224</v>
      </c>
      <c r="AU66" s="30">
        <f t="shared" si="7"/>
        <v>0.94428706326723322</v>
      </c>
      <c r="AV66" s="30">
        <f t="shared" si="7"/>
        <v>0.95057034220532322</v>
      </c>
      <c r="AX66" s="31">
        <v>77.2</v>
      </c>
    </row>
    <row r="67" spans="1:50" hidden="1" outlineLevel="1">
      <c r="A67" s="100" t="s">
        <v>166</v>
      </c>
      <c r="H67" s="30">
        <f t="shared" si="4"/>
        <v>1.0172939979654121</v>
      </c>
      <c r="I67" s="30">
        <f t="shared" si="4"/>
        <v>1.0204081632653061</v>
      </c>
      <c r="J67" s="30">
        <f t="shared" si="4"/>
        <v>1.0162601626016259</v>
      </c>
      <c r="K67" s="30">
        <f t="shared" si="4"/>
        <v>1.015228426395939</v>
      </c>
      <c r="L67" s="30">
        <f t="shared" si="4"/>
        <v>1.0214504596527101</v>
      </c>
      <c r="T67" s="30">
        <f t="shared" si="5"/>
        <v>0.99833610648918469</v>
      </c>
      <c r="U67" s="30">
        <f t="shared" si="5"/>
        <v>1.003260596940055</v>
      </c>
      <c r="V67" s="30">
        <f t="shared" si="5"/>
        <v>1.0000000000000002</v>
      </c>
      <c r="W67" s="30">
        <f t="shared" si="5"/>
        <v>0.99792099792099798</v>
      </c>
      <c r="X67" s="30">
        <f t="shared" si="5"/>
        <v>0.98247912231865087</v>
      </c>
      <c r="AF67" s="30">
        <f t="shared" si="6"/>
        <v>0.94161958568738224</v>
      </c>
      <c r="AG67" s="30">
        <f t="shared" si="6"/>
        <v>0.95057034220532322</v>
      </c>
      <c r="AH67" s="30">
        <f t="shared" si="6"/>
        <v>0.94696969696969702</v>
      </c>
      <c r="AI67" s="30">
        <f t="shared" si="6"/>
        <v>0.93370681605975725</v>
      </c>
      <c r="AJ67" s="30">
        <f t="shared" si="6"/>
        <v>0.93283582089552242</v>
      </c>
      <c r="AR67" s="30">
        <f t="shared" si="7"/>
        <v>0.94696969696969702</v>
      </c>
      <c r="AS67" s="30">
        <f t="shared" si="7"/>
        <v>0.95057034220532322</v>
      </c>
      <c r="AT67" s="30">
        <f t="shared" si="7"/>
        <v>0.94161958568738224</v>
      </c>
      <c r="AU67" s="30">
        <f t="shared" si="7"/>
        <v>0.94428706326723322</v>
      </c>
      <c r="AV67" s="30">
        <f t="shared" si="7"/>
        <v>0.95057034220532322</v>
      </c>
      <c r="AX67" s="31">
        <v>77.2</v>
      </c>
    </row>
    <row r="68" spans="1:50" hidden="1" outlineLevel="1">
      <c r="A68" s="100" t="s">
        <v>167</v>
      </c>
      <c r="H68" s="30">
        <f t="shared" si="4"/>
        <v>1.0172939979654121</v>
      </c>
      <c r="I68" s="30">
        <f t="shared" si="4"/>
        <v>1.0204081632653061</v>
      </c>
      <c r="J68" s="30">
        <f t="shared" si="4"/>
        <v>1.0162601626016259</v>
      </c>
      <c r="K68" s="30">
        <f t="shared" si="4"/>
        <v>1.015228426395939</v>
      </c>
      <c r="L68" s="30">
        <f t="shared" si="4"/>
        <v>1.0214504596527101</v>
      </c>
      <c r="T68" s="30">
        <f t="shared" si="5"/>
        <v>0.99833610648918469</v>
      </c>
      <c r="U68" s="30">
        <f t="shared" si="5"/>
        <v>1.003260596940055</v>
      </c>
      <c r="V68" s="30">
        <f t="shared" si="5"/>
        <v>1.0000000000000002</v>
      </c>
      <c r="W68" s="30">
        <f t="shared" si="5"/>
        <v>0.99792099792099798</v>
      </c>
      <c r="X68" s="30">
        <f t="shared" si="5"/>
        <v>0.98247912231865087</v>
      </c>
      <c r="AF68" s="30">
        <f t="shared" si="6"/>
        <v>0.94161958568738224</v>
      </c>
      <c r="AG68" s="30">
        <f t="shared" si="6"/>
        <v>0.95057034220532322</v>
      </c>
      <c r="AH68" s="30">
        <f t="shared" si="6"/>
        <v>0.94696969696969702</v>
      </c>
      <c r="AI68" s="30">
        <f t="shared" si="6"/>
        <v>0.93370681605975725</v>
      </c>
      <c r="AJ68" s="30">
        <f t="shared" si="6"/>
        <v>0.93283582089552242</v>
      </c>
      <c r="AR68" s="30">
        <f t="shared" si="7"/>
        <v>0.94696969696969702</v>
      </c>
      <c r="AS68" s="30">
        <f t="shared" si="7"/>
        <v>0.95057034220532322</v>
      </c>
      <c r="AT68" s="30">
        <f t="shared" si="7"/>
        <v>0.94161958568738224</v>
      </c>
      <c r="AU68" s="30">
        <f t="shared" si="7"/>
        <v>0.94428706326723322</v>
      </c>
      <c r="AV68" s="30">
        <f t="shared" si="7"/>
        <v>0.95057034220532322</v>
      </c>
      <c r="AX68" s="31">
        <v>76.7</v>
      </c>
    </row>
    <row r="69" spans="1:50" hidden="1" outlineLevel="1">
      <c r="A69" s="100" t="s">
        <v>168</v>
      </c>
      <c r="H69" s="30">
        <f t="shared" si="4"/>
        <v>1.0172939979654121</v>
      </c>
      <c r="I69" s="30">
        <f t="shared" si="4"/>
        <v>1.0204081632653061</v>
      </c>
      <c r="J69" s="30">
        <f t="shared" si="4"/>
        <v>1.0162601626016259</v>
      </c>
      <c r="K69" s="30">
        <f t="shared" si="4"/>
        <v>1.015228426395939</v>
      </c>
      <c r="L69" s="30">
        <f t="shared" si="4"/>
        <v>1.0214504596527101</v>
      </c>
      <c r="T69" s="30">
        <f t="shared" si="5"/>
        <v>0.99833610648918469</v>
      </c>
      <c r="U69" s="30">
        <f t="shared" si="5"/>
        <v>1.003260596940055</v>
      </c>
      <c r="V69" s="30">
        <f t="shared" si="5"/>
        <v>1.0000000000000002</v>
      </c>
      <c r="W69" s="30">
        <f t="shared" si="5"/>
        <v>0.99792099792099798</v>
      </c>
      <c r="X69" s="30">
        <f t="shared" si="5"/>
        <v>0.98247912231865087</v>
      </c>
      <c r="AF69" s="30">
        <f t="shared" si="6"/>
        <v>0.94161958568738224</v>
      </c>
      <c r="AG69" s="30">
        <f t="shared" si="6"/>
        <v>0.95057034220532322</v>
      </c>
      <c r="AH69" s="30">
        <f t="shared" si="6"/>
        <v>0.94696969696969702</v>
      </c>
      <c r="AI69" s="30">
        <f t="shared" si="6"/>
        <v>0.93370681605975725</v>
      </c>
      <c r="AJ69" s="30">
        <f t="shared" si="6"/>
        <v>0.93283582089552242</v>
      </c>
      <c r="AR69" s="30">
        <f t="shared" si="7"/>
        <v>0.94696969696969702</v>
      </c>
      <c r="AS69" s="30">
        <f t="shared" si="7"/>
        <v>0.95057034220532322</v>
      </c>
      <c r="AT69" s="30">
        <f t="shared" si="7"/>
        <v>0.94161958568738224</v>
      </c>
      <c r="AU69" s="30">
        <f t="shared" si="7"/>
        <v>0.94428706326723322</v>
      </c>
      <c r="AV69" s="30">
        <f t="shared" si="7"/>
        <v>0.95057034220532322</v>
      </c>
      <c r="AX69" s="31">
        <v>76.7</v>
      </c>
    </row>
    <row r="70" spans="1:50" hidden="1" outlineLevel="1">
      <c r="A70" s="100" t="s">
        <v>169</v>
      </c>
      <c r="H70" s="30">
        <f t="shared" si="4"/>
        <v>1.0172939979654121</v>
      </c>
      <c r="I70" s="30">
        <f t="shared" si="4"/>
        <v>1.0204081632653061</v>
      </c>
      <c r="J70" s="30">
        <f t="shared" si="4"/>
        <v>1.0162601626016259</v>
      </c>
      <c r="K70" s="30">
        <f t="shared" si="4"/>
        <v>1.015228426395939</v>
      </c>
      <c r="L70" s="30">
        <f t="shared" si="4"/>
        <v>1.0214504596527101</v>
      </c>
      <c r="T70" s="30">
        <f t="shared" si="5"/>
        <v>0.99833610648918469</v>
      </c>
      <c r="U70" s="30">
        <f t="shared" si="5"/>
        <v>1.003260596940055</v>
      </c>
      <c r="V70" s="30">
        <f t="shared" si="5"/>
        <v>1.0000000000000002</v>
      </c>
      <c r="W70" s="30">
        <f t="shared" si="5"/>
        <v>0.99792099792099798</v>
      </c>
      <c r="X70" s="30">
        <f t="shared" si="5"/>
        <v>0.98247912231865087</v>
      </c>
      <c r="AF70" s="30">
        <f t="shared" si="6"/>
        <v>0.94161958568738224</v>
      </c>
      <c r="AG70" s="30">
        <f t="shared" si="6"/>
        <v>0.95057034220532322</v>
      </c>
      <c r="AH70" s="30">
        <f t="shared" si="6"/>
        <v>0.94696969696969702</v>
      </c>
      <c r="AI70" s="30">
        <f t="shared" si="6"/>
        <v>0.93370681605975725</v>
      </c>
      <c r="AJ70" s="30">
        <f t="shared" si="6"/>
        <v>0.93283582089552242</v>
      </c>
      <c r="AR70" s="30">
        <f t="shared" si="7"/>
        <v>0.94696969696969702</v>
      </c>
      <c r="AS70" s="30">
        <f t="shared" si="7"/>
        <v>0.95057034220532322</v>
      </c>
      <c r="AT70" s="30">
        <f t="shared" si="7"/>
        <v>0.94161958568738224</v>
      </c>
      <c r="AU70" s="30">
        <f t="shared" si="7"/>
        <v>0.94428706326723322</v>
      </c>
      <c r="AV70" s="30">
        <f t="shared" si="7"/>
        <v>0.95057034220532322</v>
      </c>
      <c r="AX70" s="31">
        <v>76.7</v>
      </c>
    </row>
    <row r="71" spans="1:50" hidden="1" outlineLevel="1">
      <c r="A71" s="100" t="s">
        <v>170</v>
      </c>
      <c r="H71" s="30">
        <f t="shared" si="4"/>
        <v>1.0172939979654121</v>
      </c>
      <c r="I71" s="30">
        <f t="shared" si="4"/>
        <v>1.0204081632653061</v>
      </c>
      <c r="J71" s="30">
        <f t="shared" si="4"/>
        <v>1.0162601626016259</v>
      </c>
      <c r="K71" s="30">
        <f t="shared" si="4"/>
        <v>1.015228426395939</v>
      </c>
      <c r="L71" s="30">
        <f t="shared" si="4"/>
        <v>1.0214504596527101</v>
      </c>
      <c r="T71" s="30">
        <f t="shared" si="5"/>
        <v>0.99833610648918469</v>
      </c>
      <c r="U71" s="30">
        <f t="shared" si="5"/>
        <v>1.003260596940055</v>
      </c>
      <c r="V71" s="30">
        <f t="shared" si="5"/>
        <v>1.0000000000000002</v>
      </c>
      <c r="W71" s="30">
        <f t="shared" si="5"/>
        <v>0.99792099792099798</v>
      </c>
      <c r="X71" s="30">
        <f t="shared" si="5"/>
        <v>0.98247912231865087</v>
      </c>
      <c r="AF71" s="30">
        <f t="shared" si="6"/>
        <v>0.94161958568738224</v>
      </c>
      <c r="AG71" s="30">
        <f t="shared" si="6"/>
        <v>0.95057034220532322</v>
      </c>
      <c r="AH71" s="30">
        <f t="shared" si="6"/>
        <v>0.94696969696969702</v>
      </c>
      <c r="AI71" s="30">
        <f t="shared" si="6"/>
        <v>0.93370681605975725</v>
      </c>
      <c r="AJ71" s="30">
        <f t="shared" si="6"/>
        <v>0.93283582089552242</v>
      </c>
      <c r="AR71" s="30">
        <f t="shared" si="7"/>
        <v>0.94696969696969702</v>
      </c>
      <c r="AS71" s="30">
        <f t="shared" si="7"/>
        <v>0.95057034220532322</v>
      </c>
      <c r="AT71" s="30">
        <f t="shared" si="7"/>
        <v>0.94161958568738224</v>
      </c>
      <c r="AU71" s="30">
        <f t="shared" si="7"/>
        <v>0.94428706326723322</v>
      </c>
      <c r="AV71" s="30">
        <f t="shared" si="7"/>
        <v>0.95057034220532322</v>
      </c>
      <c r="AX71" s="31">
        <v>76.7</v>
      </c>
    </row>
    <row r="72" spans="1:50" hidden="1" outlineLevel="1">
      <c r="A72" s="100" t="s">
        <v>171</v>
      </c>
      <c r="H72" s="30">
        <f t="shared" si="4"/>
        <v>1.0172939979654121</v>
      </c>
      <c r="I72" s="30">
        <f t="shared" si="4"/>
        <v>1.0204081632653061</v>
      </c>
      <c r="J72" s="30">
        <f t="shared" si="4"/>
        <v>1.0162601626016259</v>
      </c>
      <c r="K72" s="30">
        <f t="shared" si="4"/>
        <v>1.015228426395939</v>
      </c>
      <c r="L72" s="30">
        <f t="shared" si="4"/>
        <v>1.0214504596527101</v>
      </c>
      <c r="T72" s="30">
        <f t="shared" si="5"/>
        <v>0.99833610648918469</v>
      </c>
      <c r="U72" s="30">
        <f t="shared" si="5"/>
        <v>1.003260596940055</v>
      </c>
      <c r="V72" s="30">
        <f t="shared" si="5"/>
        <v>1.0000000000000002</v>
      </c>
      <c r="W72" s="30">
        <f t="shared" si="5"/>
        <v>0.99792099792099798</v>
      </c>
      <c r="X72" s="30">
        <f t="shared" si="5"/>
        <v>0.98247912231865087</v>
      </c>
      <c r="AF72" s="30">
        <f t="shared" si="6"/>
        <v>0.94161958568738224</v>
      </c>
      <c r="AG72" s="30">
        <f t="shared" si="6"/>
        <v>0.95057034220532322</v>
      </c>
      <c r="AH72" s="30">
        <f t="shared" si="6"/>
        <v>0.94696969696969702</v>
      </c>
      <c r="AI72" s="30">
        <f t="shared" si="6"/>
        <v>0.93370681605975725</v>
      </c>
      <c r="AJ72" s="30">
        <f t="shared" si="6"/>
        <v>0.93283582089552242</v>
      </c>
      <c r="AR72" s="30">
        <f t="shared" si="7"/>
        <v>0.94696969696969702</v>
      </c>
      <c r="AS72" s="30">
        <f t="shared" si="7"/>
        <v>0.95057034220532322</v>
      </c>
      <c r="AT72" s="30">
        <f t="shared" si="7"/>
        <v>0.94161958568738224</v>
      </c>
      <c r="AU72" s="30">
        <f t="shared" si="7"/>
        <v>0.94428706326723322</v>
      </c>
      <c r="AV72" s="30">
        <f t="shared" si="7"/>
        <v>0.95057034220532322</v>
      </c>
      <c r="AX72" s="31">
        <v>78.099999999999994</v>
      </c>
    </row>
    <row r="73" spans="1:50" hidden="1" outlineLevel="1">
      <c r="A73" s="100" t="s">
        <v>172</v>
      </c>
      <c r="H73" s="30">
        <f t="shared" si="4"/>
        <v>1.0172939979654121</v>
      </c>
      <c r="I73" s="30">
        <f t="shared" si="4"/>
        <v>1.0204081632653061</v>
      </c>
      <c r="J73" s="30">
        <f t="shared" si="4"/>
        <v>1.0162601626016259</v>
      </c>
      <c r="K73" s="30">
        <f t="shared" si="4"/>
        <v>1.015228426395939</v>
      </c>
      <c r="L73" s="30">
        <f t="shared" si="4"/>
        <v>1.0214504596527101</v>
      </c>
      <c r="T73" s="30">
        <f t="shared" si="5"/>
        <v>0.99833610648918469</v>
      </c>
      <c r="U73" s="30">
        <f t="shared" si="5"/>
        <v>1.003260596940055</v>
      </c>
      <c r="V73" s="30">
        <f t="shared" si="5"/>
        <v>1.0000000000000002</v>
      </c>
      <c r="W73" s="30">
        <f t="shared" si="5"/>
        <v>0.99792099792099798</v>
      </c>
      <c r="X73" s="30">
        <f t="shared" si="5"/>
        <v>0.98247912231865087</v>
      </c>
      <c r="AF73" s="30">
        <f t="shared" si="6"/>
        <v>0.94161958568738224</v>
      </c>
      <c r="AG73" s="30">
        <f t="shared" si="6"/>
        <v>0.95057034220532322</v>
      </c>
      <c r="AH73" s="30">
        <f t="shared" si="6"/>
        <v>0.94696969696969702</v>
      </c>
      <c r="AI73" s="30">
        <f t="shared" si="6"/>
        <v>0.93370681605975725</v>
      </c>
      <c r="AJ73" s="30">
        <f t="shared" si="6"/>
        <v>0.93283582089552242</v>
      </c>
      <c r="AR73" s="30">
        <f t="shared" si="7"/>
        <v>0.94696969696969702</v>
      </c>
      <c r="AS73" s="30">
        <f t="shared" si="7"/>
        <v>0.95057034220532322</v>
      </c>
      <c r="AT73" s="30">
        <f t="shared" si="7"/>
        <v>0.94161958568738224</v>
      </c>
      <c r="AU73" s="30">
        <f t="shared" si="7"/>
        <v>0.94428706326723322</v>
      </c>
      <c r="AV73" s="30">
        <f t="shared" si="7"/>
        <v>0.95057034220532322</v>
      </c>
      <c r="AX73" s="31">
        <v>78.099999999999994</v>
      </c>
    </row>
    <row r="74" spans="1:50" hidden="1" outlineLevel="1">
      <c r="A74" s="100" t="s">
        <v>173</v>
      </c>
      <c r="H74" s="30">
        <f t="shared" si="4"/>
        <v>1.0172939979654121</v>
      </c>
      <c r="I74" s="30">
        <f t="shared" si="4"/>
        <v>1.0204081632653061</v>
      </c>
      <c r="J74" s="30">
        <f t="shared" si="4"/>
        <v>1.0162601626016259</v>
      </c>
      <c r="K74" s="30">
        <f t="shared" si="4"/>
        <v>1.015228426395939</v>
      </c>
      <c r="L74" s="30">
        <f t="shared" si="4"/>
        <v>1.0214504596527101</v>
      </c>
      <c r="T74" s="30">
        <f t="shared" si="5"/>
        <v>0.99833610648918469</v>
      </c>
      <c r="U74" s="30">
        <f t="shared" si="5"/>
        <v>1.003260596940055</v>
      </c>
      <c r="V74" s="30">
        <f t="shared" si="5"/>
        <v>1.0000000000000002</v>
      </c>
      <c r="W74" s="30">
        <f t="shared" si="5"/>
        <v>0.99792099792099798</v>
      </c>
      <c r="X74" s="30">
        <f t="shared" si="5"/>
        <v>0.98247912231865087</v>
      </c>
      <c r="AF74" s="30">
        <f t="shared" si="6"/>
        <v>0.94161958568738224</v>
      </c>
      <c r="AG74" s="30">
        <f t="shared" si="6"/>
        <v>0.95057034220532322</v>
      </c>
      <c r="AH74" s="30">
        <f t="shared" si="6"/>
        <v>0.94696969696969702</v>
      </c>
      <c r="AI74" s="30">
        <f t="shared" si="6"/>
        <v>0.93370681605975725</v>
      </c>
      <c r="AJ74" s="30">
        <f t="shared" si="6"/>
        <v>0.93283582089552242</v>
      </c>
      <c r="AR74" s="30">
        <f t="shared" si="7"/>
        <v>0.94696969696969702</v>
      </c>
      <c r="AS74" s="30">
        <f t="shared" si="7"/>
        <v>0.95057034220532322</v>
      </c>
      <c r="AT74" s="30">
        <f t="shared" si="7"/>
        <v>0.94161958568738224</v>
      </c>
      <c r="AU74" s="30">
        <f t="shared" si="7"/>
        <v>0.94428706326723322</v>
      </c>
      <c r="AV74" s="30">
        <f t="shared" si="7"/>
        <v>0.95057034220532322</v>
      </c>
      <c r="AX74" s="31">
        <v>78.099999999999994</v>
      </c>
    </row>
    <row r="75" spans="1:50" hidden="1" outlineLevel="1">
      <c r="A75" s="100" t="s">
        <v>174</v>
      </c>
      <c r="H75" s="30">
        <f t="shared" si="4"/>
        <v>1.0172939979654121</v>
      </c>
      <c r="I75" s="30">
        <f t="shared" si="4"/>
        <v>1.0204081632653061</v>
      </c>
      <c r="J75" s="30">
        <f t="shared" si="4"/>
        <v>1.0162601626016259</v>
      </c>
      <c r="K75" s="30">
        <f t="shared" si="4"/>
        <v>1.015228426395939</v>
      </c>
      <c r="L75" s="30">
        <f t="shared" si="4"/>
        <v>1.0214504596527101</v>
      </c>
      <c r="T75" s="30">
        <f t="shared" si="5"/>
        <v>0.99833610648918469</v>
      </c>
      <c r="U75" s="30">
        <f t="shared" si="5"/>
        <v>1.003260596940055</v>
      </c>
      <c r="V75" s="30">
        <f t="shared" si="5"/>
        <v>1.0000000000000002</v>
      </c>
      <c r="W75" s="30">
        <f t="shared" si="5"/>
        <v>0.99792099792099798</v>
      </c>
      <c r="X75" s="30">
        <f t="shared" si="5"/>
        <v>0.98247912231865087</v>
      </c>
      <c r="AF75" s="30">
        <f t="shared" si="6"/>
        <v>0.94161958568738224</v>
      </c>
      <c r="AG75" s="30">
        <f t="shared" si="6"/>
        <v>0.95057034220532322</v>
      </c>
      <c r="AH75" s="30">
        <f t="shared" si="6"/>
        <v>0.94696969696969702</v>
      </c>
      <c r="AI75" s="30">
        <f t="shared" si="6"/>
        <v>0.93370681605975725</v>
      </c>
      <c r="AJ75" s="30">
        <f t="shared" si="6"/>
        <v>0.93283582089552242</v>
      </c>
      <c r="AR75" s="30">
        <f t="shared" si="7"/>
        <v>0.94696969696969702</v>
      </c>
      <c r="AS75" s="30">
        <f t="shared" si="7"/>
        <v>0.95057034220532322</v>
      </c>
      <c r="AT75" s="30">
        <f t="shared" si="7"/>
        <v>0.94161958568738224</v>
      </c>
      <c r="AU75" s="30">
        <f t="shared" si="7"/>
        <v>0.94428706326723322</v>
      </c>
      <c r="AV75" s="30">
        <f t="shared" si="7"/>
        <v>0.95057034220532322</v>
      </c>
      <c r="AX75" s="31">
        <v>78.099999999999994</v>
      </c>
    </row>
    <row r="76" spans="1:50" hidden="1" outlineLevel="1">
      <c r="A76" s="100" t="s">
        <v>175</v>
      </c>
      <c r="H76" s="30">
        <f t="shared" ref="H76:L91" si="8">H75</f>
        <v>1.0172939979654121</v>
      </c>
      <c r="I76" s="30">
        <f t="shared" si="8"/>
        <v>1.0204081632653061</v>
      </c>
      <c r="J76" s="30">
        <f t="shared" si="8"/>
        <v>1.0162601626016259</v>
      </c>
      <c r="K76" s="30">
        <f t="shared" si="8"/>
        <v>1.015228426395939</v>
      </c>
      <c r="L76" s="30">
        <f t="shared" si="8"/>
        <v>1.0214504596527101</v>
      </c>
      <c r="T76" s="30">
        <f t="shared" ref="T76:X91" si="9">T75</f>
        <v>0.99833610648918469</v>
      </c>
      <c r="U76" s="30">
        <f t="shared" si="9"/>
        <v>1.003260596940055</v>
      </c>
      <c r="V76" s="30">
        <f t="shared" si="9"/>
        <v>1.0000000000000002</v>
      </c>
      <c r="W76" s="30">
        <f t="shared" si="9"/>
        <v>0.99792099792099798</v>
      </c>
      <c r="X76" s="30">
        <f t="shared" si="9"/>
        <v>0.98247912231865087</v>
      </c>
      <c r="AF76" s="30">
        <f t="shared" ref="AF76:AJ91" si="10">AF75</f>
        <v>0.94161958568738224</v>
      </c>
      <c r="AG76" s="30">
        <f t="shared" si="10"/>
        <v>0.95057034220532322</v>
      </c>
      <c r="AH76" s="30">
        <f t="shared" si="10"/>
        <v>0.94696969696969702</v>
      </c>
      <c r="AI76" s="30">
        <f t="shared" si="10"/>
        <v>0.93370681605975725</v>
      </c>
      <c r="AJ76" s="30">
        <f t="shared" si="10"/>
        <v>0.93283582089552242</v>
      </c>
      <c r="AR76" s="30">
        <f t="shared" ref="AR76:AV91" si="11">AR75</f>
        <v>0.94696969696969702</v>
      </c>
      <c r="AS76" s="30">
        <f t="shared" si="11"/>
        <v>0.95057034220532322</v>
      </c>
      <c r="AT76" s="30">
        <f t="shared" si="11"/>
        <v>0.94161958568738224</v>
      </c>
      <c r="AU76" s="30">
        <f t="shared" si="11"/>
        <v>0.94428706326723322</v>
      </c>
      <c r="AV76" s="30">
        <f t="shared" si="11"/>
        <v>0.95057034220532322</v>
      </c>
      <c r="AX76" s="31">
        <v>79.599999999999994</v>
      </c>
    </row>
    <row r="77" spans="1:50" hidden="1" outlineLevel="1">
      <c r="A77" s="100" t="s">
        <v>176</v>
      </c>
      <c r="H77" s="30">
        <f t="shared" si="8"/>
        <v>1.0172939979654121</v>
      </c>
      <c r="I77" s="30">
        <f t="shared" si="8"/>
        <v>1.0204081632653061</v>
      </c>
      <c r="J77" s="30">
        <f t="shared" si="8"/>
        <v>1.0162601626016259</v>
      </c>
      <c r="K77" s="30">
        <f t="shared" si="8"/>
        <v>1.015228426395939</v>
      </c>
      <c r="L77" s="30">
        <f t="shared" si="8"/>
        <v>1.0214504596527101</v>
      </c>
      <c r="T77" s="30">
        <f t="shared" si="9"/>
        <v>0.99833610648918469</v>
      </c>
      <c r="U77" s="30">
        <f t="shared" si="9"/>
        <v>1.003260596940055</v>
      </c>
      <c r="V77" s="30">
        <f t="shared" si="9"/>
        <v>1.0000000000000002</v>
      </c>
      <c r="W77" s="30">
        <f t="shared" si="9"/>
        <v>0.99792099792099798</v>
      </c>
      <c r="X77" s="30">
        <f t="shared" si="9"/>
        <v>0.98247912231865087</v>
      </c>
      <c r="AF77" s="30">
        <f t="shared" si="10"/>
        <v>0.94161958568738224</v>
      </c>
      <c r="AG77" s="30">
        <f t="shared" si="10"/>
        <v>0.95057034220532322</v>
      </c>
      <c r="AH77" s="30">
        <f t="shared" si="10"/>
        <v>0.94696969696969702</v>
      </c>
      <c r="AI77" s="30">
        <f t="shared" si="10"/>
        <v>0.93370681605975725</v>
      </c>
      <c r="AJ77" s="30">
        <f t="shared" si="10"/>
        <v>0.93283582089552242</v>
      </c>
      <c r="AR77" s="30">
        <f t="shared" si="11"/>
        <v>0.94696969696969702</v>
      </c>
      <c r="AS77" s="30">
        <f t="shared" si="11"/>
        <v>0.95057034220532322</v>
      </c>
      <c r="AT77" s="30">
        <f t="shared" si="11"/>
        <v>0.94161958568738224</v>
      </c>
      <c r="AU77" s="30">
        <f t="shared" si="11"/>
        <v>0.94428706326723322</v>
      </c>
      <c r="AV77" s="30">
        <f t="shared" si="11"/>
        <v>0.95057034220532322</v>
      </c>
      <c r="AX77" s="31">
        <v>79.599999999999994</v>
      </c>
    </row>
    <row r="78" spans="1:50" hidden="1" outlineLevel="1">
      <c r="A78" s="100" t="s">
        <v>177</v>
      </c>
      <c r="H78" s="30">
        <f t="shared" si="8"/>
        <v>1.0172939979654121</v>
      </c>
      <c r="I78" s="30">
        <f t="shared" si="8"/>
        <v>1.0204081632653061</v>
      </c>
      <c r="J78" s="30">
        <f t="shared" si="8"/>
        <v>1.0162601626016259</v>
      </c>
      <c r="K78" s="30">
        <f t="shared" si="8"/>
        <v>1.015228426395939</v>
      </c>
      <c r="L78" s="30">
        <f t="shared" si="8"/>
        <v>1.0214504596527101</v>
      </c>
      <c r="T78" s="30">
        <f t="shared" si="9"/>
        <v>0.99833610648918469</v>
      </c>
      <c r="U78" s="30">
        <f t="shared" si="9"/>
        <v>1.003260596940055</v>
      </c>
      <c r="V78" s="30">
        <f t="shared" si="9"/>
        <v>1.0000000000000002</v>
      </c>
      <c r="W78" s="30">
        <f t="shared" si="9"/>
        <v>0.99792099792099798</v>
      </c>
      <c r="X78" s="30">
        <f t="shared" si="9"/>
        <v>0.98247912231865087</v>
      </c>
      <c r="AF78" s="30">
        <f t="shared" si="10"/>
        <v>0.94161958568738224</v>
      </c>
      <c r="AG78" s="30">
        <f t="shared" si="10"/>
        <v>0.95057034220532322</v>
      </c>
      <c r="AH78" s="30">
        <f t="shared" si="10"/>
        <v>0.94696969696969702</v>
      </c>
      <c r="AI78" s="30">
        <f t="shared" si="10"/>
        <v>0.93370681605975725</v>
      </c>
      <c r="AJ78" s="30">
        <f t="shared" si="10"/>
        <v>0.93283582089552242</v>
      </c>
      <c r="AR78" s="30">
        <f t="shared" si="11"/>
        <v>0.94696969696969702</v>
      </c>
      <c r="AS78" s="30">
        <f t="shared" si="11"/>
        <v>0.95057034220532322</v>
      </c>
      <c r="AT78" s="30">
        <f t="shared" si="11"/>
        <v>0.94161958568738224</v>
      </c>
      <c r="AU78" s="30">
        <f t="shared" si="11"/>
        <v>0.94428706326723322</v>
      </c>
      <c r="AV78" s="30">
        <f t="shared" si="11"/>
        <v>0.95057034220532322</v>
      </c>
      <c r="AX78" s="31">
        <v>79.599999999999994</v>
      </c>
    </row>
    <row r="79" spans="1:50" hidden="1" outlineLevel="1">
      <c r="A79" s="100" t="s">
        <v>178</v>
      </c>
      <c r="H79" s="30">
        <f t="shared" si="8"/>
        <v>1.0172939979654121</v>
      </c>
      <c r="I79" s="30">
        <f t="shared" si="8"/>
        <v>1.0204081632653061</v>
      </c>
      <c r="J79" s="30">
        <f t="shared" si="8"/>
        <v>1.0162601626016259</v>
      </c>
      <c r="K79" s="30">
        <f t="shared" si="8"/>
        <v>1.015228426395939</v>
      </c>
      <c r="L79" s="30">
        <f t="shared" si="8"/>
        <v>1.0214504596527101</v>
      </c>
      <c r="T79" s="30">
        <f t="shared" si="9"/>
        <v>0.99833610648918469</v>
      </c>
      <c r="U79" s="30">
        <f t="shared" si="9"/>
        <v>1.003260596940055</v>
      </c>
      <c r="V79" s="30">
        <f t="shared" si="9"/>
        <v>1.0000000000000002</v>
      </c>
      <c r="W79" s="30">
        <f t="shared" si="9"/>
        <v>0.99792099792099798</v>
      </c>
      <c r="X79" s="30">
        <f t="shared" si="9"/>
        <v>0.98247912231865087</v>
      </c>
      <c r="AF79" s="30">
        <f t="shared" si="10"/>
        <v>0.94161958568738224</v>
      </c>
      <c r="AG79" s="30">
        <f t="shared" si="10"/>
        <v>0.95057034220532322</v>
      </c>
      <c r="AH79" s="30">
        <f t="shared" si="10"/>
        <v>0.94696969696969702</v>
      </c>
      <c r="AI79" s="30">
        <f t="shared" si="10"/>
        <v>0.93370681605975725</v>
      </c>
      <c r="AJ79" s="30">
        <f t="shared" si="10"/>
        <v>0.93283582089552242</v>
      </c>
      <c r="AR79" s="30">
        <f t="shared" si="11"/>
        <v>0.94696969696969702</v>
      </c>
      <c r="AS79" s="30">
        <f t="shared" si="11"/>
        <v>0.95057034220532322</v>
      </c>
      <c r="AT79" s="30">
        <f t="shared" si="11"/>
        <v>0.94161958568738224</v>
      </c>
      <c r="AU79" s="30">
        <f t="shared" si="11"/>
        <v>0.94428706326723322</v>
      </c>
      <c r="AV79" s="30">
        <f t="shared" si="11"/>
        <v>0.95057034220532322</v>
      </c>
      <c r="AX79" s="31">
        <v>79.599999999999994</v>
      </c>
    </row>
    <row r="80" spans="1:50" hidden="1" outlineLevel="1">
      <c r="A80" s="100" t="s">
        <v>179</v>
      </c>
      <c r="H80" s="30">
        <f t="shared" si="8"/>
        <v>1.0172939979654121</v>
      </c>
      <c r="I80" s="30">
        <f t="shared" si="8"/>
        <v>1.0204081632653061</v>
      </c>
      <c r="J80" s="30">
        <f t="shared" si="8"/>
        <v>1.0162601626016259</v>
      </c>
      <c r="K80" s="30">
        <f t="shared" si="8"/>
        <v>1.015228426395939</v>
      </c>
      <c r="L80" s="30">
        <f t="shared" si="8"/>
        <v>1.0214504596527101</v>
      </c>
      <c r="T80" s="30">
        <f t="shared" si="9"/>
        <v>0.99833610648918469</v>
      </c>
      <c r="U80" s="30">
        <f t="shared" si="9"/>
        <v>1.003260596940055</v>
      </c>
      <c r="V80" s="30">
        <f t="shared" si="9"/>
        <v>1.0000000000000002</v>
      </c>
      <c r="W80" s="30">
        <f t="shared" si="9"/>
        <v>0.99792099792099798</v>
      </c>
      <c r="X80" s="30">
        <f t="shared" si="9"/>
        <v>0.98247912231865087</v>
      </c>
      <c r="AF80" s="30">
        <f t="shared" si="10"/>
        <v>0.94161958568738224</v>
      </c>
      <c r="AG80" s="30">
        <f t="shared" si="10"/>
        <v>0.95057034220532322</v>
      </c>
      <c r="AH80" s="30">
        <f t="shared" si="10"/>
        <v>0.94696969696969702</v>
      </c>
      <c r="AI80" s="30">
        <f t="shared" si="10"/>
        <v>0.93370681605975725</v>
      </c>
      <c r="AJ80" s="30">
        <f t="shared" si="10"/>
        <v>0.93283582089552242</v>
      </c>
      <c r="AR80" s="30">
        <f t="shared" si="11"/>
        <v>0.94696969696969702</v>
      </c>
      <c r="AS80" s="30">
        <f t="shared" si="11"/>
        <v>0.95057034220532322</v>
      </c>
      <c r="AT80" s="30">
        <f t="shared" si="11"/>
        <v>0.94161958568738224</v>
      </c>
      <c r="AU80" s="30">
        <f t="shared" si="11"/>
        <v>0.94428706326723322</v>
      </c>
      <c r="AV80" s="30">
        <f t="shared" si="11"/>
        <v>0.95057034220532322</v>
      </c>
      <c r="AX80" s="31">
        <v>83.8</v>
      </c>
    </row>
    <row r="81" spans="1:50" hidden="1" outlineLevel="1">
      <c r="A81" s="100" t="s">
        <v>180</v>
      </c>
      <c r="H81" s="30">
        <f t="shared" si="8"/>
        <v>1.0172939979654121</v>
      </c>
      <c r="I81" s="30">
        <f t="shared" si="8"/>
        <v>1.0204081632653061</v>
      </c>
      <c r="J81" s="30">
        <f t="shared" si="8"/>
        <v>1.0162601626016259</v>
      </c>
      <c r="K81" s="30">
        <f t="shared" si="8"/>
        <v>1.015228426395939</v>
      </c>
      <c r="L81" s="30">
        <f t="shared" si="8"/>
        <v>1.0214504596527101</v>
      </c>
      <c r="T81" s="30">
        <f t="shared" si="9"/>
        <v>0.99833610648918469</v>
      </c>
      <c r="U81" s="30">
        <f t="shared" si="9"/>
        <v>1.003260596940055</v>
      </c>
      <c r="V81" s="30">
        <f t="shared" si="9"/>
        <v>1.0000000000000002</v>
      </c>
      <c r="W81" s="30">
        <f t="shared" si="9"/>
        <v>0.99792099792099798</v>
      </c>
      <c r="X81" s="30">
        <f t="shared" si="9"/>
        <v>0.98247912231865087</v>
      </c>
      <c r="AF81" s="30">
        <f t="shared" si="10"/>
        <v>0.94161958568738224</v>
      </c>
      <c r="AG81" s="30">
        <f t="shared" si="10"/>
        <v>0.95057034220532322</v>
      </c>
      <c r="AH81" s="30">
        <f t="shared" si="10"/>
        <v>0.94696969696969702</v>
      </c>
      <c r="AI81" s="30">
        <f t="shared" si="10"/>
        <v>0.93370681605975725</v>
      </c>
      <c r="AJ81" s="30">
        <f t="shared" si="10"/>
        <v>0.93283582089552242</v>
      </c>
      <c r="AR81" s="30">
        <f t="shared" si="11"/>
        <v>0.94696969696969702</v>
      </c>
      <c r="AS81" s="30">
        <f t="shared" si="11"/>
        <v>0.95057034220532322</v>
      </c>
      <c r="AT81" s="30">
        <f t="shared" si="11"/>
        <v>0.94161958568738224</v>
      </c>
      <c r="AU81" s="30">
        <f t="shared" si="11"/>
        <v>0.94428706326723322</v>
      </c>
      <c r="AV81" s="30">
        <f t="shared" si="11"/>
        <v>0.95057034220532322</v>
      </c>
      <c r="AX81" s="31">
        <v>83.8</v>
      </c>
    </row>
    <row r="82" spans="1:50" hidden="1" outlineLevel="1">
      <c r="A82" s="100" t="s">
        <v>181</v>
      </c>
      <c r="H82" s="30">
        <f t="shared" si="8"/>
        <v>1.0172939979654121</v>
      </c>
      <c r="I82" s="30">
        <f t="shared" si="8"/>
        <v>1.0204081632653061</v>
      </c>
      <c r="J82" s="30">
        <f t="shared" si="8"/>
        <v>1.0162601626016259</v>
      </c>
      <c r="K82" s="30">
        <f t="shared" si="8"/>
        <v>1.015228426395939</v>
      </c>
      <c r="L82" s="30">
        <f t="shared" si="8"/>
        <v>1.0214504596527101</v>
      </c>
      <c r="T82" s="30">
        <f t="shared" si="9"/>
        <v>0.99833610648918469</v>
      </c>
      <c r="U82" s="30">
        <f t="shared" si="9"/>
        <v>1.003260596940055</v>
      </c>
      <c r="V82" s="30">
        <f t="shared" si="9"/>
        <v>1.0000000000000002</v>
      </c>
      <c r="W82" s="30">
        <f t="shared" si="9"/>
        <v>0.99792099792099798</v>
      </c>
      <c r="X82" s="30">
        <f t="shared" si="9"/>
        <v>0.98247912231865087</v>
      </c>
      <c r="AF82" s="30">
        <f t="shared" si="10"/>
        <v>0.94161958568738224</v>
      </c>
      <c r="AG82" s="30">
        <f t="shared" si="10"/>
        <v>0.95057034220532322</v>
      </c>
      <c r="AH82" s="30">
        <f t="shared" si="10"/>
        <v>0.94696969696969702</v>
      </c>
      <c r="AI82" s="30">
        <f t="shared" si="10"/>
        <v>0.93370681605975725</v>
      </c>
      <c r="AJ82" s="30">
        <f t="shared" si="10"/>
        <v>0.93283582089552242</v>
      </c>
      <c r="AR82" s="30">
        <f t="shared" si="11"/>
        <v>0.94696969696969702</v>
      </c>
      <c r="AS82" s="30">
        <f t="shared" si="11"/>
        <v>0.95057034220532322</v>
      </c>
      <c r="AT82" s="30">
        <f t="shared" si="11"/>
        <v>0.94161958568738224</v>
      </c>
      <c r="AU82" s="30">
        <f t="shared" si="11"/>
        <v>0.94428706326723322</v>
      </c>
      <c r="AV82" s="30">
        <f t="shared" si="11"/>
        <v>0.95057034220532322</v>
      </c>
      <c r="AX82" s="31">
        <v>83.8</v>
      </c>
    </row>
    <row r="83" spans="1:50" hidden="1" outlineLevel="1">
      <c r="A83" s="100" t="s">
        <v>182</v>
      </c>
      <c r="H83" s="30">
        <f t="shared" si="8"/>
        <v>1.0172939979654121</v>
      </c>
      <c r="I83" s="30">
        <f t="shared" si="8"/>
        <v>1.0204081632653061</v>
      </c>
      <c r="J83" s="30">
        <f t="shared" si="8"/>
        <v>1.0162601626016259</v>
      </c>
      <c r="K83" s="30">
        <f t="shared" si="8"/>
        <v>1.015228426395939</v>
      </c>
      <c r="L83" s="30">
        <f t="shared" si="8"/>
        <v>1.0214504596527101</v>
      </c>
      <c r="T83" s="30">
        <f t="shared" si="9"/>
        <v>0.99833610648918469</v>
      </c>
      <c r="U83" s="30">
        <f t="shared" si="9"/>
        <v>1.003260596940055</v>
      </c>
      <c r="V83" s="30">
        <f t="shared" si="9"/>
        <v>1.0000000000000002</v>
      </c>
      <c r="W83" s="30">
        <f t="shared" si="9"/>
        <v>0.99792099792099798</v>
      </c>
      <c r="X83" s="30">
        <f t="shared" si="9"/>
        <v>0.98247912231865087</v>
      </c>
      <c r="AF83" s="30">
        <f t="shared" si="10"/>
        <v>0.94161958568738224</v>
      </c>
      <c r="AG83" s="30">
        <f t="shared" si="10"/>
        <v>0.95057034220532322</v>
      </c>
      <c r="AH83" s="30">
        <f t="shared" si="10"/>
        <v>0.94696969696969702</v>
      </c>
      <c r="AI83" s="30">
        <f t="shared" si="10"/>
        <v>0.93370681605975725</v>
      </c>
      <c r="AJ83" s="30">
        <f t="shared" si="10"/>
        <v>0.93283582089552242</v>
      </c>
      <c r="AR83" s="30">
        <f t="shared" si="11"/>
        <v>0.94696969696969702</v>
      </c>
      <c r="AS83" s="30">
        <f t="shared" si="11"/>
        <v>0.95057034220532322</v>
      </c>
      <c r="AT83" s="30">
        <f t="shared" si="11"/>
        <v>0.94161958568738224</v>
      </c>
      <c r="AU83" s="30">
        <f t="shared" si="11"/>
        <v>0.94428706326723322</v>
      </c>
      <c r="AV83" s="30">
        <f t="shared" si="11"/>
        <v>0.95057034220532322</v>
      </c>
      <c r="AX83" s="31">
        <v>83.8</v>
      </c>
    </row>
    <row r="84" spans="1:50" hidden="1" outlineLevel="1">
      <c r="A84" s="100" t="s">
        <v>183</v>
      </c>
      <c r="H84" s="30">
        <f t="shared" si="8"/>
        <v>1.0172939979654121</v>
      </c>
      <c r="I84" s="30">
        <f t="shared" si="8"/>
        <v>1.0204081632653061</v>
      </c>
      <c r="J84" s="30">
        <f t="shared" si="8"/>
        <v>1.0162601626016259</v>
      </c>
      <c r="K84" s="30">
        <f t="shared" si="8"/>
        <v>1.015228426395939</v>
      </c>
      <c r="L84" s="30">
        <f t="shared" si="8"/>
        <v>1.0214504596527101</v>
      </c>
      <c r="T84" s="30">
        <f t="shared" si="9"/>
        <v>0.99833610648918469</v>
      </c>
      <c r="U84" s="30">
        <f t="shared" si="9"/>
        <v>1.003260596940055</v>
      </c>
      <c r="V84" s="30">
        <f t="shared" si="9"/>
        <v>1.0000000000000002</v>
      </c>
      <c r="W84" s="30">
        <f t="shared" si="9"/>
        <v>0.99792099792099798</v>
      </c>
      <c r="X84" s="30">
        <f t="shared" si="9"/>
        <v>0.98247912231865087</v>
      </c>
      <c r="AF84" s="30">
        <f t="shared" si="10"/>
        <v>0.94161958568738224</v>
      </c>
      <c r="AG84" s="30">
        <f t="shared" si="10"/>
        <v>0.95057034220532322</v>
      </c>
      <c r="AH84" s="30">
        <f t="shared" si="10"/>
        <v>0.94696969696969702</v>
      </c>
      <c r="AI84" s="30">
        <f t="shared" si="10"/>
        <v>0.93370681605975725</v>
      </c>
      <c r="AJ84" s="30">
        <f t="shared" si="10"/>
        <v>0.93283582089552242</v>
      </c>
      <c r="AR84" s="30">
        <f t="shared" si="11"/>
        <v>0.94696969696969702</v>
      </c>
      <c r="AS84" s="30">
        <f t="shared" si="11"/>
        <v>0.95057034220532322</v>
      </c>
      <c r="AT84" s="30">
        <f t="shared" si="11"/>
        <v>0.94161958568738224</v>
      </c>
      <c r="AU84" s="30">
        <f t="shared" si="11"/>
        <v>0.94428706326723322</v>
      </c>
      <c r="AV84" s="30">
        <f t="shared" si="11"/>
        <v>0.95057034220532322</v>
      </c>
      <c r="AX84" s="31">
        <v>86.7</v>
      </c>
    </row>
    <row r="85" spans="1:50" hidden="1" outlineLevel="1">
      <c r="A85" s="100" t="s">
        <v>184</v>
      </c>
      <c r="H85" s="30">
        <f t="shared" si="8"/>
        <v>1.0172939979654121</v>
      </c>
      <c r="I85" s="30">
        <f t="shared" si="8"/>
        <v>1.0204081632653061</v>
      </c>
      <c r="J85" s="30">
        <f t="shared" si="8"/>
        <v>1.0162601626016259</v>
      </c>
      <c r="K85" s="30">
        <f t="shared" si="8"/>
        <v>1.015228426395939</v>
      </c>
      <c r="L85" s="30">
        <f t="shared" si="8"/>
        <v>1.0214504596527101</v>
      </c>
      <c r="T85" s="30">
        <f t="shared" si="9"/>
        <v>0.99833610648918469</v>
      </c>
      <c r="U85" s="30">
        <f t="shared" si="9"/>
        <v>1.003260596940055</v>
      </c>
      <c r="V85" s="30">
        <f t="shared" si="9"/>
        <v>1.0000000000000002</v>
      </c>
      <c r="W85" s="30">
        <f t="shared" si="9"/>
        <v>0.99792099792099798</v>
      </c>
      <c r="X85" s="30">
        <f t="shared" si="9"/>
        <v>0.98247912231865087</v>
      </c>
      <c r="AF85" s="30">
        <f t="shared" si="10"/>
        <v>0.94161958568738224</v>
      </c>
      <c r="AG85" s="30">
        <f t="shared" si="10"/>
        <v>0.95057034220532322</v>
      </c>
      <c r="AH85" s="30">
        <f t="shared" si="10"/>
        <v>0.94696969696969702</v>
      </c>
      <c r="AI85" s="30">
        <f t="shared" si="10"/>
        <v>0.93370681605975725</v>
      </c>
      <c r="AJ85" s="30">
        <f t="shared" si="10"/>
        <v>0.93283582089552242</v>
      </c>
      <c r="AR85" s="30">
        <f t="shared" si="11"/>
        <v>0.94696969696969702</v>
      </c>
      <c r="AS85" s="30">
        <f t="shared" si="11"/>
        <v>0.95057034220532322</v>
      </c>
      <c r="AT85" s="30">
        <f t="shared" si="11"/>
        <v>0.94161958568738224</v>
      </c>
      <c r="AU85" s="30">
        <f t="shared" si="11"/>
        <v>0.94428706326723322</v>
      </c>
      <c r="AV85" s="30">
        <f t="shared" si="11"/>
        <v>0.95057034220532322</v>
      </c>
      <c r="AX85" s="31">
        <v>86.7</v>
      </c>
    </row>
    <row r="86" spans="1:50" hidden="1" outlineLevel="1">
      <c r="A86" s="100" t="s">
        <v>185</v>
      </c>
      <c r="H86" s="30">
        <f t="shared" si="8"/>
        <v>1.0172939979654121</v>
      </c>
      <c r="I86" s="30">
        <f t="shared" si="8"/>
        <v>1.0204081632653061</v>
      </c>
      <c r="J86" s="30">
        <f t="shared" si="8"/>
        <v>1.0162601626016259</v>
      </c>
      <c r="K86" s="30">
        <f t="shared" si="8"/>
        <v>1.015228426395939</v>
      </c>
      <c r="L86" s="30">
        <f t="shared" si="8"/>
        <v>1.0214504596527101</v>
      </c>
      <c r="T86" s="30">
        <f t="shared" si="9"/>
        <v>0.99833610648918469</v>
      </c>
      <c r="U86" s="30">
        <f t="shared" si="9"/>
        <v>1.003260596940055</v>
      </c>
      <c r="V86" s="30">
        <f t="shared" si="9"/>
        <v>1.0000000000000002</v>
      </c>
      <c r="W86" s="30">
        <f t="shared" si="9"/>
        <v>0.99792099792099798</v>
      </c>
      <c r="X86" s="30">
        <f t="shared" si="9"/>
        <v>0.98247912231865087</v>
      </c>
      <c r="AF86" s="30">
        <f t="shared" si="10"/>
        <v>0.94161958568738224</v>
      </c>
      <c r="AG86" s="30">
        <f t="shared" si="10"/>
        <v>0.95057034220532322</v>
      </c>
      <c r="AH86" s="30">
        <f t="shared" si="10"/>
        <v>0.94696969696969702</v>
      </c>
      <c r="AI86" s="30">
        <f t="shared" si="10"/>
        <v>0.93370681605975725</v>
      </c>
      <c r="AJ86" s="30">
        <f t="shared" si="10"/>
        <v>0.93283582089552242</v>
      </c>
      <c r="AR86" s="30">
        <f t="shared" si="11"/>
        <v>0.94696969696969702</v>
      </c>
      <c r="AS86" s="30">
        <f t="shared" si="11"/>
        <v>0.95057034220532322</v>
      </c>
      <c r="AT86" s="30">
        <f t="shared" si="11"/>
        <v>0.94161958568738224</v>
      </c>
      <c r="AU86" s="30">
        <f t="shared" si="11"/>
        <v>0.94428706326723322</v>
      </c>
      <c r="AV86" s="30">
        <f t="shared" si="11"/>
        <v>0.95057034220532322</v>
      </c>
      <c r="AX86" s="31">
        <v>86.7</v>
      </c>
    </row>
    <row r="87" spans="1:50" hidden="1" outlineLevel="1">
      <c r="A87" s="100" t="s">
        <v>186</v>
      </c>
      <c r="H87" s="30">
        <f t="shared" si="8"/>
        <v>1.0172939979654121</v>
      </c>
      <c r="I87" s="30">
        <f t="shared" si="8"/>
        <v>1.0204081632653061</v>
      </c>
      <c r="J87" s="30">
        <f t="shared" si="8"/>
        <v>1.0162601626016259</v>
      </c>
      <c r="K87" s="30">
        <f t="shared" si="8"/>
        <v>1.015228426395939</v>
      </c>
      <c r="L87" s="30">
        <f t="shared" si="8"/>
        <v>1.0214504596527101</v>
      </c>
      <c r="T87" s="30">
        <f t="shared" si="9"/>
        <v>0.99833610648918469</v>
      </c>
      <c r="U87" s="30">
        <f t="shared" si="9"/>
        <v>1.003260596940055</v>
      </c>
      <c r="V87" s="30">
        <f t="shared" si="9"/>
        <v>1.0000000000000002</v>
      </c>
      <c r="W87" s="30">
        <f t="shared" si="9"/>
        <v>0.99792099792099798</v>
      </c>
      <c r="X87" s="30">
        <f t="shared" si="9"/>
        <v>0.98247912231865087</v>
      </c>
      <c r="AF87" s="30">
        <f t="shared" si="10"/>
        <v>0.94161958568738224</v>
      </c>
      <c r="AG87" s="30">
        <f t="shared" si="10"/>
        <v>0.95057034220532322</v>
      </c>
      <c r="AH87" s="30">
        <f t="shared" si="10"/>
        <v>0.94696969696969702</v>
      </c>
      <c r="AI87" s="30">
        <f t="shared" si="10"/>
        <v>0.93370681605975725</v>
      </c>
      <c r="AJ87" s="30">
        <f t="shared" si="10"/>
        <v>0.93283582089552242</v>
      </c>
      <c r="AR87" s="30">
        <f t="shared" si="11"/>
        <v>0.94696969696969702</v>
      </c>
      <c r="AS87" s="30">
        <f t="shared" si="11"/>
        <v>0.95057034220532322</v>
      </c>
      <c r="AT87" s="30">
        <f t="shared" si="11"/>
        <v>0.94161958568738224</v>
      </c>
      <c r="AU87" s="30">
        <f t="shared" si="11"/>
        <v>0.94428706326723322</v>
      </c>
      <c r="AV87" s="30">
        <f t="shared" si="11"/>
        <v>0.95057034220532322</v>
      </c>
      <c r="AX87" s="31">
        <v>86.7</v>
      </c>
    </row>
    <row r="88" spans="1:50" hidden="1" outlineLevel="1">
      <c r="A88" s="100" t="s">
        <v>187</v>
      </c>
      <c r="H88" s="30">
        <f t="shared" si="8"/>
        <v>1.0172939979654121</v>
      </c>
      <c r="I88" s="30">
        <f t="shared" si="8"/>
        <v>1.0204081632653061</v>
      </c>
      <c r="J88" s="30">
        <f t="shared" si="8"/>
        <v>1.0162601626016259</v>
      </c>
      <c r="K88" s="30">
        <f t="shared" si="8"/>
        <v>1.015228426395939</v>
      </c>
      <c r="L88" s="30">
        <f t="shared" si="8"/>
        <v>1.0214504596527101</v>
      </c>
      <c r="T88" s="30">
        <f t="shared" si="9"/>
        <v>0.99833610648918469</v>
      </c>
      <c r="U88" s="30">
        <f t="shared" si="9"/>
        <v>1.003260596940055</v>
      </c>
      <c r="V88" s="30">
        <f t="shared" si="9"/>
        <v>1.0000000000000002</v>
      </c>
      <c r="W88" s="30">
        <f t="shared" si="9"/>
        <v>0.99792099792099798</v>
      </c>
      <c r="X88" s="30">
        <f t="shared" si="9"/>
        <v>0.98247912231865087</v>
      </c>
      <c r="AF88" s="30">
        <f t="shared" si="10"/>
        <v>0.94161958568738224</v>
      </c>
      <c r="AG88" s="30">
        <f t="shared" si="10"/>
        <v>0.95057034220532322</v>
      </c>
      <c r="AH88" s="30">
        <f t="shared" si="10"/>
        <v>0.94696969696969702</v>
      </c>
      <c r="AI88" s="30">
        <f t="shared" si="10"/>
        <v>0.93370681605975725</v>
      </c>
      <c r="AJ88" s="30">
        <f t="shared" si="10"/>
        <v>0.93283582089552242</v>
      </c>
      <c r="AR88" s="30">
        <f t="shared" si="11"/>
        <v>0.94696969696969702</v>
      </c>
      <c r="AS88" s="30">
        <f t="shared" si="11"/>
        <v>0.95057034220532322</v>
      </c>
      <c r="AT88" s="30">
        <f t="shared" si="11"/>
        <v>0.94161958568738224</v>
      </c>
      <c r="AU88" s="30">
        <f t="shared" si="11"/>
        <v>0.94428706326723322</v>
      </c>
      <c r="AV88" s="30">
        <f t="shared" si="11"/>
        <v>0.95057034220532322</v>
      </c>
      <c r="AX88" s="31">
        <v>88.9</v>
      </c>
    </row>
    <row r="89" spans="1:50" hidden="1" outlineLevel="1">
      <c r="A89" s="100" t="s">
        <v>188</v>
      </c>
      <c r="H89" s="30">
        <f t="shared" si="8"/>
        <v>1.0172939979654121</v>
      </c>
      <c r="I89" s="30">
        <f t="shared" si="8"/>
        <v>1.0204081632653061</v>
      </c>
      <c r="J89" s="30">
        <f t="shared" si="8"/>
        <v>1.0162601626016259</v>
      </c>
      <c r="K89" s="30">
        <f t="shared" si="8"/>
        <v>1.015228426395939</v>
      </c>
      <c r="L89" s="30">
        <f t="shared" si="8"/>
        <v>1.0214504596527101</v>
      </c>
      <c r="T89" s="30">
        <f t="shared" si="9"/>
        <v>0.99833610648918469</v>
      </c>
      <c r="U89" s="30">
        <f t="shared" si="9"/>
        <v>1.003260596940055</v>
      </c>
      <c r="V89" s="30">
        <f t="shared" si="9"/>
        <v>1.0000000000000002</v>
      </c>
      <c r="W89" s="30">
        <f t="shared" si="9"/>
        <v>0.99792099792099798</v>
      </c>
      <c r="X89" s="30">
        <f t="shared" si="9"/>
        <v>0.98247912231865087</v>
      </c>
      <c r="AF89" s="30">
        <f t="shared" si="10"/>
        <v>0.94161958568738224</v>
      </c>
      <c r="AG89" s="30">
        <f t="shared" si="10"/>
        <v>0.95057034220532322</v>
      </c>
      <c r="AH89" s="30">
        <f t="shared" si="10"/>
        <v>0.94696969696969702</v>
      </c>
      <c r="AI89" s="30">
        <f t="shared" si="10"/>
        <v>0.93370681605975725</v>
      </c>
      <c r="AJ89" s="30">
        <f t="shared" si="10"/>
        <v>0.93283582089552242</v>
      </c>
      <c r="AR89" s="30">
        <f t="shared" si="11"/>
        <v>0.94696969696969702</v>
      </c>
      <c r="AS89" s="30">
        <f t="shared" si="11"/>
        <v>0.95057034220532322</v>
      </c>
      <c r="AT89" s="30">
        <f t="shared" si="11"/>
        <v>0.94161958568738224</v>
      </c>
      <c r="AU89" s="30">
        <f t="shared" si="11"/>
        <v>0.94428706326723322</v>
      </c>
      <c r="AV89" s="30">
        <f t="shared" si="11"/>
        <v>0.95057034220532322</v>
      </c>
      <c r="AX89" s="31">
        <v>88.9</v>
      </c>
    </row>
    <row r="90" spans="1:50" hidden="1" outlineLevel="1">
      <c r="A90" s="100" t="s">
        <v>189</v>
      </c>
      <c r="H90" s="30">
        <f t="shared" si="8"/>
        <v>1.0172939979654121</v>
      </c>
      <c r="I90" s="30">
        <f t="shared" si="8"/>
        <v>1.0204081632653061</v>
      </c>
      <c r="J90" s="30">
        <f t="shared" si="8"/>
        <v>1.0162601626016259</v>
      </c>
      <c r="K90" s="30">
        <f t="shared" si="8"/>
        <v>1.015228426395939</v>
      </c>
      <c r="L90" s="30">
        <f t="shared" si="8"/>
        <v>1.0214504596527101</v>
      </c>
      <c r="T90" s="30">
        <f t="shared" si="9"/>
        <v>0.99833610648918469</v>
      </c>
      <c r="U90" s="30">
        <f t="shared" si="9"/>
        <v>1.003260596940055</v>
      </c>
      <c r="V90" s="30">
        <f t="shared" si="9"/>
        <v>1.0000000000000002</v>
      </c>
      <c r="W90" s="30">
        <f t="shared" si="9"/>
        <v>0.99792099792099798</v>
      </c>
      <c r="X90" s="30">
        <f t="shared" si="9"/>
        <v>0.98247912231865087</v>
      </c>
      <c r="AF90" s="30">
        <f t="shared" si="10"/>
        <v>0.94161958568738224</v>
      </c>
      <c r="AG90" s="30">
        <f t="shared" si="10"/>
        <v>0.95057034220532322</v>
      </c>
      <c r="AH90" s="30">
        <f t="shared" si="10"/>
        <v>0.94696969696969702</v>
      </c>
      <c r="AI90" s="30">
        <f t="shared" si="10"/>
        <v>0.93370681605975725</v>
      </c>
      <c r="AJ90" s="30">
        <f t="shared" si="10"/>
        <v>0.93283582089552242</v>
      </c>
      <c r="AR90" s="30">
        <f t="shared" si="11"/>
        <v>0.94696969696969702</v>
      </c>
      <c r="AS90" s="30">
        <f t="shared" si="11"/>
        <v>0.95057034220532322</v>
      </c>
      <c r="AT90" s="30">
        <f t="shared" si="11"/>
        <v>0.94161958568738224</v>
      </c>
      <c r="AU90" s="30">
        <f t="shared" si="11"/>
        <v>0.94428706326723322</v>
      </c>
      <c r="AV90" s="30">
        <f t="shared" si="11"/>
        <v>0.95057034220532322</v>
      </c>
      <c r="AX90" s="31">
        <v>88.9</v>
      </c>
    </row>
    <row r="91" spans="1:50" hidden="1" outlineLevel="1">
      <c r="A91" s="100" t="s">
        <v>190</v>
      </c>
      <c r="H91" s="30">
        <f t="shared" si="8"/>
        <v>1.0172939979654121</v>
      </c>
      <c r="I91" s="30">
        <f t="shared" si="8"/>
        <v>1.0204081632653061</v>
      </c>
      <c r="J91" s="30">
        <f t="shared" si="8"/>
        <v>1.0162601626016259</v>
      </c>
      <c r="K91" s="30">
        <f t="shared" si="8"/>
        <v>1.015228426395939</v>
      </c>
      <c r="L91" s="30">
        <f t="shared" si="8"/>
        <v>1.0214504596527101</v>
      </c>
      <c r="T91" s="30">
        <f t="shared" si="9"/>
        <v>0.99833610648918469</v>
      </c>
      <c r="U91" s="30">
        <f t="shared" si="9"/>
        <v>1.003260596940055</v>
      </c>
      <c r="V91" s="30">
        <f t="shared" si="9"/>
        <v>1.0000000000000002</v>
      </c>
      <c r="W91" s="30">
        <f t="shared" si="9"/>
        <v>0.99792099792099798</v>
      </c>
      <c r="X91" s="30">
        <f t="shared" si="9"/>
        <v>0.98247912231865087</v>
      </c>
      <c r="AF91" s="30">
        <f t="shared" si="10"/>
        <v>0.94161958568738224</v>
      </c>
      <c r="AG91" s="30">
        <f t="shared" si="10"/>
        <v>0.95057034220532322</v>
      </c>
      <c r="AH91" s="30">
        <f t="shared" si="10"/>
        <v>0.94696969696969702</v>
      </c>
      <c r="AI91" s="30">
        <f t="shared" si="10"/>
        <v>0.93370681605975725</v>
      </c>
      <c r="AJ91" s="30">
        <f t="shared" si="10"/>
        <v>0.93283582089552242</v>
      </c>
      <c r="AR91" s="30">
        <f t="shared" si="11"/>
        <v>0.94696969696969702</v>
      </c>
      <c r="AS91" s="30">
        <f t="shared" si="11"/>
        <v>0.95057034220532322</v>
      </c>
      <c r="AT91" s="30">
        <f t="shared" si="11"/>
        <v>0.94161958568738224</v>
      </c>
      <c r="AU91" s="30">
        <f t="shared" si="11"/>
        <v>0.94428706326723322</v>
      </c>
      <c r="AV91" s="30">
        <f t="shared" si="11"/>
        <v>0.95057034220532322</v>
      </c>
      <c r="AX91" s="31">
        <v>88.9</v>
      </c>
    </row>
    <row r="92" spans="1:50" hidden="1" outlineLevel="1">
      <c r="A92" s="100" t="s">
        <v>191</v>
      </c>
      <c r="H92" s="30">
        <f t="shared" ref="H92:L107" si="12">H91</f>
        <v>1.0172939979654121</v>
      </c>
      <c r="I92" s="30">
        <f t="shared" si="12"/>
        <v>1.0204081632653061</v>
      </c>
      <c r="J92" s="30">
        <f t="shared" si="12"/>
        <v>1.0162601626016259</v>
      </c>
      <c r="K92" s="30">
        <f t="shared" si="12"/>
        <v>1.015228426395939</v>
      </c>
      <c r="L92" s="30">
        <f t="shared" si="12"/>
        <v>1.0214504596527101</v>
      </c>
      <c r="T92" s="30">
        <f t="shared" ref="T92:X107" si="13">T91</f>
        <v>0.99833610648918469</v>
      </c>
      <c r="U92" s="30">
        <f t="shared" si="13"/>
        <v>1.003260596940055</v>
      </c>
      <c r="V92" s="30">
        <f t="shared" si="13"/>
        <v>1.0000000000000002</v>
      </c>
      <c r="W92" s="30">
        <f t="shared" si="13"/>
        <v>0.99792099792099798</v>
      </c>
      <c r="X92" s="30">
        <f t="shared" si="13"/>
        <v>0.98247912231865087</v>
      </c>
      <c r="AF92" s="30">
        <f t="shared" ref="AF92:AJ107" si="14">AF91</f>
        <v>0.94161958568738224</v>
      </c>
      <c r="AG92" s="30">
        <f t="shared" si="14"/>
        <v>0.95057034220532322</v>
      </c>
      <c r="AH92" s="30">
        <f t="shared" si="14"/>
        <v>0.94696969696969702</v>
      </c>
      <c r="AI92" s="30">
        <f t="shared" si="14"/>
        <v>0.93370681605975725</v>
      </c>
      <c r="AJ92" s="30">
        <f t="shared" si="14"/>
        <v>0.93283582089552242</v>
      </c>
      <c r="AR92" s="30">
        <f t="shared" ref="AR92:AV107" si="15">AR91</f>
        <v>0.94696969696969702</v>
      </c>
      <c r="AS92" s="30">
        <f t="shared" si="15"/>
        <v>0.95057034220532322</v>
      </c>
      <c r="AT92" s="30">
        <f t="shared" si="15"/>
        <v>0.94161958568738224</v>
      </c>
      <c r="AU92" s="30">
        <f t="shared" si="15"/>
        <v>0.94428706326723322</v>
      </c>
      <c r="AV92" s="30">
        <f t="shared" si="15"/>
        <v>0.95057034220532322</v>
      </c>
      <c r="AX92" s="31">
        <v>90.1</v>
      </c>
    </row>
    <row r="93" spans="1:50" hidden="1" outlineLevel="1">
      <c r="A93" s="100" t="s">
        <v>192</v>
      </c>
      <c r="H93" s="30">
        <f t="shared" si="12"/>
        <v>1.0172939979654121</v>
      </c>
      <c r="I93" s="30">
        <f t="shared" si="12"/>
        <v>1.0204081632653061</v>
      </c>
      <c r="J93" s="30">
        <f t="shared" si="12"/>
        <v>1.0162601626016259</v>
      </c>
      <c r="K93" s="30">
        <f t="shared" si="12"/>
        <v>1.015228426395939</v>
      </c>
      <c r="L93" s="30">
        <f t="shared" si="12"/>
        <v>1.0214504596527101</v>
      </c>
      <c r="T93" s="30">
        <f t="shared" si="13"/>
        <v>0.99833610648918469</v>
      </c>
      <c r="U93" s="30">
        <f t="shared" si="13"/>
        <v>1.003260596940055</v>
      </c>
      <c r="V93" s="30">
        <f t="shared" si="13"/>
        <v>1.0000000000000002</v>
      </c>
      <c r="W93" s="30">
        <f t="shared" si="13"/>
        <v>0.99792099792099798</v>
      </c>
      <c r="X93" s="30">
        <f t="shared" si="13"/>
        <v>0.98247912231865087</v>
      </c>
      <c r="AF93" s="30">
        <f t="shared" si="14"/>
        <v>0.94161958568738224</v>
      </c>
      <c r="AG93" s="30">
        <f t="shared" si="14"/>
        <v>0.95057034220532322</v>
      </c>
      <c r="AH93" s="30">
        <f t="shared" si="14"/>
        <v>0.94696969696969702</v>
      </c>
      <c r="AI93" s="30">
        <f t="shared" si="14"/>
        <v>0.93370681605975725</v>
      </c>
      <c r="AJ93" s="30">
        <f t="shared" si="14"/>
        <v>0.93283582089552242</v>
      </c>
      <c r="AR93" s="30">
        <f t="shared" si="15"/>
        <v>0.94696969696969702</v>
      </c>
      <c r="AS93" s="30">
        <f t="shared" si="15"/>
        <v>0.95057034220532322</v>
      </c>
      <c r="AT93" s="30">
        <f t="shared" si="15"/>
        <v>0.94161958568738224</v>
      </c>
      <c r="AU93" s="30">
        <f t="shared" si="15"/>
        <v>0.94428706326723322</v>
      </c>
      <c r="AV93" s="30">
        <f t="shared" si="15"/>
        <v>0.95057034220532322</v>
      </c>
      <c r="AX93" s="31">
        <v>90.1</v>
      </c>
    </row>
    <row r="94" spans="1:50" hidden="1" outlineLevel="1">
      <c r="A94" s="100" t="s">
        <v>193</v>
      </c>
      <c r="H94" s="30">
        <f t="shared" si="12"/>
        <v>1.0172939979654121</v>
      </c>
      <c r="I94" s="30">
        <f t="shared" si="12"/>
        <v>1.0204081632653061</v>
      </c>
      <c r="J94" s="30">
        <f t="shared" si="12"/>
        <v>1.0162601626016259</v>
      </c>
      <c r="K94" s="30">
        <f t="shared" si="12"/>
        <v>1.015228426395939</v>
      </c>
      <c r="L94" s="30">
        <f t="shared" si="12"/>
        <v>1.0214504596527101</v>
      </c>
      <c r="T94" s="30">
        <f t="shared" si="13"/>
        <v>0.99833610648918469</v>
      </c>
      <c r="U94" s="30">
        <f t="shared" si="13"/>
        <v>1.003260596940055</v>
      </c>
      <c r="V94" s="30">
        <f t="shared" si="13"/>
        <v>1.0000000000000002</v>
      </c>
      <c r="W94" s="30">
        <f t="shared" si="13"/>
        <v>0.99792099792099798</v>
      </c>
      <c r="X94" s="30">
        <f t="shared" si="13"/>
        <v>0.98247912231865087</v>
      </c>
      <c r="AF94" s="30">
        <f t="shared" si="14"/>
        <v>0.94161958568738224</v>
      </c>
      <c r="AG94" s="30">
        <f t="shared" si="14"/>
        <v>0.95057034220532322</v>
      </c>
      <c r="AH94" s="30">
        <f t="shared" si="14"/>
        <v>0.94696969696969702</v>
      </c>
      <c r="AI94" s="30">
        <f t="shared" si="14"/>
        <v>0.93370681605975725</v>
      </c>
      <c r="AJ94" s="30">
        <f t="shared" si="14"/>
        <v>0.93283582089552242</v>
      </c>
      <c r="AR94" s="30">
        <f t="shared" si="15"/>
        <v>0.94696969696969702</v>
      </c>
      <c r="AS94" s="30">
        <f t="shared" si="15"/>
        <v>0.95057034220532322</v>
      </c>
      <c r="AT94" s="30">
        <f t="shared" si="15"/>
        <v>0.94161958568738224</v>
      </c>
      <c r="AU94" s="30">
        <f t="shared" si="15"/>
        <v>0.94428706326723322</v>
      </c>
      <c r="AV94" s="30">
        <f t="shared" si="15"/>
        <v>0.95057034220532322</v>
      </c>
      <c r="AX94" s="31">
        <v>90.1</v>
      </c>
    </row>
    <row r="95" spans="1:50" hidden="1" outlineLevel="1">
      <c r="A95" s="100" t="s">
        <v>194</v>
      </c>
      <c r="H95" s="30">
        <f t="shared" si="12"/>
        <v>1.0172939979654121</v>
      </c>
      <c r="I95" s="30">
        <f t="shared" si="12"/>
        <v>1.0204081632653061</v>
      </c>
      <c r="J95" s="30">
        <f t="shared" si="12"/>
        <v>1.0162601626016259</v>
      </c>
      <c r="K95" s="30">
        <f t="shared" si="12"/>
        <v>1.015228426395939</v>
      </c>
      <c r="L95" s="30">
        <f t="shared" si="12"/>
        <v>1.0214504596527101</v>
      </c>
      <c r="T95" s="30">
        <f t="shared" si="13"/>
        <v>0.99833610648918469</v>
      </c>
      <c r="U95" s="30">
        <f t="shared" si="13"/>
        <v>1.003260596940055</v>
      </c>
      <c r="V95" s="30">
        <f t="shared" si="13"/>
        <v>1.0000000000000002</v>
      </c>
      <c r="W95" s="30">
        <f t="shared" si="13"/>
        <v>0.99792099792099798</v>
      </c>
      <c r="X95" s="30">
        <f t="shared" si="13"/>
        <v>0.98247912231865087</v>
      </c>
      <c r="AF95" s="30">
        <f t="shared" si="14"/>
        <v>0.94161958568738224</v>
      </c>
      <c r="AG95" s="30">
        <f t="shared" si="14"/>
        <v>0.95057034220532322</v>
      </c>
      <c r="AH95" s="30">
        <f t="shared" si="14"/>
        <v>0.94696969696969702</v>
      </c>
      <c r="AI95" s="30">
        <f t="shared" si="14"/>
        <v>0.93370681605975725</v>
      </c>
      <c r="AJ95" s="30">
        <f t="shared" si="14"/>
        <v>0.93283582089552242</v>
      </c>
      <c r="AR95" s="30">
        <f t="shared" si="15"/>
        <v>0.94696969696969702</v>
      </c>
      <c r="AS95" s="30">
        <f t="shared" si="15"/>
        <v>0.95057034220532322</v>
      </c>
      <c r="AT95" s="30">
        <f t="shared" si="15"/>
        <v>0.94161958568738224</v>
      </c>
      <c r="AU95" s="30">
        <f t="shared" si="15"/>
        <v>0.94428706326723322</v>
      </c>
      <c r="AV95" s="30">
        <f t="shared" si="15"/>
        <v>0.95057034220532322</v>
      </c>
      <c r="AX95" s="31">
        <v>90.1</v>
      </c>
    </row>
    <row r="96" spans="1:50" hidden="1" outlineLevel="1">
      <c r="A96" s="100" t="s">
        <v>195</v>
      </c>
      <c r="H96" s="30">
        <f t="shared" si="12"/>
        <v>1.0172939979654121</v>
      </c>
      <c r="I96" s="30">
        <f t="shared" si="12"/>
        <v>1.0204081632653061</v>
      </c>
      <c r="J96" s="30">
        <f t="shared" si="12"/>
        <v>1.0162601626016259</v>
      </c>
      <c r="K96" s="30">
        <f t="shared" si="12"/>
        <v>1.015228426395939</v>
      </c>
      <c r="L96" s="30">
        <f t="shared" si="12"/>
        <v>1.0214504596527101</v>
      </c>
      <c r="T96" s="30">
        <f t="shared" si="13"/>
        <v>0.99833610648918469</v>
      </c>
      <c r="U96" s="30">
        <f t="shared" si="13"/>
        <v>1.003260596940055</v>
      </c>
      <c r="V96" s="30">
        <f t="shared" si="13"/>
        <v>1.0000000000000002</v>
      </c>
      <c r="W96" s="30">
        <f t="shared" si="13"/>
        <v>0.99792099792099798</v>
      </c>
      <c r="X96" s="30">
        <f t="shared" si="13"/>
        <v>0.98247912231865087</v>
      </c>
      <c r="AF96" s="30">
        <f t="shared" si="14"/>
        <v>0.94161958568738224</v>
      </c>
      <c r="AG96" s="30">
        <f t="shared" si="14"/>
        <v>0.95057034220532322</v>
      </c>
      <c r="AH96" s="30">
        <f t="shared" si="14"/>
        <v>0.94696969696969702</v>
      </c>
      <c r="AI96" s="30">
        <f t="shared" si="14"/>
        <v>0.93370681605975725</v>
      </c>
      <c r="AJ96" s="30">
        <f t="shared" si="14"/>
        <v>0.93283582089552242</v>
      </c>
      <c r="AR96" s="30">
        <f t="shared" si="15"/>
        <v>0.94696969696969702</v>
      </c>
      <c r="AS96" s="30">
        <f t="shared" si="15"/>
        <v>0.95057034220532322</v>
      </c>
      <c r="AT96" s="30">
        <f t="shared" si="15"/>
        <v>0.94161958568738224</v>
      </c>
      <c r="AU96" s="30">
        <f t="shared" si="15"/>
        <v>0.94428706326723322</v>
      </c>
      <c r="AV96" s="30">
        <f t="shared" si="15"/>
        <v>0.95057034220532322</v>
      </c>
      <c r="AX96" s="31">
        <v>90.6</v>
      </c>
    </row>
    <row r="97" spans="1:50" hidden="1" outlineLevel="1">
      <c r="A97" s="100" t="s">
        <v>196</v>
      </c>
      <c r="H97" s="30">
        <f t="shared" si="12"/>
        <v>1.0172939979654121</v>
      </c>
      <c r="I97" s="30">
        <f t="shared" si="12"/>
        <v>1.0204081632653061</v>
      </c>
      <c r="J97" s="30">
        <f t="shared" si="12"/>
        <v>1.0162601626016259</v>
      </c>
      <c r="K97" s="30">
        <f t="shared" si="12"/>
        <v>1.015228426395939</v>
      </c>
      <c r="L97" s="30">
        <f t="shared" si="12"/>
        <v>1.0214504596527101</v>
      </c>
      <c r="T97" s="30">
        <f t="shared" si="13"/>
        <v>0.99833610648918469</v>
      </c>
      <c r="U97" s="30">
        <f t="shared" si="13"/>
        <v>1.003260596940055</v>
      </c>
      <c r="V97" s="30">
        <f t="shared" si="13"/>
        <v>1.0000000000000002</v>
      </c>
      <c r="W97" s="30">
        <f t="shared" si="13"/>
        <v>0.99792099792099798</v>
      </c>
      <c r="X97" s="30">
        <f t="shared" si="13"/>
        <v>0.98247912231865087</v>
      </c>
      <c r="AF97" s="30">
        <f t="shared" si="14"/>
        <v>0.94161958568738224</v>
      </c>
      <c r="AG97" s="30">
        <f t="shared" si="14"/>
        <v>0.95057034220532322</v>
      </c>
      <c r="AH97" s="30">
        <f t="shared" si="14"/>
        <v>0.94696969696969702</v>
      </c>
      <c r="AI97" s="30">
        <f t="shared" si="14"/>
        <v>0.93370681605975725</v>
      </c>
      <c r="AJ97" s="30">
        <f t="shared" si="14"/>
        <v>0.93283582089552242</v>
      </c>
      <c r="AR97" s="30">
        <f t="shared" si="15"/>
        <v>0.94696969696969702</v>
      </c>
      <c r="AS97" s="30">
        <f t="shared" si="15"/>
        <v>0.95057034220532322</v>
      </c>
      <c r="AT97" s="30">
        <f t="shared" si="15"/>
        <v>0.94161958568738224</v>
      </c>
      <c r="AU97" s="30">
        <f t="shared" si="15"/>
        <v>0.94428706326723322</v>
      </c>
      <c r="AV97" s="30">
        <f t="shared" si="15"/>
        <v>0.95057034220532322</v>
      </c>
      <c r="AX97" s="31">
        <v>90.6</v>
      </c>
    </row>
    <row r="98" spans="1:50" hidden="1" outlineLevel="1">
      <c r="A98" s="100" t="s">
        <v>197</v>
      </c>
      <c r="H98" s="30">
        <f t="shared" si="12"/>
        <v>1.0172939979654121</v>
      </c>
      <c r="I98" s="30">
        <f t="shared" si="12"/>
        <v>1.0204081632653061</v>
      </c>
      <c r="J98" s="30">
        <f t="shared" si="12"/>
        <v>1.0162601626016259</v>
      </c>
      <c r="K98" s="30">
        <f t="shared" si="12"/>
        <v>1.015228426395939</v>
      </c>
      <c r="L98" s="30">
        <f t="shared" si="12"/>
        <v>1.0214504596527101</v>
      </c>
      <c r="T98" s="30">
        <f t="shared" si="13"/>
        <v>0.99833610648918469</v>
      </c>
      <c r="U98" s="30">
        <f t="shared" si="13"/>
        <v>1.003260596940055</v>
      </c>
      <c r="V98" s="30">
        <f t="shared" si="13"/>
        <v>1.0000000000000002</v>
      </c>
      <c r="W98" s="30">
        <f t="shared" si="13"/>
        <v>0.99792099792099798</v>
      </c>
      <c r="X98" s="30">
        <f t="shared" si="13"/>
        <v>0.98247912231865087</v>
      </c>
      <c r="AF98" s="30">
        <f t="shared" si="14"/>
        <v>0.94161958568738224</v>
      </c>
      <c r="AG98" s="30">
        <f t="shared" si="14"/>
        <v>0.95057034220532322</v>
      </c>
      <c r="AH98" s="30">
        <f t="shared" si="14"/>
        <v>0.94696969696969702</v>
      </c>
      <c r="AI98" s="30">
        <f t="shared" si="14"/>
        <v>0.93370681605975725</v>
      </c>
      <c r="AJ98" s="30">
        <f t="shared" si="14"/>
        <v>0.93283582089552242</v>
      </c>
      <c r="AR98" s="30">
        <f t="shared" si="15"/>
        <v>0.94696969696969702</v>
      </c>
      <c r="AS98" s="30">
        <f t="shared" si="15"/>
        <v>0.95057034220532322</v>
      </c>
      <c r="AT98" s="30">
        <f t="shared" si="15"/>
        <v>0.94161958568738224</v>
      </c>
      <c r="AU98" s="30">
        <f t="shared" si="15"/>
        <v>0.94428706326723322</v>
      </c>
      <c r="AV98" s="30">
        <f t="shared" si="15"/>
        <v>0.95057034220532322</v>
      </c>
      <c r="AX98" s="31">
        <v>90.6</v>
      </c>
    </row>
    <row r="99" spans="1:50" hidden="1" outlineLevel="1">
      <c r="A99" s="100" t="s">
        <v>198</v>
      </c>
      <c r="H99" s="30">
        <f t="shared" si="12"/>
        <v>1.0172939979654121</v>
      </c>
      <c r="I99" s="30">
        <f t="shared" si="12"/>
        <v>1.0204081632653061</v>
      </c>
      <c r="J99" s="30">
        <f t="shared" si="12"/>
        <v>1.0162601626016259</v>
      </c>
      <c r="K99" s="30">
        <f t="shared" si="12"/>
        <v>1.015228426395939</v>
      </c>
      <c r="L99" s="30">
        <f t="shared" si="12"/>
        <v>1.0214504596527101</v>
      </c>
      <c r="T99" s="30">
        <f t="shared" si="13"/>
        <v>0.99833610648918469</v>
      </c>
      <c r="U99" s="30">
        <f t="shared" si="13"/>
        <v>1.003260596940055</v>
      </c>
      <c r="V99" s="30">
        <f t="shared" si="13"/>
        <v>1.0000000000000002</v>
      </c>
      <c r="W99" s="30">
        <f t="shared" si="13"/>
        <v>0.99792099792099798</v>
      </c>
      <c r="X99" s="30">
        <f t="shared" si="13"/>
        <v>0.98247912231865087</v>
      </c>
      <c r="AF99" s="30">
        <f t="shared" si="14"/>
        <v>0.94161958568738224</v>
      </c>
      <c r="AG99" s="30">
        <f t="shared" si="14"/>
        <v>0.95057034220532322</v>
      </c>
      <c r="AH99" s="30">
        <f t="shared" si="14"/>
        <v>0.94696969696969702</v>
      </c>
      <c r="AI99" s="30">
        <f t="shared" si="14"/>
        <v>0.93370681605975725</v>
      </c>
      <c r="AJ99" s="30">
        <f t="shared" si="14"/>
        <v>0.93283582089552242</v>
      </c>
      <c r="AR99" s="30">
        <f t="shared" si="15"/>
        <v>0.94696969696969702</v>
      </c>
      <c r="AS99" s="30">
        <f t="shared" si="15"/>
        <v>0.95057034220532322</v>
      </c>
      <c r="AT99" s="30">
        <f t="shared" si="15"/>
        <v>0.94161958568738224</v>
      </c>
      <c r="AU99" s="30">
        <f t="shared" si="15"/>
        <v>0.94428706326723322</v>
      </c>
      <c r="AV99" s="30">
        <f t="shared" si="15"/>
        <v>0.95057034220532322</v>
      </c>
      <c r="AX99" s="31">
        <v>90.6</v>
      </c>
    </row>
    <row r="100" spans="1:50" hidden="1" outlineLevel="1">
      <c r="A100" s="100" t="s">
        <v>199</v>
      </c>
      <c r="H100" s="30">
        <f t="shared" si="12"/>
        <v>1.0172939979654121</v>
      </c>
      <c r="I100" s="30">
        <f t="shared" si="12"/>
        <v>1.0204081632653061</v>
      </c>
      <c r="J100" s="30">
        <f t="shared" si="12"/>
        <v>1.0162601626016259</v>
      </c>
      <c r="K100" s="30">
        <f t="shared" si="12"/>
        <v>1.015228426395939</v>
      </c>
      <c r="L100" s="30">
        <f t="shared" si="12"/>
        <v>1.0214504596527101</v>
      </c>
      <c r="T100" s="30">
        <f t="shared" si="13"/>
        <v>0.99833610648918469</v>
      </c>
      <c r="U100" s="30">
        <f t="shared" si="13"/>
        <v>1.003260596940055</v>
      </c>
      <c r="V100" s="30">
        <f t="shared" si="13"/>
        <v>1.0000000000000002</v>
      </c>
      <c r="W100" s="30">
        <f t="shared" si="13"/>
        <v>0.99792099792099798</v>
      </c>
      <c r="X100" s="30">
        <f t="shared" si="13"/>
        <v>0.98247912231865087</v>
      </c>
      <c r="AF100" s="30">
        <f t="shared" si="14"/>
        <v>0.94161958568738224</v>
      </c>
      <c r="AG100" s="30">
        <f t="shared" si="14"/>
        <v>0.95057034220532322</v>
      </c>
      <c r="AH100" s="30">
        <f t="shared" si="14"/>
        <v>0.94696969696969702</v>
      </c>
      <c r="AI100" s="30">
        <f t="shared" si="14"/>
        <v>0.93370681605975725</v>
      </c>
      <c r="AJ100" s="30">
        <f t="shared" si="14"/>
        <v>0.93283582089552242</v>
      </c>
      <c r="AR100" s="30">
        <f t="shared" si="15"/>
        <v>0.94696969696969702</v>
      </c>
      <c r="AS100" s="30">
        <f t="shared" si="15"/>
        <v>0.95057034220532322</v>
      </c>
      <c r="AT100" s="30">
        <f t="shared" si="15"/>
        <v>0.94161958568738224</v>
      </c>
      <c r="AU100" s="30">
        <f t="shared" si="15"/>
        <v>0.94428706326723322</v>
      </c>
      <c r="AV100" s="30">
        <f t="shared" si="15"/>
        <v>0.95057034220532322</v>
      </c>
      <c r="AX100" s="31">
        <v>90.9</v>
      </c>
    </row>
    <row r="101" spans="1:50" hidden="1" outlineLevel="1">
      <c r="A101" s="100" t="s">
        <v>200</v>
      </c>
      <c r="H101" s="30">
        <f t="shared" si="12"/>
        <v>1.0172939979654121</v>
      </c>
      <c r="I101" s="30">
        <f t="shared" si="12"/>
        <v>1.0204081632653061</v>
      </c>
      <c r="J101" s="30">
        <f t="shared" si="12"/>
        <v>1.0162601626016259</v>
      </c>
      <c r="K101" s="30">
        <f t="shared" si="12"/>
        <v>1.015228426395939</v>
      </c>
      <c r="L101" s="30">
        <f t="shared" si="12"/>
        <v>1.0214504596527101</v>
      </c>
      <c r="T101" s="30">
        <f t="shared" si="13"/>
        <v>0.99833610648918469</v>
      </c>
      <c r="U101" s="30">
        <f t="shared" si="13"/>
        <v>1.003260596940055</v>
      </c>
      <c r="V101" s="30">
        <f t="shared" si="13"/>
        <v>1.0000000000000002</v>
      </c>
      <c r="W101" s="30">
        <f t="shared" si="13"/>
        <v>0.99792099792099798</v>
      </c>
      <c r="X101" s="30">
        <f t="shared" si="13"/>
        <v>0.98247912231865087</v>
      </c>
      <c r="AF101" s="30">
        <f t="shared" si="14"/>
        <v>0.94161958568738224</v>
      </c>
      <c r="AG101" s="30">
        <f t="shared" si="14"/>
        <v>0.95057034220532322</v>
      </c>
      <c r="AH101" s="30">
        <f t="shared" si="14"/>
        <v>0.94696969696969702</v>
      </c>
      <c r="AI101" s="30">
        <f t="shared" si="14"/>
        <v>0.93370681605975725</v>
      </c>
      <c r="AJ101" s="30">
        <f t="shared" si="14"/>
        <v>0.93283582089552242</v>
      </c>
      <c r="AR101" s="30">
        <f t="shared" si="15"/>
        <v>0.94696969696969702</v>
      </c>
      <c r="AS101" s="30">
        <f t="shared" si="15"/>
        <v>0.95057034220532322</v>
      </c>
      <c r="AT101" s="30">
        <f t="shared" si="15"/>
        <v>0.94161958568738224</v>
      </c>
      <c r="AU101" s="30">
        <f t="shared" si="15"/>
        <v>0.94428706326723322</v>
      </c>
      <c r="AV101" s="30">
        <f t="shared" si="15"/>
        <v>0.95057034220532322</v>
      </c>
      <c r="AX101" s="31">
        <v>90.9</v>
      </c>
    </row>
    <row r="102" spans="1:50" hidden="1" outlineLevel="1">
      <c r="A102" s="100" t="s">
        <v>201</v>
      </c>
      <c r="H102" s="30">
        <f t="shared" si="12"/>
        <v>1.0172939979654121</v>
      </c>
      <c r="I102" s="30">
        <f t="shared" si="12"/>
        <v>1.0204081632653061</v>
      </c>
      <c r="J102" s="30">
        <f t="shared" si="12"/>
        <v>1.0162601626016259</v>
      </c>
      <c r="K102" s="30">
        <f t="shared" si="12"/>
        <v>1.015228426395939</v>
      </c>
      <c r="L102" s="30">
        <f t="shared" si="12"/>
        <v>1.0214504596527101</v>
      </c>
      <c r="T102" s="30">
        <f t="shared" si="13"/>
        <v>0.99833610648918469</v>
      </c>
      <c r="U102" s="30">
        <f t="shared" si="13"/>
        <v>1.003260596940055</v>
      </c>
      <c r="V102" s="30">
        <f t="shared" si="13"/>
        <v>1.0000000000000002</v>
      </c>
      <c r="W102" s="30">
        <f t="shared" si="13"/>
        <v>0.99792099792099798</v>
      </c>
      <c r="X102" s="30">
        <f t="shared" si="13"/>
        <v>0.98247912231865087</v>
      </c>
      <c r="AF102" s="30">
        <f t="shared" si="14"/>
        <v>0.94161958568738224</v>
      </c>
      <c r="AG102" s="30">
        <f t="shared" si="14"/>
        <v>0.95057034220532322</v>
      </c>
      <c r="AH102" s="30">
        <f t="shared" si="14"/>
        <v>0.94696969696969702</v>
      </c>
      <c r="AI102" s="30">
        <f t="shared" si="14"/>
        <v>0.93370681605975725</v>
      </c>
      <c r="AJ102" s="30">
        <f t="shared" si="14"/>
        <v>0.93283582089552242</v>
      </c>
      <c r="AR102" s="30">
        <f t="shared" si="15"/>
        <v>0.94696969696969702</v>
      </c>
      <c r="AS102" s="30">
        <f t="shared" si="15"/>
        <v>0.95057034220532322</v>
      </c>
      <c r="AT102" s="30">
        <f t="shared" si="15"/>
        <v>0.94161958568738224</v>
      </c>
      <c r="AU102" s="30">
        <f t="shared" si="15"/>
        <v>0.94428706326723322</v>
      </c>
      <c r="AV102" s="30">
        <f t="shared" si="15"/>
        <v>0.95057034220532322</v>
      </c>
      <c r="AX102" s="31">
        <v>90.9</v>
      </c>
    </row>
    <row r="103" spans="1:50" hidden="1" outlineLevel="1">
      <c r="A103" s="100" t="s">
        <v>202</v>
      </c>
      <c r="H103" s="30">
        <f t="shared" si="12"/>
        <v>1.0172939979654121</v>
      </c>
      <c r="I103" s="30">
        <f t="shared" si="12"/>
        <v>1.0204081632653061</v>
      </c>
      <c r="J103" s="30">
        <f t="shared" si="12"/>
        <v>1.0162601626016259</v>
      </c>
      <c r="K103" s="30">
        <f t="shared" si="12"/>
        <v>1.015228426395939</v>
      </c>
      <c r="L103" s="30">
        <f t="shared" si="12"/>
        <v>1.0214504596527101</v>
      </c>
      <c r="T103" s="30">
        <f t="shared" si="13"/>
        <v>0.99833610648918469</v>
      </c>
      <c r="U103" s="30">
        <f t="shared" si="13"/>
        <v>1.003260596940055</v>
      </c>
      <c r="V103" s="30">
        <f t="shared" si="13"/>
        <v>1.0000000000000002</v>
      </c>
      <c r="W103" s="30">
        <f t="shared" si="13"/>
        <v>0.99792099792099798</v>
      </c>
      <c r="X103" s="30">
        <f t="shared" si="13"/>
        <v>0.98247912231865087</v>
      </c>
      <c r="AF103" s="30">
        <f t="shared" si="14"/>
        <v>0.94161958568738224</v>
      </c>
      <c r="AG103" s="30">
        <f t="shared" si="14"/>
        <v>0.95057034220532322</v>
      </c>
      <c r="AH103" s="30">
        <f t="shared" si="14"/>
        <v>0.94696969696969702</v>
      </c>
      <c r="AI103" s="30">
        <f t="shared" si="14"/>
        <v>0.93370681605975725</v>
      </c>
      <c r="AJ103" s="30">
        <f t="shared" si="14"/>
        <v>0.93283582089552242</v>
      </c>
      <c r="AR103" s="30">
        <f t="shared" si="15"/>
        <v>0.94696969696969702</v>
      </c>
      <c r="AS103" s="30">
        <f t="shared" si="15"/>
        <v>0.95057034220532322</v>
      </c>
      <c r="AT103" s="30">
        <f t="shared" si="15"/>
        <v>0.94161958568738224</v>
      </c>
      <c r="AU103" s="30">
        <f t="shared" si="15"/>
        <v>0.94428706326723322</v>
      </c>
      <c r="AV103" s="30">
        <f t="shared" si="15"/>
        <v>0.95057034220532322</v>
      </c>
      <c r="AX103" s="31">
        <v>90.9</v>
      </c>
    </row>
    <row r="104" spans="1:50" collapsed="1">
      <c r="A104" s="100" t="s">
        <v>203</v>
      </c>
      <c r="B104" s="255">
        <v>100.05637182810543</v>
      </c>
      <c r="C104" s="255">
        <v>100.19977126030014</v>
      </c>
      <c r="D104" s="255">
        <v>99.961740590826935</v>
      </c>
      <c r="E104" s="255">
        <v>99.981996006166071</v>
      </c>
      <c r="F104" s="255">
        <v>100.03016825888193</v>
      </c>
      <c r="H104" s="30">
        <f t="shared" si="12"/>
        <v>1.0172939979654121</v>
      </c>
      <c r="I104" s="30">
        <f t="shared" si="12"/>
        <v>1.0204081632653061</v>
      </c>
      <c r="J104" s="30">
        <f t="shared" si="12"/>
        <v>1.0162601626016259</v>
      </c>
      <c r="K104" s="30">
        <f t="shared" si="12"/>
        <v>1.015228426395939</v>
      </c>
      <c r="L104" s="30">
        <f t="shared" si="12"/>
        <v>1.0214504596527101</v>
      </c>
      <c r="N104" s="256">
        <f t="shared" ref="N104:R123" si="16">B104*H104</f>
        <v>101.7867465189272</v>
      </c>
      <c r="O104" s="256">
        <f t="shared" si="16"/>
        <v>102.24466455132668</v>
      </c>
      <c r="P104" s="256">
        <f t="shared" si="16"/>
        <v>101.58713474677533</v>
      </c>
      <c r="Q104" s="256">
        <f t="shared" si="16"/>
        <v>101.50456447326503</v>
      </c>
      <c r="R104" s="256">
        <f t="shared" si="16"/>
        <v>102.17586134717288</v>
      </c>
      <c r="T104" s="30">
        <f t="shared" si="13"/>
        <v>0.99833610648918469</v>
      </c>
      <c r="U104" s="30">
        <f t="shared" si="13"/>
        <v>1.003260596940055</v>
      </c>
      <c r="V104" s="30">
        <f t="shared" si="13"/>
        <v>1.0000000000000002</v>
      </c>
      <c r="W104" s="30">
        <f t="shared" si="13"/>
        <v>0.99792099792099798</v>
      </c>
      <c r="X104" s="30">
        <f t="shared" si="13"/>
        <v>0.98247912231865087</v>
      </c>
      <c r="Z104" s="256">
        <f>N104*T104</f>
        <v>101.61738421190736</v>
      </c>
      <c r="AA104" s="256">
        <f t="shared" ref="AA104:AD123" si="17">O104*U104</f>
        <v>102.57804319169968</v>
      </c>
      <c r="AB104" s="256">
        <f t="shared" si="17"/>
        <v>101.58713474677536</v>
      </c>
      <c r="AC104" s="256">
        <f t="shared" si="17"/>
        <v>101.29353627269693</v>
      </c>
      <c r="AD104" s="256">
        <f t="shared" si="17"/>
        <v>100.38565057852257</v>
      </c>
      <c r="AF104" s="30">
        <f t="shared" si="14"/>
        <v>0.94161958568738224</v>
      </c>
      <c r="AG104" s="30">
        <f t="shared" si="14"/>
        <v>0.95057034220532322</v>
      </c>
      <c r="AH104" s="30">
        <f t="shared" si="14"/>
        <v>0.94696969696969702</v>
      </c>
      <c r="AI104" s="30">
        <f t="shared" si="14"/>
        <v>0.93370681605975725</v>
      </c>
      <c r="AJ104" s="30">
        <f t="shared" si="14"/>
        <v>0.93283582089552242</v>
      </c>
      <c r="AL104" s="256">
        <f>Z104*AF104</f>
        <v>95.684919220251743</v>
      </c>
      <c r="AM104" s="256">
        <f t="shared" ref="AM104:AP123" si="18">AA104*AG104</f>
        <v>97.507645619486382</v>
      </c>
      <c r="AN104" s="256">
        <f t="shared" si="18"/>
        <v>96.199938207173645</v>
      </c>
      <c r="AO104" s="256">
        <f t="shared" si="18"/>
        <v>94.578465240613383</v>
      </c>
      <c r="AP104" s="256">
        <f t="shared" si="18"/>
        <v>93.643330763547183</v>
      </c>
      <c r="AR104" s="30">
        <f t="shared" si="15"/>
        <v>0.94696969696969702</v>
      </c>
      <c r="AS104" s="30">
        <f t="shared" si="15"/>
        <v>0.95057034220532322</v>
      </c>
      <c r="AT104" s="30">
        <f t="shared" si="15"/>
        <v>0.94161958568738224</v>
      </c>
      <c r="AU104" s="30">
        <f t="shared" si="15"/>
        <v>0.94428706326723322</v>
      </c>
      <c r="AV104" s="30">
        <f t="shared" si="15"/>
        <v>0.95057034220532322</v>
      </c>
      <c r="AX104" s="256">
        <f>AL104*AR104</f>
        <v>90.610718958571724</v>
      </c>
    </row>
    <row r="105" spans="1:50">
      <c r="A105" s="100" t="s">
        <v>204</v>
      </c>
      <c r="B105" s="255">
        <v>100.00928492017673</v>
      </c>
      <c r="C105" s="255">
        <v>99.927898048536861</v>
      </c>
      <c r="D105" s="255">
        <v>99.991874009875133</v>
      </c>
      <c r="E105" s="255">
        <v>100.06148186111231</v>
      </c>
      <c r="F105" s="255">
        <v>100.09300145486624</v>
      </c>
      <c r="H105" s="30">
        <f t="shared" si="12"/>
        <v>1.0172939979654121</v>
      </c>
      <c r="I105" s="30">
        <f t="shared" si="12"/>
        <v>1.0204081632653061</v>
      </c>
      <c r="J105" s="30">
        <f t="shared" si="12"/>
        <v>1.0162601626016259</v>
      </c>
      <c r="K105" s="30">
        <f t="shared" si="12"/>
        <v>1.015228426395939</v>
      </c>
      <c r="L105" s="30">
        <f t="shared" si="12"/>
        <v>1.0214504596527101</v>
      </c>
      <c r="N105" s="256">
        <f t="shared" si="16"/>
        <v>101.73884529010859</v>
      </c>
      <c r="O105" s="256">
        <f t="shared" si="16"/>
        <v>101.96724290667026</v>
      </c>
      <c r="P105" s="256">
        <f t="shared" si="16"/>
        <v>101.61775814011699</v>
      </c>
      <c r="Q105" s="256">
        <f t="shared" si="16"/>
        <v>101.58526077270285</v>
      </c>
      <c r="R105" s="256">
        <f t="shared" si="16"/>
        <v>102.2400423440925</v>
      </c>
      <c r="T105" s="30">
        <f t="shared" si="13"/>
        <v>0.99833610648918469</v>
      </c>
      <c r="U105" s="30">
        <f t="shared" si="13"/>
        <v>1.003260596940055</v>
      </c>
      <c r="V105" s="30">
        <f t="shared" si="13"/>
        <v>1.0000000000000002</v>
      </c>
      <c r="W105" s="30">
        <f t="shared" si="13"/>
        <v>0.99792099792099798</v>
      </c>
      <c r="X105" s="30">
        <f t="shared" si="13"/>
        <v>0.98247912231865087</v>
      </c>
      <c r="Z105" s="256">
        <f t="shared" ref="Z105:Z123" si="19">N105*T105</f>
        <v>101.56956268563253</v>
      </c>
      <c r="AA105" s="256">
        <f t="shared" si="17"/>
        <v>102.2997169868776</v>
      </c>
      <c r="AB105" s="256">
        <f t="shared" si="17"/>
        <v>101.61775814011702</v>
      </c>
      <c r="AC105" s="256">
        <f t="shared" si="17"/>
        <v>101.37406480436044</v>
      </c>
      <c r="AD105" s="256">
        <f t="shared" si="17"/>
        <v>100.44870706804571</v>
      </c>
      <c r="AF105" s="30">
        <f t="shared" si="14"/>
        <v>0.94161958568738224</v>
      </c>
      <c r="AG105" s="30">
        <f t="shared" si="14"/>
        <v>0.95057034220532322</v>
      </c>
      <c r="AH105" s="30">
        <f t="shared" si="14"/>
        <v>0.94696969696969702</v>
      </c>
      <c r="AI105" s="30">
        <f t="shared" si="14"/>
        <v>0.93370681605975725</v>
      </c>
      <c r="AJ105" s="30">
        <f t="shared" si="14"/>
        <v>0.93283582089552242</v>
      </c>
      <c r="AL105" s="256">
        <f t="shared" ref="AL105:AL123" si="20">Z105*AF105</f>
        <v>95.639889534493904</v>
      </c>
      <c r="AM105" s="256">
        <f t="shared" si="18"/>
        <v>97.243076983723952</v>
      </c>
      <c r="AN105" s="256">
        <f t="shared" si="18"/>
        <v>96.228937632686581</v>
      </c>
      <c r="AO105" s="256">
        <f t="shared" si="18"/>
        <v>94.653655279514894</v>
      </c>
      <c r="AP105" s="256">
        <f t="shared" si="18"/>
        <v>93.702152115714284</v>
      </c>
      <c r="AR105" s="30">
        <f t="shared" si="15"/>
        <v>0.94696969696969702</v>
      </c>
      <c r="AS105" s="30">
        <f t="shared" si="15"/>
        <v>0.95057034220532322</v>
      </c>
      <c r="AT105" s="30">
        <f t="shared" si="15"/>
        <v>0.94161958568738224</v>
      </c>
      <c r="AU105" s="30">
        <f t="shared" si="15"/>
        <v>0.94428706326723322</v>
      </c>
      <c r="AV105" s="30">
        <f t="shared" si="15"/>
        <v>0.95057034220532322</v>
      </c>
      <c r="AX105" s="256">
        <f t="shared" ref="AX105:AX123" si="21">AL105*AR105</f>
        <v>90.568077210694995</v>
      </c>
    </row>
    <row r="106" spans="1:50">
      <c r="A106" s="100" t="s">
        <v>205</v>
      </c>
      <c r="B106" s="255">
        <v>100.34597488267443</v>
      </c>
      <c r="C106" s="255">
        <v>100.25790564628056</v>
      </c>
      <c r="D106" s="255">
        <v>100.38955097282631</v>
      </c>
      <c r="E106" s="255">
        <v>100.39220466956996</v>
      </c>
      <c r="F106" s="255">
        <v>100.37987400538648</v>
      </c>
      <c r="H106" s="30">
        <f t="shared" si="12"/>
        <v>1.0172939979654121</v>
      </c>
      <c r="I106" s="30">
        <f t="shared" si="12"/>
        <v>1.0204081632653061</v>
      </c>
      <c r="J106" s="30">
        <f t="shared" si="12"/>
        <v>1.0162601626016259</v>
      </c>
      <c r="K106" s="30">
        <f t="shared" si="12"/>
        <v>1.015228426395939</v>
      </c>
      <c r="L106" s="30">
        <f t="shared" si="12"/>
        <v>1.0214504596527101</v>
      </c>
      <c r="N106" s="256">
        <f t="shared" si="16"/>
        <v>102.08135796813269</v>
      </c>
      <c r="O106" s="256">
        <f t="shared" si="16"/>
        <v>102.30398535334751</v>
      </c>
      <c r="P106" s="256">
        <f t="shared" si="16"/>
        <v>102.02190139514867</v>
      </c>
      <c r="Q106" s="256">
        <f t="shared" si="16"/>
        <v>101.92101996910655</v>
      </c>
      <c r="R106" s="256">
        <f t="shared" si="16"/>
        <v>102.53306844268315</v>
      </c>
      <c r="T106" s="30">
        <f t="shared" si="13"/>
        <v>0.99833610648918469</v>
      </c>
      <c r="U106" s="30">
        <f t="shared" si="13"/>
        <v>1.003260596940055</v>
      </c>
      <c r="V106" s="30">
        <f t="shared" si="13"/>
        <v>1.0000000000000002</v>
      </c>
      <c r="W106" s="30">
        <f t="shared" si="13"/>
        <v>0.99792099792099798</v>
      </c>
      <c r="X106" s="30">
        <f t="shared" si="13"/>
        <v>0.98247912231865087</v>
      </c>
      <c r="Z106" s="256">
        <f t="shared" si="19"/>
        <v>101.9115054590343</v>
      </c>
      <c r="AA106" s="256">
        <f t="shared" si="17"/>
        <v>102.63755741494607</v>
      </c>
      <c r="AB106" s="256">
        <f t="shared" si="17"/>
        <v>102.0219013951487</v>
      </c>
      <c r="AC106" s="256">
        <f t="shared" si="17"/>
        <v>101.70912595669677</v>
      </c>
      <c r="AD106" s="256">
        <f t="shared" si="17"/>
        <v>100.73659909220549</v>
      </c>
      <c r="AF106" s="30">
        <f t="shared" si="14"/>
        <v>0.94161958568738224</v>
      </c>
      <c r="AG106" s="30">
        <f t="shared" si="14"/>
        <v>0.95057034220532322</v>
      </c>
      <c r="AH106" s="30">
        <f t="shared" si="14"/>
        <v>0.94696969696969702</v>
      </c>
      <c r="AI106" s="30">
        <f t="shared" si="14"/>
        <v>0.93370681605975725</v>
      </c>
      <c r="AJ106" s="30">
        <f t="shared" si="14"/>
        <v>0.93283582089552242</v>
      </c>
      <c r="AL106" s="256">
        <f t="shared" si="20"/>
        <v>95.961869547113267</v>
      </c>
      <c r="AM106" s="256">
        <f t="shared" si="18"/>
        <v>97.564218075043797</v>
      </c>
      <c r="AN106" s="256">
        <f t="shared" si="18"/>
        <v>96.611649048436277</v>
      </c>
      <c r="AO106" s="256">
        <f t="shared" si="18"/>
        <v>94.966504161248153</v>
      </c>
      <c r="AP106" s="256">
        <f t="shared" si="18"/>
        <v>93.970708108400657</v>
      </c>
      <c r="AR106" s="30">
        <f t="shared" si="15"/>
        <v>0.94696969696969702</v>
      </c>
      <c r="AS106" s="30">
        <f t="shared" si="15"/>
        <v>0.95057034220532322</v>
      </c>
      <c r="AT106" s="30">
        <f t="shared" si="15"/>
        <v>0.94161958568738224</v>
      </c>
      <c r="AU106" s="30">
        <f t="shared" si="15"/>
        <v>0.94428706326723322</v>
      </c>
      <c r="AV106" s="30">
        <f t="shared" si="15"/>
        <v>0.95057034220532322</v>
      </c>
      <c r="AX106" s="256">
        <f t="shared" si="21"/>
        <v>90.87298252567544</v>
      </c>
    </row>
    <row r="107" spans="1:50">
      <c r="A107" s="100" t="s">
        <v>206</v>
      </c>
      <c r="B107" s="255">
        <v>99.587886182991156</v>
      </c>
      <c r="C107" s="255">
        <v>99.613894077846496</v>
      </c>
      <c r="D107" s="255">
        <v>99.656658499491286</v>
      </c>
      <c r="E107" s="255">
        <v>99.56422394132305</v>
      </c>
      <c r="F107" s="255">
        <v>99.496723354934602</v>
      </c>
      <c r="H107" s="30">
        <f t="shared" si="12"/>
        <v>1.0172939979654121</v>
      </c>
      <c r="I107" s="30">
        <f t="shared" si="12"/>
        <v>1.0204081632653061</v>
      </c>
      <c r="J107" s="30">
        <f t="shared" si="12"/>
        <v>1.0162601626016259</v>
      </c>
      <c r="K107" s="30">
        <f t="shared" si="12"/>
        <v>1.015228426395939</v>
      </c>
      <c r="L107" s="30">
        <f t="shared" si="12"/>
        <v>1.0214504596527101</v>
      </c>
      <c r="N107" s="256">
        <f t="shared" si="16"/>
        <v>101.3101588840195</v>
      </c>
      <c r="O107" s="256">
        <f t="shared" si="16"/>
        <v>101.64683069168009</v>
      </c>
      <c r="P107" s="256">
        <f t="shared" si="16"/>
        <v>101.27709197102772</v>
      </c>
      <c r="Q107" s="256">
        <f t="shared" si="16"/>
        <v>101.08043039728227</v>
      </c>
      <c r="R107" s="256">
        <f t="shared" si="16"/>
        <v>101.63097380483649</v>
      </c>
      <c r="T107" s="30">
        <f t="shared" si="13"/>
        <v>0.99833610648918469</v>
      </c>
      <c r="U107" s="30">
        <f t="shared" si="13"/>
        <v>1.003260596940055</v>
      </c>
      <c r="V107" s="30">
        <f t="shared" si="13"/>
        <v>1.0000000000000002</v>
      </c>
      <c r="W107" s="30">
        <f t="shared" si="13"/>
        <v>0.99792099792099798</v>
      </c>
      <c r="X107" s="30">
        <f t="shared" si="13"/>
        <v>0.98247912231865087</v>
      </c>
      <c r="Z107" s="256">
        <f t="shared" si="19"/>
        <v>101.14158956807272</v>
      </c>
      <c r="AA107" s="256">
        <f t="shared" si="17"/>
        <v>101.97826003679967</v>
      </c>
      <c r="AB107" s="256">
        <f t="shared" si="17"/>
        <v>101.27709197102774</v>
      </c>
      <c r="AC107" s="256">
        <f t="shared" si="17"/>
        <v>100.87028397233991</v>
      </c>
      <c r="AD107" s="256">
        <f t="shared" si="17"/>
        <v>99.850309944165545</v>
      </c>
      <c r="AF107" s="30">
        <f t="shared" si="14"/>
        <v>0.94161958568738224</v>
      </c>
      <c r="AG107" s="30">
        <f t="shared" si="14"/>
        <v>0.95057034220532322</v>
      </c>
      <c r="AH107" s="30">
        <f t="shared" si="14"/>
        <v>0.94696969696969702</v>
      </c>
      <c r="AI107" s="30">
        <f t="shared" si="14"/>
        <v>0.93370681605975725</v>
      </c>
      <c r="AJ107" s="30">
        <f t="shared" si="14"/>
        <v>0.93283582089552242</v>
      </c>
      <c r="AL107" s="256">
        <f t="shared" si="20"/>
        <v>95.236901664851899</v>
      </c>
      <c r="AM107" s="256">
        <f t="shared" si="18"/>
        <v>96.937509540684104</v>
      </c>
      <c r="AN107" s="256">
        <f t="shared" si="18"/>
        <v>95.906337093776273</v>
      </c>
      <c r="AO107" s="256">
        <f t="shared" si="18"/>
        <v>94.183271682857054</v>
      </c>
      <c r="AP107" s="256">
        <f t="shared" si="18"/>
        <v>93.143945843438004</v>
      </c>
      <c r="AR107" s="30">
        <f t="shared" si="15"/>
        <v>0.94696969696969702</v>
      </c>
      <c r="AS107" s="30">
        <f t="shared" si="15"/>
        <v>0.95057034220532322</v>
      </c>
      <c r="AT107" s="30">
        <f t="shared" si="15"/>
        <v>0.94161958568738224</v>
      </c>
      <c r="AU107" s="30">
        <f t="shared" si="15"/>
        <v>0.94428706326723322</v>
      </c>
      <c r="AV107" s="30">
        <f t="shared" si="15"/>
        <v>0.95057034220532322</v>
      </c>
      <c r="AX107" s="256">
        <f t="shared" si="21"/>
        <v>90.186459909897636</v>
      </c>
    </row>
    <row r="108" spans="1:50">
      <c r="A108" s="100" t="s">
        <v>207</v>
      </c>
      <c r="B108" s="255">
        <v>99.813162094086451</v>
      </c>
      <c r="C108" s="255">
        <v>99.924800540045652</v>
      </c>
      <c r="D108" s="255">
        <v>99.871450246267827</v>
      </c>
      <c r="E108" s="255">
        <v>99.7518525296136</v>
      </c>
      <c r="F108" s="255">
        <v>99.585206134527454</v>
      </c>
      <c r="H108" s="30">
        <f t="shared" ref="H108:L123" si="22">H107</f>
        <v>1.0172939979654121</v>
      </c>
      <c r="I108" s="30">
        <f t="shared" si="22"/>
        <v>1.0204081632653061</v>
      </c>
      <c r="J108" s="30">
        <f t="shared" si="22"/>
        <v>1.0162601626016259</v>
      </c>
      <c r="K108" s="30">
        <f t="shared" si="22"/>
        <v>1.015228426395939</v>
      </c>
      <c r="L108" s="30">
        <f t="shared" si="22"/>
        <v>1.0214504596527101</v>
      </c>
      <c r="N108" s="256">
        <f t="shared" si="16"/>
        <v>101.53933071626292</v>
      </c>
      <c r="O108" s="256">
        <f t="shared" si="16"/>
        <v>101.96408218372005</v>
      </c>
      <c r="P108" s="256">
        <f t="shared" si="16"/>
        <v>101.49537626653233</v>
      </c>
      <c r="Q108" s="256">
        <f t="shared" si="16"/>
        <v>101.27091627371938</v>
      </c>
      <c r="R108" s="256">
        <f t="shared" si="16"/>
        <v>101.72135458072295</v>
      </c>
      <c r="T108" s="30">
        <f t="shared" ref="T108:X123" si="23">T107</f>
        <v>0.99833610648918469</v>
      </c>
      <c r="U108" s="30">
        <f t="shared" si="23"/>
        <v>1.003260596940055</v>
      </c>
      <c r="V108" s="30">
        <f t="shared" si="23"/>
        <v>1.0000000000000002</v>
      </c>
      <c r="W108" s="30">
        <f t="shared" si="23"/>
        <v>0.99792099792099798</v>
      </c>
      <c r="X108" s="30">
        <f t="shared" si="23"/>
        <v>0.98247912231865087</v>
      </c>
      <c r="Z108" s="256">
        <f t="shared" si="19"/>
        <v>101.3703800827916</v>
      </c>
      <c r="AA108" s="256">
        <f t="shared" si="17"/>
        <v>102.2965459580838</v>
      </c>
      <c r="AB108" s="256">
        <f t="shared" si="17"/>
        <v>101.49537626653236</v>
      </c>
      <c r="AC108" s="256">
        <f t="shared" si="17"/>
        <v>101.06037382824388</v>
      </c>
      <c r="AD108" s="256">
        <f t="shared" si="17"/>
        <v>99.93910716953296</v>
      </c>
      <c r="AF108" s="30">
        <f t="shared" ref="AF108:AJ123" si="24">AF107</f>
        <v>0.94161958568738224</v>
      </c>
      <c r="AG108" s="30">
        <f t="shared" si="24"/>
        <v>0.95057034220532322</v>
      </c>
      <c r="AH108" s="30">
        <f t="shared" si="24"/>
        <v>0.94696969696969702</v>
      </c>
      <c r="AI108" s="30">
        <f t="shared" si="24"/>
        <v>0.93370681605975725</v>
      </c>
      <c r="AJ108" s="30">
        <f t="shared" si="24"/>
        <v>0.93283582089552242</v>
      </c>
      <c r="AL108" s="256">
        <f t="shared" si="20"/>
        <v>95.452335294530684</v>
      </c>
      <c r="AM108" s="256">
        <f t="shared" si="18"/>
        <v>97.240062697798294</v>
      </c>
      <c r="AN108" s="256">
        <f t="shared" si="18"/>
        <v>96.113045706943524</v>
      </c>
      <c r="AO108" s="256">
        <f t="shared" si="18"/>
        <v>94.36075987697842</v>
      </c>
      <c r="AP108" s="256">
        <f t="shared" si="18"/>
        <v>93.226779076056872</v>
      </c>
      <c r="AR108" s="30">
        <f t="shared" ref="AR108:AV123" si="25">AR107</f>
        <v>0.94696969696969702</v>
      </c>
      <c r="AS108" s="30">
        <f t="shared" si="25"/>
        <v>0.95057034220532322</v>
      </c>
      <c r="AT108" s="30">
        <f t="shared" si="25"/>
        <v>0.94161958568738224</v>
      </c>
      <c r="AU108" s="30">
        <f t="shared" si="25"/>
        <v>0.94428706326723322</v>
      </c>
      <c r="AV108" s="30">
        <f t="shared" si="25"/>
        <v>0.95057034220532322</v>
      </c>
      <c r="AX108" s="256">
        <f t="shared" si="21"/>
        <v>90.390469028911639</v>
      </c>
    </row>
    <row r="109" spans="1:50">
      <c r="A109" s="100" t="s">
        <v>208</v>
      </c>
      <c r="B109" s="255">
        <v>99.947426973984363</v>
      </c>
      <c r="C109" s="255">
        <v>100.21549995721175</v>
      </c>
      <c r="D109" s="255">
        <v>100.02087995772339</v>
      </c>
      <c r="E109" s="255">
        <v>99.800482565377877</v>
      </c>
      <c r="F109" s="255">
        <v>99.494063778469922</v>
      </c>
      <c r="H109" s="30">
        <f t="shared" si="22"/>
        <v>1.0172939979654121</v>
      </c>
      <c r="I109" s="30">
        <f t="shared" si="22"/>
        <v>1.0204081632653061</v>
      </c>
      <c r="J109" s="30">
        <f t="shared" si="22"/>
        <v>1.0162601626016259</v>
      </c>
      <c r="K109" s="30">
        <f t="shared" si="22"/>
        <v>1.015228426395939</v>
      </c>
      <c r="L109" s="30">
        <f t="shared" si="22"/>
        <v>1.0214504596527101</v>
      </c>
      <c r="N109" s="256">
        <f t="shared" si="16"/>
        <v>101.67591757272062</v>
      </c>
      <c r="O109" s="256">
        <f t="shared" si="16"/>
        <v>102.2607142420528</v>
      </c>
      <c r="P109" s="256">
        <f t="shared" si="16"/>
        <v>101.64723572939369</v>
      </c>
      <c r="Q109" s="256">
        <f t="shared" si="16"/>
        <v>101.32028686840393</v>
      </c>
      <c r="R109" s="256">
        <f t="shared" si="16"/>
        <v>101.62825717923415</v>
      </c>
      <c r="T109" s="30">
        <f t="shared" si="23"/>
        <v>0.99833610648918469</v>
      </c>
      <c r="U109" s="30">
        <f t="shared" si="23"/>
        <v>1.003260596940055</v>
      </c>
      <c r="V109" s="30">
        <f t="shared" si="23"/>
        <v>1.0000000000000002</v>
      </c>
      <c r="W109" s="30">
        <f t="shared" si="23"/>
        <v>0.99792099792099798</v>
      </c>
      <c r="X109" s="30">
        <f t="shared" si="23"/>
        <v>0.98247912231865087</v>
      </c>
      <c r="Z109" s="256">
        <f t="shared" si="19"/>
        <v>101.50673967326517</v>
      </c>
      <c r="AA109" s="256">
        <f t="shared" si="17"/>
        <v>102.59414521399827</v>
      </c>
      <c r="AB109" s="256">
        <f t="shared" si="17"/>
        <v>101.64723572939371</v>
      </c>
      <c r="AC109" s="256">
        <f t="shared" si="17"/>
        <v>101.10964178135943</v>
      </c>
      <c r="AD109" s="256">
        <f t="shared" si="17"/>
        <v>99.847640916228102</v>
      </c>
      <c r="AF109" s="30">
        <f t="shared" si="24"/>
        <v>0.94161958568738224</v>
      </c>
      <c r="AG109" s="30">
        <f t="shared" si="24"/>
        <v>0.95057034220532322</v>
      </c>
      <c r="AH109" s="30">
        <f t="shared" si="24"/>
        <v>0.94696969696969702</v>
      </c>
      <c r="AI109" s="30">
        <f t="shared" si="24"/>
        <v>0.93370681605975725</v>
      </c>
      <c r="AJ109" s="30">
        <f t="shared" si="24"/>
        <v>0.93283582089552242</v>
      </c>
      <c r="AL109" s="256">
        <f t="shared" si="20"/>
        <v>95.580734155616923</v>
      </c>
      <c r="AM109" s="256">
        <f t="shared" si="18"/>
        <v>97.52295172433297</v>
      </c>
      <c r="AN109" s="256">
        <f t="shared" si="18"/>
        <v>96.256852016471328</v>
      </c>
      <c r="AO109" s="256">
        <f t="shared" si="18"/>
        <v>94.406761700615718</v>
      </c>
      <c r="AP109" s="256">
        <f t="shared" si="18"/>
        <v>93.141456078570997</v>
      </c>
      <c r="AR109" s="30">
        <f t="shared" si="25"/>
        <v>0.94696969696969702</v>
      </c>
      <c r="AS109" s="30">
        <f t="shared" si="25"/>
        <v>0.95057034220532322</v>
      </c>
      <c r="AT109" s="30">
        <f t="shared" si="25"/>
        <v>0.94161958568738224</v>
      </c>
      <c r="AU109" s="30">
        <f t="shared" si="25"/>
        <v>0.94428706326723322</v>
      </c>
      <c r="AV109" s="30">
        <f t="shared" si="25"/>
        <v>0.95057034220532322</v>
      </c>
      <c r="AX109" s="256">
        <f t="shared" si="21"/>
        <v>90.512058859485734</v>
      </c>
    </row>
    <row r="110" spans="1:50">
      <c r="A110" s="100" t="s">
        <v>209</v>
      </c>
      <c r="B110" s="255">
        <v>100.80183929308052</v>
      </c>
      <c r="C110" s="255">
        <v>101.3788636373361</v>
      </c>
      <c r="D110" s="255">
        <v>100.73951699004967</v>
      </c>
      <c r="E110" s="255">
        <v>100.45870937008517</v>
      </c>
      <c r="F110" s="255">
        <v>100.19539652553583</v>
      </c>
      <c r="H110" s="30">
        <f t="shared" si="22"/>
        <v>1.0172939979654121</v>
      </c>
      <c r="I110" s="30">
        <f t="shared" si="22"/>
        <v>1.0204081632653061</v>
      </c>
      <c r="J110" s="30">
        <f t="shared" si="22"/>
        <v>1.0162601626016259</v>
      </c>
      <c r="K110" s="30">
        <f t="shared" si="22"/>
        <v>1.015228426395939</v>
      </c>
      <c r="L110" s="30">
        <f t="shared" si="22"/>
        <v>1.0214504596527101</v>
      </c>
      <c r="N110" s="256">
        <f t="shared" si="16"/>
        <v>102.54510609672485</v>
      </c>
      <c r="O110" s="256">
        <f t="shared" si="16"/>
        <v>103.44782003809806</v>
      </c>
      <c r="P110" s="256">
        <f t="shared" si="16"/>
        <v>102.37755791671712</v>
      </c>
      <c r="Q110" s="256">
        <f t="shared" si="16"/>
        <v>101.98853743155854</v>
      </c>
      <c r="R110" s="256">
        <f t="shared" si="16"/>
        <v>102.34463383609412</v>
      </c>
      <c r="T110" s="30">
        <f t="shared" si="23"/>
        <v>0.99833610648918469</v>
      </c>
      <c r="U110" s="30">
        <f t="shared" si="23"/>
        <v>1.003260596940055</v>
      </c>
      <c r="V110" s="30">
        <f t="shared" si="23"/>
        <v>1.0000000000000002</v>
      </c>
      <c r="W110" s="30">
        <f t="shared" si="23"/>
        <v>0.99792099792099798</v>
      </c>
      <c r="X110" s="30">
        <f t="shared" si="23"/>
        <v>0.98247912231865087</v>
      </c>
      <c r="Z110" s="256">
        <f t="shared" si="19"/>
        <v>102.37448196012464</v>
      </c>
      <c r="AA110" s="256">
        <f t="shared" si="17"/>
        <v>103.78512168356964</v>
      </c>
      <c r="AB110" s="256">
        <f t="shared" si="17"/>
        <v>102.37755791671715</v>
      </c>
      <c r="AC110" s="256">
        <f t="shared" si="17"/>
        <v>101.77650305020396</v>
      </c>
      <c r="AD110" s="256">
        <f t="shared" si="17"/>
        <v>100.55146602530945</v>
      </c>
      <c r="AF110" s="30">
        <f t="shared" si="24"/>
        <v>0.94161958568738224</v>
      </c>
      <c r="AG110" s="30">
        <f t="shared" si="24"/>
        <v>0.95057034220532322</v>
      </c>
      <c r="AH110" s="30">
        <f t="shared" si="24"/>
        <v>0.94696969696969702</v>
      </c>
      <c r="AI110" s="30">
        <f t="shared" si="24"/>
        <v>0.93370681605975725</v>
      </c>
      <c r="AJ110" s="30">
        <f t="shared" si="24"/>
        <v>0.93283582089552242</v>
      </c>
      <c r="AL110" s="256">
        <f t="shared" si="20"/>
        <v>96.397817288252952</v>
      </c>
      <c r="AM110" s="256">
        <f t="shared" si="18"/>
        <v>98.655058634571901</v>
      </c>
      <c r="AN110" s="256">
        <f t="shared" si="18"/>
        <v>96.94844499689124</v>
      </c>
      <c r="AO110" s="256">
        <f t="shared" si="18"/>
        <v>95.029414612702112</v>
      </c>
      <c r="AP110" s="256">
        <f t="shared" si="18"/>
        <v>93.798009351967778</v>
      </c>
      <c r="AR110" s="30">
        <f t="shared" si="25"/>
        <v>0.94696969696969702</v>
      </c>
      <c r="AS110" s="30">
        <f t="shared" si="25"/>
        <v>0.95057034220532322</v>
      </c>
      <c r="AT110" s="30">
        <f t="shared" si="25"/>
        <v>0.94161958568738224</v>
      </c>
      <c r="AU110" s="30">
        <f t="shared" si="25"/>
        <v>0.94428706326723322</v>
      </c>
      <c r="AV110" s="30">
        <f t="shared" si="25"/>
        <v>0.95057034220532322</v>
      </c>
      <c r="AX110" s="256">
        <f t="shared" si="21"/>
        <v>91.285811825997115</v>
      </c>
    </row>
    <row r="111" spans="1:50">
      <c r="A111" s="100" t="s">
        <v>210</v>
      </c>
      <c r="B111" s="255">
        <v>100.41438984644273</v>
      </c>
      <c r="C111" s="255">
        <v>101.07274474054176</v>
      </c>
      <c r="D111" s="255">
        <v>100.28683572588109</v>
      </c>
      <c r="E111" s="255">
        <v>99.957854578267685</v>
      </c>
      <c r="F111" s="255">
        <v>99.942246912808272</v>
      </c>
      <c r="H111" s="30">
        <f t="shared" si="22"/>
        <v>1.0172939979654121</v>
      </c>
      <c r="I111" s="30">
        <f t="shared" si="22"/>
        <v>1.0204081632653061</v>
      </c>
      <c r="J111" s="30">
        <f t="shared" si="22"/>
        <v>1.0162601626016259</v>
      </c>
      <c r="K111" s="30">
        <f t="shared" si="22"/>
        <v>1.015228426395939</v>
      </c>
      <c r="L111" s="30">
        <f t="shared" si="22"/>
        <v>1.0214504596527101</v>
      </c>
      <c r="N111" s="256">
        <f t="shared" si="16"/>
        <v>102.15095610014521</v>
      </c>
      <c r="O111" s="256">
        <f t="shared" si="16"/>
        <v>103.13545381687935</v>
      </c>
      <c r="P111" s="256">
        <f t="shared" si="16"/>
        <v>101.91751598158646</v>
      </c>
      <c r="Q111" s="256">
        <f t="shared" si="16"/>
        <v>101.48005540940881</v>
      </c>
      <c r="R111" s="256">
        <f t="shared" si="16"/>
        <v>102.08605404781265</v>
      </c>
      <c r="T111" s="30">
        <f t="shared" si="23"/>
        <v>0.99833610648918469</v>
      </c>
      <c r="U111" s="30">
        <f t="shared" si="23"/>
        <v>1.003260596940055</v>
      </c>
      <c r="V111" s="30">
        <f t="shared" si="23"/>
        <v>1.0000000000000002</v>
      </c>
      <c r="W111" s="30">
        <f t="shared" si="23"/>
        <v>0.99792099792099798</v>
      </c>
      <c r="X111" s="30">
        <f t="shared" si="23"/>
        <v>0.98247912231865087</v>
      </c>
      <c r="Z111" s="256">
        <f t="shared" si="19"/>
        <v>101.9809877871666</v>
      </c>
      <c r="AA111" s="256">
        <f t="shared" si="17"/>
        <v>103.47173696200585</v>
      </c>
      <c r="AB111" s="256">
        <f t="shared" si="17"/>
        <v>101.91751598158649</v>
      </c>
      <c r="AC111" s="256">
        <f t="shared" si="17"/>
        <v>101.26907816323541</v>
      </c>
      <c r="AD111" s="256">
        <f t="shared" si="17"/>
        <v>100.29741678186933</v>
      </c>
      <c r="AF111" s="30">
        <f t="shared" si="24"/>
        <v>0.94161958568738224</v>
      </c>
      <c r="AG111" s="30">
        <f t="shared" si="24"/>
        <v>0.95057034220532322</v>
      </c>
      <c r="AH111" s="30">
        <f t="shared" si="24"/>
        <v>0.94696969696969702</v>
      </c>
      <c r="AI111" s="30">
        <f t="shared" si="24"/>
        <v>0.93370681605975725</v>
      </c>
      <c r="AJ111" s="30">
        <f t="shared" si="24"/>
        <v>0.93283582089552242</v>
      </c>
      <c r="AL111" s="256">
        <f t="shared" si="20"/>
        <v>96.027295468141801</v>
      </c>
      <c r="AM111" s="256">
        <f t="shared" si="18"/>
        <v>98.35716441255309</v>
      </c>
      <c r="AN111" s="256">
        <f t="shared" si="18"/>
        <v>96.512799224987205</v>
      </c>
      <c r="AO111" s="256">
        <f t="shared" si="18"/>
        <v>94.555628537101214</v>
      </c>
      <c r="AP111" s="256">
        <f t="shared" si="18"/>
        <v>93.561023117415417</v>
      </c>
      <c r="AR111" s="30">
        <f t="shared" si="25"/>
        <v>0.94696969696969702</v>
      </c>
      <c r="AS111" s="30">
        <f t="shared" si="25"/>
        <v>0.95057034220532322</v>
      </c>
      <c r="AT111" s="30">
        <f t="shared" si="25"/>
        <v>0.94161958568738224</v>
      </c>
      <c r="AU111" s="30">
        <f t="shared" si="25"/>
        <v>0.94428706326723322</v>
      </c>
      <c r="AV111" s="30">
        <f t="shared" si="25"/>
        <v>0.95057034220532322</v>
      </c>
      <c r="AX111" s="256">
        <f t="shared" si="21"/>
        <v>90.934938890285807</v>
      </c>
    </row>
    <row r="112" spans="1:50">
      <c r="A112" s="100" t="s">
        <v>211</v>
      </c>
      <c r="B112" s="255">
        <v>101.8</v>
      </c>
      <c r="C112" s="255">
        <v>102.3</v>
      </c>
      <c r="D112" s="255">
        <v>101.8</v>
      </c>
      <c r="E112" s="255">
        <v>101.5</v>
      </c>
      <c r="F112" s="255">
        <v>101.5</v>
      </c>
      <c r="H112" s="30">
        <f t="shared" si="22"/>
        <v>1.0172939979654121</v>
      </c>
      <c r="I112" s="30">
        <f t="shared" si="22"/>
        <v>1.0204081632653061</v>
      </c>
      <c r="J112" s="30">
        <f t="shared" si="22"/>
        <v>1.0162601626016259</v>
      </c>
      <c r="K112" s="30">
        <f t="shared" si="22"/>
        <v>1.015228426395939</v>
      </c>
      <c r="L112" s="30">
        <f t="shared" si="22"/>
        <v>1.0214504596527101</v>
      </c>
      <c r="N112" s="256">
        <f t="shared" si="16"/>
        <v>103.56052899287894</v>
      </c>
      <c r="O112" s="256">
        <f t="shared" si="16"/>
        <v>104.38775510204081</v>
      </c>
      <c r="P112" s="256">
        <f t="shared" si="16"/>
        <v>103.45528455284551</v>
      </c>
      <c r="Q112" s="256">
        <f t="shared" si="16"/>
        <v>103.04568527918781</v>
      </c>
      <c r="R112" s="256">
        <f t="shared" si="16"/>
        <v>103.67722165475007</v>
      </c>
      <c r="T112" s="30">
        <f t="shared" si="23"/>
        <v>0.99833610648918469</v>
      </c>
      <c r="U112" s="30">
        <f t="shared" si="23"/>
        <v>1.003260596940055</v>
      </c>
      <c r="V112" s="30">
        <f t="shared" si="23"/>
        <v>1.0000000000000002</v>
      </c>
      <c r="W112" s="30">
        <f t="shared" si="23"/>
        <v>0.99792099792099798</v>
      </c>
      <c r="X112" s="30">
        <f t="shared" si="23"/>
        <v>0.98247912231865087</v>
      </c>
      <c r="Z112" s="256">
        <f t="shared" si="19"/>
        <v>103.3882153007111</v>
      </c>
      <c r="AA112" s="256">
        <f t="shared" si="17"/>
        <v>104.72812149690574</v>
      </c>
      <c r="AB112" s="256">
        <f t="shared" si="17"/>
        <v>103.45528455284554</v>
      </c>
      <c r="AC112" s="256">
        <f t="shared" si="17"/>
        <v>102.83145308526019</v>
      </c>
      <c r="AD112" s="256">
        <f t="shared" si="17"/>
        <v>101.86070573579508</v>
      </c>
      <c r="AF112" s="30">
        <f t="shared" si="24"/>
        <v>0.94161958568738224</v>
      </c>
      <c r="AG112" s="30">
        <f t="shared" si="24"/>
        <v>0.95057034220532322</v>
      </c>
      <c r="AH112" s="30">
        <f t="shared" si="24"/>
        <v>0.94696969696969702</v>
      </c>
      <c r="AI112" s="30">
        <f t="shared" si="24"/>
        <v>0.93370681605975725</v>
      </c>
      <c r="AJ112" s="30">
        <f t="shared" si="24"/>
        <v>0.93283582089552242</v>
      </c>
      <c r="AL112" s="256">
        <f t="shared" si="20"/>
        <v>97.352368456413458</v>
      </c>
      <c r="AM112" s="256">
        <f t="shared" si="18"/>
        <v>99.55144628983436</v>
      </c>
      <c r="AN112" s="256">
        <f t="shared" si="18"/>
        <v>97.969019462921921</v>
      </c>
      <c r="AO112" s="256">
        <f t="shared" si="18"/>
        <v>96.014428651036596</v>
      </c>
      <c r="AP112" s="256">
        <f t="shared" si="18"/>
        <v>95.019315052047645</v>
      </c>
      <c r="AR112" s="30">
        <f t="shared" si="25"/>
        <v>0.94696969696969702</v>
      </c>
      <c r="AS112" s="30">
        <f t="shared" si="25"/>
        <v>0.95057034220532322</v>
      </c>
      <c r="AT112" s="30">
        <f t="shared" si="25"/>
        <v>0.94161958568738224</v>
      </c>
      <c r="AU112" s="30">
        <f t="shared" si="25"/>
        <v>0.94428706326723322</v>
      </c>
      <c r="AV112" s="30">
        <f t="shared" si="25"/>
        <v>0.95057034220532322</v>
      </c>
      <c r="AX112" s="256">
        <f t="shared" si="21"/>
        <v>92.189742856452142</v>
      </c>
    </row>
    <row r="113" spans="1:50">
      <c r="A113" s="100" t="s">
        <v>212</v>
      </c>
      <c r="B113" s="255">
        <v>101.1</v>
      </c>
      <c r="C113" s="255">
        <v>101.3</v>
      </c>
      <c r="D113" s="255">
        <v>101.2</v>
      </c>
      <c r="E113" s="255">
        <v>100.9</v>
      </c>
      <c r="F113" s="255">
        <v>100.8</v>
      </c>
      <c r="H113" s="30">
        <f t="shared" si="22"/>
        <v>1.0172939979654121</v>
      </c>
      <c r="I113" s="30">
        <f t="shared" si="22"/>
        <v>1.0204081632653061</v>
      </c>
      <c r="J113" s="30">
        <f t="shared" si="22"/>
        <v>1.0162601626016259</v>
      </c>
      <c r="K113" s="30">
        <f t="shared" si="22"/>
        <v>1.015228426395939</v>
      </c>
      <c r="L113" s="30">
        <f t="shared" si="22"/>
        <v>1.0214504596527101</v>
      </c>
      <c r="N113" s="256">
        <f t="shared" si="16"/>
        <v>102.84842319430315</v>
      </c>
      <c r="O113" s="256">
        <f t="shared" si="16"/>
        <v>103.36734693877551</v>
      </c>
      <c r="P113" s="256">
        <f t="shared" si="16"/>
        <v>102.84552845528454</v>
      </c>
      <c r="Q113" s="256">
        <f t="shared" si="16"/>
        <v>102.43654822335026</v>
      </c>
      <c r="R113" s="256">
        <f t="shared" si="16"/>
        <v>102.96220633299318</v>
      </c>
      <c r="T113" s="30">
        <f t="shared" si="23"/>
        <v>0.99833610648918469</v>
      </c>
      <c r="U113" s="30">
        <f t="shared" si="23"/>
        <v>1.003260596940055</v>
      </c>
      <c r="V113" s="30">
        <f t="shared" si="23"/>
        <v>1.0000000000000002</v>
      </c>
      <c r="W113" s="30">
        <f t="shared" si="23"/>
        <v>0.99792099792099798</v>
      </c>
      <c r="X113" s="30">
        <f t="shared" si="23"/>
        <v>0.98247912231865087</v>
      </c>
      <c r="Z113" s="256">
        <f t="shared" si="19"/>
        <v>102.67729437035257</v>
      </c>
      <c r="AA113" s="256">
        <f t="shared" si="17"/>
        <v>103.70438619390569</v>
      </c>
      <c r="AB113" s="256">
        <f t="shared" si="17"/>
        <v>102.84552845528457</v>
      </c>
      <c r="AC113" s="256">
        <f t="shared" si="17"/>
        <v>102.22358242662813</v>
      </c>
      <c r="AD113" s="256">
        <f t="shared" si="17"/>
        <v>101.15821811003097</v>
      </c>
      <c r="AF113" s="30">
        <f t="shared" si="24"/>
        <v>0.94161958568738224</v>
      </c>
      <c r="AG113" s="30">
        <f t="shared" si="24"/>
        <v>0.95057034220532322</v>
      </c>
      <c r="AH113" s="30">
        <f t="shared" si="24"/>
        <v>0.94696969696969702</v>
      </c>
      <c r="AI113" s="30">
        <f t="shared" si="24"/>
        <v>0.93370681605975725</v>
      </c>
      <c r="AJ113" s="30">
        <f t="shared" si="24"/>
        <v>0.93283582089552242</v>
      </c>
      <c r="AL113" s="256">
        <f t="shared" si="20"/>
        <v>96.682951384512776</v>
      </c>
      <c r="AM113" s="256">
        <f t="shared" si="18"/>
        <v>98.578313872533926</v>
      </c>
      <c r="AN113" s="256">
        <f t="shared" si="18"/>
        <v>97.391598915989178</v>
      </c>
      <c r="AO113" s="256">
        <f t="shared" si="18"/>
        <v>95.446855673789102</v>
      </c>
      <c r="AP113" s="256">
        <f t="shared" si="18"/>
        <v>94.364009430999047</v>
      </c>
      <c r="AR113" s="30">
        <f t="shared" si="25"/>
        <v>0.94696969696969702</v>
      </c>
      <c r="AS113" s="30">
        <f t="shared" si="25"/>
        <v>0.95057034220532322</v>
      </c>
      <c r="AT113" s="30">
        <f t="shared" si="25"/>
        <v>0.94161958568738224</v>
      </c>
      <c r="AU113" s="30">
        <f t="shared" si="25"/>
        <v>0.94428706326723322</v>
      </c>
      <c r="AV113" s="30">
        <f t="shared" si="25"/>
        <v>0.95057034220532322</v>
      </c>
      <c r="AX113" s="256">
        <f t="shared" si="21"/>
        <v>91.555825174728014</v>
      </c>
    </row>
    <row r="114" spans="1:50">
      <c r="A114" s="100" t="s">
        <v>213</v>
      </c>
      <c r="B114" s="255">
        <v>101.1</v>
      </c>
      <c r="C114" s="255">
        <v>101.1</v>
      </c>
      <c r="D114" s="255">
        <v>101.3</v>
      </c>
      <c r="E114" s="255">
        <v>101</v>
      </c>
      <c r="F114" s="255">
        <v>100.8</v>
      </c>
      <c r="H114" s="30">
        <f t="shared" si="22"/>
        <v>1.0172939979654121</v>
      </c>
      <c r="I114" s="30">
        <f t="shared" si="22"/>
        <v>1.0204081632653061</v>
      </c>
      <c r="J114" s="30">
        <f t="shared" si="22"/>
        <v>1.0162601626016259</v>
      </c>
      <c r="K114" s="30">
        <f t="shared" si="22"/>
        <v>1.015228426395939</v>
      </c>
      <c r="L114" s="30">
        <f t="shared" si="22"/>
        <v>1.0214504596527101</v>
      </c>
      <c r="N114" s="256">
        <f t="shared" si="16"/>
        <v>102.84842319430315</v>
      </c>
      <c r="O114" s="256">
        <f t="shared" si="16"/>
        <v>103.16326530612244</v>
      </c>
      <c r="P114" s="256">
        <f t="shared" si="16"/>
        <v>102.94715447154469</v>
      </c>
      <c r="Q114" s="256">
        <f t="shared" si="16"/>
        <v>102.53807106598984</v>
      </c>
      <c r="R114" s="256">
        <f t="shared" si="16"/>
        <v>102.96220633299318</v>
      </c>
      <c r="T114" s="30">
        <f t="shared" si="23"/>
        <v>0.99833610648918469</v>
      </c>
      <c r="U114" s="30">
        <f t="shared" si="23"/>
        <v>1.003260596940055</v>
      </c>
      <c r="V114" s="30">
        <f t="shared" si="23"/>
        <v>1.0000000000000002</v>
      </c>
      <c r="W114" s="30">
        <f t="shared" si="23"/>
        <v>0.99792099792099798</v>
      </c>
      <c r="X114" s="30">
        <f t="shared" si="23"/>
        <v>0.98247912231865087</v>
      </c>
      <c r="Z114" s="256">
        <f t="shared" si="19"/>
        <v>102.67729437035257</v>
      </c>
      <c r="AA114" s="256">
        <f t="shared" si="17"/>
        <v>103.49963913330566</v>
      </c>
      <c r="AB114" s="256">
        <f t="shared" si="17"/>
        <v>102.94715447154472</v>
      </c>
      <c r="AC114" s="256">
        <f t="shared" si="17"/>
        <v>102.32489420306679</v>
      </c>
      <c r="AD114" s="256">
        <f t="shared" si="17"/>
        <v>101.15821811003097</v>
      </c>
      <c r="AF114" s="30">
        <f t="shared" si="24"/>
        <v>0.94161958568738224</v>
      </c>
      <c r="AG114" s="30">
        <f t="shared" si="24"/>
        <v>0.95057034220532322</v>
      </c>
      <c r="AH114" s="30">
        <f t="shared" si="24"/>
        <v>0.94696969696969702</v>
      </c>
      <c r="AI114" s="30">
        <f t="shared" si="24"/>
        <v>0.93370681605975725</v>
      </c>
      <c r="AJ114" s="30">
        <f t="shared" si="24"/>
        <v>0.93283582089552242</v>
      </c>
      <c r="AL114" s="256">
        <f t="shared" si="20"/>
        <v>96.682951384512776</v>
      </c>
      <c r="AM114" s="256">
        <f t="shared" si="18"/>
        <v>98.383687389073827</v>
      </c>
      <c r="AN114" s="256">
        <f t="shared" si="18"/>
        <v>97.48783567381129</v>
      </c>
      <c r="AO114" s="256">
        <f t="shared" si="18"/>
        <v>95.541451169997003</v>
      </c>
      <c r="AP114" s="256">
        <f t="shared" si="18"/>
        <v>94.364009430999047</v>
      </c>
      <c r="AR114" s="30">
        <f t="shared" si="25"/>
        <v>0.94696969696969702</v>
      </c>
      <c r="AS114" s="30">
        <f t="shared" si="25"/>
        <v>0.95057034220532322</v>
      </c>
      <c r="AT114" s="30">
        <f t="shared" si="25"/>
        <v>0.94161958568738224</v>
      </c>
      <c r="AU114" s="30">
        <f t="shared" si="25"/>
        <v>0.94428706326723322</v>
      </c>
      <c r="AV114" s="30">
        <f t="shared" si="25"/>
        <v>0.95057034220532322</v>
      </c>
      <c r="AX114" s="256">
        <f t="shared" si="21"/>
        <v>91.555825174728014</v>
      </c>
    </row>
    <row r="115" spans="1:50">
      <c r="A115" s="100" t="s">
        <v>214</v>
      </c>
      <c r="B115" s="255">
        <v>99.9</v>
      </c>
      <c r="C115" s="255">
        <v>99.8</v>
      </c>
      <c r="D115" s="255">
        <v>100.2</v>
      </c>
      <c r="E115" s="255">
        <v>99.9</v>
      </c>
      <c r="F115" s="255">
        <v>99.7</v>
      </c>
      <c r="H115" s="30">
        <f t="shared" si="22"/>
        <v>1.0172939979654121</v>
      </c>
      <c r="I115" s="30">
        <f t="shared" si="22"/>
        <v>1.0204081632653061</v>
      </c>
      <c r="J115" s="30">
        <f t="shared" si="22"/>
        <v>1.0162601626016259</v>
      </c>
      <c r="K115" s="30">
        <f t="shared" si="22"/>
        <v>1.015228426395939</v>
      </c>
      <c r="L115" s="30">
        <f t="shared" si="22"/>
        <v>1.0214504596527101</v>
      </c>
      <c r="N115" s="256">
        <f t="shared" si="16"/>
        <v>101.62767039674468</v>
      </c>
      <c r="O115" s="256">
        <f t="shared" si="16"/>
        <v>101.83673469387755</v>
      </c>
      <c r="P115" s="256">
        <f t="shared" si="16"/>
        <v>101.82926829268291</v>
      </c>
      <c r="Q115" s="256">
        <f t="shared" si="16"/>
        <v>101.42131979695431</v>
      </c>
      <c r="R115" s="256">
        <f t="shared" si="16"/>
        <v>101.83861082737519</v>
      </c>
      <c r="T115" s="30">
        <f t="shared" si="23"/>
        <v>0.99833610648918469</v>
      </c>
      <c r="U115" s="30">
        <f t="shared" si="23"/>
        <v>1.003260596940055</v>
      </c>
      <c r="V115" s="30">
        <f t="shared" si="23"/>
        <v>1.0000000000000002</v>
      </c>
      <c r="W115" s="30">
        <f t="shared" si="23"/>
        <v>0.99792099792099798</v>
      </c>
      <c r="X115" s="30">
        <f t="shared" si="23"/>
        <v>0.98247912231865087</v>
      </c>
      <c r="Z115" s="256">
        <f t="shared" si="19"/>
        <v>101.45857277545225</v>
      </c>
      <c r="AA115" s="256">
        <f t="shared" si="17"/>
        <v>102.1687832394056</v>
      </c>
      <c r="AB115" s="256">
        <f t="shared" si="17"/>
        <v>101.82926829268294</v>
      </c>
      <c r="AC115" s="256">
        <f t="shared" si="17"/>
        <v>101.21046466224131</v>
      </c>
      <c r="AD115" s="256">
        <f t="shared" si="17"/>
        <v>100.05430898383024</v>
      </c>
      <c r="AF115" s="30">
        <f t="shared" si="24"/>
        <v>0.94161958568738224</v>
      </c>
      <c r="AG115" s="30">
        <f t="shared" si="24"/>
        <v>0.95057034220532322</v>
      </c>
      <c r="AH115" s="30">
        <f t="shared" si="24"/>
        <v>0.94696969696969702</v>
      </c>
      <c r="AI115" s="30">
        <f t="shared" si="24"/>
        <v>0.93370681605975725</v>
      </c>
      <c r="AJ115" s="30">
        <f t="shared" si="24"/>
        <v>0.93283582089552242</v>
      </c>
      <c r="AL115" s="256">
        <f t="shared" si="20"/>
        <v>95.535379261254477</v>
      </c>
      <c r="AM115" s="256">
        <f t="shared" si="18"/>
        <v>97.118615246583275</v>
      </c>
      <c r="AN115" s="256">
        <f t="shared" si="18"/>
        <v>96.429231337767945</v>
      </c>
      <c r="AO115" s="256">
        <f t="shared" si="18"/>
        <v>94.500900711709903</v>
      </c>
      <c r="AP115" s="256">
        <f t="shared" si="18"/>
        <v>93.334243455065518</v>
      </c>
      <c r="AR115" s="30">
        <f t="shared" si="25"/>
        <v>0.94696969696969702</v>
      </c>
      <c r="AS115" s="30">
        <f t="shared" si="25"/>
        <v>0.95057034220532322</v>
      </c>
      <c r="AT115" s="30">
        <f t="shared" si="25"/>
        <v>0.94161958568738224</v>
      </c>
      <c r="AU115" s="30">
        <f t="shared" si="25"/>
        <v>0.94428706326723322</v>
      </c>
      <c r="AV115" s="30">
        <f t="shared" si="25"/>
        <v>0.95057034220532322</v>
      </c>
      <c r="AX115" s="256">
        <f t="shared" si="21"/>
        <v>90.469109148915223</v>
      </c>
    </row>
    <row r="116" spans="1:50">
      <c r="A116" s="100" t="s">
        <v>215</v>
      </c>
      <c r="B116" s="255">
        <v>99.7</v>
      </c>
      <c r="C116" s="255">
        <v>99.4</v>
      </c>
      <c r="D116" s="255">
        <v>100</v>
      </c>
      <c r="E116" s="255">
        <v>99.7</v>
      </c>
      <c r="F116" s="255">
        <v>99.5</v>
      </c>
      <c r="H116" s="30">
        <f t="shared" si="22"/>
        <v>1.0172939979654121</v>
      </c>
      <c r="I116" s="30">
        <f t="shared" si="22"/>
        <v>1.0204081632653061</v>
      </c>
      <c r="J116" s="30">
        <f t="shared" si="22"/>
        <v>1.0162601626016259</v>
      </c>
      <c r="K116" s="30">
        <f t="shared" si="22"/>
        <v>1.015228426395939</v>
      </c>
      <c r="L116" s="30">
        <f t="shared" si="22"/>
        <v>1.0214504596527101</v>
      </c>
      <c r="N116" s="256">
        <f t="shared" si="16"/>
        <v>101.42421159715158</v>
      </c>
      <c r="O116" s="256">
        <f t="shared" si="16"/>
        <v>101.42857142857143</v>
      </c>
      <c r="P116" s="256">
        <f t="shared" si="16"/>
        <v>101.62601626016259</v>
      </c>
      <c r="Q116" s="256">
        <f t="shared" si="16"/>
        <v>101.21827411167513</v>
      </c>
      <c r="R116" s="256">
        <f t="shared" si="16"/>
        <v>101.63432073544466</v>
      </c>
      <c r="T116" s="30">
        <f t="shared" si="23"/>
        <v>0.99833610648918469</v>
      </c>
      <c r="U116" s="30">
        <f t="shared" si="23"/>
        <v>1.003260596940055</v>
      </c>
      <c r="V116" s="30">
        <f t="shared" si="23"/>
        <v>1.0000000000000002</v>
      </c>
      <c r="W116" s="30">
        <f t="shared" si="23"/>
        <v>0.99792099792099798</v>
      </c>
      <c r="X116" s="30">
        <f t="shared" si="23"/>
        <v>0.98247912231865087</v>
      </c>
      <c r="Z116" s="256">
        <f t="shared" si="19"/>
        <v>101.25545250963552</v>
      </c>
      <c r="AA116" s="256">
        <f t="shared" si="17"/>
        <v>101.75928911820557</v>
      </c>
      <c r="AB116" s="256">
        <f t="shared" si="17"/>
        <v>101.62601626016261</v>
      </c>
      <c r="AC116" s="256">
        <f t="shared" si="17"/>
        <v>101.00784110936397</v>
      </c>
      <c r="AD116" s="256">
        <f t="shared" si="17"/>
        <v>99.853598233611933</v>
      </c>
      <c r="AF116" s="30">
        <f t="shared" si="24"/>
        <v>0.94161958568738224</v>
      </c>
      <c r="AG116" s="30">
        <f t="shared" si="24"/>
        <v>0.95057034220532322</v>
      </c>
      <c r="AH116" s="30">
        <f t="shared" si="24"/>
        <v>0.94696969696969702</v>
      </c>
      <c r="AI116" s="30">
        <f t="shared" si="24"/>
        <v>0.93370681605975725</v>
      </c>
      <c r="AJ116" s="30">
        <f t="shared" si="24"/>
        <v>0.93283582089552242</v>
      </c>
      <c r="AL116" s="256">
        <f t="shared" si="20"/>
        <v>95.344117240711398</v>
      </c>
      <c r="AM116" s="256">
        <f t="shared" si="18"/>
        <v>96.729362279663093</v>
      </c>
      <c r="AN116" s="256">
        <f t="shared" si="18"/>
        <v>96.236757822123693</v>
      </c>
      <c r="AO116" s="256">
        <f t="shared" si="18"/>
        <v>94.311709719294086</v>
      </c>
      <c r="AP116" s="256">
        <f t="shared" si="18"/>
        <v>93.147013277623074</v>
      </c>
      <c r="AR116" s="30">
        <f t="shared" si="25"/>
        <v>0.94696969696969702</v>
      </c>
      <c r="AS116" s="30">
        <f t="shared" si="25"/>
        <v>0.95057034220532322</v>
      </c>
      <c r="AT116" s="30">
        <f t="shared" si="25"/>
        <v>0.94161958568738224</v>
      </c>
      <c r="AU116" s="30">
        <f t="shared" si="25"/>
        <v>0.94428706326723322</v>
      </c>
      <c r="AV116" s="30">
        <f t="shared" si="25"/>
        <v>0.95057034220532322</v>
      </c>
      <c r="AX116" s="256">
        <f t="shared" si="21"/>
        <v>90.287989811279743</v>
      </c>
    </row>
    <row r="117" spans="1:50">
      <c r="A117" s="100" t="s">
        <v>216</v>
      </c>
      <c r="B117" s="255">
        <v>99.3</v>
      </c>
      <c r="C117" s="255">
        <v>99.1</v>
      </c>
      <c r="D117" s="255">
        <v>99.6</v>
      </c>
      <c r="E117" s="255">
        <v>99.4</v>
      </c>
      <c r="F117" s="255">
        <v>99.1</v>
      </c>
      <c r="H117" s="30">
        <f t="shared" si="22"/>
        <v>1.0172939979654121</v>
      </c>
      <c r="I117" s="30">
        <f t="shared" si="22"/>
        <v>1.0204081632653061</v>
      </c>
      <c r="J117" s="30">
        <f t="shared" si="22"/>
        <v>1.0162601626016259</v>
      </c>
      <c r="K117" s="30">
        <f t="shared" si="22"/>
        <v>1.015228426395939</v>
      </c>
      <c r="L117" s="30">
        <f t="shared" si="22"/>
        <v>1.0214504596527101</v>
      </c>
      <c r="N117" s="256">
        <f t="shared" si="16"/>
        <v>101.01729399796542</v>
      </c>
      <c r="O117" s="256">
        <f t="shared" si="16"/>
        <v>101.12244897959184</v>
      </c>
      <c r="P117" s="256">
        <f t="shared" si="16"/>
        <v>101.21951219512194</v>
      </c>
      <c r="Q117" s="256">
        <f t="shared" si="16"/>
        <v>100.91370558375634</v>
      </c>
      <c r="R117" s="256">
        <f t="shared" si="16"/>
        <v>101.22574055158357</v>
      </c>
      <c r="T117" s="30">
        <f t="shared" si="23"/>
        <v>0.99833610648918469</v>
      </c>
      <c r="U117" s="30">
        <f t="shared" si="23"/>
        <v>1.003260596940055</v>
      </c>
      <c r="V117" s="30">
        <f t="shared" si="23"/>
        <v>1.0000000000000002</v>
      </c>
      <c r="W117" s="30">
        <f t="shared" si="23"/>
        <v>0.99792099792099798</v>
      </c>
      <c r="X117" s="30">
        <f t="shared" si="23"/>
        <v>0.98247912231865087</v>
      </c>
      <c r="Z117" s="256">
        <f t="shared" si="19"/>
        <v>100.84921197800209</v>
      </c>
      <c r="AA117" s="256">
        <f t="shared" si="17"/>
        <v>101.45216852730556</v>
      </c>
      <c r="AB117" s="256">
        <f t="shared" si="17"/>
        <v>101.21951219512196</v>
      </c>
      <c r="AC117" s="256">
        <f t="shared" si="17"/>
        <v>100.70390578004792</v>
      </c>
      <c r="AD117" s="256">
        <f t="shared" si="17"/>
        <v>99.452176733175293</v>
      </c>
      <c r="AF117" s="30">
        <f t="shared" si="24"/>
        <v>0.94161958568738224</v>
      </c>
      <c r="AG117" s="30">
        <f t="shared" si="24"/>
        <v>0.95057034220532322</v>
      </c>
      <c r="AH117" s="30">
        <f t="shared" si="24"/>
        <v>0.94696969696969702</v>
      </c>
      <c r="AI117" s="30">
        <f t="shared" si="24"/>
        <v>0.93370681605975725</v>
      </c>
      <c r="AJ117" s="30">
        <f t="shared" si="24"/>
        <v>0.93283582089552242</v>
      </c>
      <c r="AL117" s="256">
        <f t="shared" si="20"/>
        <v>94.961593199625312</v>
      </c>
      <c r="AM117" s="256">
        <f t="shared" si="18"/>
        <v>96.437422554472974</v>
      </c>
      <c r="AN117" s="256">
        <f t="shared" si="18"/>
        <v>95.851810790835202</v>
      </c>
      <c r="AO117" s="256">
        <f t="shared" si="18"/>
        <v>94.027923230670325</v>
      </c>
      <c r="AP117" s="256">
        <f t="shared" si="18"/>
        <v>92.772552922738143</v>
      </c>
      <c r="AR117" s="30">
        <f t="shared" si="25"/>
        <v>0.94696969696969702</v>
      </c>
      <c r="AS117" s="30">
        <f t="shared" si="25"/>
        <v>0.95057034220532322</v>
      </c>
      <c r="AT117" s="30">
        <f t="shared" si="25"/>
        <v>0.94161958568738224</v>
      </c>
      <c r="AU117" s="30">
        <f t="shared" si="25"/>
        <v>0.94428706326723322</v>
      </c>
      <c r="AV117" s="30">
        <f t="shared" si="25"/>
        <v>0.95057034220532322</v>
      </c>
      <c r="AX117" s="256">
        <f t="shared" si="21"/>
        <v>89.925751136008827</v>
      </c>
    </row>
    <row r="118" spans="1:50">
      <c r="A118" s="100" t="s">
        <v>217</v>
      </c>
      <c r="B118" s="255">
        <v>99.4</v>
      </c>
      <c r="C118" s="255">
        <v>99.2</v>
      </c>
      <c r="D118" s="255">
        <v>99.7</v>
      </c>
      <c r="E118" s="255">
        <v>99.5</v>
      </c>
      <c r="F118" s="255">
        <v>99.1</v>
      </c>
      <c r="H118" s="30">
        <f t="shared" si="22"/>
        <v>1.0172939979654121</v>
      </c>
      <c r="I118" s="30">
        <f t="shared" si="22"/>
        <v>1.0204081632653061</v>
      </c>
      <c r="J118" s="30">
        <f t="shared" si="22"/>
        <v>1.0162601626016259</v>
      </c>
      <c r="K118" s="30">
        <f t="shared" si="22"/>
        <v>1.015228426395939</v>
      </c>
      <c r="L118" s="30">
        <f t="shared" si="22"/>
        <v>1.0214504596527101</v>
      </c>
      <c r="N118" s="256">
        <f t="shared" si="16"/>
        <v>101.11902339776196</v>
      </c>
      <c r="O118" s="256">
        <f t="shared" si="16"/>
        <v>101.22448979591837</v>
      </c>
      <c r="P118" s="256">
        <f t="shared" si="16"/>
        <v>101.32113821138211</v>
      </c>
      <c r="Q118" s="256">
        <f t="shared" si="16"/>
        <v>101.01522842639594</v>
      </c>
      <c r="R118" s="256">
        <f t="shared" si="16"/>
        <v>101.22574055158357</v>
      </c>
      <c r="T118" s="30">
        <f t="shared" si="23"/>
        <v>0.99833610648918469</v>
      </c>
      <c r="U118" s="30">
        <f t="shared" si="23"/>
        <v>1.003260596940055</v>
      </c>
      <c r="V118" s="30">
        <f t="shared" si="23"/>
        <v>1.0000000000000002</v>
      </c>
      <c r="W118" s="30">
        <f t="shared" si="23"/>
        <v>0.99792099792099798</v>
      </c>
      <c r="X118" s="30">
        <f t="shared" si="23"/>
        <v>0.98247912231865087</v>
      </c>
      <c r="Z118" s="256">
        <f t="shared" si="19"/>
        <v>100.95077211091045</v>
      </c>
      <c r="AA118" s="256">
        <f t="shared" si="17"/>
        <v>101.55454205760557</v>
      </c>
      <c r="AB118" s="256">
        <f t="shared" si="17"/>
        <v>101.32113821138213</v>
      </c>
      <c r="AC118" s="256">
        <f t="shared" si="17"/>
        <v>100.8052175564866</v>
      </c>
      <c r="AD118" s="256">
        <f t="shared" si="17"/>
        <v>99.452176733175293</v>
      </c>
      <c r="AF118" s="30">
        <f t="shared" si="24"/>
        <v>0.94161958568738224</v>
      </c>
      <c r="AG118" s="30">
        <f t="shared" si="24"/>
        <v>0.95057034220532322</v>
      </c>
      <c r="AH118" s="30">
        <f t="shared" si="24"/>
        <v>0.94696969696969702</v>
      </c>
      <c r="AI118" s="30">
        <f t="shared" si="24"/>
        <v>0.93370681605975725</v>
      </c>
      <c r="AJ118" s="30">
        <f t="shared" si="24"/>
        <v>0.93283582089552242</v>
      </c>
      <c r="AL118" s="256">
        <f t="shared" si="20"/>
        <v>95.057224209896845</v>
      </c>
      <c r="AM118" s="256">
        <f t="shared" si="18"/>
        <v>96.534735796203023</v>
      </c>
      <c r="AN118" s="256">
        <f t="shared" si="18"/>
        <v>95.948047548657328</v>
      </c>
      <c r="AO118" s="256">
        <f t="shared" si="18"/>
        <v>94.122518726878241</v>
      </c>
      <c r="AP118" s="256">
        <f t="shared" si="18"/>
        <v>92.772552922738143</v>
      </c>
      <c r="AR118" s="30">
        <f t="shared" si="25"/>
        <v>0.94696969696969702</v>
      </c>
      <c r="AS118" s="30">
        <f t="shared" si="25"/>
        <v>0.95057034220532322</v>
      </c>
      <c r="AT118" s="30">
        <f t="shared" si="25"/>
        <v>0.94161958568738224</v>
      </c>
      <c r="AU118" s="30">
        <f t="shared" si="25"/>
        <v>0.94428706326723322</v>
      </c>
      <c r="AV118" s="30">
        <f t="shared" si="25"/>
        <v>0.95057034220532322</v>
      </c>
      <c r="AX118" s="256">
        <f t="shared" si="21"/>
        <v>90.01631080482656</v>
      </c>
    </row>
    <row r="119" spans="1:50">
      <c r="A119" s="100" t="s">
        <v>218</v>
      </c>
      <c r="B119" s="255">
        <v>97.7</v>
      </c>
      <c r="C119" s="255">
        <v>97.8</v>
      </c>
      <c r="D119" s="255">
        <v>98</v>
      </c>
      <c r="E119" s="255">
        <v>97.8</v>
      </c>
      <c r="F119" s="255">
        <v>97.3</v>
      </c>
      <c r="H119" s="30">
        <f t="shared" si="22"/>
        <v>1.0172939979654121</v>
      </c>
      <c r="I119" s="30">
        <f t="shared" si="22"/>
        <v>1.0204081632653061</v>
      </c>
      <c r="J119" s="30">
        <f t="shared" si="22"/>
        <v>1.0162601626016259</v>
      </c>
      <c r="K119" s="30">
        <f t="shared" si="22"/>
        <v>1.015228426395939</v>
      </c>
      <c r="L119" s="30">
        <f t="shared" si="22"/>
        <v>1.0214504596527101</v>
      </c>
      <c r="N119" s="256">
        <f t="shared" si="16"/>
        <v>99.389623601220762</v>
      </c>
      <c r="O119" s="256">
        <f t="shared" si="16"/>
        <v>99.795918367346943</v>
      </c>
      <c r="P119" s="256">
        <f t="shared" si="16"/>
        <v>99.593495934959336</v>
      </c>
      <c r="Q119" s="256">
        <f t="shared" si="16"/>
        <v>99.289340101522839</v>
      </c>
      <c r="R119" s="256">
        <f t="shared" si="16"/>
        <v>99.387129724208691</v>
      </c>
      <c r="T119" s="30">
        <f t="shared" si="23"/>
        <v>0.99833610648918469</v>
      </c>
      <c r="U119" s="30">
        <f t="shared" si="23"/>
        <v>1.003260596940055</v>
      </c>
      <c r="V119" s="30">
        <f t="shared" si="23"/>
        <v>1.0000000000000002</v>
      </c>
      <c r="W119" s="30">
        <f t="shared" si="23"/>
        <v>0.99792099792099798</v>
      </c>
      <c r="X119" s="30">
        <f t="shared" si="23"/>
        <v>0.98247912231865087</v>
      </c>
      <c r="Z119" s="256">
        <f t="shared" si="19"/>
        <v>99.224249851468315</v>
      </c>
      <c r="AA119" s="256">
        <f t="shared" si="17"/>
        <v>100.12131263340549</v>
      </c>
      <c r="AB119" s="256">
        <f t="shared" si="17"/>
        <v>99.593495934959364</v>
      </c>
      <c r="AC119" s="256">
        <f t="shared" si="17"/>
        <v>99.082917357029032</v>
      </c>
      <c r="AD119" s="256">
        <f t="shared" si="17"/>
        <v>97.645779981210453</v>
      </c>
      <c r="AF119" s="30">
        <f t="shared" si="24"/>
        <v>0.94161958568738224</v>
      </c>
      <c r="AG119" s="30">
        <f t="shared" si="24"/>
        <v>0.95057034220532322</v>
      </c>
      <c r="AH119" s="30">
        <f t="shared" si="24"/>
        <v>0.94696969696969702</v>
      </c>
      <c r="AI119" s="30">
        <f t="shared" si="24"/>
        <v>0.93370681605975725</v>
      </c>
      <c r="AJ119" s="30">
        <f t="shared" si="24"/>
        <v>0.93283582089552242</v>
      </c>
      <c r="AL119" s="256">
        <f t="shared" si="20"/>
        <v>93.431497035280898</v>
      </c>
      <c r="AM119" s="256">
        <f t="shared" si="18"/>
        <v>95.172350411982407</v>
      </c>
      <c r="AN119" s="256">
        <f t="shared" si="18"/>
        <v>94.312022665681226</v>
      </c>
      <c r="AO119" s="256">
        <f t="shared" si="18"/>
        <v>92.514395291343632</v>
      </c>
      <c r="AP119" s="256">
        <f t="shared" si="18"/>
        <v>91.087481325756016</v>
      </c>
      <c r="AR119" s="30">
        <f t="shared" si="25"/>
        <v>0.94696969696969702</v>
      </c>
      <c r="AS119" s="30">
        <f t="shared" si="25"/>
        <v>0.95057034220532322</v>
      </c>
      <c r="AT119" s="30">
        <f t="shared" si="25"/>
        <v>0.94161958568738224</v>
      </c>
      <c r="AU119" s="30">
        <f t="shared" si="25"/>
        <v>0.94428706326723322</v>
      </c>
      <c r="AV119" s="30">
        <f t="shared" si="25"/>
        <v>0.95057034220532322</v>
      </c>
      <c r="AX119" s="256">
        <f t="shared" si="21"/>
        <v>88.476796434925092</v>
      </c>
    </row>
    <row r="120" spans="1:50">
      <c r="A120" s="100" t="s">
        <v>219</v>
      </c>
      <c r="B120" s="255">
        <v>97.8</v>
      </c>
      <c r="C120" s="255">
        <v>97.9</v>
      </c>
      <c r="D120" s="255">
        <v>98</v>
      </c>
      <c r="E120" s="255">
        <v>97.8</v>
      </c>
      <c r="F120" s="255">
        <v>97.3</v>
      </c>
      <c r="H120" s="30">
        <f t="shared" si="22"/>
        <v>1.0172939979654121</v>
      </c>
      <c r="I120" s="30">
        <f t="shared" si="22"/>
        <v>1.0204081632653061</v>
      </c>
      <c r="J120" s="30">
        <f t="shared" si="22"/>
        <v>1.0162601626016259</v>
      </c>
      <c r="K120" s="30">
        <f t="shared" si="22"/>
        <v>1.015228426395939</v>
      </c>
      <c r="L120" s="30">
        <f t="shared" si="22"/>
        <v>1.0214504596527101</v>
      </c>
      <c r="N120" s="256">
        <f t="shared" si="16"/>
        <v>99.491353001017302</v>
      </c>
      <c r="O120" s="256">
        <f t="shared" si="16"/>
        <v>99.897959183673478</v>
      </c>
      <c r="P120" s="256">
        <f t="shared" si="16"/>
        <v>99.593495934959336</v>
      </c>
      <c r="Q120" s="256">
        <f t="shared" si="16"/>
        <v>99.289340101522839</v>
      </c>
      <c r="R120" s="256">
        <f t="shared" si="16"/>
        <v>99.387129724208691</v>
      </c>
      <c r="T120" s="30">
        <f t="shared" si="23"/>
        <v>0.99833610648918469</v>
      </c>
      <c r="U120" s="30">
        <f t="shared" si="23"/>
        <v>1.003260596940055</v>
      </c>
      <c r="V120" s="30">
        <f t="shared" si="23"/>
        <v>1.0000000000000002</v>
      </c>
      <c r="W120" s="30">
        <f t="shared" si="23"/>
        <v>0.99792099792099798</v>
      </c>
      <c r="X120" s="30">
        <f t="shared" si="23"/>
        <v>0.98247912231865087</v>
      </c>
      <c r="Z120" s="256">
        <f t="shared" si="19"/>
        <v>99.325809984376676</v>
      </c>
      <c r="AA120" s="256">
        <f t="shared" si="17"/>
        <v>100.22368616370551</v>
      </c>
      <c r="AB120" s="256">
        <f t="shared" si="17"/>
        <v>99.593495934959364</v>
      </c>
      <c r="AC120" s="256">
        <f t="shared" si="17"/>
        <v>99.082917357029032</v>
      </c>
      <c r="AD120" s="256">
        <f t="shared" si="17"/>
        <v>97.645779981210453</v>
      </c>
      <c r="AF120" s="30">
        <f t="shared" si="24"/>
        <v>0.94161958568738224</v>
      </c>
      <c r="AG120" s="30">
        <f t="shared" si="24"/>
        <v>0.95057034220532322</v>
      </c>
      <c r="AH120" s="30">
        <f t="shared" si="24"/>
        <v>0.94696969696969702</v>
      </c>
      <c r="AI120" s="30">
        <f t="shared" si="24"/>
        <v>0.93370681605975725</v>
      </c>
      <c r="AJ120" s="30">
        <f t="shared" si="24"/>
        <v>0.93283582089552242</v>
      </c>
      <c r="AL120" s="256">
        <f t="shared" si="20"/>
        <v>93.527128045552416</v>
      </c>
      <c r="AM120" s="256">
        <f t="shared" si="18"/>
        <v>95.269663653712456</v>
      </c>
      <c r="AN120" s="256">
        <f t="shared" si="18"/>
        <v>94.312022665681226</v>
      </c>
      <c r="AO120" s="256">
        <f t="shared" si="18"/>
        <v>92.514395291343632</v>
      </c>
      <c r="AP120" s="256">
        <f t="shared" si="18"/>
        <v>91.087481325756016</v>
      </c>
      <c r="AR120" s="30">
        <f t="shared" si="25"/>
        <v>0.94696969696969702</v>
      </c>
      <c r="AS120" s="30">
        <f t="shared" si="25"/>
        <v>0.95057034220532322</v>
      </c>
      <c r="AT120" s="30">
        <f t="shared" si="25"/>
        <v>0.94161958568738224</v>
      </c>
      <c r="AU120" s="30">
        <f t="shared" si="25"/>
        <v>0.94428706326723322</v>
      </c>
      <c r="AV120" s="30">
        <f t="shared" si="25"/>
        <v>0.95057034220532322</v>
      </c>
      <c r="AX120" s="256">
        <f t="shared" si="21"/>
        <v>88.567356103742824</v>
      </c>
    </row>
    <row r="121" spans="1:50">
      <c r="A121" s="100" t="s">
        <v>220</v>
      </c>
      <c r="B121" s="255">
        <v>97.9</v>
      </c>
      <c r="C121" s="255">
        <v>97.9</v>
      </c>
      <c r="D121" s="255">
        <v>98.1</v>
      </c>
      <c r="E121" s="255">
        <v>98</v>
      </c>
      <c r="F121" s="255">
        <v>97.5</v>
      </c>
      <c r="H121" s="30">
        <f t="shared" si="22"/>
        <v>1.0172939979654121</v>
      </c>
      <c r="I121" s="30">
        <f t="shared" si="22"/>
        <v>1.0204081632653061</v>
      </c>
      <c r="J121" s="30">
        <f t="shared" si="22"/>
        <v>1.0162601626016259</v>
      </c>
      <c r="K121" s="30">
        <f t="shared" si="22"/>
        <v>1.015228426395939</v>
      </c>
      <c r="L121" s="30">
        <f t="shared" si="22"/>
        <v>1.0214504596527101</v>
      </c>
      <c r="N121" s="256">
        <f t="shared" si="16"/>
        <v>99.593082400813856</v>
      </c>
      <c r="O121" s="256">
        <f t="shared" si="16"/>
        <v>99.897959183673478</v>
      </c>
      <c r="P121" s="256">
        <f t="shared" si="16"/>
        <v>99.695121951219491</v>
      </c>
      <c r="Q121" s="256">
        <f t="shared" si="16"/>
        <v>99.492385786802018</v>
      </c>
      <c r="R121" s="256">
        <f t="shared" si="16"/>
        <v>99.591419816139236</v>
      </c>
      <c r="T121" s="30">
        <f t="shared" si="23"/>
        <v>0.99833610648918469</v>
      </c>
      <c r="U121" s="30">
        <f t="shared" si="23"/>
        <v>1.003260596940055</v>
      </c>
      <c r="V121" s="30">
        <f t="shared" si="23"/>
        <v>1.0000000000000002</v>
      </c>
      <c r="W121" s="30">
        <f t="shared" si="23"/>
        <v>0.99792099792099798</v>
      </c>
      <c r="X121" s="30">
        <f t="shared" si="23"/>
        <v>0.98247912231865087</v>
      </c>
      <c r="Z121" s="256">
        <f t="shared" si="19"/>
        <v>99.427370117285051</v>
      </c>
      <c r="AA121" s="256">
        <f t="shared" si="17"/>
        <v>100.22368616370551</v>
      </c>
      <c r="AB121" s="256">
        <f t="shared" si="17"/>
        <v>99.695121951219519</v>
      </c>
      <c r="AC121" s="256">
        <f t="shared" si="17"/>
        <v>99.285540909906388</v>
      </c>
      <c r="AD121" s="256">
        <f t="shared" si="17"/>
        <v>97.846490731428773</v>
      </c>
      <c r="AF121" s="30">
        <f t="shared" si="24"/>
        <v>0.94161958568738224</v>
      </c>
      <c r="AG121" s="30">
        <f t="shared" si="24"/>
        <v>0.95057034220532322</v>
      </c>
      <c r="AH121" s="30">
        <f t="shared" si="24"/>
        <v>0.94696969696969702</v>
      </c>
      <c r="AI121" s="30">
        <f t="shared" si="24"/>
        <v>0.93370681605975725</v>
      </c>
      <c r="AJ121" s="30">
        <f t="shared" si="24"/>
        <v>0.93283582089552242</v>
      </c>
      <c r="AL121" s="256">
        <f t="shared" si="20"/>
        <v>93.622759055823963</v>
      </c>
      <c r="AM121" s="256">
        <f t="shared" si="18"/>
        <v>95.269663653712456</v>
      </c>
      <c r="AN121" s="256">
        <f t="shared" si="18"/>
        <v>94.408259423503338</v>
      </c>
      <c r="AO121" s="256">
        <f t="shared" si="18"/>
        <v>92.703586283759464</v>
      </c>
      <c r="AP121" s="256">
        <f t="shared" si="18"/>
        <v>91.274711503198489</v>
      </c>
      <c r="AR121" s="30">
        <f t="shared" si="25"/>
        <v>0.94696969696969702</v>
      </c>
      <c r="AS121" s="30">
        <f t="shared" si="25"/>
        <v>0.95057034220532322</v>
      </c>
      <c r="AT121" s="30">
        <f t="shared" si="25"/>
        <v>0.94161958568738224</v>
      </c>
      <c r="AU121" s="30">
        <f t="shared" si="25"/>
        <v>0.94428706326723322</v>
      </c>
      <c r="AV121" s="30">
        <f t="shared" si="25"/>
        <v>0.95057034220532322</v>
      </c>
      <c r="AX121" s="256">
        <f t="shared" si="21"/>
        <v>88.657915772560571</v>
      </c>
    </row>
    <row r="122" spans="1:50">
      <c r="A122" s="100" t="s">
        <v>221</v>
      </c>
      <c r="B122" s="255">
        <v>98.3</v>
      </c>
      <c r="C122" s="255">
        <v>98.2</v>
      </c>
      <c r="D122" s="255">
        <v>98.4</v>
      </c>
      <c r="E122" s="255">
        <v>98.4</v>
      </c>
      <c r="F122" s="255">
        <v>97.9</v>
      </c>
      <c r="H122" s="30">
        <f t="shared" si="22"/>
        <v>1.0172939979654121</v>
      </c>
      <c r="I122" s="30">
        <f t="shared" si="22"/>
        <v>1.0204081632653061</v>
      </c>
      <c r="J122" s="30">
        <f t="shared" si="22"/>
        <v>1.0162601626016259</v>
      </c>
      <c r="K122" s="30">
        <f t="shared" si="22"/>
        <v>1.015228426395939</v>
      </c>
      <c r="L122" s="30">
        <f t="shared" si="22"/>
        <v>1.0214504596527101</v>
      </c>
      <c r="N122" s="256">
        <f t="shared" si="16"/>
        <v>100</v>
      </c>
      <c r="O122" s="256">
        <f t="shared" si="16"/>
        <v>100.20408163265307</v>
      </c>
      <c r="P122" s="256">
        <f t="shared" si="16"/>
        <v>99.999999999999986</v>
      </c>
      <c r="Q122" s="256">
        <f t="shared" si="16"/>
        <v>99.898477157360404</v>
      </c>
      <c r="R122" s="256">
        <f t="shared" si="16"/>
        <v>100.00000000000033</v>
      </c>
      <c r="T122" s="30">
        <f t="shared" si="23"/>
        <v>0.99833610648918469</v>
      </c>
      <c r="U122" s="30">
        <f t="shared" si="23"/>
        <v>1.003260596940055</v>
      </c>
      <c r="V122" s="30">
        <f t="shared" si="23"/>
        <v>1.0000000000000002</v>
      </c>
      <c r="W122" s="30">
        <f t="shared" si="23"/>
        <v>0.99792099792099798</v>
      </c>
      <c r="X122" s="30">
        <f t="shared" si="23"/>
        <v>0.98247912231865087</v>
      </c>
      <c r="Z122" s="256">
        <f t="shared" si="19"/>
        <v>99.833610648918466</v>
      </c>
      <c r="AA122" s="256">
        <f t="shared" si="17"/>
        <v>100.53080675460552</v>
      </c>
      <c r="AB122" s="256">
        <f t="shared" si="17"/>
        <v>100.00000000000001</v>
      </c>
      <c r="AC122" s="256">
        <f t="shared" si="17"/>
        <v>99.690788015661113</v>
      </c>
      <c r="AD122" s="256">
        <f t="shared" si="17"/>
        <v>98.247912231865413</v>
      </c>
      <c r="AF122" s="30">
        <f t="shared" si="24"/>
        <v>0.94161958568738224</v>
      </c>
      <c r="AG122" s="30">
        <f t="shared" si="24"/>
        <v>0.95057034220532322</v>
      </c>
      <c r="AH122" s="30">
        <f t="shared" si="24"/>
        <v>0.94696969696969702</v>
      </c>
      <c r="AI122" s="30">
        <f t="shared" si="24"/>
        <v>0.93370681605975725</v>
      </c>
      <c r="AJ122" s="30">
        <f t="shared" si="24"/>
        <v>0.93283582089552242</v>
      </c>
      <c r="AL122" s="256">
        <f t="shared" si="20"/>
        <v>94.005283096910034</v>
      </c>
      <c r="AM122" s="256">
        <f t="shared" si="18"/>
        <v>95.561603378902589</v>
      </c>
      <c r="AN122" s="256">
        <f t="shared" si="18"/>
        <v>94.696969696969717</v>
      </c>
      <c r="AO122" s="256">
        <f t="shared" si="18"/>
        <v>93.08196826859114</v>
      </c>
      <c r="AP122" s="256">
        <f t="shared" si="18"/>
        <v>91.649171858083406</v>
      </c>
      <c r="AR122" s="30">
        <f t="shared" si="25"/>
        <v>0.94696969696969702</v>
      </c>
      <c r="AS122" s="30">
        <f t="shared" si="25"/>
        <v>0.95057034220532322</v>
      </c>
      <c r="AT122" s="30">
        <f t="shared" si="25"/>
        <v>0.94161958568738224</v>
      </c>
      <c r="AU122" s="30">
        <f t="shared" si="25"/>
        <v>0.94428706326723322</v>
      </c>
      <c r="AV122" s="30">
        <f t="shared" si="25"/>
        <v>0.95057034220532322</v>
      </c>
      <c r="AX122" s="256">
        <f t="shared" si="21"/>
        <v>89.020154447831473</v>
      </c>
    </row>
    <row r="123" spans="1:50">
      <c r="A123" s="100" t="s">
        <v>222</v>
      </c>
      <c r="B123" s="255">
        <v>98.2</v>
      </c>
      <c r="C123" s="255">
        <v>98.1</v>
      </c>
      <c r="D123" s="255">
        <v>98.3</v>
      </c>
      <c r="E123" s="255">
        <v>98.3</v>
      </c>
      <c r="F123" s="255">
        <v>97.8</v>
      </c>
      <c r="H123" s="30">
        <f t="shared" si="22"/>
        <v>1.0172939979654121</v>
      </c>
      <c r="I123" s="30">
        <f t="shared" si="22"/>
        <v>1.0204081632653061</v>
      </c>
      <c r="J123" s="30">
        <f t="shared" si="22"/>
        <v>1.0162601626016259</v>
      </c>
      <c r="K123" s="30">
        <f t="shared" si="22"/>
        <v>1.015228426395939</v>
      </c>
      <c r="L123" s="30">
        <f t="shared" si="22"/>
        <v>1.0214504596527101</v>
      </c>
      <c r="N123" s="256">
        <f t="shared" si="16"/>
        <v>99.898270600203475</v>
      </c>
      <c r="O123" s="256">
        <f t="shared" si="16"/>
        <v>100.10204081632652</v>
      </c>
      <c r="P123" s="256">
        <f t="shared" si="16"/>
        <v>99.898373983739816</v>
      </c>
      <c r="Q123" s="256">
        <f t="shared" si="16"/>
        <v>99.796954314720807</v>
      </c>
      <c r="R123" s="256">
        <f t="shared" si="16"/>
        <v>99.89785495403504</v>
      </c>
      <c r="T123" s="30">
        <f t="shared" si="23"/>
        <v>0.99833610648918469</v>
      </c>
      <c r="U123" s="30">
        <f t="shared" si="23"/>
        <v>1.003260596940055</v>
      </c>
      <c r="V123" s="30">
        <f t="shared" si="23"/>
        <v>1.0000000000000002</v>
      </c>
      <c r="W123" s="30">
        <f t="shared" si="23"/>
        <v>0.99792099792099798</v>
      </c>
      <c r="X123" s="30">
        <f t="shared" si="23"/>
        <v>0.98247912231865087</v>
      </c>
      <c r="Z123" s="256">
        <f t="shared" si="19"/>
        <v>99.732050516010119</v>
      </c>
      <c r="AA123" s="256">
        <f t="shared" si="17"/>
        <v>100.42843322430549</v>
      </c>
      <c r="AB123" s="256">
        <f t="shared" si="17"/>
        <v>99.898373983739845</v>
      </c>
      <c r="AC123" s="256">
        <f t="shared" si="17"/>
        <v>99.589476239222435</v>
      </c>
      <c r="AD123" s="256">
        <f t="shared" si="17"/>
        <v>98.147556856756239</v>
      </c>
      <c r="AF123" s="30">
        <f t="shared" si="24"/>
        <v>0.94161958568738224</v>
      </c>
      <c r="AG123" s="30">
        <f t="shared" si="24"/>
        <v>0.95057034220532322</v>
      </c>
      <c r="AH123" s="30">
        <f t="shared" si="24"/>
        <v>0.94696969696969702</v>
      </c>
      <c r="AI123" s="30">
        <f t="shared" si="24"/>
        <v>0.93370681605975725</v>
      </c>
      <c r="AJ123" s="30">
        <f t="shared" si="24"/>
        <v>0.93283582089552242</v>
      </c>
      <c r="AL123" s="256">
        <f t="shared" si="20"/>
        <v>93.90965208663853</v>
      </c>
      <c r="AM123" s="256">
        <f t="shared" si="18"/>
        <v>95.464290137172526</v>
      </c>
      <c r="AN123" s="256">
        <f t="shared" si="18"/>
        <v>94.600732939147591</v>
      </c>
      <c r="AO123" s="256">
        <f t="shared" si="18"/>
        <v>92.987372772383225</v>
      </c>
      <c r="AP123" s="256">
        <f t="shared" si="18"/>
        <v>91.55555676936217</v>
      </c>
      <c r="AR123" s="30">
        <f t="shared" si="25"/>
        <v>0.94696969696969702</v>
      </c>
      <c r="AS123" s="30">
        <f t="shared" si="25"/>
        <v>0.95057034220532322</v>
      </c>
      <c r="AT123" s="30">
        <f t="shared" si="25"/>
        <v>0.94161958568738224</v>
      </c>
      <c r="AU123" s="30">
        <f t="shared" si="25"/>
        <v>0.94428706326723322</v>
      </c>
      <c r="AV123" s="30">
        <f t="shared" si="25"/>
        <v>0.95057034220532322</v>
      </c>
      <c r="AX123" s="256">
        <f t="shared" si="21"/>
        <v>88.929594779013769</v>
      </c>
    </row>
    <row r="124" spans="1:50">
      <c r="A124" s="100" t="s">
        <v>223</v>
      </c>
      <c r="B124" s="255">
        <v>98</v>
      </c>
      <c r="C124" s="255">
        <v>97.9</v>
      </c>
      <c r="D124" s="255">
        <v>98.2</v>
      </c>
      <c r="E124" s="255">
        <v>98.2</v>
      </c>
      <c r="F124" s="255">
        <v>97.6</v>
      </c>
      <c r="H124" s="30">
        <f t="shared" ref="H124:L139" si="26">H123</f>
        <v>1.0172939979654121</v>
      </c>
      <c r="I124" s="30">
        <f t="shared" si="26"/>
        <v>1.0204081632653061</v>
      </c>
      <c r="J124" s="30">
        <f t="shared" si="26"/>
        <v>1.0162601626016259</v>
      </c>
      <c r="K124" s="30">
        <f t="shared" si="26"/>
        <v>1.015228426395939</v>
      </c>
      <c r="L124" s="30">
        <f t="shared" si="26"/>
        <v>1.0214504596527101</v>
      </c>
      <c r="T124" s="30">
        <f t="shared" ref="T124:X139" si="27">T123</f>
        <v>0.99833610648918469</v>
      </c>
      <c r="U124" s="30">
        <f t="shared" si="27"/>
        <v>1.003260596940055</v>
      </c>
      <c r="V124" s="30">
        <f t="shared" si="27"/>
        <v>1.0000000000000002</v>
      </c>
      <c r="W124" s="30">
        <f t="shared" si="27"/>
        <v>0.99792099792099798</v>
      </c>
      <c r="X124" s="30">
        <f t="shared" si="27"/>
        <v>0.98247912231865087</v>
      </c>
      <c r="Z124" s="255">
        <v>99.733777038269551</v>
      </c>
      <c r="AA124" s="255">
        <v>100.2257336343115</v>
      </c>
      <c r="AB124" s="255">
        <v>99.900000000000034</v>
      </c>
      <c r="AC124" s="255">
        <v>99.692307692307708</v>
      </c>
      <c r="AD124" s="255">
        <v>98.149664319633231</v>
      </c>
      <c r="AF124" s="30">
        <f t="shared" ref="AF124:AJ139" si="28">AF123</f>
        <v>0.94161958568738224</v>
      </c>
      <c r="AG124" s="30">
        <f t="shared" si="28"/>
        <v>0.95057034220532322</v>
      </c>
      <c r="AH124" s="30">
        <f t="shared" si="28"/>
        <v>0.94696969696969702</v>
      </c>
      <c r="AI124" s="30">
        <f t="shared" si="28"/>
        <v>0.93370681605975725</v>
      </c>
      <c r="AJ124" s="30">
        <f t="shared" si="28"/>
        <v>0.93283582089552242</v>
      </c>
      <c r="AL124" s="256">
        <f>Z124*AF124</f>
        <v>93.911277813813129</v>
      </c>
      <c r="AM124" s="256">
        <f t="shared" ref="AM124:AP143" si="29">AA124*AG124</f>
        <v>95.271609918547057</v>
      </c>
      <c r="AN124" s="256">
        <f t="shared" si="29"/>
        <v>94.602272727272762</v>
      </c>
      <c r="AO124" s="256">
        <f t="shared" si="29"/>
        <v>93.08338720103427</v>
      </c>
      <c r="AP124" s="256">
        <f t="shared" si="29"/>
        <v>91.557522686225028</v>
      </c>
      <c r="AR124" s="30">
        <f t="shared" ref="AR124:AV139" si="30">AR123</f>
        <v>0.94696969696969702</v>
      </c>
      <c r="AS124" s="30">
        <f t="shared" si="30"/>
        <v>0.95057034220532322</v>
      </c>
      <c r="AT124" s="30">
        <f t="shared" si="30"/>
        <v>0.94161958568738224</v>
      </c>
      <c r="AU124" s="30">
        <f t="shared" si="30"/>
        <v>0.94428706326723322</v>
      </c>
      <c r="AV124" s="30">
        <f t="shared" si="30"/>
        <v>0.95057034220532322</v>
      </c>
      <c r="AX124" s="256">
        <f>AL124*AR124</f>
        <v>88.93113429338365</v>
      </c>
    </row>
    <row r="125" spans="1:50">
      <c r="A125" s="100" t="s">
        <v>224</v>
      </c>
      <c r="B125" s="255">
        <v>98.5</v>
      </c>
      <c r="C125" s="255">
        <v>98.3</v>
      </c>
      <c r="D125" s="255">
        <v>98.7</v>
      </c>
      <c r="E125" s="255">
        <v>98.7</v>
      </c>
      <c r="F125" s="255">
        <v>98.2</v>
      </c>
      <c r="H125" s="30">
        <f t="shared" si="26"/>
        <v>1.0172939979654121</v>
      </c>
      <c r="I125" s="30">
        <f t="shared" si="26"/>
        <v>1.0204081632653061</v>
      </c>
      <c r="J125" s="30">
        <f t="shared" si="26"/>
        <v>1.0162601626016259</v>
      </c>
      <c r="K125" s="30">
        <f t="shared" si="26"/>
        <v>1.015228426395939</v>
      </c>
      <c r="L125" s="30">
        <f t="shared" si="26"/>
        <v>1.0214504596527101</v>
      </c>
      <c r="T125" s="30">
        <f t="shared" si="27"/>
        <v>0.99833610648918469</v>
      </c>
      <c r="U125" s="30">
        <f t="shared" si="27"/>
        <v>1.003260596940055</v>
      </c>
      <c r="V125" s="30">
        <f t="shared" si="27"/>
        <v>1.0000000000000002</v>
      </c>
      <c r="W125" s="30">
        <f t="shared" si="27"/>
        <v>0.99792099792099798</v>
      </c>
      <c r="X125" s="30">
        <f t="shared" si="27"/>
        <v>0.98247912231865087</v>
      </c>
      <c r="Z125" s="255">
        <v>100.13311148086522</v>
      </c>
      <c r="AA125" s="255">
        <v>100.62703787308752</v>
      </c>
      <c r="AB125" s="255">
        <v>100.30000000000003</v>
      </c>
      <c r="AC125" s="255">
        <v>100.0914760914761</v>
      </c>
      <c r="AD125" s="255">
        <v>98.54265596856068</v>
      </c>
      <c r="AF125" s="30">
        <f t="shared" si="28"/>
        <v>0.94161958568738224</v>
      </c>
      <c r="AG125" s="30">
        <f t="shared" si="28"/>
        <v>0.95057034220532322</v>
      </c>
      <c r="AH125" s="30">
        <f t="shared" si="28"/>
        <v>0.94696969696969702</v>
      </c>
      <c r="AI125" s="30">
        <f t="shared" si="28"/>
        <v>0.93370681605975725</v>
      </c>
      <c r="AJ125" s="30">
        <f t="shared" si="28"/>
        <v>0.93283582089552242</v>
      </c>
      <c r="AL125" s="256">
        <f t="shared" ref="AL125:AL143" si="31">Z125*AF125</f>
        <v>94.287298946200778</v>
      </c>
      <c r="AM125" s="256">
        <f t="shared" si="29"/>
        <v>95.653077826128822</v>
      </c>
      <c r="AN125" s="256">
        <f t="shared" si="29"/>
        <v>94.981060606060637</v>
      </c>
      <c r="AO125" s="256">
        <f t="shared" si="29"/>
        <v>93.456093456093456</v>
      </c>
      <c r="AP125" s="256">
        <f t="shared" si="29"/>
        <v>91.924119373657348</v>
      </c>
      <c r="AR125" s="30">
        <f t="shared" si="30"/>
        <v>0.94696969696969702</v>
      </c>
      <c r="AS125" s="30">
        <f t="shared" si="30"/>
        <v>0.95057034220532322</v>
      </c>
      <c r="AT125" s="30">
        <f t="shared" si="30"/>
        <v>0.94161958568738224</v>
      </c>
      <c r="AU125" s="30">
        <f t="shared" si="30"/>
        <v>0.94428706326723322</v>
      </c>
      <c r="AV125" s="30">
        <f t="shared" si="30"/>
        <v>0.95057034220532322</v>
      </c>
      <c r="AX125" s="256">
        <f t="shared" ref="AX125:AX143" si="32">AL125*AR125</f>
        <v>89.287214911174985</v>
      </c>
    </row>
    <row r="126" spans="1:50">
      <c r="A126" s="100" t="s">
        <v>225</v>
      </c>
      <c r="B126" s="255">
        <v>98.7</v>
      </c>
      <c r="C126" s="255">
        <v>98.4</v>
      </c>
      <c r="D126" s="255">
        <v>98.8</v>
      </c>
      <c r="E126" s="255">
        <v>99</v>
      </c>
      <c r="F126" s="255">
        <v>98.4</v>
      </c>
      <c r="H126" s="30">
        <f t="shared" si="26"/>
        <v>1.0172939979654121</v>
      </c>
      <c r="I126" s="30">
        <f t="shared" si="26"/>
        <v>1.0204081632653061</v>
      </c>
      <c r="J126" s="30">
        <f t="shared" si="26"/>
        <v>1.0162601626016259</v>
      </c>
      <c r="K126" s="30">
        <f t="shared" si="26"/>
        <v>1.015228426395939</v>
      </c>
      <c r="L126" s="30">
        <f t="shared" si="26"/>
        <v>1.0214504596527101</v>
      </c>
      <c r="T126" s="30">
        <f t="shared" si="27"/>
        <v>0.99833610648918469</v>
      </c>
      <c r="U126" s="30">
        <f t="shared" si="27"/>
        <v>1.003260596940055</v>
      </c>
      <c r="V126" s="30">
        <f t="shared" si="27"/>
        <v>1.0000000000000002</v>
      </c>
      <c r="W126" s="30">
        <f t="shared" si="27"/>
        <v>0.99792099792099798</v>
      </c>
      <c r="X126" s="30">
        <f t="shared" si="27"/>
        <v>0.98247912231865087</v>
      </c>
      <c r="Z126" s="255">
        <v>100.23294509151415</v>
      </c>
      <c r="AA126" s="255">
        <v>100.62703787308752</v>
      </c>
      <c r="AB126" s="255">
        <v>100.40000000000003</v>
      </c>
      <c r="AC126" s="255">
        <v>100.19126819126821</v>
      </c>
      <c r="AD126" s="255">
        <v>98.64090388079255</v>
      </c>
      <c r="AF126" s="30">
        <f t="shared" si="28"/>
        <v>0.94161958568738224</v>
      </c>
      <c r="AG126" s="30">
        <f t="shared" si="28"/>
        <v>0.95057034220532322</v>
      </c>
      <c r="AH126" s="30">
        <f t="shared" si="28"/>
        <v>0.94696969696969702</v>
      </c>
      <c r="AI126" s="30">
        <f t="shared" si="28"/>
        <v>0.93370681605975725</v>
      </c>
      <c r="AJ126" s="30">
        <f t="shared" si="28"/>
        <v>0.93283582089552242</v>
      </c>
      <c r="AL126" s="256">
        <f t="shared" si="31"/>
        <v>94.381304229297697</v>
      </c>
      <c r="AM126" s="256">
        <f t="shared" si="29"/>
        <v>95.653077826128822</v>
      </c>
      <c r="AN126" s="256">
        <f t="shared" si="29"/>
        <v>95.075757575757606</v>
      </c>
      <c r="AO126" s="256">
        <f t="shared" si="29"/>
        <v>93.54927001985827</v>
      </c>
      <c r="AP126" s="256">
        <f t="shared" si="29"/>
        <v>92.015768545515442</v>
      </c>
      <c r="AR126" s="30">
        <f t="shared" si="30"/>
        <v>0.94696969696969702</v>
      </c>
      <c r="AS126" s="30">
        <f t="shared" si="30"/>
        <v>0.95057034220532322</v>
      </c>
      <c r="AT126" s="30">
        <f t="shared" si="30"/>
        <v>0.94161958568738224</v>
      </c>
      <c r="AU126" s="30">
        <f t="shared" si="30"/>
        <v>0.94428706326723322</v>
      </c>
      <c r="AV126" s="30">
        <f t="shared" si="30"/>
        <v>0.95057034220532322</v>
      </c>
      <c r="AX126" s="256">
        <f t="shared" si="32"/>
        <v>89.376235065622822</v>
      </c>
    </row>
    <row r="127" spans="1:50">
      <c r="A127" s="100" t="s">
        <v>226</v>
      </c>
      <c r="B127" s="255">
        <v>97.8</v>
      </c>
      <c r="C127" s="255">
        <v>97.6</v>
      </c>
      <c r="D127" s="255">
        <v>98</v>
      </c>
      <c r="E127" s="255">
        <v>98.1</v>
      </c>
      <c r="F127" s="255">
        <v>97.6</v>
      </c>
      <c r="H127" s="30">
        <f t="shared" si="26"/>
        <v>1.0172939979654121</v>
      </c>
      <c r="I127" s="30">
        <f t="shared" si="26"/>
        <v>1.0204081632653061</v>
      </c>
      <c r="J127" s="30">
        <f t="shared" si="26"/>
        <v>1.0162601626016259</v>
      </c>
      <c r="K127" s="30">
        <f t="shared" si="26"/>
        <v>1.015228426395939</v>
      </c>
      <c r="L127" s="30">
        <f t="shared" si="26"/>
        <v>1.0214504596527101</v>
      </c>
      <c r="T127" s="30">
        <f t="shared" si="27"/>
        <v>0.99833610648918469</v>
      </c>
      <c r="U127" s="30">
        <f t="shared" si="27"/>
        <v>1.003260596940055</v>
      </c>
      <c r="V127" s="30">
        <f t="shared" si="27"/>
        <v>1.0000000000000002</v>
      </c>
      <c r="W127" s="30">
        <f t="shared" si="27"/>
        <v>0.99792099792099798</v>
      </c>
      <c r="X127" s="30">
        <f t="shared" si="27"/>
        <v>0.98247912231865087</v>
      </c>
      <c r="Z127" s="255">
        <v>99.234608985024963</v>
      </c>
      <c r="AA127" s="255">
        <v>99.724103335841477</v>
      </c>
      <c r="AB127" s="255">
        <v>99.400000000000034</v>
      </c>
      <c r="AC127" s="255">
        <v>99.193347193347208</v>
      </c>
      <c r="AD127" s="255">
        <v>97.658424758473899</v>
      </c>
      <c r="AF127" s="30">
        <f t="shared" si="28"/>
        <v>0.94161958568738224</v>
      </c>
      <c r="AG127" s="30">
        <f t="shared" si="28"/>
        <v>0.95057034220532322</v>
      </c>
      <c r="AH127" s="30">
        <f t="shared" si="28"/>
        <v>0.94696969696969702</v>
      </c>
      <c r="AI127" s="30">
        <f t="shared" si="28"/>
        <v>0.93370681605975725</v>
      </c>
      <c r="AJ127" s="30">
        <f t="shared" si="28"/>
        <v>0.93283582089552242</v>
      </c>
      <c r="AL127" s="256">
        <f t="shared" si="31"/>
        <v>93.441251398328589</v>
      </c>
      <c r="AM127" s="256">
        <f t="shared" si="29"/>
        <v>94.794775034069843</v>
      </c>
      <c r="AN127" s="256">
        <f t="shared" si="29"/>
        <v>94.128787878787918</v>
      </c>
      <c r="AO127" s="256">
        <f t="shared" si="29"/>
        <v>92.617504382210285</v>
      </c>
      <c r="AP127" s="256">
        <f t="shared" si="29"/>
        <v>91.099276826934613</v>
      </c>
      <c r="AR127" s="30">
        <f t="shared" si="30"/>
        <v>0.94696969696969702</v>
      </c>
      <c r="AS127" s="30">
        <f t="shared" si="30"/>
        <v>0.95057034220532322</v>
      </c>
      <c r="AT127" s="30">
        <f t="shared" si="30"/>
        <v>0.94161958568738224</v>
      </c>
      <c r="AU127" s="30">
        <f t="shared" si="30"/>
        <v>0.94428706326723322</v>
      </c>
      <c r="AV127" s="30">
        <f t="shared" si="30"/>
        <v>0.95057034220532322</v>
      </c>
      <c r="AX127" s="256">
        <f t="shared" si="32"/>
        <v>88.486033521144506</v>
      </c>
    </row>
    <row r="128" spans="1:50">
      <c r="A128" s="100" t="s">
        <v>227</v>
      </c>
      <c r="B128" s="255">
        <v>97.9</v>
      </c>
      <c r="C128" s="255">
        <v>97.7</v>
      </c>
      <c r="D128" s="255">
        <v>98.1</v>
      </c>
      <c r="E128" s="255">
        <v>98.1</v>
      </c>
      <c r="F128" s="255">
        <v>97.6</v>
      </c>
      <c r="H128" s="30">
        <f t="shared" si="26"/>
        <v>1.0172939979654121</v>
      </c>
      <c r="I128" s="30">
        <f t="shared" si="26"/>
        <v>1.0204081632653061</v>
      </c>
      <c r="J128" s="30">
        <f t="shared" si="26"/>
        <v>1.0162601626016259</v>
      </c>
      <c r="K128" s="30">
        <f t="shared" si="26"/>
        <v>1.015228426395939</v>
      </c>
      <c r="L128" s="30">
        <f t="shared" si="26"/>
        <v>1.0214504596527101</v>
      </c>
      <c r="T128" s="30">
        <f t="shared" si="27"/>
        <v>0.99833610648918469</v>
      </c>
      <c r="U128" s="30">
        <f t="shared" si="27"/>
        <v>1.003260596940055</v>
      </c>
      <c r="V128" s="30">
        <f t="shared" si="27"/>
        <v>1.0000000000000002</v>
      </c>
      <c r="W128" s="30">
        <f t="shared" si="27"/>
        <v>0.99792099792099798</v>
      </c>
      <c r="X128" s="30">
        <f t="shared" si="27"/>
        <v>0.98247912231865087</v>
      </c>
      <c r="Z128" s="255">
        <v>98.935108153078204</v>
      </c>
      <c r="AA128" s="255">
        <v>99.523451216453452</v>
      </c>
      <c r="AB128" s="255">
        <v>99.200000000000031</v>
      </c>
      <c r="AC128" s="255">
        <v>98.694386694386708</v>
      </c>
      <c r="AD128" s="255">
        <v>97.265433109546436</v>
      </c>
      <c r="AF128" s="30">
        <f t="shared" si="28"/>
        <v>0.94161958568738224</v>
      </c>
      <c r="AG128" s="30">
        <f t="shared" si="28"/>
        <v>0.95057034220532322</v>
      </c>
      <c r="AH128" s="30">
        <f t="shared" si="28"/>
        <v>0.94696969696969702</v>
      </c>
      <c r="AI128" s="30">
        <f t="shared" si="28"/>
        <v>0.93370681605975725</v>
      </c>
      <c r="AJ128" s="30">
        <f t="shared" si="28"/>
        <v>0.93283582089552242</v>
      </c>
      <c r="AL128" s="256">
        <f t="shared" si="31"/>
        <v>93.159235549037845</v>
      </c>
      <c r="AM128" s="256">
        <f t="shared" si="29"/>
        <v>94.604041080278947</v>
      </c>
      <c r="AN128" s="256">
        <f t="shared" si="29"/>
        <v>93.93939393939398</v>
      </c>
      <c r="AO128" s="256">
        <f t="shared" si="29"/>
        <v>92.151621563386286</v>
      </c>
      <c r="AP128" s="256">
        <f t="shared" si="29"/>
        <v>90.732680139502278</v>
      </c>
      <c r="AR128" s="30">
        <f t="shared" si="30"/>
        <v>0.94696969696969702</v>
      </c>
      <c r="AS128" s="30">
        <f t="shared" si="30"/>
        <v>0.95057034220532322</v>
      </c>
      <c r="AT128" s="30">
        <f t="shared" si="30"/>
        <v>0.94161958568738224</v>
      </c>
      <c r="AU128" s="30">
        <f t="shared" si="30"/>
        <v>0.94428706326723322</v>
      </c>
      <c r="AV128" s="30">
        <f t="shared" si="30"/>
        <v>0.95057034220532322</v>
      </c>
      <c r="AX128" s="256">
        <f t="shared" si="32"/>
        <v>88.218973057800994</v>
      </c>
    </row>
    <row r="129" spans="1:50">
      <c r="A129" s="100" t="s">
        <v>228</v>
      </c>
      <c r="B129" s="255">
        <v>97.2</v>
      </c>
      <c r="C129" s="255">
        <v>96.9</v>
      </c>
      <c r="D129" s="255">
        <v>97.3</v>
      </c>
      <c r="E129" s="255">
        <v>97.4</v>
      </c>
      <c r="F129" s="255">
        <v>96.8</v>
      </c>
      <c r="H129" s="30">
        <f t="shared" si="26"/>
        <v>1.0172939979654121</v>
      </c>
      <c r="I129" s="30">
        <f t="shared" si="26"/>
        <v>1.0204081632653061</v>
      </c>
      <c r="J129" s="30">
        <f t="shared" si="26"/>
        <v>1.0162601626016259</v>
      </c>
      <c r="K129" s="30">
        <f t="shared" si="26"/>
        <v>1.015228426395939</v>
      </c>
      <c r="L129" s="30">
        <f t="shared" si="26"/>
        <v>1.0214504596527101</v>
      </c>
      <c r="T129" s="30">
        <f t="shared" si="27"/>
        <v>0.99833610648918469</v>
      </c>
      <c r="U129" s="30">
        <f t="shared" si="27"/>
        <v>1.003260596940055</v>
      </c>
      <c r="V129" s="30">
        <f t="shared" si="27"/>
        <v>1.0000000000000002</v>
      </c>
      <c r="W129" s="30">
        <f t="shared" si="27"/>
        <v>0.99792099792099798</v>
      </c>
      <c r="X129" s="30">
        <f t="shared" si="27"/>
        <v>0.98247912231865087</v>
      </c>
      <c r="Z129" s="255">
        <v>98.036605657237942</v>
      </c>
      <c r="AA129" s="255">
        <v>98.5201906195134</v>
      </c>
      <c r="AB129" s="255">
        <v>98.300000000000026</v>
      </c>
      <c r="AC129" s="255">
        <v>97.896049896049902</v>
      </c>
      <c r="AD129" s="255">
        <v>96.38120189945964</v>
      </c>
      <c r="AF129" s="30">
        <f t="shared" si="28"/>
        <v>0.94161958568738224</v>
      </c>
      <c r="AG129" s="30">
        <f t="shared" si="28"/>
        <v>0.95057034220532322</v>
      </c>
      <c r="AH129" s="30">
        <f t="shared" si="28"/>
        <v>0.94696969696969702</v>
      </c>
      <c r="AI129" s="30">
        <f t="shared" si="28"/>
        <v>0.93370681605975725</v>
      </c>
      <c r="AJ129" s="30">
        <f t="shared" si="28"/>
        <v>0.93283582089552242</v>
      </c>
      <c r="AL129" s="256">
        <f t="shared" si="31"/>
        <v>92.31318800116567</v>
      </c>
      <c r="AM129" s="256">
        <f t="shared" si="29"/>
        <v>93.650371311324534</v>
      </c>
      <c r="AN129" s="256">
        <f t="shared" si="29"/>
        <v>93.087121212121247</v>
      </c>
      <c r="AO129" s="256">
        <f t="shared" si="29"/>
        <v>91.406209053267887</v>
      </c>
      <c r="AP129" s="256">
        <f t="shared" si="29"/>
        <v>89.907837592779515</v>
      </c>
      <c r="AR129" s="30">
        <f t="shared" si="30"/>
        <v>0.94696969696969702</v>
      </c>
      <c r="AS129" s="30">
        <f t="shared" si="30"/>
        <v>0.95057034220532322</v>
      </c>
      <c r="AT129" s="30">
        <f t="shared" si="30"/>
        <v>0.94161958568738224</v>
      </c>
      <c r="AU129" s="30">
        <f t="shared" si="30"/>
        <v>0.94428706326723322</v>
      </c>
      <c r="AV129" s="30">
        <f t="shared" si="30"/>
        <v>0.95057034220532322</v>
      </c>
      <c r="AX129" s="256">
        <f t="shared" si="32"/>
        <v>87.41779166777053</v>
      </c>
    </row>
    <row r="130" spans="1:50">
      <c r="A130" s="100" t="s">
        <v>229</v>
      </c>
      <c r="B130" s="255">
        <v>97.4</v>
      </c>
      <c r="C130" s="255">
        <v>97.1</v>
      </c>
      <c r="D130" s="255">
        <v>97.6</v>
      </c>
      <c r="E130" s="255">
        <v>97.6</v>
      </c>
      <c r="F130" s="255">
        <v>97</v>
      </c>
      <c r="H130" s="30">
        <f t="shared" si="26"/>
        <v>1.0172939979654121</v>
      </c>
      <c r="I130" s="30">
        <f t="shared" si="26"/>
        <v>1.0204081632653061</v>
      </c>
      <c r="J130" s="30">
        <f t="shared" si="26"/>
        <v>1.0162601626016259</v>
      </c>
      <c r="K130" s="30">
        <f t="shared" si="26"/>
        <v>1.015228426395939</v>
      </c>
      <c r="L130" s="30">
        <f t="shared" si="26"/>
        <v>1.0214504596527101</v>
      </c>
      <c r="T130" s="30">
        <f t="shared" si="27"/>
        <v>0.99833610648918469</v>
      </c>
      <c r="U130" s="30">
        <f t="shared" si="27"/>
        <v>1.003260596940055</v>
      </c>
      <c r="V130" s="30">
        <f t="shared" si="27"/>
        <v>1.0000000000000002</v>
      </c>
      <c r="W130" s="30">
        <f t="shared" si="27"/>
        <v>0.99792099792099798</v>
      </c>
      <c r="X130" s="30">
        <f t="shared" si="27"/>
        <v>0.98247912231865087</v>
      </c>
      <c r="Z130" s="255">
        <v>98.236272878535786</v>
      </c>
      <c r="AA130" s="255">
        <v>98.72084273890141</v>
      </c>
      <c r="AB130" s="255">
        <v>98.500000000000028</v>
      </c>
      <c r="AC130" s="255">
        <v>98.095634095634097</v>
      </c>
      <c r="AD130" s="255">
        <v>96.577697723923379</v>
      </c>
      <c r="AF130" s="30">
        <f t="shared" si="28"/>
        <v>0.94161958568738224</v>
      </c>
      <c r="AG130" s="30">
        <f t="shared" si="28"/>
        <v>0.95057034220532322</v>
      </c>
      <c r="AH130" s="30">
        <f t="shared" si="28"/>
        <v>0.94696969696969702</v>
      </c>
      <c r="AI130" s="30">
        <f t="shared" si="28"/>
        <v>0.93370681605975725</v>
      </c>
      <c r="AJ130" s="30">
        <f t="shared" si="28"/>
        <v>0.93283582089552242</v>
      </c>
      <c r="AL130" s="256">
        <f t="shared" si="31"/>
        <v>92.501198567359495</v>
      </c>
      <c r="AM130" s="256">
        <f t="shared" si="29"/>
        <v>93.841105265115417</v>
      </c>
      <c r="AN130" s="256">
        <f t="shared" si="29"/>
        <v>93.276515151515184</v>
      </c>
      <c r="AO130" s="256">
        <f t="shared" si="29"/>
        <v>91.592562180797472</v>
      </c>
      <c r="AP130" s="256">
        <f t="shared" si="29"/>
        <v>90.091135936495689</v>
      </c>
      <c r="AR130" s="30">
        <f t="shared" si="30"/>
        <v>0.94696969696969702</v>
      </c>
      <c r="AS130" s="30">
        <f t="shared" si="30"/>
        <v>0.95057034220532322</v>
      </c>
      <c r="AT130" s="30">
        <f t="shared" si="30"/>
        <v>0.94161958568738224</v>
      </c>
      <c r="AU130" s="30">
        <f t="shared" si="30"/>
        <v>0.94428706326723322</v>
      </c>
      <c r="AV130" s="30">
        <f t="shared" si="30"/>
        <v>0.95057034220532322</v>
      </c>
      <c r="AX130" s="256">
        <f t="shared" si="32"/>
        <v>87.59583197666619</v>
      </c>
    </row>
    <row r="131" spans="1:50">
      <c r="A131" s="100" t="s">
        <v>230</v>
      </c>
      <c r="B131" s="255">
        <v>96.6</v>
      </c>
      <c r="C131" s="255">
        <v>96.4</v>
      </c>
      <c r="D131" s="255">
        <v>96.8</v>
      </c>
      <c r="E131" s="255">
        <v>96.8</v>
      </c>
      <c r="F131" s="255">
        <v>96.3</v>
      </c>
      <c r="H131" s="30">
        <f t="shared" si="26"/>
        <v>1.0172939979654121</v>
      </c>
      <c r="I131" s="30">
        <f t="shared" si="26"/>
        <v>1.0204081632653061</v>
      </c>
      <c r="J131" s="30">
        <f t="shared" si="26"/>
        <v>1.0162601626016259</v>
      </c>
      <c r="K131" s="30">
        <f t="shared" si="26"/>
        <v>1.015228426395939</v>
      </c>
      <c r="L131" s="30">
        <f t="shared" si="26"/>
        <v>1.0214504596527101</v>
      </c>
      <c r="T131" s="30">
        <f t="shared" si="27"/>
        <v>0.99833610648918469</v>
      </c>
      <c r="U131" s="30">
        <f t="shared" si="27"/>
        <v>1.003260596940055</v>
      </c>
      <c r="V131" s="30">
        <f t="shared" si="27"/>
        <v>1.0000000000000002</v>
      </c>
      <c r="W131" s="30">
        <f t="shared" si="27"/>
        <v>0.99792099792099798</v>
      </c>
      <c r="X131" s="30">
        <f t="shared" si="27"/>
        <v>0.98247912231865087</v>
      </c>
      <c r="Z131" s="255">
        <v>97.33777038269551</v>
      </c>
      <c r="AA131" s="255">
        <v>97.817908201655356</v>
      </c>
      <c r="AB131" s="255">
        <v>97.600000000000023</v>
      </c>
      <c r="AC131" s="255">
        <v>97.097713097713097</v>
      </c>
      <c r="AD131" s="255">
        <v>95.791714426068467</v>
      </c>
      <c r="AF131" s="30">
        <f t="shared" si="28"/>
        <v>0.94161958568738224</v>
      </c>
      <c r="AG131" s="30">
        <f t="shared" si="28"/>
        <v>0.95057034220532322</v>
      </c>
      <c r="AH131" s="30">
        <f t="shared" si="28"/>
        <v>0.94696969696969702</v>
      </c>
      <c r="AI131" s="30">
        <f t="shared" si="28"/>
        <v>0.93370681605975725</v>
      </c>
      <c r="AJ131" s="30">
        <f t="shared" si="28"/>
        <v>0.93283582089552242</v>
      </c>
      <c r="AL131" s="256">
        <f t="shared" si="31"/>
        <v>91.655151019487292</v>
      </c>
      <c r="AM131" s="256">
        <f t="shared" si="29"/>
        <v>92.982802473056424</v>
      </c>
      <c r="AN131" s="256">
        <f t="shared" si="29"/>
        <v>92.424242424242451</v>
      </c>
      <c r="AO131" s="256">
        <f t="shared" si="29"/>
        <v>90.660796543149488</v>
      </c>
      <c r="AP131" s="256">
        <f t="shared" si="29"/>
        <v>89.357942561631035</v>
      </c>
      <c r="AR131" s="30">
        <f t="shared" si="30"/>
        <v>0.94696969696969702</v>
      </c>
      <c r="AS131" s="30">
        <f t="shared" si="30"/>
        <v>0.95057034220532322</v>
      </c>
      <c r="AT131" s="30">
        <f t="shared" si="30"/>
        <v>0.94161958568738224</v>
      </c>
      <c r="AU131" s="30">
        <f t="shared" si="30"/>
        <v>0.94428706326723322</v>
      </c>
      <c r="AV131" s="30">
        <f t="shared" si="30"/>
        <v>0.95057034220532322</v>
      </c>
      <c r="AX131" s="256">
        <f t="shared" si="32"/>
        <v>86.794650586635697</v>
      </c>
    </row>
    <row r="132" spans="1:50">
      <c r="A132" s="100" t="s">
        <v>231</v>
      </c>
      <c r="B132" s="255">
        <v>96.6</v>
      </c>
      <c r="C132" s="255">
        <v>96.5</v>
      </c>
      <c r="D132" s="255">
        <v>96.9</v>
      </c>
      <c r="E132" s="255">
        <v>96.6</v>
      </c>
      <c r="F132" s="255">
        <v>96.3</v>
      </c>
      <c r="H132" s="30">
        <f t="shared" si="26"/>
        <v>1.0172939979654121</v>
      </c>
      <c r="I132" s="30">
        <f t="shared" si="26"/>
        <v>1.0204081632653061</v>
      </c>
      <c r="J132" s="30">
        <f t="shared" si="26"/>
        <v>1.0162601626016259</v>
      </c>
      <c r="K132" s="30">
        <f t="shared" si="26"/>
        <v>1.015228426395939</v>
      </c>
      <c r="L132" s="30">
        <f t="shared" si="26"/>
        <v>1.0214504596527101</v>
      </c>
      <c r="T132" s="30">
        <f t="shared" si="27"/>
        <v>0.99833610648918469</v>
      </c>
      <c r="U132" s="30">
        <f t="shared" si="27"/>
        <v>1.003260596940055</v>
      </c>
      <c r="V132" s="30">
        <f t="shared" si="27"/>
        <v>1.0000000000000002</v>
      </c>
      <c r="W132" s="30">
        <f t="shared" si="27"/>
        <v>0.99792099792099798</v>
      </c>
      <c r="X132" s="30">
        <f t="shared" si="27"/>
        <v>0.98247912231865087</v>
      </c>
      <c r="Z132" s="255">
        <v>96.938435940099822</v>
      </c>
      <c r="AA132" s="255">
        <v>97.516930022573348</v>
      </c>
      <c r="AB132" s="255">
        <v>97.400000000000034</v>
      </c>
      <c r="AC132" s="255">
        <v>96.698544698544708</v>
      </c>
      <c r="AD132" s="255">
        <v>95.496970689372873</v>
      </c>
      <c r="AF132" s="30">
        <f t="shared" si="28"/>
        <v>0.94161958568738224</v>
      </c>
      <c r="AG132" s="30">
        <f t="shared" si="28"/>
        <v>0.95057034220532322</v>
      </c>
      <c r="AH132" s="30">
        <f t="shared" si="28"/>
        <v>0.94696969696969702</v>
      </c>
      <c r="AI132" s="30">
        <f t="shared" si="28"/>
        <v>0.93370681605975725</v>
      </c>
      <c r="AJ132" s="30">
        <f t="shared" si="28"/>
        <v>0.93283582089552242</v>
      </c>
      <c r="AL132" s="256">
        <f t="shared" si="31"/>
        <v>91.279129887099643</v>
      </c>
      <c r="AM132" s="256">
        <f t="shared" si="29"/>
        <v>92.696701542370107</v>
      </c>
      <c r="AN132" s="256">
        <f t="shared" si="29"/>
        <v>92.234848484848527</v>
      </c>
      <c r="AO132" s="256">
        <f t="shared" si="29"/>
        <v>90.288090288090302</v>
      </c>
      <c r="AP132" s="256">
        <f t="shared" si="29"/>
        <v>89.08299504605678</v>
      </c>
      <c r="AR132" s="30">
        <f t="shared" si="30"/>
        <v>0.94696969696969702</v>
      </c>
      <c r="AS132" s="30">
        <f t="shared" si="30"/>
        <v>0.95057034220532322</v>
      </c>
      <c r="AT132" s="30">
        <f t="shared" si="30"/>
        <v>0.94161958568738224</v>
      </c>
      <c r="AU132" s="30">
        <f t="shared" si="30"/>
        <v>0.94428706326723322</v>
      </c>
      <c r="AV132" s="30">
        <f t="shared" si="30"/>
        <v>0.95057034220532322</v>
      </c>
      <c r="AX132" s="256">
        <f t="shared" si="32"/>
        <v>86.438569968844362</v>
      </c>
    </row>
    <row r="133" spans="1:50">
      <c r="A133" s="100" t="s">
        <v>232</v>
      </c>
      <c r="B133" s="255">
        <v>96.7</v>
      </c>
      <c r="C133" s="255">
        <v>96.6</v>
      </c>
      <c r="D133" s="255">
        <v>97</v>
      </c>
      <c r="E133" s="255">
        <v>96.7</v>
      </c>
      <c r="F133" s="255">
        <v>96.3</v>
      </c>
      <c r="H133" s="30">
        <f t="shared" si="26"/>
        <v>1.0172939979654121</v>
      </c>
      <c r="I133" s="30">
        <f t="shared" si="26"/>
        <v>1.0204081632653061</v>
      </c>
      <c r="J133" s="30">
        <f t="shared" si="26"/>
        <v>1.0162601626016259</v>
      </c>
      <c r="K133" s="30">
        <f t="shared" si="26"/>
        <v>1.015228426395939</v>
      </c>
      <c r="L133" s="30">
        <f t="shared" si="26"/>
        <v>1.0214504596527101</v>
      </c>
      <c r="T133" s="30">
        <f t="shared" si="27"/>
        <v>0.99833610648918469</v>
      </c>
      <c r="U133" s="30">
        <f t="shared" si="27"/>
        <v>1.003260596940055</v>
      </c>
      <c r="V133" s="30">
        <f t="shared" si="27"/>
        <v>1.0000000000000002</v>
      </c>
      <c r="W133" s="30">
        <f t="shared" si="27"/>
        <v>0.99792099792099798</v>
      </c>
      <c r="X133" s="30">
        <f t="shared" si="27"/>
        <v>0.98247912231865087</v>
      </c>
      <c r="Z133" s="255">
        <v>96.938435940099822</v>
      </c>
      <c r="AA133" s="255">
        <v>97.516930022573348</v>
      </c>
      <c r="AB133" s="255">
        <v>97.300000000000026</v>
      </c>
      <c r="AC133" s="255">
        <v>96.698544698544708</v>
      </c>
      <c r="AD133" s="255">
        <v>95.398722777140989</v>
      </c>
      <c r="AF133" s="30">
        <f t="shared" si="28"/>
        <v>0.94161958568738224</v>
      </c>
      <c r="AG133" s="30">
        <f t="shared" si="28"/>
        <v>0.95057034220532322</v>
      </c>
      <c r="AH133" s="30">
        <f t="shared" si="28"/>
        <v>0.94696969696969702</v>
      </c>
      <c r="AI133" s="30">
        <f t="shared" si="28"/>
        <v>0.93370681605975725</v>
      </c>
      <c r="AJ133" s="30">
        <f t="shared" si="28"/>
        <v>0.93283582089552242</v>
      </c>
      <c r="AL133" s="256">
        <f t="shared" si="31"/>
        <v>91.279129887099643</v>
      </c>
      <c r="AM133" s="256">
        <f t="shared" si="29"/>
        <v>92.696701542370107</v>
      </c>
      <c r="AN133" s="256">
        <f t="shared" si="29"/>
        <v>92.140151515151544</v>
      </c>
      <c r="AO133" s="256">
        <f t="shared" si="29"/>
        <v>90.288090288090302</v>
      </c>
      <c r="AP133" s="256">
        <f t="shared" si="29"/>
        <v>88.991345874198686</v>
      </c>
      <c r="AR133" s="30">
        <f t="shared" si="30"/>
        <v>0.94696969696969702</v>
      </c>
      <c r="AS133" s="30">
        <f t="shared" si="30"/>
        <v>0.95057034220532322</v>
      </c>
      <c r="AT133" s="30">
        <f t="shared" si="30"/>
        <v>0.94161958568738224</v>
      </c>
      <c r="AU133" s="30">
        <f t="shared" si="30"/>
        <v>0.94428706326723322</v>
      </c>
      <c r="AV133" s="30">
        <f t="shared" si="30"/>
        <v>0.95057034220532322</v>
      </c>
      <c r="AX133" s="256">
        <f t="shared" si="32"/>
        <v>86.438569968844362</v>
      </c>
    </row>
    <row r="134" spans="1:50">
      <c r="A134" s="100" t="s">
        <v>233</v>
      </c>
      <c r="B134" s="255">
        <v>97.3</v>
      </c>
      <c r="C134" s="255">
        <v>97.1</v>
      </c>
      <c r="D134" s="255">
        <v>97.5</v>
      </c>
      <c r="E134" s="255">
        <v>97.4</v>
      </c>
      <c r="F134" s="255">
        <v>96.9</v>
      </c>
      <c r="H134" s="30">
        <f t="shared" si="26"/>
        <v>1.0172939979654121</v>
      </c>
      <c r="I134" s="30">
        <f t="shared" si="26"/>
        <v>1.0204081632653061</v>
      </c>
      <c r="J134" s="30">
        <f t="shared" si="26"/>
        <v>1.0162601626016259</v>
      </c>
      <c r="K134" s="30">
        <f t="shared" si="26"/>
        <v>1.015228426395939</v>
      </c>
      <c r="L134" s="30">
        <f t="shared" si="26"/>
        <v>1.0214504596527101</v>
      </c>
      <c r="T134" s="30">
        <f t="shared" si="27"/>
        <v>0.99833610648918469</v>
      </c>
      <c r="U134" s="30">
        <f t="shared" si="27"/>
        <v>1.003260596940055</v>
      </c>
      <c r="V134" s="30">
        <f t="shared" si="27"/>
        <v>1.0000000000000002</v>
      </c>
      <c r="W134" s="30">
        <f t="shared" si="27"/>
        <v>0.99792099792099798</v>
      </c>
      <c r="X134" s="30">
        <f t="shared" si="27"/>
        <v>0.98247912231865087</v>
      </c>
      <c r="Z134" s="255">
        <v>97.437603993344425</v>
      </c>
      <c r="AA134" s="255">
        <v>98.018560321043381</v>
      </c>
      <c r="AB134" s="255">
        <v>97.800000000000026</v>
      </c>
      <c r="AC134" s="255">
        <v>97.297297297297305</v>
      </c>
      <c r="AD134" s="255">
        <v>95.889962338300322</v>
      </c>
      <c r="AF134" s="30">
        <f t="shared" si="28"/>
        <v>0.94161958568738224</v>
      </c>
      <c r="AG134" s="30">
        <f t="shared" si="28"/>
        <v>0.95057034220532322</v>
      </c>
      <c r="AH134" s="30">
        <f t="shared" si="28"/>
        <v>0.94696969696969702</v>
      </c>
      <c r="AI134" s="30">
        <f t="shared" si="28"/>
        <v>0.93370681605975725</v>
      </c>
      <c r="AJ134" s="30">
        <f t="shared" si="28"/>
        <v>0.93283582089552242</v>
      </c>
      <c r="AL134" s="256">
        <f t="shared" si="31"/>
        <v>91.749156302584197</v>
      </c>
      <c r="AM134" s="256">
        <f t="shared" si="29"/>
        <v>93.173536426847321</v>
      </c>
      <c r="AN134" s="256">
        <f t="shared" si="29"/>
        <v>92.613636363636388</v>
      </c>
      <c r="AO134" s="256">
        <f t="shared" si="29"/>
        <v>90.847149670679087</v>
      </c>
      <c r="AP134" s="256">
        <f t="shared" si="29"/>
        <v>89.449591733489115</v>
      </c>
      <c r="AR134" s="30">
        <f t="shared" si="30"/>
        <v>0.94696969696969702</v>
      </c>
      <c r="AS134" s="30">
        <f t="shared" si="30"/>
        <v>0.95057034220532322</v>
      </c>
      <c r="AT134" s="30">
        <f t="shared" si="30"/>
        <v>0.94161958568738224</v>
      </c>
      <c r="AU134" s="30">
        <f t="shared" si="30"/>
        <v>0.94428706326723322</v>
      </c>
      <c r="AV134" s="30">
        <f t="shared" si="30"/>
        <v>0.95057034220532322</v>
      </c>
      <c r="AX134" s="256">
        <f t="shared" si="32"/>
        <v>86.88367074108352</v>
      </c>
    </row>
    <row r="135" spans="1:50">
      <c r="A135" s="100" t="s">
        <v>234</v>
      </c>
      <c r="B135" s="255">
        <v>97.2</v>
      </c>
      <c r="C135" s="255">
        <v>97.1</v>
      </c>
      <c r="D135" s="255">
        <v>97.5</v>
      </c>
      <c r="E135" s="255">
        <v>97.4</v>
      </c>
      <c r="F135" s="255">
        <v>97</v>
      </c>
      <c r="H135" s="30">
        <f t="shared" si="26"/>
        <v>1.0172939979654121</v>
      </c>
      <c r="I135" s="30">
        <f t="shared" si="26"/>
        <v>1.0204081632653061</v>
      </c>
      <c r="J135" s="30">
        <f t="shared" si="26"/>
        <v>1.0162601626016259</v>
      </c>
      <c r="K135" s="30">
        <f t="shared" si="26"/>
        <v>1.015228426395939</v>
      </c>
      <c r="L135" s="30">
        <f t="shared" si="26"/>
        <v>1.0214504596527101</v>
      </c>
      <c r="T135" s="30">
        <f t="shared" si="27"/>
        <v>0.99833610648918469</v>
      </c>
      <c r="U135" s="30">
        <f t="shared" si="27"/>
        <v>1.003260596940055</v>
      </c>
      <c r="V135" s="30">
        <f t="shared" si="27"/>
        <v>1.0000000000000002</v>
      </c>
      <c r="W135" s="30">
        <f t="shared" si="27"/>
        <v>0.99792099792099798</v>
      </c>
      <c r="X135" s="30">
        <f t="shared" si="27"/>
        <v>0.98247912231865087</v>
      </c>
      <c r="Z135" s="255">
        <v>97.237936772046595</v>
      </c>
      <c r="AA135" s="255">
        <v>97.717582141961358</v>
      </c>
      <c r="AB135" s="255">
        <v>97.600000000000023</v>
      </c>
      <c r="AC135" s="255">
        <v>96.997920997921</v>
      </c>
      <c r="AD135" s="255">
        <v>95.791714426068467</v>
      </c>
      <c r="AF135" s="30">
        <f t="shared" si="28"/>
        <v>0.94161958568738224</v>
      </c>
      <c r="AG135" s="30">
        <f t="shared" si="28"/>
        <v>0.95057034220532322</v>
      </c>
      <c r="AH135" s="30">
        <f t="shared" si="28"/>
        <v>0.94696969696969702</v>
      </c>
      <c r="AI135" s="30">
        <f t="shared" si="28"/>
        <v>0.93370681605975725</v>
      </c>
      <c r="AJ135" s="30">
        <f t="shared" si="28"/>
        <v>0.93283582089552242</v>
      </c>
      <c r="AL135" s="256">
        <f t="shared" si="31"/>
        <v>91.561145736390387</v>
      </c>
      <c r="AM135" s="256">
        <f t="shared" si="29"/>
        <v>92.88743549616099</v>
      </c>
      <c r="AN135" s="256">
        <f t="shared" si="29"/>
        <v>92.424242424242451</v>
      </c>
      <c r="AO135" s="256">
        <f t="shared" si="29"/>
        <v>90.567619979384688</v>
      </c>
      <c r="AP135" s="256">
        <f t="shared" si="29"/>
        <v>89.357942561631035</v>
      </c>
      <c r="AR135" s="30">
        <f t="shared" si="30"/>
        <v>0.94696969696969702</v>
      </c>
      <c r="AS135" s="30">
        <f t="shared" si="30"/>
        <v>0.95057034220532322</v>
      </c>
      <c r="AT135" s="30">
        <f t="shared" si="30"/>
        <v>0.94161958568738224</v>
      </c>
      <c r="AU135" s="30">
        <f t="shared" si="30"/>
        <v>0.94428706326723322</v>
      </c>
      <c r="AV135" s="30">
        <f t="shared" si="30"/>
        <v>0.95057034220532322</v>
      </c>
      <c r="AX135" s="256">
        <f t="shared" si="32"/>
        <v>86.705630432187874</v>
      </c>
    </row>
    <row r="136" spans="1:50">
      <c r="A136" s="100" t="s">
        <v>235</v>
      </c>
      <c r="B136" s="255">
        <v>97.3</v>
      </c>
      <c r="C136" s="255">
        <v>97.1</v>
      </c>
      <c r="D136" s="255">
        <v>97.6</v>
      </c>
      <c r="E136" s="255">
        <v>97.4</v>
      </c>
      <c r="F136" s="255">
        <v>97</v>
      </c>
      <c r="H136" s="30">
        <f t="shared" si="26"/>
        <v>1.0172939979654121</v>
      </c>
      <c r="I136" s="30">
        <f t="shared" si="26"/>
        <v>1.0204081632653061</v>
      </c>
      <c r="J136" s="30">
        <f t="shared" si="26"/>
        <v>1.0162601626016259</v>
      </c>
      <c r="K136" s="30">
        <f t="shared" si="26"/>
        <v>1.015228426395939</v>
      </c>
      <c r="L136" s="30">
        <f t="shared" si="26"/>
        <v>1.0214504596527101</v>
      </c>
      <c r="T136" s="30">
        <f t="shared" si="27"/>
        <v>0.99833610648918469</v>
      </c>
      <c r="U136" s="30">
        <f t="shared" si="27"/>
        <v>1.003260596940055</v>
      </c>
      <c r="V136" s="30">
        <f t="shared" si="27"/>
        <v>1.0000000000000002</v>
      </c>
      <c r="W136" s="30">
        <f t="shared" si="27"/>
        <v>0.99792099792099798</v>
      </c>
      <c r="X136" s="30">
        <f t="shared" si="27"/>
        <v>0.98247912231865087</v>
      </c>
      <c r="Z136" s="255">
        <v>97.237936772046595</v>
      </c>
      <c r="AA136" s="255">
        <v>97.717582141961358</v>
      </c>
      <c r="AB136" s="255">
        <v>97.600000000000023</v>
      </c>
      <c r="AC136" s="255">
        <v>97.097713097713097</v>
      </c>
      <c r="AD136" s="255">
        <v>95.889962338300322</v>
      </c>
      <c r="AF136" s="30">
        <f t="shared" si="28"/>
        <v>0.94161958568738224</v>
      </c>
      <c r="AG136" s="30">
        <f t="shared" si="28"/>
        <v>0.95057034220532322</v>
      </c>
      <c r="AH136" s="30">
        <f t="shared" si="28"/>
        <v>0.94696969696969702</v>
      </c>
      <c r="AI136" s="30">
        <f t="shared" si="28"/>
        <v>0.93370681605975725</v>
      </c>
      <c r="AJ136" s="30">
        <f t="shared" si="28"/>
        <v>0.93283582089552242</v>
      </c>
      <c r="AL136" s="256">
        <f t="shared" si="31"/>
        <v>91.561145736390387</v>
      </c>
      <c r="AM136" s="256">
        <f t="shared" si="29"/>
        <v>92.88743549616099</v>
      </c>
      <c r="AN136" s="256">
        <f t="shared" si="29"/>
        <v>92.424242424242451</v>
      </c>
      <c r="AO136" s="256">
        <f t="shared" si="29"/>
        <v>90.660796543149488</v>
      </c>
      <c r="AP136" s="256">
        <f t="shared" si="29"/>
        <v>89.449591733489115</v>
      </c>
      <c r="AR136" s="30">
        <f t="shared" si="30"/>
        <v>0.94696969696969702</v>
      </c>
      <c r="AS136" s="30">
        <f t="shared" si="30"/>
        <v>0.95057034220532322</v>
      </c>
      <c r="AT136" s="30">
        <f t="shared" si="30"/>
        <v>0.94161958568738224</v>
      </c>
      <c r="AU136" s="30">
        <f t="shared" si="30"/>
        <v>0.94428706326723322</v>
      </c>
      <c r="AV136" s="30">
        <f t="shared" si="30"/>
        <v>0.95057034220532322</v>
      </c>
      <c r="AX136" s="256">
        <f t="shared" si="32"/>
        <v>86.705630432187874</v>
      </c>
    </row>
    <row r="137" spans="1:50">
      <c r="A137" s="100" t="s">
        <v>236</v>
      </c>
      <c r="B137" s="255">
        <v>97.7</v>
      </c>
      <c r="C137" s="255">
        <v>97.5</v>
      </c>
      <c r="D137" s="255">
        <v>97.9</v>
      </c>
      <c r="E137" s="255">
        <v>97.9</v>
      </c>
      <c r="F137" s="255">
        <v>97.5</v>
      </c>
      <c r="H137" s="30">
        <f t="shared" si="26"/>
        <v>1.0172939979654121</v>
      </c>
      <c r="I137" s="30">
        <f t="shared" si="26"/>
        <v>1.0204081632653061</v>
      </c>
      <c r="J137" s="30">
        <f t="shared" si="26"/>
        <v>1.0162601626016259</v>
      </c>
      <c r="K137" s="30">
        <f t="shared" si="26"/>
        <v>1.015228426395939</v>
      </c>
      <c r="L137" s="30">
        <f t="shared" si="26"/>
        <v>1.0214504596527101</v>
      </c>
      <c r="T137" s="30">
        <f t="shared" si="27"/>
        <v>0.99833610648918469</v>
      </c>
      <c r="U137" s="30">
        <f t="shared" si="27"/>
        <v>1.003260596940055</v>
      </c>
      <c r="V137" s="30">
        <f t="shared" si="27"/>
        <v>1.0000000000000002</v>
      </c>
      <c r="W137" s="30">
        <f t="shared" si="27"/>
        <v>0.99792099792099798</v>
      </c>
      <c r="X137" s="30">
        <f t="shared" si="27"/>
        <v>0.98247912231865087</v>
      </c>
      <c r="Z137" s="255">
        <v>97.637271214642254</v>
      </c>
      <c r="AA137" s="255">
        <v>98.118886380737379</v>
      </c>
      <c r="AB137" s="255">
        <v>97.900000000000034</v>
      </c>
      <c r="AC137" s="255">
        <v>97.4968814968815</v>
      </c>
      <c r="AD137" s="255">
        <v>96.38120189945964</v>
      </c>
      <c r="AF137" s="30">
        <f t="shared" si="28"/>
        <v>0.94161958568738224</v>
      </c>
      <c r="AG137" s="30">
        <f t="shared" si="28"/>
        <v>0.95057034220532322</v>
      </c>
      <c r="AH137" s="30">
        <f t="shared" si="28"/>
        <v>0.94696969696969702</v>
      </c>
      <c r="AI137" s="30">
        <f t="shared" si="28"/>
        <v>0.93370681605975725</v>
      </c>
      <c r="AJ137" s="30">
        <f t="shared" si="28"/>
        <v>0.93283582089552242</v>
      </c>
      <c r="AL137" s="256">
        <f t="shared" si="31"/>
        <v>91.937166868778007</v>
      </c>
      <c r="AM137" s="256">
        <f t="shared" si="29"/>
        <v>93.268903403742755</v>
      </c>
      <c r="AN137" s="256">
        <f t="shared" si="29"/>
        <v>92.708333333333371</v>
      </c>
      <c r="AO137" s="256">
        <f t="shared" si="29"/>
        <v>91.033502798208687</v>
      </c>
      <c r="AP137" s="256">
        <f t="shared" si="29"/>
        <v>89.907837592779515</v>
      </c>
      <c r="AR137" s="30">
        <f t="shared" si="30"/>
        <v>0.94696969696969702</v>
      </c>
      <c r="AS137" s="30">
        <f t="shared" si="30"/>
        <v>0.95057034220532322</v>
      </c>
      <c r="AT137" s="30">
        <f t="shared" si="30"/>
        <v>0.94161958568738224</v>
      </c>
      <c r="AU137" s="30">
        <f t="shared" si="30"/>
        <v>0.94428706326723322</v>
      </c>
      <c r="AV137" s="30">
        <f t="shared" si="30"/>
        <v>0.95057034220532322</v>
      </c>
      <c r="AX137" s="256">
        <f t="shared" si="32"/>
        <v>87.061711049979181</v>
      </c>
    </row>
    <row r="138" spans="1:50">
      <c r="A138" s="100" t="s">
        <v>237</v>
      </c>
      <c r="B138" s="255">
        <v>97.9</v>
      </c>
      <c r="C138" s="255">
        <v>97.7</v>
      </c>
      <c r="D138" s="255">
        <v>98.1</v>
      </c>
      <c r="E138" s="255">
        <v>98.1</v>
      </c>
      <c r="F138" s="255">
        <v>97.8</v>
      </c>
      <c r="H138" s="30">
        <f t="shared" si="26"/>
        <v>1.0172939979654121</v>
      </c>
      <c r="I138" s="30">
        <f t="shared" si="26"/>
        <v>1.0204081632653061</v>
      </c>
      <c r="J138" s="30">
        <f t="shared" si="26"/>
        <v>1.0162601626016259</v>
      </c>
      <c r="K138" s="30">
        <f t="shared" si="26"/>
        <v>1.015228426395939</v>
      </c>
      <c r="L138" s="30">
        <f t="shared" si="26"/>
        <v>1.0214504596527101</v>
      </c>
      <c r="T138" s="30">
        <f t="shared" si="27"/>
        <v>0.99833610648918469</v>
      </c>
      <c r="U138" s="30">
        <f t="shared" si="27"/>
        <v>1.003260596940055</v>
      </c>
      <c r="V138" s="30">
        <f t="shared" si="27"/>
        <v>1.0000000000000002</v>
      </c>
      <c r="W138" s="30">
        <f t="shared" si="27"/>
        <v>0.99792099792099798</v>
      </c>
      <c r="X138" s="30">
        <f t="shared" si="27"/>
        <v>0.98247912231865087</v>
      </c>
      <c r="Z138" s="255">
        <v>97.936772046589013</v>
      </c>
      <c r="AA138" s="255">
        <v>98.5201906195134</v>
      </c>
      <c r="AB138" s="255">
        <v>98.200000000000031</v>
      </c>
      <c r="AC138" s="255">
        <v>97.696465696465708</v>
      </c>
      <c r="AD138" s="255">
        <v>96.675945636155248</v>
      </c>
      <c r="AF138" s="30">
        <f t="shared" si="28"/>
        <v>0.94161958568738224</v>
      </c>
      <c r="AG138" s="30">
        <f t="shared" si="28"/>
        <v>0.95057034220532322</v>
      </c>
      <c r="AH138" s="30">
        <f t="shared" si="28"/>
        <v>0.94696969696969702</v>
      </c>
      <c r="AI138" s="30">
        <f t="shared" si="28"/>
        <v>0.93370681605975725</v>
      </c>
      <c r="AJ138" s="30">
        <f t="shared" si="28"/>
        <v>0.93283582089552242</v>
      </c>
      <c r="AL138" s="256">
        <f t="shared" si="31"/>
        <v>92.219182718068751</v>
      </c>
      <c r="AM138" s="256">
        <f t="shared" si="29"/>
        <v>93.650371311324534</v>
      </c>
      <c r="AN138" s="256">
        <f t="shared" si="29"/>
        <v>92.992424242424278</v>
      </c>
      <c r="AO138" s="256">
        <f t="shared" si="29"/>
        <v>91.219855925738287</v>
      </c>
      <c r="AP138" s="256">
        <f t="shared" si="29"/>
        <v>90.182785108353784</v>
      </c>
      <c r="AR138" s="30">
        <f t="shared" si="30"/>
        <v>0.94696969696969702</v>
      </c>
      <c r="AS138" s="30">
        <f t="shared" si="30"/>
        <v>0.95057034220532322</v>
      </c>
      <c r="AT138" s="30">
        <f t="shared" si="30"/>
        <v>0.94161958568738224</v>
      </c>
      <c r="AU138" s="30">
        <f t="shared" si="30"/>
        <v>0.94428706326723322</v>
      </c>
      <c r="AV138" s="30">
        <f t="shared" si="30"/>
        <v>0.95057034220532322</v>
      </c>
      <c r="AX138" s="256">
        <f t="shared" si="32"/>
        <v>87.328771513322678</v>
      </c>
    </row>
    <row r="139" spans="1:50">
      <c r="A139" s="100" t="s">
        <v>238</v>
      </c>
      <c r="B139" s="255">
        <v>98.1</v>
      </c>
      <c r="C139" s="255">
        <v>97.8</v>
      </c>
      <c r="D139" s="255">
        <v>98.3</v>
      </c>
      <c r="E139" s="255">
        <v>98.3</v>
      </c>
      <c r="F139" s="255">
        <v>98.3</v>
      </c>
      <c r="H139" s="30">
        <f t="shared" si="26"/>
        <v>1.0172939979654121</v>
      </c>
      <c r="I139" s="30">
        <f t="shared" si="26"/>
        <v>1.0204081632653061</v>
      </c>
      <c r="J139" s="30">
        <f t="shared" si="26"/>
        <v>1.0162601626016259</v>
      </c>
      <c r="K139" s="30">
        <f t="shared" si="26"/>
        <v>1.015228426395939</v>
      </c>
      <c r="L139" s="30">
        <f t="shared" si="26"/>
        <v>1.0214504596527101</v>
      </c>
      <c r="T139" s="30">
        <f t="shared" si="27"/>
        <v>0.99833610648918469</v>
      </c>
      <c r="U139" s="30">
        <f t="shared" si="27"/>
        <v>1.003260596940055</v>
      </c>
      <c r="V139" s="30">
        <f t="shared" si="27"/>
        <v>1.0000000000000002</v>
      </c>
      <c r="W139" s="30">
        <f t="shared" si="27"/>
        <v>0.99792099792099798</v>
      </c>
      <c r="X139" s="30">
        <f t="shared" si="27"/>
        <v>0.98247912231865087</v>
      </c>
      <c r="Z139" s="255">
        <v>98.136439267886857</v>
      </c>
      <c r="AA139" s="255">
        <v>98.620516679207398</v>
      </c>
      <c r="AB139" s="255">
        <v>98.400000000000034</v>
      </c>
      <c r="AC139" s="255">
        <v>97.896049896049902</v>
      </c>
      <c r="AD139" s="255">
        <v>97.068937285082697</v>
      </c>
      <c r="AF139" s="30">
        <f t="shared" si="28"/>
        <v>0.94161958568738224</v>
      </c>
      <c r="AG139" s="30">
        <f t="shared" si="28"/>
        <v>0.95057034220532322</v>
      </c>
      <c r="AH139" s="30">
        <f t="shared" si="28"/>
        <v>0.94696969696969702</v>
      </c>
      <c r="AI139" s="30">
        <f t="shared" si="28"/>
        <v>0.93370681605975725</v>
      </c>
      <c r="AJ139" s="30">
        <f t="shared" si="28"/>
        <v>0.93283582089552242</v>
      </c>
      <c r="AL139" s="256">
        <f t="shared" si="31"/>
        <v>92.407193284262576</v>
      </c>
      <c r="AM139" s="256">
        <f t="shared" si="29"/>
        <v>93.745738288219968</v>
      </c>
      <c r="AN139" s="256">
        <f t="shared" si="29"/>
        <v>93.181818181818215</v>
      </c>
      <c r="AO139" s="256">
        <f t="shared" si="29"/>
        <v>91.406209053267887</v>
      </c>
      <c r="AP139" s="256">
        <f t="shared" si="29"/>
        <v>90.549381795786104</v>
      </c>
      <c r="AR139" s="30">
        <f t="shared" si="30"/>
        <v>0.94696969696969702</v>
      </c>
      <c r="AS139" s="30">
        <f t="shared" si="30"/>
        <v>0.95057034220532322</v>
      </c>
      <c r="AT139" s="30">
        <f t="shared" si="30"/>
        <v>0.94161958568738224</v>
      </c>
      <c r="AU139" s="30">
        <f t="shared" si="30"/>
        <v>0.94428706326723322</v>
      </c>
      <c r="AV139" s="30">
        <f t="shared" si="30"/>
        <v>0.95057034220532322</v>
      </c>
      <c r="AX139" s="256">
        <f t="shared" si="32"/>
        <v>87.506811822218353</v>
      </c>
    </row>
    <row r="140" spans="1:50">
      <c r="A140" s="100" t="s">
        <v>239</v>
      </c>
      <c r="B140" s="255">
        <v>98.5</v>
      </c>
      <c r="C140" s="255">
        <v>98.1</v>
      </c>
      <c r="D140" s="255">
        <v>98.7</v>
      </c>
      <c r="E140" s="255">
        <v>98.6</v>
      </c>
      <c r="F140" s="255">
        <v>98.8</v>
      </c>
      <c r="H140" s="30">
        <f t="shared" ref="H140:L155" si="33">H139</f>
        <v>1.0172939979654121</v>
      </c>
      <c r="I140" s="30">
        <f t="shared" si="33"/>
        <v>1.0204081632653061</v>
      </c>
      <c r="J140" s="30">
        <f t="shared" si="33"/>
        <v>1.0162601626016259</v>
      </c>
      <c r="K140" s="30">
        <f t="shared" si="33"/>
        <v>1.015228426395939</v>
      </c>
      <c r="L140" s="30">
        <f t="shared" si="33"/>
        <v>1.0214504596527101</v>
      </c>
      <c r="T140" s="30">
        <f t="shared" ref="T140:X155" si="34">T139</f>
        <v>0.99833610648918469</v>
      </c>
      <c r="U140" s="30">
        <f t="shared" si="34"/>
        <v>1.003260596940055</v>
      </c>
      <c r="V140" s="30">
        <f t="shared" si="34"/>
        <v>1.0000000000000002</v>
      </c>
      <c r="W140" s="30">
        <f t="shared" si="34"/>
        <v>0.99792099792099798</v>
      </c>
      <c r="X140" s="30">
        <f t="shared" si="34"/>
        <v>0.98247912231865087</v>
      </c>
      <c r="Z140" s="255">
        <v>98.435940099833601</v>
      </c>
      <c r="AA140" s="255">
        <v>98.921494858289421</v>
      </c>
      <c r="AB140" s="255">
        <v>98.700000000000031</v>
      </c>
      <c r="AC140" s="255">
        <v>97.995841995842</v>
      </c>
      <c r="AD140" s="255">
        <v>97.56017684624203</v>
      </c>
      <c r="AF140" s="30">
        <f t="shared" ref="AF140:AJ155" si="35">AF139</f>
        <v>0.94161958568738224</v>
      </c>
      <c r="AG140" s="30">
        <f t="shared" si="35"/>
        <v>0.95057034220532322</v>
      </c>
      <c r="AH140" s="30">
        <f t="shared" si="35"/>
        <v>0.94696969696969702</v>
      </c>
      <c r="AI140" s="30">
        <f t="shared" si="35"/>
        <v>0.93370681605975725</v>
      </c>
      <c r="AJ140" s="30">
        <f t="shared" si="35"/>
        <v>0.93283582089552242</v>
      </c>
      <c r="AL140" s="256">
        <f t="shared" si="31"/>
        <v>92.689209133553291</v>
      </c>
      <c r="AM140" s="256">
        <f t="shared" si="29"/>
        <v>94.031839218906299</v>
      </c>
      <c r="AN140" s="256">
        <f t="shared" si="29"/>
        <v>93.465909090909122</v>
      </c>
      <c r="AO140" s="256">
        <f t="shared" si="29"/>
        <v>91.499385617032686</v>
      </c>
      <c r="AP140" s="256">
        <f t="shared" si="29"/>
        <v>91.007627655076519</v>
      </c>
      <c r="AR140" s="30">
        <f t="shared" ref="AR140:AV155" si="36">AR139</f>
        <v>0.94696969696969702</v>
      </c>
      <c r="AS140" s="30">
        <f t="shared" si="36"/>
        <v>0.95057034220532322</v>
      </c>
      <c r="AT140" s="30">
        <f t="shared" si="36"/>
        <v>0.94161958568738224</v>
      </c>
      <c r="AU140" s="30">
        <f t="shared" si="36"/>
        <v>0.94428706326723322</v>
      </c>
      <c r="AV140" s="30">
        <f t="shared" si="36"/>
        <v>0.95057034220532322</v>
      </c>
      <c r="AX140" s="256">
        <f t="shared" si="32"/>
        <v>87.773872285561836</v>
      </c>
    </row>
    <row r="141" spans="1:50">
      <c r="A141" s="100" t="s">
        <v>240</v>
      </c>
      <c r="B141" s="255">
        <v>98.7</v>
      </c>
      <c r="C141" s="255">
        <v>98.3</v>
      </c>
      <c r="D141" s="255">
        <v>98.9</v>
      </c>
      <c r="E141" s="255">
        <v>98.9</v>
      </c>
      <c r="F141" s="255">
        <v>99.2</v>
      </c>
      <c r="H141" s="30">
        <f t="shared" si="33"/>
        <v>1.0172939979654121</v>
      </c>
      <c r="I141" s="30">
        <f t="shared" si="33"/>
        <v>1.0204081632653061</v>
      </c>
      <c r="J141" s="30">
        <f t="shared" si="33"/>
        <v>1.0162601626016259</v>
      </c>
      <c r="K141" s="30">
        <f t="shared" si="33"/>
        <v>1.015228426395939</v>
      </c>
      <c r="L141" s="30">
        <f t="shared" si="33"/>
        <v>1.0214504596527101</v>
      </c>
      <c r="T141" s="30">
        <f t="shared" si="34"/>
        <v>0.99833610648918469</v>
      </c>
      <c r="U141" s="30">
        <f t="shared" si="34"/>
        <v>1.003260596940055</v>
      </c>
      <c r="V141" s="30">
        <f t="shared" si="34"/>
        <v>1.0000000000000002</v>
      </c>
      <c r="W141" s="30">
        <f t="shared" si="34"/>
        <v>0.99792099792099798</v>
      </c>
      <c r="X141" s="30">
        <f t="shared" si="34"/>
        <v>0.98247912231865087</v>
      </c>
      <c r="Z141" s="255">
        <v>98.635607321131445</v>
      </c>
      <c r="AA141" s="255">
        <v>99.021820917983433</v>
      </c>
      <c r="AB141" s="255">
        <v>99.000000000000028</v>
      </c>
      <c r="AC141" s="255">
        <v>98.395010395010388</v>
      </c>
      <c r="AD141" s="255">
        <v>97.854920582937623</v>
      </c>
      <c r="AF141" s="30">
        <f t="shared" si="35"/>
        <v>0.94161958568738224</v>
      </c>
      <c r="AG141" s="30">
        <f t="shared" si="35"/>
        <v>0.95057034220532322</v>
      </c>
      <c r="AH141" s="30">
        <f t="shared" si="35"/>
        <v>0.94696969696969702</v>
      </c>
      <c r="AI141" s="30">
        <f t="shared" si="35"/>
        <v>0.93370681605975725</v>
      </c>
      <c r="AJ141" s="30">
        <f t="shared" si="35"/>
        <v>0.93283582089552242</v>
      </c>
      <c r="AL141" s="256">
        <f t="shared" si="31"/>
        <v>92.877219699747116</v>
      </c>
      <c r="AM141" s="256">
        <f t="shared" si="29"/>
        <v>94.127206195801747</v>
      </c>
      <c r="AN141" s="256">
        <f t="shared" si="29"/>
        <v>93.750000000000028</v>
      </c>
      <c r="AO141" s="256">
        <f t="shared" si="29"/>
        <v>91.872091872091872</v>
      </c>
      <c r="AP141" s="256">
        <f t="shared" si="29"/>
        <v>91.282575170650773</v>
      </c>
      <c r="AR141" s="30">
        <f t="shared" si="36"/>
        <v>0.94696969696969702</v>
      </c>
      <c r="AS141" s="30">
        <f t="shared" si="36"/>
        <v>0.95057034220532322</v>
      </c>
      <c r="AT141" s="30">
        <f t="shared" si="36"/>
        <v>0.94161958568738224</v>
      </c>
      <c r="AU141" s="30">
        <f t="shared" si="36"/>
        <v>0.94428706326723322</v>
      </c>
      <c r="AV141" s="30">
        <f t="shared" si="36"/>
        <v>0.95057034220532322</v>
      </c>
      <c r="AX141" s="256">
        <f t="shared" si="32"/>
        <v>87.951912594457497</v>
      </c>
    </row>
    <row r="142" spans="1:50">
      <c r="A142" s="100" t="s">
        <v>241</v>
      </c>
      <c r="B142" s="255">
        <v>99.4</v>
      </c>
      <c r="C142" s="255">
        <v>98.8</v>
      </c>
      <c r="D142" s="255">
        <v>99.5</v>
      </c>
      <c r="E142" s="255">
        <v>99.7</v>
      </c>
      <c r="F142" s="255">
        <v>100</v>
      </c>
      <c r="H142" s="30">
        <f t="shared" si="33"/>
        <v>1.0172939979654121</v>
      </c>
      <c r="I142" s="30">
        <f t="shared" si="33"/>
        <v>1.0204081632653061</v>
      </c>
      <c r="J142" s="30">
        <f t="shared" si="33"/>
        <v>1.0162601626016259</v>
      </c>
      <c r="K142" s="30">
        <f t="shared" si="33"/>
        <v>1.015228426395939</v>
      </c>
      <c r="L142" s="30">
        <f t="shared" si="33"/>
        <v>1.0214504596527101</v>
      </c>
      <c r="T142" s="30">
        <f t="shared" si="34"/>
        <v>0.99833610648918469</v>
      </c>
      <c r="U142" s="30">
        <f t="shared" si="34"/>
        <v>1.003260596940055</v>
      </c>
      <c r="V142" s="30">
        <f t="shared" si="34"/>
        <v>1.0000000000000002</v>
      </c>
      <c r="W142" s="30">
        <f t="shared" si="34"/>
        <v>0.99792099792099798</v>
      </c>
      <c r="X142" s="30">
        <f t="shared" si="34"/>
        <v>0.98247912231865087</v>
      </c>
      <c r="Z142" s="255">
        <v>99.434276206322792</v>
      </c>
      <c r="AA142" s="255">
        <v>99.724103335841477</v>
      </c>
      <c r="AB142" s="255">
        <v>99.600000000000023</v>
      </c>
      <c r="AC142" s="255">
        <v>99.293139293139305</v>
      </c>
      <c r="AD142" s="255">
        <v>98.837399705256274</v>
      </c>
      <c r="AF142" s="30">
        <f t="shared" si="35"/>
        <v>0.94161958568738224</v>
      </c>
      <c r="AG142" s="30">
        <f t="shared" si="35"/>
        <v>0.95057034220532322</v>
      </c>
      <c r="AH142" s="30">
        <f t="shared" si="35"/>
        <v>0.94696969696969702</v>
      </c>
      <c r="AI142" s="30">
        <f t="shared" si="35"/>
        <v>0.93370681605975725</v>
      </c>
      <c r="AJ142" s="30">
        <f t="shared" si="35"/>
        <v>0.93283582089552242</v>
      </c>
      <c r="AL142" s="256">
        <f t="shared" si="31"/>
        <v>93.629261964522399</v>
      </c>
      <c r="AM142" s="256">
        <f t="shared" si="29"/>
        <v>94.794775034069843</v>
      </c>
      <c r="AN142" s="256">
        <f t="shared" si="29"/>
        <v>94.318181818181841</v>
      </c>
      <c r="AO142" s="256">
        <f t="shared" si="29"/>
        <v>92.710680945975071</v>
      </c>
      <c r="AP142" s="256">
        <f t="shared" si="29"/>
        <v>92.199066889231602</v>
      </c>
      <c r="AR142" s="30">
        <f t="shared" si="36"/>
        <v>0.94696969696969702</v>
      </c>
      <c r="AS142" s="30">
        <f t="shared" si="36"/>
        <v>0.95057034220532322</v>
      </c>
      <c r="AT142" s="30">
        <f t="shared" si="36"/>
        <v>0.94161958568738224</v>
      </c>
      <c r="AU142" s="30">
        <f t="shared" si="36"/>
        <v>0.94428706326723322</v>
      </c>
      <c r="AV142" s="30">
        <f t="shared" si="36"/>
        <v>0.95057034220532322</v>
      </c>
      <c r="AX142" s="256">
        <f t="shared" si="32"/>
        <v>88.664073830040152</v>
      </c>
    </row>
    <row r="143" spans="1:50">
      <c r="A143" s="100" t="s">
        <v>242</v>
      </c>
      <c r="B143" s="255">
        <v>98.8</v>
      </c>
      <c r="C143" s="255">
        <v>98.2</v>
      </c>
      <c r="D143" s="255">
        <v>98.8</v>
      </c>
      <c r="E143" s="255">
        <v>99.1</v>
      </c>
      <c r="F143" s="255">
        <v>99.5</v>
      </c>
      <c r="H143" s="30">
        <f t="shared" si="33"/>
        <v>1.0172939979654121</v>
      </c>
      <c r="I143" s="30">
        <f t="shared" si="33"/>
        <v>1.0204081632653061</v>
      </c>
      <c r="J143" s="30">
        <f t="shared" si="33"/>
        <v>1.0162601626016259</v>
      </c>
      <c r="K143" s="30">
        <f t="shared" si="33"/>
        <v>1.015228426395939</v>
      </c>
      <c r="L143" s="30">
        <f t="shared" si="33"/>
        <v>1.0214504596527101</v>
      </c>
      <c r="T143" s="30">
        <f t="shared" si="34"/>
        <v>0.99833610648918469</v>
      </c>
      <c r="U143" s="30">
        <f t="shared" si="34"/>
        <v>1.003260596940055</v>
      </c>
      <c r="V143" s="30">
        <f t="shared" si="34"/>
        <v>1.0000000000000002</v>
      </c>
      <c r="W143" s="30">
        <f t="shared" si="34"/>
        <v>0.99792099792099798</v>
      </c>
      <c r="X143" s="30">
        <f t="shared" si="34"/>
        <v>0.98247912231865087</v>
      </c>
      <c r="Z143" s="255">
        <v>98.835274542429289</v>
      </c>
      <c r="AA143" s="255">
        <v>99.021820917983433</v>
      </c>
      <c r="AB143" s="255">
        <v>99.000000000000028</v>
      </c>
      <c r="AC143" s="255">
        <v>98.694386694386708</v>
      </c>
      <c r="AD143" s="255">
        <v>98.346160144096942</v>
      </c>
      <c r="AF143" s="30">
        <f t="shared" si="35"/>
        <v>0.94161958568738224</v>
      </c>
      <c r="AG143" s="30">
        <f t="shared" si="35"/>
        <v>0.95057034220532322</v>
      </c>
      <c r="AH143" s="30">
        <f t="shared" si="35"/>
        <v>0.94696969696969702</v>
      </c>
      <c r="AI143" s="30">
        <f t="shared" si="35"/>
        <v>0.93370681605975725</v>
      </c>
      <c r="AJ143" s="30">
        <f t="shared" si="35"/>
        <v>0.93283582089552242</v>
      </c>
      <c r="AL143" s="256">
        <f t="shared" si="31"/>
        <v>93.06523026594094</v>
      </c>
      <c r="AM143" s="256">
        <f t="shared" si="29"/>
        <v>94.127206195801747</v>
      </c>
      <c r="AN143" s="256">
        <f t="shared" si="29"/>
        <v>93.750000000000028</v>
      </c>
      <c r="AO143" s="256">
        <f t="shared" si="29"/>
        <v>92.151621563386286</v>
      </c>
      <c r="AP143" s="256">
        <f t="shared" si="29"/>
        <v>91.740821029941173</v>
      </c>
      <c r="AR143" s="30">
        <f t="shared" si="36"/>
        <v>0.94696969696969702</v>
      </c>
      <c r="AS143" s="30">
        <f t="shared" si="36"/>
        <v>0.95057034220532322</v>
      </c>
      <c r="AT143" s="30">
        <f t="shared" si="36"/>
        <v>0.94161958568738224</v>
      </c>
      <c r="AU143" s="30">
        <f t="shared" si="36"/>
        <v>0.94428706326723322</v>
      </c>
      <c r="AV143" s="30">
        <f t="shared" si="36"/>
        <v>0.95057034220532322</v>
      </c>
      <c r="AX143" s="256">
        <f t="shared" si="32"/>
        <v>88.129952903353171</v>
      </c>
    </row>
    <row r="144" spans="1:50">
      <c r="A144" s="100" t="s">
        <v>243</v>
      </c>
      <c r="H144" s="30">
        <f t="shared" si="33"/>
        <v>1.0172939979654121</v>
      </c>
      <c r="I144" s="30">
        <f t="shared" si="33"/>
        <v>1.0204081632653061</v>
      </c>
      <c r="J144" s="30">
        <f t="shared" si="33"/>
        <v>1.0162601626016259</v>
      </c>
      <c r="K144" s="30">
        <f t="shared" si="33"/>
        <v>1.015228426395939</v>
      </c>
      <c r="L144" s="30">
        <f t="shared" si="33"/>
        <v>1.0214504596527101</v>
      </c>
      <c r="T144" s="30">
        <f t="shared" si="34"/>
        <v>0.99833610648918469</v>
      </c>
      <c r="U144" s="30">
        <f t="shared" si="34"/>
        <v>1.003260596940055</v>
      </c>
      <c r="V144" s="30">
        <f t="shared" si="34"/>
        <v>1.0000000000000002</v>
      </c>
      <c r="W144" s="30">
        <f t="shared" si="34"/>
        <v>0.99792099792099798</v>
      </c>
      <c r="X144" s="30">
        <f t="shared" si="34"/>
        <v>0.98247912231865087</v>
      </c>
      <c r="Z144" s="255">
        <v>99.6</v>
      </c>
      <c r="AA144" s="255">
        <v>99.8</v>
      </c>
      <c r="AB144" s="255">
        <v>99.7</v>
      </c>
      <c r="AC144" s="255">
        <v>99.4</v>
      </c>
      <c r="AD144" s="255">
        <v>99.5</v>
      </c>
      <c r="AF144" s="30">
        <f t="shared" si="35"/>
        <v>0.94161958568738224</v>
      </c>
      <c r="AG144" s="30">
        <f t="shared" si="35"/>
        <v>0.95057034220532322</v>
      </c>
      <c r="AH144" s="30">
        <f t="shared" si="35"/>
        <v>0.94696969696969702</v>
      </c>
      <c r="AI144" s="30">
        <f t="shared" si="35"/>
        <v>0.93370681605975725</v>
      </c>
      <c r="AJ144" s="30">
        <f t="shared" si="35"/>
        <v>0.93283582089552242</v>
      </c>
      <c r="AL144" s="30">
        <v>94.2</v>
      </c>
      <c r="AM144" s="30">
        <v>95.2</v>
      </c>
      <c r="AN144" s="30">
        <v>94.8</v>
      </c>
      <c r="AO144" s="30">
        <v>93.2</v>
      </c>
      <c r="AP144" s="30">
        <v>93.2</v>
      </c>
      <c r="AR144" s="30">
        <f t="shared" si="36"/>
        <v>0.94696969696969702</v>
      </c>
      <c r="AS144" s="30">
        <f t="shared" si="36"/>
        <v>0.95057034220532322</v>
      </c>
      <c r="AT144" s="30">
        <f t="shared" si="36"/>
        <v>0.94161958568738224</v>
      </c>
      <c r="AU144" s="30">
        <f t="shared" si="36"/>
        <v>0.94428706326723322</v>
      </c>
      <c r="AV144" s="30">
        <f t="shared" si="36"/>
        <v>0.95057034220532322</v>
      </c>
      <c r="AX144" s="256">
        <f>AL144*AR144</f>
        <v>89.204545454545467</v>
      </c>
    </row>
    <row r="145" spans="1:50">
      <c r="A145" s="100" t="s">
        <v>244</v>
      </c>
      <c r="H145" s="30">
        <f>H144</f>
        <v>1.0172939979654121</v>
      </c>
      <c r="I145" s="30">
        <f t="shared" si="33"/>
        <v>1.0204081632653061</v>
      </c>
      <c r="J145" s="30">
        <f t="shared" si="33"/>
        <v>1.0162601626016259</v>
      </c>
      <c r="K145" s="30">
        <f t="shared" si="33"/>
        <v>1.015228426395939</v>
      </c>
      <c r="L145" s="30">
        <f t="shared" si="33"/>
        <v>1.0214504596527101</v>
      </c>
      <c r="T145" s="30">
        <f>T144</f>
        <v>0.99833610648918469</v>
      </c>
      <c r="U145" s="30">
        <f t="shared" si="34"/>
        <v>1.003260596940055</v>
      </c>
      <c r="V145" s="30">
        <f t="shared" si="34"/>
        <v>1.0000000000000002</v>
      </c>
      <c r="W145" s="30">
        <f t="shared" si="34"/>
        <v>0.99792099792099798</v>
      </c>
      <c r="X145" s="30">
        <f t="shared" si="34"/>
        <v>0.98247912231865087</v>
      </c>
      <c r="Z145" s="255">
        <v>99.8</v>
      </c>
      <c r="AA145" s="255">
        <v>99.8</v>
      </c>
      <c r="AB145" s="255">
        <v>99.8</v>
      </c>
      <c r="AC145" s="255">
        <v>99.8</v>
      </c>
      <c r="AD145" s="255">
        <v>99.7</v>
      </c>
      <c r="AF145" s="30">
        <f>AF144</f>
        <v>0.94161958568738224</v>
      </c>
      <c r="AG145" s="30">
        <f t="shared" si="35"/>
        <v>0.95057034220532322</v>
      </c>
      <c r="AH145" s="30">
        <f t="shared" si="35"/>
        <v>0.94696969696969702</v>
      </c>
      <c r="AI145" s="30">
        <f t="shared" si="35"/>
        <v>0.93370681605975725</v>
      </c>
      <c r="AJ145" s="30">
        <f t="shared" si="35"/>
        <v>0.93283582089552242</v>
      </c>
      <c r="AL145" s="30">
        <v>94.6</v>
      </c>
      <c r="AM145" s="30">
        <v>95.4</v>
      </c>
      <c r="AN145" s="30">
        <v>95.1</v>
      </c>
      <c r="AO145" s="30">
        <v>93.7</v>
      </c>
      <c r="AP145" s="30">
        <v>93.6</v>
      </c>
      <c r="AR145" s="30">
        <f>AR144</f>
        <v>0.94696969696969702</v>
      </c>
      <c r="AS145" s="30">
        <f t="shared" si="36"/>
        <v>0.95057034220532322</v>
      </c>
      <c r="AT145" s="30">
        <f t="shared" si="36"/>
        <v>0.94161958568738224</v>
      </c>
      <c r="AU145" s="30">
        <f t="shared" si="36"/>
        <v>0.94428706326723322</v>
      </c>
      <c r="AV145" s="30">
        <f t="shared" si="36"/>
        <v>0.95057034220532322</v>
      </c>
      <c r="AX145" s="256">
        <f t="shared" ref="AX145:AX167" si="37">AL145*AR145</f>
        <v>89.583333333333329</v>
      </c>
    </row>
    <row r="146" spans="1:50">
      <c r="A146" s="100" t="s">
        <v>245</v>
      </c>
      <c r="H146" s="30">
        <f t="shared" ref="H146:L161" si="38">H145</f>
        <v>1.0172939979654121</v>
      </c>
      <c r="I146" s="30">
        <f t="shared" si="33"/>
        <v>1.0204081632653061</v>
      </c>
      <c r="J146" s="30">
        <f t="shared" si="33"/>
        <v>1.0162601626016259</v>
      </c>
      <c r="K146" s="30">
        <f t="shared" si="33"/>
        <v>1.015228426395939</v>
      </c>
      <c r="L146" s="30">
        <f t="shared" si="33"/>
        <v>1.0214504596527101</v>
      </c>
      <c r="T146" s="30">
        <f t="shared" ref="T146:X161" si="39">T145</f>
        <v>0.99833610648918469</v>
      </c>
      <c r="U146" s="30">
        <f t="shared" si="34"/>
        <v>1.003260596940055</v>
      </c>
      <c r="V146" s="30">
        <f t="shared" si="34"/>
        <v>1.0000000000000002</v>
      </c>
      <c r="W146" s="30">
        <f t="shared" si="34"/>
        <v>0.99792099792099798</v>
      </c>
      <c r="X146" s="30">
        <f t="shared" si="34"/>
        <v>0.98247912231865087</v>
      </c>
      <c r="Z146" s="255">
        <v>100.4</v>
      </c>
      <c r="AA146" s="255">
        <v>100.3</v>
      </c>
      <c r="AB146" s="255">
        <v>100.4</v>
      </c>
      <c r="AC146" s="255">
        <v>100.5</v>
      </c>
      <c r="AD146" s="255">
        <v>100.5</v>
      </c>
      <c r="AF146" s="30">
        <f t="shared" ref="AF146:AJ161" si="40">AF145</f>
        <v>0.94161958568738224</v>
      </c>
      <c r="AG146" s="30">
        <f t="shared" si="35"/>
        <v>0.95057034220532322</v>
      </c>
      <c r="AH146" s="30">
        <f t="shared" si="35"/>
        <v>0.94696969696969702</v>
      </c>
      <c r="AI146" s="30">
        <f t="shared" si="35"/>
        <v>0.93370681605975725</v>
      </c>
      <c r="AJ146" s="30">
        <f t="shared" si="35"/>
        <v>0.93283582089552242</v>
      </c>
      <c r="AL146" s="30">
        <v>95.1</v>
      </c>
      <c r="AM146" s="30">
        <v>95.8</v>
      </c>
      <c r="AN146" s="30">
        <v>95.5</v>
      </c>
      <c r="AO146" s="30">
        <v>94.3</v>
      </c>
      <c r="AP146" s="30">
        <v>94.3</v>
      </c>
      <c r="AR146" s="30">
        <f t="shared" ref="AR146:AV161" si="41">AR145</f>
        <v>0.94696969696969702</v>
      </c>
      <c r="AS146" s="30">
        <f t="shared" si="36"/>
        <v>0.95057034220532322</v>
      </c>
      <c r="AT146" s="30">
        <f t="shared" si="36"/>
        <v>0.94161958568738224</v>
      </c>
      <c r="AU146" s="30">
        <f t="shared" si="36"/>
        <v>0.94428706326723322</v>
      </c>
      <c r="AV146" s="30">
        <f t="shared" si="36"/>
        <v>0.95057034220532322</v>
      </c>
      <c r="AX146" s="256">
        <f t="shared" si="37"/>
        <v>90.056818181818187</v>
      </c>
    </row>
    <row r="147" spans="1:50">
      <c r="A147" s="100" t="s">
        <v>246</v>
      </c>
      <c r="H147" s="30">
        <f t="shared" si="38"/>
        <v>1.0172939979654121</v>
      </c>
      <c r="I147" s="30">
        <f t="shared" si="33"/>
        <v>1.0204081632653061</v>
      </c>
      <c r="J147" s="30">
        <f t="shared" si="33"/>
        <v>1.0162601626016259</v>
      </c>
      <c r="K147" s="30">
        <f t="shared" si="33"/>
        <v>1.015228426395939</v>
      </c>
      <c r="L147" s="30">
        <f t="shared" si="33"/>
        <v>1.0214504596527101</v>
      </c>
      <c r="T147" s="30">
        <f t="shared" si="39"/>
        <v>0.99833610648918469</v>
      </c>
      <c r="U147" s="30">
        <f t="shared" si="34"/>
        <v>1.003260596940055</v>
      </c>
      <c r="V147" s="30">
        <f t="shared" si="34"/>
        <v>1.0000000000000002</v>
      </c>
      <c r="W147" s="30">
        <f t="shared" si="34"/>
        <v>0.99792099792099798</v>
      </c>
      <c r="X147" s="30">
        <f t="shared" si="34"/>
        <v>0.98247912231865087</v>
      </c>
      <c r="Z147" s="255">
        <v>100.2</v>
      </c>
      <c r="AA147" s="255">
        <v>100.1</v>
      </c>
      <c r="AB147" s="255">
        <v>100.1</v>
      </c>
      <c r="AC147" s="255">
        <v>100.3</v>
      </c>
      <c r="AD147" s="255">
        <v>100.4</v>
      </c>
      <c r="AF147" s="30">
        <f t="shared" si="40"/>
        <v>0.94161958568738224</v>
      </c>
      <c r="AG147" s="30">
        <f t="shared" si="35"/>
        <v>0.95057034220532322</v>
      </c>
      <c r="AH147" s="30">
        <f t="shared" si="35"/>
        <v>0.94696969696969702</v>
      </c>
      <c r="AI147" s="30">
        <f t="shared" si="35"/>
        <v>0.93370681605975725</v>
      </c>
      <c r="AJ147" s="30">
        <f t="shared" si="35"/>
        <v>0.93283582089552242</v>
      </c>
      <c r="AL147" s="30">
        <v>94.9</v>
      </c>
      <c r="AM147" s="30">
        <v>95.6</v>
      </c>
      <c r="AN147" s="30">
        <v>95.3</v>
      </c>
      <c r="AO147" s="30">
        <v>94.1</v>
      </c>
      <c r="AP147" s="30">
        <v>94.2</v>
      </c>
      <c r="AR147" s="30">
        <f t="shared" si="41"/>
        <v>0.94696969696969702</v>
      </c>
      <c r="AS147" s="30">
        <f t="shared" si="36"/>
        <v>0.95057034220532322</v>
      </c>
      <c r="AT147" s="30">
        <f t="shared" si="36"/>
        <v>0.94161958568738224</v>
      </c>
      <c r="AU147" s="30">
        <f t="shared" si="36"/>
        <v>0.94428706326723322</v>
      </c>
      <c r="AV147" s="30">
        <f t="shared" si="36"/>
        <v>0.95057034220532322</v>
      </c>
      <c r="AX147" s="256">
        <f t="shared" si="37"/>
        <v>89.867424242424249</v>
      </c>
    </row>
    <row r="148" spans="1:50">
      <c r="A148" s="100" t="s">
        <v>247</v>
      </c>
      <c r="H148" s="30">
        <f t="shared" si="38"/>
        <v>1.0172939979654121</v>
      </c>
      <c r="I148" s="30">
        <f t="shared" si="33"/>
        <v>1.0204081632653061</v>
      </c>
      <c r="J148" s="30">
        <f t="shared" si="33"/>
        <v>1.0162601626016259</v>
      </c>
      <c r="K148" s="30">
        <f t="shared" si="33"/>
        <v>1.015228426395939</v>
      </c>
      <c r="L148" s="30">
        <f t="shared" si="33"/>
        <v>1.0214504596527101</v>
      </c>
      <c r="T148" s="30">
        <f t="shared" si="39"/>
        <v>0.99833610648918469</v>
      </c>
      <c r="U148" s="30">
        <f t="shared" si="34"/>
        <v>1.003260596940055</v>
      </c>
      <c r="V148" s="30">
        <f t="shared" si="34"/>
        <v>1.0000000000000002</v>
      </c>
      <c r="W148" s="30">
        <f t="shared" si="34"/>
        <v>0.99792099792099798</v>
      </c>
      <c r="X148" s="30">
        <f t="shared" si="34"/>
        <v>0.98247912231865087</v>
      </c>
      <c r="Z148" s="255">
        <v>101</v>
      </c>
      <c r="AA148" s="255">
        <v>100.8</v>
      </c>
      <c r="AB148" s="255">
        <v>101</v>
      </c>
      <c r="AC148" s="255">
        <v>100.9</v>
      </c>
      <c r="AD148" s="255">
        <v>101.6</v>
      </c>
      <c r="AF148" s="30">
        <f t="shared" si="40"/>
        <v>0.94161958568738224</v>
      </c>
      <c r="AG148" s="30">
        <f t="shared" si="35"/>
        <v>0.95057034220532322</v>
      </c>
      <c r="AH148" s="30">
        <f t="shared" si="35"/>
        <v>0.94696969696969702</v>
      </c>
      <c r="AI148" s="30">
        <f t="shared" si="35"/>
        <v>0.93370681605975725</v>
      </c>
      <c r="AJ148" s="30">
        <f t="shared" si="35"/>
        <v>0.93283582089552242</v>
      </c>
      <c r="AL148" s="30">
        <v>95.6</v>
      </c>
      <c r="AM148" s="30">
        <v>96.2</v>
      </c>
      <c r="AN148" s="30">
        <v>96</v>
      </c>
      <c r="AO148" s="30">
        <v>94.6</v>
      </c>
      <c r="AP148" s="30">
        <v>95.3</v>
      </c>
      <c r="AR148" s="30">
        <f t="shared" si="41"/>
        <v>0.94696969696969702</v>
      </c>
      <c r="AS148" s="30">
        <f t="shared" si="36"/>
        <v>0.95057034220532322</v>
      </c>
      <c r="AT148" s="30">
        <f t="shared" si="36"/>
        <v>0.94161958568738224</v>
      </c>
      <c r="AU148" s="30">
        <f t="shared" si="36"/>
        <v>0.94428706326723322</v>
      </c>
      <c r="AV148" s="30">
        <f t="shared" si="36"/>
        <v>0.95057034220532322</v>
      </c>
      <c r="AX148" s="256">
        <f t="shared" si="37"/>
        <v>90.530303030303031</v>
      </c>
    </row>
    <row r="149" spans="1:50">
      <c r="A149" s="100" t="s">
        <v>248</v>
      </c>
      <c r="H149" s="30">
        <f t="shared" si="38"/>
        <v>1.0172939979654121</v>
      </c>
      <c r="I149" s="30">
        <f t="shared" si="33"/>
        <v>1.0204081632653061</v>
      </c>
      <c r="J149" s="30">
        <f t="shared" si="33"/>
        <v>1.0162601626016259</v>
      </c>
      <c r="K149" s="30">
        <f t="shared" si="33"/>
        <v>1.015228426395939</v>
      </c>
      <c r="L149" s="30">
        <f t="shared" si="33"/>
        <v>1.0214504596527101</v>
      </c>
      <c r="T149" s="30">
        <f t="shared" si="39"/>
        <v>0.99833610648918469</v>
      </c>
      <c r="U149" s="30">
        <f t="shared" si="34"/>
        <v>1.003260596940055</v>
      </c>
      <c r="V149" s="30">
        <f t="shared" si="34"/>
        <v>1.0000000000000002</v>
      </c>
      <c r="W149" s="30">
        <f t="shared" si="34"/>
        <v>0.99792099792099798</v>
      </c>
      <c r="X149" s="30">
        <f t="shared" si="34"/>
        <v>0.98247912231865087</v>
      </c>
      <c r="Z149" s="255">
        <v>102.4</v>
      </c>
      <c r="AA149" s="255">
        <v>102.2</v>
      </c>
      <c r="AB149" s="255">
        <v>102.4</v>
      </c>
      <c r="AC149" s="255">
        <v>102.2</v>
      </c>
      <c r="AD149" s="255">
        <v>103.1</v>
      </c>
      <c r="AF149" s="30">
        <f t="shared" si="40"/>
        <v>0.94161958568738224</v>
      </c>
      <c r="AG149" s="30">
        <f t="shared" si="35"/>
        <v>0.95057034220532322</v>
      </c>
      <c r="AH149" s="30">
        <f t="shared" si="35"/>
        <v>0.94696969696969702</v>
      </c>
      <c r="AI149" s="30">
        <f t="shared" si="35"/>
        <v>0.93370681605975725</v>
      </c>
      <c r="AJ149" s="30">
        <f t="shared" si="35"/>
        <v>0.93283582089552242</v>
      </c>
      <c r="AL149" s="30">
        <v>96.9</v>
      </c>
      <c r="AM149" s="30">
        <v>97.6</v>
      </c>
      <c r="AN149" s="30">
        <v>97.4</v>
      </c>
      <c r="AO149" s="30">
        <v>95.9</v>
      </c>
      <c r="AP149" s="30">
        <v>96.7</v>
      </c>
      <c r="AR149" s="30">
        <f t="shared" si="41"/>
        <v>0.94696969696969702</v>
      </c>
      <c r="AS149" s="30">
        <f t="shared" si="36"/>
        <v>0.95057034220532322</v>
      </c>
      <c r="AT149" s="30">
        <f t="shared" si="36"/>
        <v>0.94161958568738224</v>
      </c>
      <c r="AU149" s="30">
        <f t="shared" si="36"/>
        <v>0.94428706326723322</v>
      </c>
      <c r="AV149" s="30">
        <f t="shared" si="36"/>
        <v>0.95057034220532322</v>
      </c>
      <c r="AX149" s="256">
        <f t="shared" si="37"/>
        <v>91.76136363636364</v>
      </c>
    </row>
    <row r="150" spans="1:50">
      <c r="A150" s="100" t="s">
        <v>249</v>
      </c>
      <c r="H150" s="30">
        <f t="shared" si="38"/>
        <v>1.0172939979654121</v>
      </c>
      <c r="I150" s="30">
        <f t="shared" si="33"/>
        <v>1.0204081632653061</v>
      </c>
      <c r="J150" s="30">
        <f t="shared" si="33"/>
        <v>1.0162601626016259</v>
      </c>
      <c r="K150" s="30">
        <f t="shared" si="33"/>
        <v>1.015228426395939</v>
      </c>
      <c r="L150" s="30">
        <f t="shared" si="33"/>
        <v>1.0214504596527101</v>
      </c>
      <c r="T150" s="30">
        <f t="shared" si="39"/>
        <v>0.99833610648918469</v>
      </c>
      <c r="U150" s="30">
        <f t="shared" si="34"/>
        <v>1.003260596940055</v>
      </c>
      <c r="V150" s="30">
        <f t="shared" si="34"/>
        <v>1.0000000000000002</v>
      </c>
      <c r="W150" s="30">
        <f t="shared" si="34"/>
        <v>0.99792099792099798</v>
      </c>
      <c r="X150" s="30">
        <f t="shared" si="34"/>
        <v>0.98247912231865087</v>
      </c>
      <c r="Z150" s="255">
        <v>102</v>
      </c>
      <c r="AA150" s="255">
        <v>102</v>
      </c>
      <c r="AB150" s="255">
        <v>102</v>
      </c>
      <c r="AC150" s="255">
        <v>101.6</v>
      </c>
      <c r="AD150" s="255">
        <v>102.6</v>
      </c>
      <c r="AF150" s="30">
        <f t="shared" si="40"/>
        <v>0.94161958568738224</v>
      </c>
      <c r="AG150" s="30">
        <f t="shared" si="35"/>
        <v>0.95057034220532322</v>
      </c>
      <c r="AH150" s="30">
        <f t="shared" si="35"/>
        <v>0.94696969696969702</v>
      </c>
      <c r="AI150" s="30">
        <f t="shared" si="35"/>
        <v>0.93370681605975725</v>
      </c>
      <c r="AJ150" s="30">
        <f t="shared" si="35"/>
        <v>0.93283582089552242</v>
      </c>
      <c r="AL150" s="30">
        <v>96.6</v>
      </c>
      <c r="AM150" s="30">
        <v>97.5</v>
      </c>
      <c r="AN150" s="30">
        <v>97.1</v>
      </c>
      <c r="AO150" s="30">
        <v>95.4</v>
      </c>
      <c r="AP150" s="30">
        <v>96.3</v>
      </c>
      <c r="AR150" s="30">
        <f t="shared" si="41"/>
        <v>0.94696969696969702</v>
      </c>
      <c r="AS150" s="30">
        <f t="shared" si="36"/>
        <v>0.95057034220532322</v>
      </c>
      <c r="AT150" s="30">
        <f t="shared" si="36"/>
        <v>0.94161958568738224</v>
      </c>
      <c r="AU150" s="30">
        <f t="shared" si="36"/>
        <v>0.94428706326723322</v>
      </c>
      <c r="AV150" s="30">
        <f t="shared" si="36"/>
        <v>0.95057034220532322</v>
      </c>
      <c r="AX150" s="256">
        <f t="shared" si="37"/>
        <v>91.47727272727272</v>
      </c>
    </row>
    <row r="151" spans="1:50">
      <c r="A151" s="100" t="s">
        <v>250</v>
      </c>
      <c r="H151" s="30">
        <f t="shared" si="38"/>
        <v>1.0172939979654121</v>
      </c>
      <c r="I151" s="30">
        <f t="shared" si="33"/>
        <v>1.0204081632653061</v>
      </c>
      <c r="J151" s="30">
        <f t="shared" si="33"/>
        <v>1.0162601626016259</v>
      </c>
      <c r="K151" s="30">
        <f t="shared" si="33"/>
        <v>1.015228426395939</v>
      </c>
      <c r="L151" s="30">
        <f t="shared" si="33"/>
        <v>1.0214504596527101</v>
      </c>
      <c r="T151" s="30">
        <f t="shared" si="39"/>
        <v>0.99833610648918469</v>
      </c>
      <c r="U151" s="30">
        <f t="shared" si="34"/>
        <v>1.003260596940055</v>
      </c>
      <c r="V151" s="30">
        <f t="shared" si="34"/>
        <v>1.0000000000000002</v>
      </c>
      <c r="W151" s="30">
        <f t="shared" si="34"/>
        <v>0.99792099792099798</v>
      </c>
      <c r="X151" s="30">
        <f t="shared" si="34"/>
        <v>0.98247912231865087</v>
      </c>
      <c r="Z151" s="255">
        <v>102.6</v>
      </c>
      <c r="AA151" s="255">
        <v>102.7</v>
      </c>
      <c r="AB151" s="255">
        <v>102.8</v>
      </c>
      <c r="AC151" s="255">
        <v>102.1</v>
      </c>
      <c r="AD151" s="255">
        <v>103</v>
      </c>
      <c r="AF151" s="30">
        <f t="shared" si="40"/>
        <v>0.94161958568738224</v>
      </c>
      <c r="AG151" s="30">
        <f t="shared" si="35"/>
        <v>0.95057034220532322</v>
      </c>
      <c r="AH151" s="30">
        <f t="shared" si="35"/>
        <v>0.94696969696969702</v>
      </c>
      <c r="AI151" s="30">
        <f t="shared" si="35"/>
        <v>0.93370681605975725</v>
      </c>
      <c r="AJ151" s="30">
        <f t="shared" si="35"/>
        <v>0.93283582089552242</v>
      </c>
      <c r="AL151" s="30">
        <v>97.2</v>
      </c>
      <c r="AM151" s="30">
        <v>98.2</v>
      </c>
      <c r="AN151" s="30">
        <v>97.8</v>
      </c>
      <c r="AO151" s="30">
        <v>95.8</v>
      </c>
      <c r="AP151" s="30">
        <v>96.7</v>
      </c>
      <c r="AR151" s="30">
        <f t="shared" si="41"/>
        <v>0.94696969696969702</v>
      </c>
      <c r="AS151" s="30">
        <f t="shared" si="36"/>
        <v>0.95057034220532322</v>
      </c>
      <c r="AT151" s="30">
        <f t="shared" si="36"/>
        <v>0.94161958568738224</v>
      </c>
      <c r="AU151" s="30">
        <f t="shared" si="36"/>
        <v>0.94428706326723322</v>
      </c>
      <c r="AV151" s="30">
        <f t="shared" si="36"/>
        <v>0.95057034220532322</v>
      </c>
      <c r="AX151" s="256">
        <f t="shared" si="37"/>
        <v>92.045454545454547</v>
      </c>
    </row>
    <row r="152" spans="1:50">
      <c r="A152" s="100" t="s">
        <v>251</v>
      </c>
      <c r="H152" s="30">
        <f t="shared" si="38"/>
        <v>1.0172939979654121</v>
      </c>
      <c r="I152" s="30">
        <f t="shared" si="33"/>
        <v>1.0204081632653061</v>
      </c>
      <c r="J152" s="30">
        <f t="shared" si="33"/>
        <v>1.0162601626016259</v>
      </c>
      <c r="K152" s="30">
        <f t="shared" si="33"/>
        <v>1.015228426395939</v>
      </c>
      <c r="L152" s="30">
        <f t="shared" si="33"/>
        <v>1.0214504596527101</v>
      </c>
      <c r="T152" s="30">
        <f t="shared" si="39"/>
        <v>0.99833610648918469</v>
      </c>
      <c r="U152" s="30">
        <f t="shared" si="34"/>
        <v>1.003260596940055</v>
      </c>
      <c r="V152" s="30">
        <f t="shared" si="34"/>
        <v>1.0000000000000002</v>
      </c>
      <c r="W152" s="30">
        <f t="shared" si="34"/>
        <v>0.99792099792099798</v>
      </c>
      <c r="X152" s="30">
        <f t="shared" si="34"/>
        <v>0.98247912231865087</v>
      </c>
      <c r="Z152" s="255">
        <v>103.9</v>
      </c>
      <c r="AA152" s="255">
        <v>103.9</v>
      </c>
      <c r="AB152" s="255">
        <v>104</v>
      </c>
      <c r="AC152" s="255">
        <v>103.2</v>
      </c>
      <c r="AD152" s="255">
        <v>104.9</v>
      </c>
      <c r="AF152" s="30">
        <f t="shared" si="40"/>
        <v>0.94161958568738224</v>
      </c>
      <c r="AG152" s="30">
        <f t="shared" si="35"/>
        <v>0.95057034220532322</v>
      </c>
      <c r="AH152" s="30">
        <f t="shared" si="35"/>
        <v>0.94696969696969702</v>
      </c>
      <c r="AI152" s="30">
        <f t="shared" si="35"/>
        <v>0.93370681605975725</v>
      </c>
      <c r="AJ152" s="30">
        <f t="shared" si="35"/>
        <v>0.93283582089552242</v>
      </c>
      <c r="AL152" s="30">
        <v>98.3</v>
      </c>
      <c r="AM152" s="30">
        <v>99.2</v>
      </c>
      <c r="AN152" s="30">
        <v>98.9</v>
      </c>
      <c r="AO152" s="30">
        <v>96.8</v>
      </c>
      <c r="AP152" s="30">
        <v>98.3</v>
      </c>
      <c r="AR152" s="30">
        <f t="shared" si="41"/>
        <v>0.94696969696969702</v>
      </c>
      <c r="AS152" s="30">
        <f t="shared" si="36"/>
        <v>0.95057034220532322</v>
      </c>
      <c r="AT152" s="30">
        <f t="shared" si="36"/>
        <v>0.94161958568738224</v>
      </c>
      <c r="AU152" s="30">
        <f t="shared" si="36"/>
        <v>0.94428706326723322</v>
      </c>
      <c r="AV152" s="30">
        <f t="shared" si="36"/>
        <v>0.95057034220532322</v>
      </c>
      <c r="AX152" s="256">
        <f t="shared" si="37"/>
        <v>93.087121212121218</v>
      </c>
    </row>
    <row r="153" spans="1:50">
      <c r="A153" s="100" t="s">
        <v>252</v>
      </c>
      <c r="H153" s="30">
        <f t="shared" si="38"/>
        <v>1.0172939979654121</v>
      </c>
      <c r="I153" s="30">
        <f t="shared" si="33"/>
        <v>1.0204081632653061</v>
      </c>
      <c r="J153" s="30">
        <f t="shared" si="33"/>
        <v>1.0162601626016259</v>
      </c>
      <c r="K153" s="30">
        <f t="shared" si="33"/>
        <v>1.015228426395939</v>
      </c>
      <c r="L153" s="30">
        <f t="shared" si="33"/>
        <v>1.0214504596527101</v>
      </c>
      <c r="T153" s="30">
        <f t="shared" si="39"/>
        <v>0.99833610648918469</v>
      </c>
      <c r="U153" s="30">
        <f t="shared" si="34"/>
        <v>1.003260596940055</v>
      </c>
      <c r="V153" s="30">
        <f t="shared" si="34"/>
        <v>1.0000000000000002</v>
      </c>
      <c r="W153" s="30">
        <f t="shared" si="34"/>
        <v>0.99792099792099798</v>
      </c>
      <c r="X153" s="30">
        <f t="shared" si="34"/>
        <v>0.98247912231865087</v>
      </c>
      <c r="Z153" s="255">
        <v>104.1</v>
      </c>
      <c r="AA153" s="255">
        <v>104</v>
      </c>
      <c r="AB153" s="255">
        <v>104.2</v>
      </c>
      <c r="AC153" s="255">
        <v>103.6</v>
      </c>
      <c r="AD153" s="255">
        <v>105.2</v>
      </c>
      <c r="AF153" s="30">
        <f t="shared" si="40"/>
        <v>0.94161958568738224</v>
      </c>
      <c r="AG153" s="30">
        <f t="shared" si="35"/>
        <v>0.95057034220532322</v>
      </c>
      <c r="AH153" s="30">
        <f t="shared" si="35"/>
        <v>0.94696969696969702</v>
      </c>
      <c r="AI153" s="30">
        <f t="shared" si="35"/>
        <v>0.93370681605975725</v>
      </c>
      <c r="AJ153" s="30">
        <f t="shared" si="35"/>
        <v>0.93283582089552242</v>
      </c>
      <c r="AL153" s="30">
        <v>98.6</v>
      </c>
      <c r="AM153" s="30">
        <v>99.4</v>
      </c>
      <c r="AN153" s="30">
        <v>99.2</v>
      </c>
      <c r="AO153" s="30">
        <v>97.2</v>
      </c>
      <c r="AP153" s="30">
        <v>98.7</v>
      </c>
      <c r="AR153" s="30">
        <f t="shared" si="41"/>
        <v>0.94696969696969702</v>
      </c>
      <c r="AS153" s="30">
        <f t="shared" si="36"/>
        <v>0.95057034220532322</v>
      </c>
      <c r="AT153" s="30">
        <f t="shared" si="36"/>
        <v>0.94161958568738224</v>
      </c>
      <c r="AU153" s="30">
        <f t="shared" si="36"/>
        <v>0.94428706326723322</v>
      </c>
      <c r="AV153" s="30">
        <f t="shared" si="36"/>
        <v>0.95057034220532322</v>
      </c>
      <c r="AX153" s="256">
        <f t="shared" si="37"/>
        <v>93.371212121212125</v>
      </c>
    </row>
    <row r="154" spans="1:50">
      <c r="A154" s="100" t="s">
        <v>253</v>
      </c>
      <c r="H154" s="30">
        <f t="shared" si="38"/>
        <v>1.0172939979654121</v>
      </c>
      <c r="I154" s="30">
        <f t="shared" si="33"/>
        <v>1.0204081632653061</v>
      </c>
      <c r="J154" s="30">
        <f t="shared" si="33"/>
        <v>1.0162601626016259</v>
      </c>
      <c r="K154" s="30">
        <f t="shared" si="33"/>
        <v>1.015228426395939</v>
      </c>
      <c r="L154" s="30">
        <f t="shared" si="33"/>
        <v>1.0214504596527101</v>
      </c>
      <c r="T154" s="30">
        <f t="shared" si="39"/>
        <v>0.99833610648918469</v>
      </c>
      <c r="U154" s="30">
        <f t="shared" si="34"/>
        <v>1.003260596940055</v>
      </c>
      <c r="V154" s="30">
        <f t="shared" si="34"/>
        <v>1.0000000000000002</v>
      </c>
      <c r="W154" s="30">
        <f t="shared" si="34"/>
        <v>0.99792099792099798</v>
      </c>
      <c r="X154" s="30">
        <f t="shared" si="34"/>
        <v>0.98247912231865087</v>
      </c>
      <c r="Z154" s="255">
        <v>104.6</v>
      </c>
      <c r="AA154" s="255">
        <v>104.4</v>
      </c>
      <c r="AB154" s="255">
        <v>104.7</v>
      </c>
      <c r="AC154" s="255">
        <v>104.3</v>
      </c>
      <c r="AD154" s="255">
        <v>105.6</v>
      </c>
      <c r="AF154" s="30">
        <f t="shared" si="40"/>
        <v>0.94161958568738224</v>
      </c>
      <c r="AG154" s="30">
        <f t="shared" si="35"/>
        <v>0.95057034220532322</v>
      </c>
      <c r="AH154" s="30">
        <f t="shared" si="35"/>
        <v>0.94696969696969702</v>
      </c>
      <c r="AI154" s="30">
        <f t="shared" si="35"/>
        <v>0.93370681605975725</v>
      </c>
      <c r="AJ154" s="30">
        <f t="shared" si="35"/>
        <v>0.93283582089552242</v>
      </c>
      <c r="AL154" s="30">
        <v>99.2</v>
      </c>
      <c r="AM154" s="30">
        <v>99.8</v>
      </c>
      <c r="AN154" s="30">
        <v>99.7</v>
      </c>
      <c r="AO154" s="30">
        <v>98</v>
      </c>
      <c r="AP154" s="30">
        <v>99.2</v>
      </c>
      <c r="AR154" s="30">
        <f t="shared" si="41"/>
        <v>0.94696969696969702</v>
      </c>
      <c r="AS154" s="30">
        <f t="shared" si="36"/>
        <v>0.95057034220532322</v>
      </c>
      <c r="AT154" s="30">
        <f t="shared" si="36"/>
        <v>0.94161958568738224</v>
      </c>
      <c r="AU154" s="30">
        <f t="shared" si="36"/>
        <v>0.94428706326723322</v>
      </c>
      <c r="AV154" s="30">
        <f t="shared" si="36"/>
        <v>0.95057034220532322</v>
      </c>
      <c r="AX154" s="256">
        <f t="shared" si="37"/>
        <v>93.939393939393952</v>
      </c>
    </row>
    <row r="155" spans="1:50">
      <c r="A155" s="100" t="s">
        <v>254</v>
      </c>
      <c r="H155" s="30">
        <f t="shared" si="38"/>
        <v>1.0172939979654121</v>
      </c>
      <c r="I155" s="30">
        <f t="shared" si="33"/>
        <v>1.0204081632653061</v>
      </c>
      <c r="J155" s="30">
        <f t="shared" si="33"/>
        <v>1.0162601626016259</v>
      </c>
      <c r="K155" s="30">
        <f t="shared" si="33"/>
        <v>1.015228426395939</v>
      </c>
      <c r="L155" s="30">
        <f t="shared" si="33"/>
        <v>1.0214504596527101</v>
      </c>
      <c r="T155" s="30">
        <f t="shared" si="39"/>
        <v>0.99833610648918469</v>
      </c>
      <c r="U155" s="30">
        <f t="shared" si="34"/>
        <v>1.003260596940055</v>
      </c>
      <c r="V155" s="30">
        <f t="shared" si="34"/>
        <v>1.0000000000000002</v>
      </c>
      <c r="W155" s="30">
        <f t="shared" si="34"/>
        <v>0.99792099792099798</v>
      </c>
      <c r="X155" s="30">
        <f t="shared" si="34"/>
        <v>0.98247912231865087</v>
      </c>
      <c r="Z155" s="255">
        <v>105.7</v>
      </c>
      <c r="AA155" s="255">
        <v>105.3</v>
      </c>
      <c r="AB155" s="255">
        <v>105.7</v>
      </c>
      <c r="AC155" s="255">
        <v>105.5</v>
      </c>
      <c r="AD155" s="255">
        <v>106.8</v>
      </c>
      <c r="AF155" s="30">
        <f t="shared" si="40"/>
        <v>0.94161958568738224</v>
      </c>
      <c r="AG155" s="30">
        <f t="shared" si="35"/>
        <v>0.95057034220532322</v>
      </c>
      <c r="AH155" s="30">
        <f t="shared" si="35"/>
        <v>0.94696969696969702</v>
      </c>
      <c r="AI155" s="30">
        <f t="shared" si="35"/>
        <v>0.93370681605975725</v>
      </c>
      <c r="AJ155" s="30">
        <f t="shared" si="35"/>
        <v>0.93283582089552242</v>
      </c>
      <c r="AL155" s="30">
        <v>100.1</v>
      </c>
      <c r="AM155" s="30">
        <v>100.6</v>
      </c>
      <c r="AN155" s="30">
        <v>100.7</v>
      </c>
      <c r="AO155" s="30">
        <v>99.1</v>
      </c>
      <c r="AP155" s="30">
        <v>100.3</v>
      </c>
      <c r="AR155" s="30">
        <f t="shared" si="41"/>
        <v>0.94696969696969702</v>
      </c>
      <c r="AS155" s="30">
        <f t="shared" si="36"/>
        <v>0.95057034220532322</v>
      </c>
      <c r="AT155" s="30">
        <f t="shared" si="36"/>
        <v>0.94161958568738224</v>
      </c>
      <c r="AU155" s="30">
        <f t="shared" si="36"/>
        <v>0.94428706326723322</v>
      </c>
      <c r="AV155" s="30">
        <f t="shared" si="36"/>
        <v>0.95057034220532322</v>
      </c>
      <c r="AX155" s="256">
        <f t="shared" si="37"/>
        <v>94.791666666666671</v>
      </c>
    </row>
    <row r="156" spans="1:50">
      <c r="A156" s="100" t="s">
        <v>255</v>
      </c>
      <c r="H156" s="30">
        <f t="shared" si="38"/>
        <v>1.0172939979654121</v>
      </c>
      <c r="I156" s="30">
        <f t="shared" si="38"/>
        <v>1.0204081632653061</v>
      </c>
      <c r="J156" s="30">
        <f t="shared" si="38"/>
        <v>1.0162601626016259</v>
      </c>
      <c r="K156" s="30">
        <f t="shared" si="38"/>
        <v>1.015228426395939</v>
      </c>
      <c r="L156" s="30">
        <f t="shared" si="38"/>
        <v>1.0214504596527101</v>
      </c>
      <c r="T156" s="30">
        <f t="shared" si="39"/>
        <v>0.99833610648918469</v>
      </c>
      <c r="U156" s="30">
        <f t="shared" si="39"/>
        <v>1.003260596940055</v>
      </c>
      <c r="V156" s="30">
        <f t="shared" si="39"/>
        <v>1.0000000000000002</v>
      </c>
      <c r="W156" s="30">
        <f t="shared" si="39"/>
        <v>0.99792099792099798</v>
      </c>
      <c r="X156" s="30">
        <f t="shared" si="39"/>
        <v>0.98247912231865087</v>
      </c>
      <c r="Z156" s="255">
        <v>108.6</v>
      </c>
      <c r="AA156" s="255">
        <v>107.8</v>
      </c>
      <c r="AB156" s="255">
        <v>109</v>
      </c>
      <c r="AC156" s="255">
        <v>108.6</v>
      </c>
      <c r="AD156" s="255">
        <v>110.3</v>
      </c>
      <c r="AF156" s="30">
        <f t="shared" si="40"/>
        <v>0.94161958568738224</v>
      </c>
      <c r="AG156" s="30">
        <f t="shared" si="40"/>
        <v>0.95057034220532322</v>
      </c>
      <c r="AH156" s="30">
        <f t="shared" si="40"/>
        <v>0.94696969696969702</v>
      </c>
      <c r="AI156" s="30">
        <f t="shared" si="40"/>
        <v>0.93370681605975725</v>
      </c>
      <c r="AJ156" s="30">
        <f t="shared" si="40"/>
        <v>0.93283582089552242</v>
      </c>
      <c r="AL156" s="30">
        <v>102.7</v>
      </c>
      <c r="AM156" s="30">
        <v>102.8</v>
      </c>
      <c r="AN156" s="30">
        <v>103.6</v>
      </c>
      <c r="AO156" s="30">
        <v>101.7</v>
      </c>
      <c r="AP156" s="30">
        <v>103.3</v>
      </c>
      <c r="AR156" s="30">
        <f t="shared" si="41"/>
        <v>0.94696969696969702</v>
      </c>
      <c r="AS156" s="30">
        <f t="shared" si="41"/>
        <v>0.95057034220532322</v>
      </c>
      <c r="AT156" s="30">
        <f t="shared" si="41"/>
        <v>0.94161958568738224</v>
      </c>
      <c r="AU156" s="30">
        <f t="shared" si="41"/>
        <v>0.94428706326723322</v>
      </c>
      <c r="AV156" s="30">
        <f t="shared" si="41"/>
        <v>0.95057034220532322</v>
      </c>
      <c r="AX156" s="256">
        <f t="shared" si="37"/>
        <v>97.25378787878789</v>
      </c>
    </row>
    <row r="157" spans="1:50">
      <c r="A157" s="100" t="s">
        <v>256</v>
      </c>
      <c r="H157" s="30">
        <f t="shared" si="38"/>
        <v>1.0172939979654121</v>
      </c>
      <c r="I157" s="30">
        <f t="shared" si="38"/>
        <v>1.0204081632653061</v>
      </c>
      <c r="J157" s="30">
        <f t="shared" si="38"/>
        <v>1.0162601626016259</v>
      </c>
      <c r="K157" s="30">
        <f t="shared" si="38"/>
        <v>1.015228426395939</v>
      </c>
      <c r="L157" s="30">
        <f t="shared" si="38"/>
        <v>1.0214504596527101</v>
      </c>
      <c r="T157" s="30">
        <f t="shared" si="39"/>
        <v>0.99833610648918469</v>
      </c>
      <c r="U157" s="30">
        <f t="shared" si="39"/>
        <v>1.003260596940055</v>
      </c>
      <c r="V157" s="30">
        <f t="shared" si="39"/>
        <v>1.0000000000000002</v>
      </c>
      <c r="W157" s="30">
        <f t="shared" si="39"/>
        <v>0.99792099792099798</v>
      </c>
      <c r="X157" s="30">
        <f t="shared" si="39"/>
        <v>0.98247912231865087</v>
      </c>
      <c r="Z157" s="255">
        <v>110</v>
      </c>
      <c r="AA157" s="255">
        <v>108.8</v>
      </c>
      <c r="AB157" s="255">
        <v>110.3</v>
      </c>
      <c r="AC157" s="255">
        <v>110.5</v>
      </c>
      <c r="AD157" s="255">
        <v>112</v>
      </c>
      <c r="AF157" s="30">
        <f t="shared" si="40"/>
        <v>0.94161958568738224</v>
      </c>
      <c r="AG157" s="30">
        <f t="shared" si="40"/>
        <v>0.95057034220532322</v>
      </c>
      <c r="AH157" s="30">
        <f t="shared" si="40"/>
        <v>0.94696969696969702</v>
      </c>
      <c r="AI157" s="30">
        <f t="shared" si="40"/>
        <v>0.93370681605975725</v>
      </c>
      <c r="AJ157" s="30">
        <f t="shared" si="40"/>
        <v>0.93283582089552242</v>
      </c>
      <c r="AL157" s="30">
        <v>104.4</v>
      </c>
      <c r="AM157" s="30">
        <v>104.1</v>
      </c>
      <c r="AN157" s="30">
        <v>105.1</v>
      </c>
      <c r="AO157" s="30">
        <v>103.8</v>
      </c>
      <c r="AP157" s="30">
        <v>105.3</v>
      </c>
      <c r="AR157" s="30">
        <f t="shared" si="41"/>
        <v>0.94696969696969702</v>
      </c>
      <c r="AS157" s="30">
        <f t="shared" si="41"/>
        <v>0.95057034220532322</v>
      </c>
      <c r="AT157" s="30">
        <f t="shared" si="41"/>
        <v>0.94161958568738224</v>
      </c>
      <c r="AU157" s="30">
        <f t="shared" si="41"/>
        <v>0.94428706326723322</v>
      </c>
      <c r="AV157" s="30">
        <f t="shared" si="41"/>
        <v>0.95057034220532322</v>
      </c>
      <c r="AX157" s="256">
        <f t="shared" si="37"/>
        <v>98.863636363636374</v>
      </c>
    </row>
    <row r="158" spans="1:50">
      <c r="A158" s="100" t="s">
        <v>257</v>
      </c>
      <c r="H158" s="30">
        <f t="shared" si="38"/>
        <v>1.0172939979654121</v>
      </c>
      <c r="I158" s="30">
        <f t="shared" si="38"/>
        <v>1.0204081632653061</v>
      </c>
      <c r="J158" s="30">
        <f t="shared" si="38"/>
        <v>1.0162601626016259</v>
      </c>
      <c r="K158" s="30">
        <f t="shared" si="38"/>
        <v>1.015228426395939</v>
      </c>
      <c r="L158" s="30">
        <f t="shared" si="38"/>
        <v>1.0214504596527101</v>
      </c>
      <c r="T158" s="30">
        <f t="shared" si="39"/>
        <v>0.99833610648918469</v>
      </c>
      <c r="U158" s="30">
        <f t="shared" si="39"/>
        <v>1.003260596940055</v>
      </c>
      <c r="V158" s="30">
        <f t="shared" si="39"/>
        <v>1.0000000000000002</v>
      </c>
      <c r="W158" s="30">
        <f t="shared" si="39"/>
        <v>0.99792099792099798</v>
      </c>
      <c r="X158" s="30">
        <f t="shared" si="39"/>
        <v>0.98247912231865087</v>
      </c>
      <c r="Z158" s="255">
        <v>107.7</v>
      </c>
      <c r="AA158" s="255">
        <v>107</v>
      </c>
      <c r="AB158" s="255">
        <v>107.8</v>
      </c>
      <c r="AC158" s="255">
        <v>108</v>
      </c>
      <c r="AD158" s="255">
        <v>108.9</v>
      </c>
      <c r="AF158" s="30">
        <f t="shared" si="40"/>
        <v>0.94161958568738224</v>
      </c>
      <c r="AG158" s="30">
        <f t="shared" si="40"/>
        <v>0.95057034220532322</v>
      </c>
      <c r="AH158" s="30">
        <f t="shared" si="40"/>
        <v>0.94696969696969702</v>
      </c>
      <c r="AI158" s="30">
        <f t="shared" si="40"/>
        <v>0.93370681605975725</v>
      </c>
      <c r="AJ158" s="30">
        <f t="shared" si="40"/>
        <v>0.93283582089552242</v>
      </c>
      <c r="AL158" s="30">
        <v>102.1</v>
      </c>
      <c r="AM158" s="30">
        <v>102.2</v>
      </c>
      <c r="AN158" s="30">
        <v>102.6</v>
      </c>
      <c r="AO158" s="30">
        <v>101.4</v>
      </c>
      <c r="AP158" s="30">
        <v>102.2</v>
      </c>
      <c r="AR158" s="30">
        <f t="shared" si="41"/>
        <v>0.94696969696969702</v>
      </c>
      <c r="AS158" s="30">
        <f t="shared" si="41"/>
        <v>0.95057034220532322</v>
      </c>
      <c r="AT158" s="30">
        <f t="shared" si="41"/>
        <v>0.94161958568738224</v>
      </c>
      <c r="AU158" s="30">
        <f t="shared" si="41"/>
        <v>0.94428706326723322</v>
      </c>
      <c r="AV158" s="30">
        <f t="shared" si="41"/>
        <v>0.95057034220532322</v>
      </c>
      <c r="AX158" s="256">
        <f t="shared" si="37"/>
        <v>96.685606060606062</v>
      </c>
    </row>
    <row r="159" spans="1:50">
      <c r="A159" s="100" t="s">
        <v>258</v>
      </c>
      <c r="H159" s="30">
        <f t="shared" si="38"/>
        <v>1.0172939979654121</v>
      </c>
      <c r="I159" s="30">
        <f t="shared" si="38"/>
        <v>1.0204081632653061</v>
      </c>
      <c r="J159" s="30">
        <f t="shared" si="38"/>
        <v>1.0162601626016259</v>
      </c>
      <c r="K159" s="30">
        <f t="shared" si="38"/>
        <v>1.015228426395939</v>
      </c>
      <c r="L159" s="30">
        <f t="shared" si="38"/>
        <v>1.0214504596527101</v>
      </c>
      <c r="T159" s="30">
        <f t="shared" si="39"/>
        <v>0.99833610648918469</v>
      </c>
      <c r="U159" s="30">
        <f t="shared" si="39"/>
        <v>1.003260596940055</v>
      </c>
      <c r="V159" s="30">
        <f t="shared" si="39"/>
        <v>1.0000000000000002</v>
      </c>
      <c r="W159" s="30">
        <f t="shared" si="39"/>
        <v>0.99792099792099798</v>
      </c>
      <c r="X159" s="30">
        <f t="shared" si="39"/>
        <v>0.98247912231865087</v>
      </c>
      <c r="Z159" s="255">
        <v>105.4</v>
      </c>
      <c r="AA159" s="255">
        <v>105</v>
      </c>
      <c r="AB159" s="255">
        <v>105.3</v>
      </c>
      <c r="AC159" s="255">
        <v>105.6</v>
      </c>
      <c r="AD159" s="255">
        <v>106.1</v>
      </c>
      <c r="AF159" s="30">
        <f t="shared" si="40"/>
        <v>0.94161958568738224</v>
      </c>
      <c r="AG159" s="30">
        <f t="shared" si="40"/>
        <v>0.95057034220532322</v>
      </c>
      <c r="AH159" s="30">
        <f t="shared" si="40"/>
        <v>0.94696969696969702</v>
      </c>
      <c r="AI159" s="30">
        <f t="shared" si="40"/>
        <v>0.93370681605975725</v>
      </c>
      <c r="AJ159" s="30">
        <f t="shared" si="40"/>
        <v>0.93283582089552242</v>
      </c>
      <c r="AL159" s="30">
        <v>99.9</v>
      </c>
      <c r="AM159" s="30">
        <v>100.4</v>
      </c>
      <c r="AN159" s="30">
        <v>100.4</v>
      </c>
      <c r="AO159" s="30">
        <v>99.2</v>
      </c>
      <c r="AP159" s="30">
        <v>99.7</v>
      </c>
      <c r="AR159" s="30">
        <f t="shared" si="41"/>
        <v>0.94696969696969702</v>
      </c>
      <c r="AS159" s="30">
        <f t="shared" si="41"/>
        <v>0.95057034220532322</v>
      </c>
      <c r="AT159" s="30">
        <f t="shared" si="41"/>
        <v>0.94161958568738224</v>
      </c>
      <c r="AU159" s="30">
        <f t="shared" si="41"/>
        <v>0.94428706326723322</v>
      </c>
      <c r="AV159" s="30">
        <f t="shared" si="41"/>
        <v>0.95057034220532322</v>
      </c>
      <c r="AX159" s="256">
        <f t="shared" si="37"/>
        <v>94.602272727272734</v>
      </c>
    </row>
    <row r="160" spans="1:50">
      <c r="A160" s="100" t="s">
        <v>259</v>
      </c>
      <c r="H160" s="30">
        <f t="shared" si="38"/>
        <v>1.0172939979654121</v>
      </c>
      <c r="I160" s="30">
        <f t="shared" si="38"/>
        <v>1.0204081632653061</v>
      </c>
      <c r="J160" s="30">
        <f t="shared" si="38"/>
        <v>1.0162601626016259</v>
      </c>
      <c r="K160" s="30">
        <f t="shared" si="38"/>
        <v>1.015228426395939</v>
      </c>
      <c r="L160" s="30">
        <f t="shared" si="38"/>
        <v>1.0214504596527101</v>
      </c>
      <c r="T160" s="30">
        <f t="shared" si="39"/>
        <v>0.99833610648918469</v>
      </c>
      <c r="U160" s="30">
        <f t="shared" si="39"/>
        <v>1.003260596940055</v>
      </c>
      <c r="V160" s="30">
        <f t="shared" si="39"/>
        <v>1.0000000000000002</v>
      </c>
      <c r="W160" s="30">
        <f t="shared" si="39"/>
        <v>0.99792099792099798</v>
      </c>
      <c r="X160" s="30">
        <f t="shared" si="39"/>
        <v>0.98247912231865087</v>
      </c>
      <c r="Z160" s="255">
        <v>105.5</v>
      </c>
      <c r="AA160" s="255">
        <v>105</v>
      </c>
      <c r="AB160" s="255">
        <v>105.2</v>
      </c>
      <c r="AC160" s="255">
        <v>105.8</v>
      </c>
      <c r="AD160" s="255">
        <v>106.2</v>
      </c>
      <c r="AF160" s="30">
        <f t="shared" si="40"/>
        <v>0.94161958568738224</v>
      </c>
      <c r="AG160" s="30">
        <f t="shared" si="40"/>
        <v>0.95057034220532322</v>
      </c>
      <c r="AH160" s="30">
        <f t="shared" si="40"/>
        <v>0.94696969696969702</v>
      </c>
      <c r="AI160" s="30">
        <f t="shared" si="40"/>
        <v>0.93370681605975725</v>
      </c>
      <c r="AJ160" s="30">
        <f t="shared" si="40"/>
        <v>0.93283582089552242</v>
      </c>
      <c r="AL160" s="30">
        <v>99.6</v>
      </c>
      <c r="AM160" s="30">
        <v>100</v>
      </c>
      <c r="AN160" s="30">
        <v>99.8</v>
      </c>
      <c r="AO160" s="30">
        <v>99</v>
      </c>
      <c r="AP160" s="30">
        <v>99.4</v>
      </c>
      <c r="AR160" s="30">
        <f t="shared" si="41"/>
        <v>0.94696969696969702</v>
      </c>
      <c r="AS160" s="30">
        <f t="shared" si="41"/>
        <v>0.95057034220532322</v>
      </c>
      <c r="AT160" s="30">
        <f t="shared" si="41"/>
        <v>0.94161958568738224</v>
      </c>
      <c r="AU160" s="30">
        <f t="shared" si="41"/>
        <v>0.94428706326723322</v>
      </c>
      <c r="AV160" s="30">
        <f t="shared" si="41"/>
        <v>0.95057034220532322</v>
      </c>
      <c r="AX160" s="256">
        <f t="shared" si="37"/>
        <v>94.318181818181813</v>
      </c>
    </row>
    <row r="161" spans="1:50">
      <c r="A161" s="100" t="s">
        <v>260</v>
      </c>
      <c r="H161" s="30">
        <f t="shared" si="38"/>
        <v>1.0172939979654121</v>
      </c>
      <c r="I161" s="30">
        <f t="shared" si="38"/>
        <v>1.0204081632653061</v>
      </c>
      <c r="J161" s="30">
        <f t="shared" si="38"/>
        <v>1.0162601626016259</v>
      </c>
      <c r="K161" s="30">
        <f t="shared" si="38"/>
        <v>1.015228426395939</v>
      </c>
      <c r="L161" s="30">
        <f t="shared" si="38"/>
        <v>1.0214504596527101</v>
      </c>
      <c r="T161" s="30">
        <f t="shared" si="39"/>
        <v>0.99833610648918469</v>
      </c>
      <c r="U161" s="30">
        <f t="shared" si="39"/>
        <v>1.003260596940055</v>
      </c>
      <c r="V161" s="30">
        <f t="shared" si="39"/>
        <v>1.0000000000000002</v>
      </c>
      <c r="W161" s="30">
        <f t="shared" si="39"/>
        <v>0.99792099792099798</v>
      </c>
      <c r="X161" s="30">
        <f t="shared" si="39"/>
        <v>0.98247912231865087</v>
      </c>
      <c r="Z161" s="255">
        <v>104.1</v>
      </c>
      <c r="AA161" s="255">
        <v>103.5</v>
      </c>
      <c r="AB161" s="255">
        <v>103.8</v>
      </c>
      <c r="AC161" s="255">
        <v>104.7</v>
      </c>
      <c r="AD161" s="255">
        <v>104.8</v>
      </c>
      <c r="AF161" s="30">
        <f t="shared" si="40"/>
        <v>0.94161958568738224</v>
      </c>
      <c r="AG161" s="30">
        <f t="shared" si="40"/>
        <v>0.95057034220532322</v>
      </c>
      <c r="AH161" s="30">
        <f t="shared" si="40"/>
        <v>0.94696969696969702</v>
      </c>
      <c r="AI161" s="30">
        <f t="shared" si="40"/>
        <v>0.93370681605975725</v>
      </c>
      <c r="AJ161" s="30">
        <f t="shared" si="40"/>
        <v>0.93283582089552242</v>
      </c>
      <c r="AL161" s="30">
        <v>98.6</v>
      </c>
      <c r="AM161" s="30">
        <v>98.8</v>
      </c>
      <c r="AN161" s="30">
        <v>98.7</v>
      </c>
      <c r="AO161" s="30">
        <v>98.2</v>
      </c>
      <c r="AP161" s="30">
        <v>98.3</v>
      </c>
      <c r="AR161" s="30">
        <f t="shared" si="41"/>
        <v>0.94696969696969702</v>
      </c>
      <c r="AS161" s="30">
        <f t="shared" si="41"/>
        <v>0.95057034220532322</v>
      </c>
      <c r="AT161" s="30">
        <f t="shared" si="41"/>
        <v>0.94161958568738224</v>
      </c>
      <c r="AU161" s="30">
        <f t="shared" si="41"/>
        <v>0.94428706326723322</v>
      </c>
      <c r="AV161" s="30">
        <f t="shared" si="41"/>
        <v>0.95057034220532322</v>
      </c>
      <c r="AX161" s="256">
        <f t="shared" si="37"/>
        <v>93.371212121212125</v>
      </c>
    </row>
    <row r="162" spans="1:50">
      <c r="A162" s="100" t="s">
        <v>261</v>
      </c>
      <c r="H162" s="30">
        <f t="shared" ref="H162:L177" si="42">H161</f>
        <v>1.0172939979654121</v>
      </c>
      <c r="I162" s="30">
        <f t="shared" si="42"/>
        <v>1.0204081632653061</v>
      </c>
      <c r="J162" s="30">
        <f t="shared" si="42"/>
        <v>1.0162601626016259</v>
      </c>
      <c r="K162" s="30">
        <f t="shared" si="42"/>
        <v>1.015228426395939</v>
      </c>
      <c r="L162" s="30">
        <f t="shared" si="42"/>
        <v>1.0214504596527101</v>
      </c>
      <c r="T162" s="30">
        <f t="shared" ref="T162:X177" si="43">T161</f>
        <v>0.99833610648918469</v>
      </c>
      <c r="U162" s="30">
        <f t="shared" si="43"/>
        <v>1.003260596940055</v>
      </c>
      <c r="V162" s="30">
        <f t="shared" si="43"/>
        <v>1.0000000000000002</v>
      </c>
      <c r="W162" s="30">
        <f t="shared" si="43"/>
        <v>0.99792099792099798</v>
      </c>
      <c r="X162" s="30">
        <f t="shared" si="43"/>
        <v>0.98247912231865087</v>
      </c>
      <c r="Z162" s="255">
        <v>103.9</v>
      </c>
      <c r="AA162" s="255">
        <v>103.2</v>
      </c>
      <c r="AB162" s="255">
        <v>103.4</v>
      </c>
      <c r="AC162" s="255">
        <v>104.5</v>
      </c>
      <c r="AD162" s="255">
        <v>104.6</v>
      </c>
      <c r="AF162" s="30">
        <f t="shared" ref="AF162:AJ177" si="44">AF161</f>
        <v>0.94161958568738224</v>
      </c>
      <c r="AG162" s="30">
        <f t="shared" si="44"/>
        <v>0.95057034220532322</v>
      </c>
      <c r="AH162" s="30">
        <f t="shared" si="44"/>
        <v>0.94696969696969702</v>
      </c>
      <c r="AI162" s="30">
        <f t="shared" si="44"/>
        <v>0.93370681605975725</v>
      </c>
      <c r="AJ162" s="30">
        <f t="shared" si="44"/>
        <v>0.93283582089552242</v>
      </c>
      <c r="AL162" s="30">
        <v>98.2</v>
      </c>
      <c r="AM162" s="30">
        <v>98.5</v>
      </c>
      <c r="AN162" s="30">
        <v>98.2</v>
      </c>
      <c r="AO162" s="30">
        <v>97.9</v>
      </c>
      <c r="AP162" s="30">
        <v>97.9</v>
      </c>
      <c r="AR162" s="30">
        <f t="shared" ref="AR162:AV177" si="45">AR161</f>
        <v>0.94696969696969702</v>
      </c>
      <c r="AS162" s="30">
        <f t="shared" si="45"/>
        <v>0.95057034220532322</v>
      </c>
      <c r="AT162" s="30">
        <f t="shared" si="45"/>
        <v>0.94161958568738224</v>
      </c>
      <c r="AU162" s="30">
        <f t="shared" si="45"/>
        <v>0.94428706326723322</v>
      </c>
      <c r="AV162" s="30">
        <f t="shared" si="45"/>
        <v>0.95057034220532322</v>
      </c>
      <c r="AX162" s="256">
        <f t="shared" si="37"/>
        <v>92.992424242424249</v>
      </c>
    </row>
    <row r="163" spans="1:50">
      <c r="A163" s="100" t="s">
        <v>262</v>
      </c>
      <c r="H163" s="30">
        <f t="shared" si="42"/>
        <v>1.0172939979654121</v>
      </c>
      <c r="I163" s="30">
        <f t="shared" si="42"/>
        <v>1.0204081632653061</v>
      </c>
      <c r="J163" s="30">
        <f t="shared" si="42"/>
        <v>1.0162601626016259</v>
      </c>
      <c r="K163" s="30">
        <f t="shared" si="42"/>
        <v>1.015228426395939</v>
      </c>
      <c r="L163" s="30">
        <f t="shared" si="42"/>
        <v>1.0214504596527101</v>
      </c>
      <c r="T163" s="30">
        <f t="shared" si="43"/>
        <v>0.99833610648918469</v>
      </c>
      <c r="U163" s="30">
        <f t="shared" si="43"/>
        <v>1.003260596940055</v>
      </c>
      <c r="V163" s="30">
        <f t="shared" si="43"/>
        <v>1.0000000000000002</v>
      </c>
      <c r="W163" s="30">
        <f t="shared" si="43"/>
        <v>0.99792099792099798</v>
      </c>
      <c r="X163" s="30">
        <f t="shared" si="43"/>
        <v>0.98247912231865087</v>
      </c>
      <c r="Z163" s="255">
        <v>103.8</v>
      </c>
      <c r="AA163" s="255">
        <v>103.1</v>
      </c>
      <c r="AB163" s="255">
        <v>103.2</v>
      </c>
      <c r="AC163" s="255">
        <v>104.5</v>
      </c>
      <c r="AD163" s="255">
        <v>104.7</v>
      </c>
      <c r="AF163" s="30">
        <f t="shared" si="44"/>
        <v>0.94161958568738224</v>
      </c>
      <c r="AG163" s="30">
        <f t="shared" si="44"/>
        <v>0.95057034220532322</v>
      </c>
      <c r="AH163" s="30">
        <f t="shared" si="44"/>
        <v>0.94696969696969702</v>
      </c>
      <c r="AI163" s="30">
        <f t="shared" si="44"/>
        <v>0.93370681605975725</v>
      </c>
      <c r="AJ163" s="30">
        <f t="shared" si="44"/>
        <v>0.93283582089552242</v>
      </c>
      <c r="AL163" s="30">
        <v>98.1</v>
      </c>
      <c r="AM163" s="30">
        <v>98.3</v>
      </c>
      <c r="AN163" s="30">
        <v>98</v>
      </c>
      <c r="AO163" s="30">
        <v>97.8</v>
      </c>
      <c r="AP163" s="30">
        <v>98</v>
      </c>
      <c r="AR163" s="30">
        <f t="shared" si="45"/>
        <v>0.94696969696969702</v>
      </c>
      <c r="AS163" s="30">
        <f t="shared" si="45"/>
        <v>0.95057034220532322</v>
      </c>
      <c r="AT163" s="30">
        <f t="shared" si="45"/>
        <v>0.94161958568738224</v>
      </c>
      <c r="AU163" s="30">
        <f t="shared" si="45"/>
        <v>0.94428706326723322</v>
      </c>
      <c r="AV163" s="30">
        <f t="shared" si="45"/>
        <v>0.95057034220532322</v>
      </c>
      <c r="AX163" s="256">
        <f t="shared" si="37"/>
        <v>92.897727272727266</v>
      </c>
    </row>
    <row r="164" spans="1:50">
      <c r="A164" s="100" t="s">
        <v>263</v>
      </c>
      <c r="H164" s="30">
        <f t="shared" si="42"/>
        <v>1.0172939979654121</v>
      </c>
      <c r="I164" s="30">
        <f t="shared" si="42"/>
        <v>1.0204081632653061</v>
      </c>
      <c r="J164" s="30">
        <f t="shared" si="42"/>
        <v>1.0162601626016259</v>
      </c>
      <c r="K164" s="30">
        <f t="shared" si="42"/>
        <v>1.015228426395939</v>
      </c>
      <c r="L164" s="30">
        <f t="shared" si="42"/>
        <v>1.0214504596527101</v>
      </c>
      <c r="T164" s="30">
        <f t="shared" si="43"/>
        <v>0.99833610648918469</v>
      </c>
      <c r="U164" s="30">
        <f t="shared" si="43"/>
        <v>1.003260596940055</v>
      </c>
      <c r="V164" s="30">
        <f t="shared" si="43"/>
        <v>1.0000000000000002</v>
      </c>
      <c r="W164" s="30">
        <f t="shared" si="43"/>
        <v>0.99792099792099798</v>
      </c>
      <c r="X164" s="30">
        <f t="shared" si="43"/>
        <v>0.98247912231865087</v>
      </c>
      <c r="Z164" s="255">
        <v>104.7</v>
      </c>
      <c r="AA164" s="255">
        <v>103.9</v>
      </c>
      <c r="AB164" s="255">
        <v>104.3</v>
      </c>
      <c r="AC164" s="255">
        <v>105.5</v>
      </c>
      <c r="AD164" s="255">
        <v>105.7</v>
      </c>
      <c r="AF164" s="30">
        <f t="shared" si="44"/>
        <v>0.94161958568738224</v>
      </c>
      <c r="AG164" s="30">
        <f t="shared" si="44"/>
        <v>0.95057034220532322</v>
      </c>
      <c r="AH164" s="30">
        <f t="shared" si="44"/>
        <v>0.94696969696969702</v>
      </c>
      <c r="AI164" s="30">
        <f t="shared" si="44"/>
        <v>0.93370681605975725</v>
      </c>
      <c r="AJ164" s="30">
        <f t="shared" si="44"/>
        <v>0.93283582089552242</v>
      </c>
      <c r="AL164" s="30">
        <v>98.7</v>
      </c>
      <c r="AM164" s="30">
        <v>98.7</v>
      </c>
      <c r="AN164" s="30">
        <v>98.7</v>
      </c>
      <c r="AO164" s="30">
        <v>98.5</v>
      </c>
      <c r="AP164" s="30">
        <v>98.6</v>
      </c>
      <c r="AR164" s="30">
        <f t="shared" si="45"/>
        <v>0.94696969696969702</v>
      </c>
      <c r="AS164" s="30">
        <f t="shared" si="45"/>
        <v>0.95057034220532322</v>
      </c>
      <c r="AT164" s="30">
        <f t="shared" si="45"/>
        <v>0.94161958568738224</v>
      </c>
      <c r="AU164" s="30">
        <f t="shared" si="45"/>
        <v>0.94428706326723322</v>
      </c>
      <c r="AV164" s="30">
        <f t="shared" si="45"/>
        <v>0.95057034220532322</v>
      </c>
      <c r="AX164" s="256">
        <f t="shared" si="37"/>
        <v>93.465909090909093</v>
      </c>
    </row>
    <row r="165" spans="1:50">
      <c r="A165" s="100" t="s">
        <v>264</v>
      </c>
      <c r="H165" s="30">
        <f t="shared" si="42"/>
        <v>1.0172939979654121</v>
      </c>
      <c r="I165" s="30">
        <f t="shared" si="42"/>
        <v>1.0204081632653061</v>
      </c>
      <c r="J165" s="30">
        <f t="shared" si="42"/>
        <v>1.0162601626016259</v>
      </c>
      <c r="K165" s="30">
        <f t="shared" si="42"/>
        <v>1.015228426395939</v>
      </c>
      <c r="L165" s="30">
        <f t="shared" si="42"/>
        <v>1.0214504596527101</v>
      </c>
      <c r="T165" s="30">
        <f t="shared" si="43"/>
        <v>0.99833610648918469</v>
      </c>
      <c r="U165" s="30">
        <f t="shared" si="43"/>
        <v>1.003260596940055</v>
      </c>
      <c r="V165" s="30">
        <f t="shared" si="43"/>
        <v>1.0000000000000002</v>
      </c>
      <c r="W165" s="30">
        <f t="shared" si="43"/>
        <v>0.99792099792099798</v>
      </c>
      <c r="X165" s="30">
        <f t="shared" si="43"/>
        <v>0.98247912231865087</v>
      </c>
      <c r="Z165" s="255">
        <v>104.2</v>
      </c>
      <c r="AA165" s="255">
        <v>103.4</v>
      </c>
      <c r="AB165" s="255">
        <v>103.6</v>
      </c>
      <c r="AC165" s="255">
        <v>105</v>
      </c>
      <c r="AD165" s="255">
        <v>105.1</v>
      </c>
      <c r="AF165" s="30">
        <f t="shared" si="44"/>
        <v>0.94161958568738224</v>
      </c>
      <c r="AG165" s="30">
        <f t="shared" si="44"/>
        <v>0.95057034220532322</v>
      </c>
      <c r="AH165" s="30">
        <f t="shared" si="44"/>
        <v>0.94696969696969702</v>
      </c>
      <c r="AI165" s="30">
        <f t="shared" si="44"/>
        <v>0.93370681605975725</v>
      </c>
      <c r="AJ165" s="30">
        <f t="shared" si="44"/>
        <v>0.93283582089552242</v>
      </c>
      <c r="AL165" s="30">
        <v>98.4</v>
      </c>
      <c r="AM165" s="30">
        <v>98.5</v>
      </c>
      <c r="AN165" s="30">
        <v>98.3</v>
      </c>
      <c r="AO165" s="30">
        <v>98.2</v>
      </c>
      <c r="AP165" s="30">
        <v>98.3</v>
      </c>
      <c r="AR165" s="30">
        <f t="shared" si="45"/>
        <v>0.94696969696969702</v>
      </c>
      <c r="AS165" s="30">
        <f t="shared" si="45"/>
        <v>0.95057034220532322</v>
      </c>
      <c r="AT165" s="30">
        <f t="shared" si="45"/>
        <v>0.94161958568738224</v>
      </c>
      <c r="AU165" s="30">
        <f t="shared" si="45"/>
        <v>0.94428706326723322</v>
      </c>
      <c r="AV165" s="30">
        <f t="shared" si="45"/>
        <v>0.95057034220532322</v>
      </c>
      <c r="AX165" s="256">
        <f t="shared" si="37"/>
        <v>93.181818181818187</v>
      </c>
    </row>
    <row r="166" spans="1:50">
      <c r="A166" s="100" t="s">
        <v>265</v>
      </c>
      <c r="H166" s="30">
        <f t="shared" si="42"/>
        <v>1.0172939979654121</v>
      </c>
      <c r="I166" s="30">
        <f t="shared" si="42"/>
        <v>1.0204081632653061</v>
      </c>
      <c r="J166" s="30">
        <f t="shared" si="42"/>
        <v>1.0162601626016259</v>
      </c>
      <c r="K166" s="30">
        <f t="shared" si="42"/>
        <v>1.015228426395939</v>
      </c>
      <c r="L166" s="30">
        <f t="shared" si="42"/>
        <v>1.0214504596527101</v>
      </c>
      <c r="T166" s="30">
        <f t="shared" si="43"/>
        <v>0.99833610648918469</v>
      </c>
      <c r="U166" s="30">
        <f t="shared" si="43"/>
        <v>1.003260596940055</v>
      </c>
      <c r="V166" s="30">
        <f t="shared" si="43"/>
        <v>1.0000000000000002</v>
      </c>
      <c r="W166" s="30">
        <f t="shared" si="43"/>
        <v>0.99792099792099798</v>
      </c>
      <c r="X166" s="30">
        <f t="shared" si="43"/>
        <v>0.98247912231865087</v>
      </c>
      <c r="Z166" s="255">
        <v>104.5</v>
      </c>
      <c r="AA166" s="255">
        <v>103.6</v>
      </c>
      <c r="AB166" s="255">
        <v>103.8</v>
      </c>
      <c r="AC166" s="255">
        <v>105.3</v>
      </c>
      <c r="AD166" s="255">
        <v>105.7</v>
      </c>
      <c r="AF166" s="30">
        <f t="shared" si="44"/>
        <v>0.94161958568738224</v>
      </c>
      <c r="AG166" s="30">
        <f t="shared" si="44"/>
        <v>0.95057034220532322</v>
      </c>
      <c r="AH166" s="30">
        <f t="shared" si="44"/>
        <v>0.94696969696969702</v>
      </c>
      <c r="AI166" s="30">
        <f t="shared" si="44"/>
        <v>0.93370681605975725</v>
      </c>
      <c r="AJ166" s="30">
        <f t="shared" si="44"/>
        <v>0.93283582089552242</v>
      </c>
      <c r="AL166" s="30">
        <v>98.5</v>
      </c>
      <c r="AM166" s="30">
        <v>98.5</v>
      </c>
      <c r="AN166" s="30">
        <v>98.3</v>
      </c>
      <c r="AO166" s="30">
        <v>98.3</v>
      </c>
      <c r="AP166" s="30">
        <v>98.7</v>
      </c>
      <c r="AR166" s="30">
        <f t="shared" si="45"/>
        <v>0.94696969696969702</v>
      </c>
      <c r="AS166" s="30">
        <f t="shared" si="45"/>
        <v>0.95057034220532322</v>
      </c>
      <c r="AT166" s="30">
        <f t="shared" si="45"/>
        <v>0.94161958568738224</v>
      </c>
      <c r="AU166" s="30">
        <f t="shared" si="45"/>
        <v>0.94428706326723322</v>
      </c>
      <c r="AV166" s="30">
        <f t="shared" si="45"/>
        <v>0.95057034220532322</v>
      </c>
      <c r="AX166" s="256">
        <f t="shared" si="37"/>
        <v>93.276515151515156</v>
      </c>
    </row>
    <row r="167" spans="1:50">
      <c r="A167" s="100" t="s">
        <v>266</v>
      </c>
      <c r="H167" s="30">
        <f t="shared" si="42"/>
        <v>1.0172939979654121</v>
      </c>
      <c r="I167" s="30">
        <f t="shared" si="42"/>
        <v>1.0204081632653061</v>
      </c>
      <c r="J167" s="30">
        <f t="shared" si="42"/>
        <v>1.0162601626016259</v>
      </c>
      <c r="K167" s="30">
        <f t="shared" si="42"/>
        <v>1.015228426395939</v>
      </c>
      <c r="L167" s="30">
        <f t="shared" si="42"/>
        <v>1.0214504596527101</v>
      </c>
      <c r="T167" s="30">
        <f t="shared" si="43"/>
        <v>0.99833610648918469</v>
      </c>
      <c r="U167" s="30">
        <f t="shared" si="43"/>
        <v>1.003260596940055</v>
      </c>
      <c r="V167" s="30">
        <f t="shared" si="43"/>
        <v>1.0000000000000002</v>
      </c>
      <c r="W167" s="30">
        <f t="shared" si="43"/>
        <v>0.99792099792099798</v>
      </c>
      <c r="X167" s="30">
        <f t="shared" si="43"/>
        <v>0.98247912231865087</v>
      </c>
      <c r="Z167" s="255">
        <v>105.1</v>
      </c>
      <c r="AA167" s="255">
        <v>104</v>
      </c>
      <c r="AB167" s="255">
        <v>104.5</v>
      </c>
      <c r="AC167" s="255">
        <v>106.1</v>
      </c>
      <c r="AD167" s="255">
        <v>106.4</v>
      </c>
      <c r="AF167" s="30">
        <f t="shared" si="44"/>
        <v>0.94161958568738224</v>
      </c>
      <c r="AG167" s="30">
        <f t="shared" si="44"/>
        <v>0.95057034220532322</v>
      </c>
      <c r="AH167" s="30">
        <f t="shared" si="44"/>
        <v>0.94696969696969702</v>
      </c>
      <c r="AI167" s="30">
        <f t="shared" si="44"/>
        <v>0.93370681605975725</v>
      </c>
      <c r="AJ167" s="30">
        <f t="shared" si="44"/>
        <v>0.93283582089552242</v>
      </c>
      <c r="AL167" s="30">
        <v>99.3</v>
      </c>
      <c r="AM167" s="30">
        <v>99.2</v>
      </c>
      <c r="AN167" s="30">
        <v>99.2</v>
      </c>
      <c r="AO167" s="30">
        <v>99.3</v>
      </c>
      <c r="AP167" s="30">
        <v>99.6</v>
      </c>
      <c r="AR167" s="30">
        <f t="shared" si="45"/>
        <v>0.94696969696969702</v>
      </c>
      <c r="AS167" s="30">
        <f t="shared" si="45"/>
        <v>0.95057034220532322</v>
      </c>
      <c r="AT167" s="30">
        <f t="shared" si="45"/>
        <v>0.94161958568738224</v>
      </c>
      <c r="AU167" s="30">
        <f t="shared" si="45"/>
        <v>0.94428706326723322</v>
      </c>
      <c r="AV167" s="30">
        <f t="shared" si="45"/>
        <v>0.95057034220532322</v>
      </c>
      <c r="AX167" s="256">
        <f t="shared" si="37"/>
        <v>94.034090909090907</v>
      </c>
    </row>
    <row r="168" spans="1:50">
      <c r="A168" s="100" t="s">
        <v>267</v>
      </c>
      <c r="H168" s="30">
        <f t="shared" si="42"/>
        <v>1.0172939979654121</v>
      </c>
      <c r="I168" s="30">
        <f t="shared" si="42"/>
        <v>1.0204081632653061</v>
      </c>
      <c r="J168" s="30">
        <f t="shared" si="42"/>
        <v>1.0162601626016259</v>
      </c>
      <c r="K168" s="30">
        <f t="shared" si="42"/>
        <v>1.015228426395939</v>
      </c>
      <c r="L168" s="30">
        <f t="shared" si="42"/>
        <v>1.0214504596527101</v>
      </c>
      <c r="T168" s="30">
        <f t="shared" si="43"/>
        <v>0.99833610648918469</v>
      </c>
      <c r="U168" s="30">
        <f t="shared" si="43"/>
        <v>1.003260596940055</v>
      </c>
      <c r="V168" s="30">
        <f t="shared" si="43"/>
        <v>1.0000000000000002</v>
      </c>
      <c r="W168" s="30">
        <f t="shared" si="43"/>
        <v>0.99792099792099798</v>
      </c>
      <c r="X168" s="30">
        <f t="shared" si="43"/>
        <v>0.98247912231865087</v>
      </c>
      <c r="Z168" s="255">
        <v>107.6</v>
      </c>
      <c r="AA168" s="255">
        <v>106.7</v>
      </c>
      <c r="AB168" s="255">
        <v>107.1</v>
      </c>
      <c r="AC168" s="255">
        <v>108.4</v>
      </c>
      <c r="AD168" s="255">
        <v>108.8</v>
      </c>
      <c r="AF168" s="30">
        <f t="shared" si="44"/>
        <v>0.94161958568738224</v>
      </c>
      <c r="AG168" s="30">
        <f t="shared" si="44"/>
        <v>0.95057034220532322</v>
      </c>
      <c r="AH168" s="30">
        <f t="shared" si="44"/>
        <v>0.94696969696969702</v>
      </c>
      <c r="AI168" s="30">
        <f t="shared" si="44"/>
        <v>0.93370681605975725</v>
      </c>
      <c r="AJ168" s="30">
        <f t="shared" si="44"/>
        <v>0.93283582089552242</v>
      </c>
      <c r="AL168" s="30">
        <v>101.2</v>
      </c>
      <c r="AM168" s="30">
        <v>101.3</v>
      </c>
      <c r="AN168" s="30">
        <v>101.1</v>
      </c>
      <c r="AO168" s="30">
        <v>101</v>
      </c>
      <c r="AP168" s="30">
        <v>101.3</v>
      </c>
      <c r="AR168" s="30">
        <f t="shared" si="45"/>
        <v>0.94696969696969702</v>
      </c>
      <c r="AS168" s="30">
        <f t="shared" si="45"/>
        <v>0.95057034220532322</v>
      </c>
      <c r="AT168" s="30">
        <f t="shared" si="45"/>
        <v>0.94161958568738224</v>
      </c>
      <c r="AU168" s="30">
        <f t="shared" si="45"/>
        <v>0.94428706326723322</v>
      </c>
      <c r="AV168" s="30">
        <f t="shared" si="45"/>
        <v>0.95057034220532322</v>
      </c>
      <c r="AX168" s="30">
        <v>95.8</v>
      </c>
    </row>
    <row r="169" spans="1:50">
      <c r="A169" s="100" t="s">
        <v>268</v>
      </c>
      <c r="H169" s="30">
        <f t="shared" si="42"/>
        <v>1.0172939979654121</v>
      </c>
      <c r="I169" s="30">
        <f t="shared" si="42"/>
        <v>1.0204081632653061</v>
      </c>
      <c r="J169" s="30">
        <f t="shared" si="42"/>
        <v>1.0162601626016259</v>
      </c>
      <c r="K169" s="30">
        <f t="shared" si="42"/>
        <v>1.015228426395939</v>
      </c>
      <c r="L169" s="30">
        <f t="shared" si="42"/>
        <v>1.0214504596527101</v>
      </c>
      <c r="T169" s="30">
        <f t="shared" si="43"/>
        <v>0.99833610648918469</v>
      </c>
      <c r="U169" s="30">
        <f t="shared" si="43"/>
        <v>1.003260596940055</v>
      </c>
      <c r="V169" s="30">
        <f t="shared" si="43"/>
        <v>1.0000000000000002</v>
      </c>
      <c r="W169" s="30">
        <f t="shared" si="43"/>
        <v>0.99792099792099798</v>
      </c>
      <c r="X169" s="30">
        <f t="shared" si="43"/>
        <v>0.98247912231865087</v>
      </c>
      <c r="Z169" s="255">
        <v>105.7</v>
      </c>
      <c r="AA169" s="255">
        <v>104.7</v>
      </c>
      <c r="AB169" s="255">
        <v>105.1</v>
      </c>
      <c r="AC169" s="255">
        <v>106.5</v>
      </c>
      <c r="AD169" s="255">
        <v>106.7</v>
      </c>
      <c r="AF169" s="30">
        <f t="shared" si="44"/>
        <v>0.94161958568738224</v>
      </c>
      <c r="AG169" s="30">
        <f t="shared" si="44"/>
        <v>0.95057034220532322</v>
      </c>
      <c r="AH169" s="30">
        <f t="shared" si="44"/>
        <v>0.94696969696969702</v>
      </c>
      <c r="AI169" s="30">
        <f t="shared" si="44"/>
        <v>0.93370681605975725</v>
      </c>
      <c r="AJ169" s="30">
        <f t="shared" si="44"/>
        <v>0.93283582089552242</v>
      </c>
      <c r="AL169" s="30">
        <v>99.3</v>
      </c>
      <c r="AM169" s="30">
        <v>99.4</v>
      </c>
      <c r="AN169" s="30">
        <v>99.3</v>
      </c>
      <c r="AO169" s="30">
        <v>99.2</v>
      </c>
      <c r="AP169" s="30">
        <v>99.2</v>
      </c>
      <c r="AR169" s="30">
        <f t="shared" si="45"/>
        <v>0.94696969696969702</v>
      </c>
      <c r="AS169" s="30">
        <f t="shared" si="45"/>
        <v>0.95057034220532322</v>
      </c>
      <c r="AT169" s="30">
        <f t="shared" si="45"/>
        <v>0.94161958568738224</v>
      </c>
      <c r="AU169" s="30">
        <f t="shared" si="45"/>
        <v>0.94428706326723322</v>
      </c>
      <c r="AV169" s="30">
        <f t="shared" si="45"/>
        <v>0.95057034220532322</v>
      </c>
      <c r="AX169" s="30">
        <v>94</v>
      </c>
    </row>
    <row r="170" spans="1:50">
      <c r="A170" s="100" t="s">
        <v>269</v>
      </c>
      <c r="H170" s="30">
        <f t="shared" si="42"/>
        <v>1.0172939979654121</v>
      </c>
      <c r="I170" s="30">
        <f t="shared" si="42"/>
        <v>1.0204081632653061</v>
      </c>
      <c r="J170" s="30">
        <f t="shared" si="42"/>
        <v>1.0162601626016259</v>
      </c>
      <c r="K170" s="30">
        <f t="shared" si="42"/>
        <v>1.015228426395939</v>
      </c>
      <c r="L170" s="30">
        <f t="shared" si="42"/>
        <v>1.0214504596527101</v>
      </c>
      <c r="T170" s="30">
        <f t="shared" si="43"/>
        <v>0.99833610648918469</v>
      </c>
      <c r="U170" s="30">
        <f t="shared" si="43"/>
        <v>1.003260596940055</v>
      </c>
      <c r="V170" s="30">
        <f t="shared" si="43"/>
        <v>1.0000000000000002</v>
      </c>
      <c r="W170" s="30">
        <f t="shared" si="43"/>
        <v>0.99792099792099798</v>
      </c>
      <c r="X170" s="30">
        <f t="shared" si="43"/>
        <v>0.98247912231865087</v>
      </c>
      <c r="Z170" s="255">
        <v>106.1</v>
      </c>
      <c r="AA170" s="255">
        <v>105.2</v>
      </c>
      <c r="AB170" s="255">
        <v>105.5</v>
      </c>
      <c r="AC170" s="255">
        <v>107.1</v>
      </c>
      <c r="AD170" s="255">
        <v>106.9</v>
      </c>
      <c r="AF170" s="30">
        <f t="shared" si="44"/>
        <v>0.94161958568738224</v>
      </c>
      <c r="AG170" s="30">
        <f t="shared" si="44"/>
        <v>0.95057034220532322</v>
      </c>
      <c r="AH170" s="30">
        <f t="shared" si="44"/>
        <v>0.94696969696969702</v>
      </c>
      <c r="AI170" s="30">
        <f t="shared" si="44"/>
        <v>0.93370681605975725</v>
      </c>
      <c r="AJ170" s="30">
        <f t="shared" si="44"/>
        <v>0.93283582089552242</v>
      </c>
      <c r="AL170" s="30">
        <v>99.9</v>
      </c>
      <c r="AM170" s="30">
        <v>99.9</v>
      </c>
      <c r="AN170" s="30">
        <v>99.9</v>
      </c>
      <c r="AO170" s="30">
        <v>100</v>
      </c>
      <c r="AP170" s="30">
        <v>99.8</v>
      </c>
      <c r="AR170" s="30">
        <f t="shared" si="45"/>
        <v>0.94696969696969702</v>
      </c>
      <c r="AS170" s="30">
        <f t="shared" si="45"/>
        <v>0.95057034220532322</v>
      </c>
      <c r="AT170" s="30">
        <f t="shared" si="45"/>
        <v>0.94161958568738224</v>
      </c>
      <c r="AU170" s="30">
        <f t="shared" si="45"/>
        <v>0.94428706326723322</v>
      </c>
      <c r="AV170" s="30">
        <f t="shared" si="45"/>
        <v>0.95057034220532322</v>
      </c>
      <c r="AX170" s="30">
        <v>94.6</v>
      </c>
    </row>
    <row r="171" spans="1:50">
      <c r="A171" s="100" t="s">
        <v>270</v>
      </c>
      <c r="H171" s="30">
        <f t="shared" si="42"/>
        <v>1.0172939979654121</v>
      </c>
      <c r="I171" s="30">
        <f t="shared" si="42"/>
        <v>1.0204081632653061</v>
      </c>
      <c r="J171" s="30">
        <f t="shared" si="42"/>
        <v>1.0162601626016259</v>
      </c>
      <c r="K171" s="30">
        <f t="shared" si="42"/>
        <v>1.015228426395939</v>
      </c>
      <c r="L171" s="30">
        <f t="shared" si="42"/>
        <v>1.0214504596527101</v>
      </c>
      <c r="T171" s="30">
        <f t="shared" si="43"/>
        <v>0.99833610648918469</v>
      </c>
      <c r="U171" s="30">
        <f t="shared" si="43"/>
        <v>1.003260596940055</v>
      </c>
      <c r="V171" s="30">
        <f t="shared" si="43"/>
        <v>1.0000000000000002</v>
      </c>
      <c r="W171" s="30">
        <f t="shared" si="43"/>
        <v>0.99792099792099798</v>
      </c>
      <c r="X171" s="30">
        <f t="shared" si="43"/>
        <v>0.98247912231865087</v>
      </c>
      <c r="Z171" s="255">
        <v>105.4</v>
      </c>
      <c r="AA171" s="255">
        <v>104.4</v>
      </c>
      <c r="AB171" s="255">
        <v>104.7</v>
      </c>
      <c r="AC171" s="255">
        <v>106.5</v>
      </c>
      <c r="AD171" s="255">
        <v>106.3</v>
      </c>
      <c r="AF171" s="30">
        <f t="shared" si="44"/>
        <v>0.94161958568738224</v>
      </c>
      <c r="AG171" s="30">
        <f t="shared" si="44"/>
        <v>0.95057034220532322</v>
      </c>
      <c r="AH171" s="30">
        <f t="shared" si="44"/>
        <v>0.94696969696969702</v>
      </c>
      <c r="AI171" s="30">
        <f t="shared" si="44"/>
        <v>0.93370681605975725</v>
      </c>
      <c r="AJ171" s="30">
        <f t="shared" si="44"/>
        <v>0.93283582089552242</v>
      </c>
      <c r="AL171" s="30">
        <v>99.6</v>
      </c>
      <c r="AM171" s="30">
        <v>99.4</v>
      </c>
      <c r="AN171" s="30">
        <v>99.6</v>
      </c>
      <c r="AO171" s="30">
        <v>99.8</v>
      </c>
      <c r="AP171" s="30">
        <v>99.6</v>
      </c>
      <c r="AR171" s="30">
        <f t="shared" si="45"/>
        <v>0.94696969696969702</v>
      </c>
      <c r="AS171" s="30">
        <f t="shared" si="45"/>
        <v>0.95057034220532322</v>
      </c>
      <c r="AT171" s="30">
        <f t="shared" si="45"/>
        <v>0.94161958568738224</v>
      </c>
      <c r="AU171" s="30">
        <f t="shared" si="45"/>
        <v>0.94428706326723322</v>
      </c>
      <c r="AV171" s="30">
        <f t="shared" si="45"/>
        <v>0.95057034220532322</v>
      </c>
      <c r="AX171" s="30">
        <v>94.3</v>
      </c>
    </row>
    <row r="172" spans="1:50">
      <c r="A172" s="100" t="s">
        <v>271</v>
      </c>
      <c r="H172" s="30">
        <f t="shared" si="42"/>
        <v>1.0172939979654121</v>
      </c>
      <c r="I172" s="30">
        <f t="shared" si="42"/>
        <v>1.0204081632653061</v>
      </c>
      <c r="J172" s="30">
        <f t="shared" si="42"/>
        <v>1.0162601626016259</v>
      </c>
      <c r="K172" s="30">
        <f t="shared" si="42"/>
        <v>1.015228426395939</v>
      </c>
      <c r="L172" s="30">
        <f t="shared" si="42"/>
        <v>1.0214504596527101</v>
      </c>
      <c r="T172" s="30">
        <f t="shared" si="43"/>
        <v>0.99833610648918469</v>
      </c>
      <c r="U172" s="30">
        <f t="shared" si="43"/>
        <v>1.003260596940055</v>
      </c>
      <c r="V172" s="30">
        <f t="shared" si="43"/>
        <v>1.0000000000000002</v>
      </c>
      <c r="W172" s="30">
        <f t="shared" si="43"/>
        <v>0.99792099792099798</v>
      </c>
      <c r="X172" s="30">
        <f t="shared" si="43"/>
        <v>0.98247912231865087</v>
      </c>
      <c r="Z172" s="255">
        <v>104.5</v>
      </c>
      <c r="AA172" s="255">
        <v>103.4</v>
      </c>
      <c r="AB172" s="255">
        <v>104</v>
      </c>
      <c r="AC172" s="255">
        <v>105.8</v>
      </c>
      <c r="AD172" s="255">
        <v>105.3</v>
      </c>
      <c r="AF172" s="30">
        <f t="shared" si="44"/>
        <v>0.94161958568738224</v>
      </c>
      <c r="AG172" s="30">
        <f t="shared" si="44"/>
        <v>0.95057034220532322</v>
      </c>
      <c r="AH172" s="30">
        <f t="shared" si="44"/>
        <v>0.94696969696969702</v>
      </c>
      <c r="AI172" s="30">
        <f t="shared" si="44"/>
        <v>0.93370681605975725</v>
      </c>
      <c r="AJ172" s="30">
        <f t="shared" si="44"/>
        <v>0.93283582089552242</v>
      </c>
      <c r="AL172" s="30">
        <v>98.9</v>
      </c>
      <c r="AM172" s="30">
        <v>98.8</v>
      </c>
      <c r="AN172" s="30">
        <v>99</v>
      </c>
      <c r="AO172" s="30">
        <v>99.2</v>
      </c>
      <c r="AP172" s="30">
        <v>98.8</v>
      </c>
      <c r="AR172" s="30">
        <f t="shared" si="45"/>
        <v>0.94696969696969702</v>
      </c>
      <c r="AS172" s="30">
        <f t="shared" si="45"/>
        <v>0.95057034220532322</v>
      </c>
      <c r="AT172" s="30">
        <f t="shared" si="45"/>
        <v>0.94161958568738224</v>
      </c>
      <c r="AU172" s="30">
        <f t="shared" si="45"/>
        <v>0.94428706326723322</v>
      </c>
      <c r="AV172" s="30">
        <f t="shared" si="45"/>
        <v>0.95057034220532322</v>
      </c>
      <c r="AX172" s="30">
        <v>93.7</v>
      </c>
    </row>
    <row r="173" spans="1:50">
      <c r="A173" s="100" t="s">
        <v>272</v>
      </c>
      <c r="H173" s="30">
        <f t="shared" si="42"/>
        <v>1.0172939979654121</v>
      </c>
      <c r="I173" s="30">
        <f t="shared" si="42"/>
        <v>1.0204081632653061</v>
      </c>
      <c r="J173" s="30">
        <f t="shared" si="42"/>
        <v>1.0162601626016259</v>
      </c>
      <c r="K173" s="30">
        <f t="shared" si="42"/>
        <v>1.015228426395939</v>
      </c>
      <c r="L173" s="30">
        <f t="shared" si="42"/>
        <v>1.0214504596527101</v>
      </c>
      <c r="T173" s="30">
        <f t="shared" si="43"/>
        <v>0.99833610648918469</v>
      </c>
      <c r="U173" s="30">
        <f t="shared" si="43"/>
        <v>1.003260596940055</v>
      </c>
      <c r="V173" s="30">
        <f t="shared" si="43"/>
        <v>1.0000000000000002</v>
      </c>
      <c r="W173" s="30">
        <f t="shared" si="43"/>
        <v>0.99792099792099798</v>
      </c>
      <c r="X173" s="30">
        <f t="shared" si="43"/>
        <v>0.98247912231865087</v>
      </c>
      <c r="Z173" s="255">
        <v>104.4</v>
      </c>
      <c r="AA173" s="255">
        <v>103.3</v>
      </c>
      <c r="AB173" s="255">
        <v>103.8</v>
      </c>
      <c r="AC173" s="255">
        <v>105.7</v>
      </c>
      <c r="AD173" s="255">
        <v>105.2</v>
      </c>
      <c r="AF173" s="30">
        <f t="shared" si="44"/>
        <v>0.94161958568738224</v>
      </c>
      <c r="AG173" s="30">
        <f t="shared" si="44"/>
        <v>0.95057034220532322</v>
      </c>
      <c r="AH173" s="30">
        <f t="shared" si="44"/>
        <v>0.94696969696969702</v>
      </c>
      <c r="AI173" s="30">
        <f t="shared" si="44"/>
        <v>0.93370681605975725</v>
      </c>
      <c r="AJ173" s="30">
        <f t="shared" si="44"/>
        <v>0.93283582089552242</v>
      </c>
      <c r="AL173" s="30">
        <v>99.1</v>
      </c>
      <c r="AM173" s="30">
        <v>98.9</v>
      </c>
      <c r="AN173" s="30">
        <v>99.1</v>
      </c>
      <c r="AO173" s="30">
        <v>99.4</v>
      </c>
      <c r="AP173" s="30">
        <v>99.2</v>
      </c>
      <c r="AR173" s="30">
        <f t="shared" si="45"/>
        <v>0.94696969696969702</v>
      </c>
      <c r="AS173" s="30">
        <f t="shared" si="45"/>
        <v>0.95057034220532322</v>
      </c>
      <c r="AT173" s="30">
        <f t="shared" si="45"/>
        <v>0.94161958568738224</v>
      </c>
      <c r="AU173" s="30">
        <f t="shared" si="45"/>
        <v>0.94428706326723322</v>
      </c>
      <c r="AV173" s="30">
        <f t="shared" si="45"/>
        <v>0.95057034220532322</v>
      </c>
      <c r="AX173" s="30">
        <v>93.9</v>
      </c>
    </row>
    <row r="174" spans="1:50">
      <c r="A174" s="100" t="s">
        <v>273</v>
      </c>
      <c r="H174" s="30">
        <f t="shared" si="42"/>
        <v>1.0172939979654121</v>
      </c>
      <c r="I174" s="30">
        <f t="shared" si="42"/>
        <v>1.0204081632653061</v>
      </c>
      <c r="J174" s="30">
        <f t="shared" si="42"/>
        <v>1.0162601626016259</v>
      </c>
      <c r="K174" s="30">
        <f t="shared" si="42"/>
        <v>1.015228426395939</v>
      </c>
      <c r="L174" s="30">
        <f t="shared" si="42"/>
        <v>1.0214504596527101</v>
      </c>
      <c r="T174" s="30">
        <f t="shared" si="43"/>
        <v>0.99833610648918469</v>
      </c>
      <c r="U174" s="30">
        <f t="shared" si="43"/>
        <v>1.003260596940055</v>
      </c>
      <c r="V174" s="30">
        <f t="shared" si="43"/>
        <v>1.0000000000000002</v>
      </c>
      <c r="W174" s="30">
        <f t="shared" si="43"/>
        <v>0.99792099792099798</v>
      </c>
      <c r="X174" s="30">
        <f t="shared" si="43"/>
        <v>0.98247912231865087</v>
      </c>
      <c r="Z174" s="255">
        <v>104</v>
      </c>
      <c r="AA174" s="255">
        <v>102.8</v>
      </c>
      <c r="AB174" s="255">
        <v>103.4</v>
      </c>
      <c r="AC174" s="255">
        <v>105.4</v>
      </c>
      <c r="AD174" s="255">
        <v>104.8</v>
      </c>
      <c r="AF174" s="30">
        <f t="shared" si="44"/>
        <v>0.94161958568738224</v>
      </c>
      <c r="AG174" s="30">
        <f t="shared" si="44"/>
        <v>0.95057034220532322</v>
      </c>
      <c r="AH174" s="30">
        <f t="shared" si="44"/>
        <v>0.94696969696969702</v>
      </c>
      <c r="AI174" s="30">
        <f t="shared" si="44"/>
        <v>0.93370681605975725</v>
      </c>
      <c r="AJ174" s="30">
        <f t="shared" si="44"/>
        <v>0.93283582089552242</v>
      </c>
      <c r="AL174" s="30">
        <v>99.1</v>
      </c>
      <c r="AM174" s="30">
        <v>98.8</v>
      </c>
      <c r="AN174" s="30">
        <v>99.2</v>
      </c>
      <c r="AO174" s="30">
        <v>99.5</v>
      </c>
      <c r="AP174" s="30">
        <v>99.1</v>
      </c>
      <c r="AR174" s="30">
        <f t="shared" si="45"/>
        <v>0.94696969696969702</v>
      </c>
      <c r="AS174" s="30">
        <f t="shared" si="45"/>
        <v>0.95057034220532322</v>
      </c>
      <c r="AT174" s="30">
        <f t="shared" si="45"/>
        <v>0.94161958568738224</v>
      </c>
      <c r="AU174" s="30">
        <f t="shared" si="45"/>
        <v>0.94428706326723322</v>
      </c>
      <c r="AV174" s="30">
        <f t="shared" si="45"/>
        <v>0.95057034220532322</v>
      </c>
      <c r="AX174" s="30">
        <v>93.9</v>
      </c>
    </row>
    <row r="175" spans="1:50">
      <c r="A175" s="100" t="s">
        <v>274</v>
      </c>
      <c r="H175" s="30">
        <f t="shared" si="42"/>
        <v>1.0172939979654121</v>
      </c>
      <c r="I175" s="30">
        <f t="shared" si="42"/>
        <v>1.0204081632653061</v>
      </c>
      <c r="J175" s="30">
        <f t="shared" si="42"/>
        <v>1.0162601626016259</v>
      </c>
      <c r="K175" s="30">
        <f t="shared" si="42"/>
        <v>1.015228426395939</v>
      </c>
      <c r="L175" s="30">
        <f t="shared" si="42"/>
        <v>1.0214504596527101</v>
      </c>
      <c r="T175" s="30">
        <f t="shared" si="43"/>
        <v>0.99833610648918469</v>
      </c>
      <c r="U175" s="30">
        <f t="shared" si="43"/>
        <v>1.003260596940055</v>
      </c>
      <c r="V175" s="30">
        <f t="shared" si="43"/>
        <v>1.0000000000000002</v>
      </c>
      <c r="W175" s="30">
        <f t="shared" si="43"/>
        <v>0.99792099792099798</v>
      </c>
      <c r="X175" s="30">
        <f t="shared" si="43"/>
        <v>0.98247912231865087</v>
      </c>
      <c r="Z175" s="255">
        <v>105.2</v>
      </c>
      <c r="AA175" s="255">
        <v>104</v>
      </c>
      <c r="AB175" s="255">
        <v>104.5</v>
      </c>
      <c r="AC175" s="255">
        <v>106.6</v>
      </c>
      <c r="AD175" s="255">
        <v>106.2</v>
      </c>
      <c r="AF175" s="30">
        <f t="shared" si="44"/>
        <v>0.94161958568738224</v>
      </c>
      <c r="AG175" s="30">
        <f t="shared" si="44"/>
        <v>0.95057034220532322</v>
      </c>
      <c r="AH175" s="30">
        <f t="shared" si="44"/>
        <v>0.94696969696969702</v>
      </c>
      <c r="AI175" s="30">
        <f t="shared" si="44"/>
        <v>0.93370681605975725</v>
      </c>
      <c r="AJ175" s="30">
        <f t="shared" si="44"/>
        <v>0.93283582089552242</v>
      </c>
      <c r="AL175" s="30">
        <v>100.1</v>
      </c>
      <c r="AM175" s="30">
        <v>99.8</v>
      </c>
      <c r="AN175" s="30">
        <v>100.1</v>
      </c>
      <c r="AO175" s="30">
        <v>100.5</v>
      </c>
      <c r="AP175" s="30">
        <v>100.2</v>
      </c>
      <c r="AR175" s="30">
        <f t="shared" si="45"/>
        <v>0.94696969696969702</v>
      </c>
      <c r="AS175" s="30">
        <f t="shared" si="45"/>
        <v>0.95057034220532322</v>
      </c>
      <c r="AT175" s="30">
        <f t="shared" si="45"/>
        <v>0.94161958568738224</v>
      </c>
      <c r="AU175" s="30">
        <f t="shared" si="45"/>
        <v>0.94428706326723322</v>
      </c>
      <c r="AV175" s="30">
        <f t="shared" si="45"/>
        <v>0.95057034220532322</v>
      </c>
      <c r="AX175" s="30">
        <v>94.8</v>
      </c>
    </row>
    <row r="176" spans="1:50">
      <c r="A176" s="100" t="s">
        <v>275</v>
      </c>
      <c r="H176" s="30">
        <f t="shared" si="42"/>
        <v>1.0172939979654121</v>
      </c>
      <c r="I176" s="30">
        <f t="shared" si="42"/>
        <v>1.0204081632653061</v>
      </c>
      <c r="J176" s="30">
        <f t="shared" si="42"/>
        <v>1.0162601626016259</v>
      </c>
      <c r="K176" s="30">
        <f t="shared" si="42"/>
        <v>1.015228426395939</v>
      </c>
      <c r="L176" s="30">
        <f t="shared" si="42"/>
        <v>1.0214504596527101</v>
      </c>
      <c r="T176" s="30">
        <f t="shared" si="43"/>
        <v>0.99833610648918469</v>
      </c>
      <c r="U176" s="30">
        <f t="shared" si="43"/>
        <v>1.003260596940055</v>
      </c>
      <c r="V176" s="30">
        <f t="shared" si="43"/>
        <v>1.0000000000000002</v>
      </c>
      <c r="W176" s="30">
        <f t="shared" si="43"/>
        <v>0.99792099792099798</v>
      </c>
      <c r="X176" s="30">
        <f t="shared" si="43"/>
        <v>0.98247912231865087</v>
      </c>
      <c r="Z176" s="255">
        <v>106</v>
      </c>
      <c r="AA176" s="255">
        <v>104.9</v>
      </c>
      <c r="AB176" s="255">
        <v>105.2</v>
      </c>
      <c r="AC176" s="255">
        <v>107.3</v>
      </c>
      <c r="AD176" s="255">
        <v>106.7</v>
      </c>
      <c r="AF176" s="30">
        <f t="shared" si="44"/>
        <v>0.94161958568738224</v>
      </c>
      <c r="AG176" s="30">
        <f t="shared" si="44"/>
        <v>0.95057034220532322</v>
      </c>
      <c r="AH176" s="30">
        <f t="shared" si="44"/>
        <v>0.94696969696969702</v>
      </c>
      <c r="AI176" s="30">
        <f t="shared" si="44"/>
        <v>0.93370681605975725</v>
      </c>
      <c r="AJ176" s="30">
        <f t="shared" si="44"/>
        <v>0.93283582089552242</v>
      </c>
      <c r="AL176" s="30">
        <v>100.6</v>
      </c>
      <c r="AM176" s="30">
        <v>100.7</v>
      </c>
      <c r="AN176" s="30">
        <v>100.5</v>
      </c>
      <c r="AO176" s="30">
        <v>100.8</v>
      </c>
      <c r="AP176" s="30">
        <v>100.3</v>
      </c>
      <c r="AR176" s="30">
        <f t="shared" si="45"/>
        <v>0.94696969696969702</v>
      </c>
      <c r="AS176" s="30">
        <f t="shared" si="45"/>
        <v>0.95057034220532322</v>
      </c>
      <c r="AT176" s="30">
        <f t="shared" si="45"/>
        <v>0.94161958568738224</v>
      </c>
      <c r="AU176" s="30">
        <f t="shared" si="45"/>
        <v>0.94428706326723322</v>
      </c>
      <c r="AV176" s="30">
        <f t="shared" si="45"/>
        <v>0.95057034220532322</v>
      </c>
      <c r="AX176" s="30">
        <v>95.3</v>
      </c>
    </row>
    <row r="177" spans="1:50">
      <c r="A177" s="100" t="s">
        <v>276</v>
      </c>
      <c r="H177" s="30">
        <f t="shared" si="42"/>
        <v>1.0172939979654121</v>
      </c>
      <c r="I177" s="30">
        <f t="shared" si="42"/>
        <v>1.0204081632653061</v>
      </c>
      <c r="J177" s="30">
        <f t="shared" si="42"/>
        <v>1.0162601626016259</v>
      </c>
      <c r="K177" s="30">
        <f t="shared" si="42"/>
        <v>1.015228426395939</v>
      </c>
      <c r="L177" s="30">
        <f t="shared" si="42"/>
        <v>1.0214504596527101</v>
      </c>
      <c r="T177" s="30">
        <f t="shared" si="43"/>
        <v>0.99833610648918469</v>
      </c>
      <c r="U177" s="30">
        <f t="shared" si="43"/>
        <v>1.003260596940055</v>
      </c>
      <c r="V177" s="30">
        <f t="shared" si="43"/>
        <v>1.0000000000000002</v>
      </c>
      <c r="W177" s="30">
        <f t="shared" si="43"/>
        <v>0.99792099792099798</v>
      </c>
      <c r="X177" s="30">
        <f t="shared" si="43"/>
        <v>0.98247912231865087</v>
      </c>
      <c r="Z177" s="255">
        <v>106.8</v>
      </c>
      <c r="AA177" s="255">
        <v>105.8</v>
      </c>
      <c r="AB177" s="255">
        <v>106</v>
      </c>
      <c r="AC177" s="255">
        <v>108.2</v>
      </c>
      <c r="AD177" s="255">
        <v>107.5</v>
      </c>
      <c r="AF177" s="30">
        <f t="shared" si="44"/>
        <v>0.94161958568738224</v>
      </c>
      <c r="AG177" s="30">
        <f t="shared" si="44"/>
        <v>0.95057034220532322</v>
      </c>
      <c r="AH177" s="30">
        <f t="shared" si="44"/>
        <v>0.94696969696969702</v>
      </c>
      <c r="AI177" s="30">
        <f t="shared" si="44"/>
        <v>0.93370681605975725</v>
      </c>
      <c r="AJ177" s="30">
        <f t="shared" si="44"/>
        <v>0.93283582089552242</v>
      </c>
      <c r="AL177" s="30">
        <v>101.5</v>
      </c>
      <c r="AM177" s="30">
        <v>101.8</v>
      </c>
      <c r="AN177" s="30">
        <v>101.2</v>
      </c>
      <c r="AO177" s="30">
        <v>101.5</v>
      </c>
      <c r="AP177" s="30">
        <v>101.1</v>
      </c>
      <c r="AR177" s="30">
        <f t="shared" si="45"/>
        <v>0.94696969696969702</v>
      </c>
      <c r="AS177" s="30">
        <f t="shared" si="45"/>
        <v>0.95057034220532322</v>
      </c>
      <c r="AT177" s="30">
        <f t="shared" si="45"/>
        <v>0.94161958568738224</v>
      </c>
      <c r="AU177" s="30">
        <f t="shared" si="45"/>
        <v>0.94428706326723322</v>
      </c>
      <c r="AV177" s="30">
        <f t="shared" si="45"/>
        <v>0.95057034220532322</v>
      </c>
      <c r="AX177" s="30">
        <v>96.1</v>
      </c>
    </row>
    <row r="178" spans="1:50">
      <c r="A178" s="100" t="s">
        <v>277</v>
      </c>
      <c r="H178" s="30">
        <f t="shared" ref="H178:L193" si="46">H177</f>
        <v>1.0172939979654121</v>
      </c>
      <c r="I178" s="30">
        <f t="shared" si="46"/>
        <v>1.0204081632653061</v>
      </c>
      <c r="J178" s="30">
        <f t="shared" si="46"/>
        <v>1.0162601626016259</v>
      </c>
      <c r="K178" s="30">
        <f t="shared" si="46"/>
        <v>1.015228426395939</v>
      </c>
      <c r="L178" s="30">
        <f t="shared" si="46"/>
        <v>1.0214504596527101</v>
      </c>
      <c r="T178" s="30">
        <f t="shared" ref="T178:X193" si="47">T177</f>
        <v>0.99833610648918469</v>
      </c>
      <c r="U178" s="30">
        <f t="shared" si="47"/>
        <v>1.003260596940055</v>
      </c>
      <c r="V178" s="30">
        <f t="shared" si="47"/>
        <v>1.0000000000000002</v>
      </c>
      <c r="W178" s="30">
        <f t="shared" si="47"/>
        <v>0.99792099792099798</v>
      </c>
      <c r="X178" s="30">
        <f t="shared" si="47"/>
        <v>0.98247912231865087</v>
      </c>
      <c r="Z178" s="255">
        <v>107.2</v>
      </c>
      <c r="AA178" s="255">
        <v>106.1</v>
      </c>
      <c r="AB178" s="255">
        <v>106.3</v>
      </c>
      <c r="AC178" s="255">
        <v>108.6</v>
      </c>
      <c r="AD178" s="255">
        <v>108</v>
      </c>
      <c r="AF178" s="30">
        <f t="shared" ref="AF178:AJ193" si="48">AF177</f>
        <v>0.94161958568738224</v>
      </c>
      <c r="AG178" s="30">
        <f t="shared" si="48"/>
        <v>0.95057034220532322</v>
      </c>
      <c r="AH178" s="30">
        <f t="shared" si="48"/>
        <v>0.94696969696969702</v>
      </c>
      <c r="AI178" s="30">
        <f t="shared" si="48"/>
        <v>0.93370681605975725</v>
      </c>
      <c r="AJ178" s="30">
        <f t="shared" si="48"/>
        <v>0.93283582089552242</v>
      </c>
      <c r="AL178" s="30">
        <v>102.3</v>
      </c>
      <c r="AM178" s="30">
        <v>102.4</v>
      </c>
      <c r="AN178" s="30">
        <v>102.2</v>
      </c>
      <c r="AO178" s="30">
        <v>102.4</v>
      </c>
      <c r="AP178" s="30">
        <v>102.1</v>
      </c>
      <c r="AR178" s="30">
        <f t="shared" ref="AR178:AV193" si="49">AR177</f>
        <v>0.94696969696969702</v>
      </c>
      <c r="AS178" s="30">
        <f t="shared" si="49"/>
        <v>0.95057034220532322</v>
      </c>
      <c r="AT178" s="30">
        <f t="shared" si="49"/>
        <v>0.94161958568738224</v>
      </c>
      <c r="AU178" s="30">
        <f t="shared" si="49"/>
        <v>0.94428706326723322</v>
      </c>
      <c r="AV178" s="30">
        <f t="shared" si="49"/>
        <v>0.95057034220532322</v>
      </c>
      <c r="AX178" s="30">
        <v>96.9</v>
      </c>
    </row>
    <row r="179" spans="1:50">
      <c r="A179" s="100" t="s">
        <v>278</v>
      </c>
      <c r="H179" s="30">
        <f t="shared" si="46"/>
        <v>1.0172939979654121</v>
      </c>
      <c r="I179" s="30">
        <f t="shared" si="46"/>
        <v>1.0204081632653061</v>
      </c>
      <c r="J179" s="30">
        <f t="shared" si="46"/>
        <v>1.0162601626016259</v>
      </c>
      <c r="K179" s="30">
        <f t="shared" si="46"/>
        <v>1.015228426395939</v>
      </c>
      <c r="L179" s="30">
        <f t="shared" si="46"/>
        <v>1.0214504596527101</v>
      </c>
      <c r="T179" s="30">
        <f t="shared" si="47"/>
        <v>0.99833610648918469</v>
      </c>
      <c r="U179" s="30">
        <f t="shared" si="47"/>
        <v>1.003260596940055</v>
      </c>
      <c r="V179" s="30">
        <f t="shared" si="47"/>
        <v>1.0000000000000002</v>
      </c>
      <c r="W179" s="30">
        <f t="shared" si="47"/>
        <v>0.99792099792099798</v>
      </c>
      <c r="X179" s="30">
        <f t="shared" si="47"/>
        <v>0.98247912231865087</v>
      </c>
      <c r="Z179" s="255">
        <v>107.9</v>
      </c>
      <c r="AA179" s="255">
        <v>106.9</v>
      </c>
      <c r="AB179" s="255">
        <v>107.1</v>
      </c>
      <c r="AC179" s="255">
        <v>109.3</v>
      </c>
      <c r="AD179" s="255">
        <v>108.6</v>
      </c>
      <c r="AF179" s="30">
        <f t="shared" si="48"/>
        <v>0.94161958568738224</v>
      </c>
      <c r="AG179" s="30">
        <f t="shared" si="48"/>
        <v>0.95057034220532322</v>
      </c>
      <c r="AH179" s="30">
        <f t="shared" si="48"/>
        <v>0.94696969696969702</v>
      </c>
      <c r="AI179" s="30">
        <f t="shared" si="48"/>
        <v>0.93370681605975725</v>
      </c>
      <c r="AJ179" s="30">
        <f t="shared" si="48"/>
        <v>0.93283582089552242</v>
      </c>
      <c r="AL179" s="30">
        <v>103.1</v>
      </c>
      <c r="AM179" s="30">
        <v>103.2</v>
      </c>
      <c r="AN179" s="30">
        <v>103.2</v>
      </c>
      <c r="AO179" s="30">
        <v>103.1</v>
      </c>
      <c r="AP179" s="30">
        <v>102.8</v>
      </c>
      <c r="AR179" s="30">
        <f t="shared" si="49"/>
        <v>0.94696969696969702</v>
      </c>
      <c r="AS179" s="30">
        <f t="shared" si="49"/>
        <v>0.95057034220532322</v>
      </c>
      <c r="AT179" s="30">
        <f t="shared" si="49"/>
        <v>0.94161958568738224</v>
      </c>
      <c r="AU179" s="30">
        <f t="shared" si="49"/>
        <v>0.94428706326723322</v>
      </c>
      <c r="AV179" s="30">
        <f t="shared" si="49"/>
        <v>0.95057034220532322</v>
      </c>
      <c r="AX179" s="30">
        <v>97.7</v>
      </c>
    </row>
    <row r="180" spans="1:50">
      <c r="A180" s="100" t="s">
        <v>279</v>
      </c>
      <c r="H180" s="30">
        <f t="shared" si="46"/>
        <v>1.0172939979654121</v>
      </c>
      <c r="I180" s="30">
        <f t="shared" si="46"/>
        <v>1.0204081632653061</v>
      </c>
      <c r="J180" s="30">
        <f t="shared" si="46"/>
        <v>1.0162601626016259</v>
      </c>
      <c r="K180" s="30">
        <f t="shared" si="46"/>
        <v>1.015228426395939</v>
      </c>
      <c r="L180" s="30">
        <f t="shared" si="46"/>
        <v>1.0214504596527101</v>
      </c>
      <c r="T180" s="30">
        <f t="shared" si="47"/>
        <v>0.99833610648918469</v>
      </c>
      <c r="U180" s="30">
        <f t="shared" si="47"/>
        <v>1.003260596940055</v>
      </c>
      <c r="V180" s="30">
        <f t="shared" si="47"/>
        <v>1.0000000000000002</v>
      </c>
      <c r="W180" s="30">
        <f t="shared" si="47"/>
        <v>0.99792099792099798</v>
      </c>
      <c r="X180" s="30">
        <f t="shared" si="47"/>
        <v>0.98247912231865087</v>
      </c>
      <c r="Z180" s="255">
        <v>109.9</v>
      </c>
      <c r="AA180" s="255">
        <v>108.9</v>
      </c>
      <c r="AB180" s="255">
        <v>109</v>
      </c>
      <c r="AC180" s="255">
        <v>111.4</v>
      </c>
      <c r="AD180" s="255">
        <v>110.4</v>
      </c>
      <c r="AF180" s="30">
        <f t="shared" si="48"/>
        <v>0.94161958568738224</v>
      </c>
      <c r="AG180" s="30">
        <f t="shared" si="48"/>
        <v>0.95057034220532322</v>
      </c>
      <c r="AH180" s="30">
        <f t="shared" si="48"/>
        <v>0.94696969696969702</v>
      </c>
      <c r="AI180" s="30">
        <f t="shared" si="48"/>
        <v>0.93370681605975725</v>
      </c>
      <c r="AJ180" s="30">
        <f t="shared" si="48"/>
        <v>0.93283582089552242</v>
      </c>
      <c r="AL180" s="30">
        <v>105.2</v>
      </c>
      <c r="AM180" s="30">
        <v>105.3</v>
      </c>
      <c r="AN180" s="30">
        <v>105.2</v>
      </c>
      <c r="AO180" s="30">
        <v>105.4</v>
      </c>
      <c r="AP180" s="30">
        <v>104.4</v>
      </c>
      <c r="AR180" s="30">
        <f t="shared" si="49"/>
        <v>0.94696969696969702</v>
      </c>
      <c r="AS180" s="30">
        <f t="shared" si="49"/>
        <v>0.95057034220532322</v>
      </c>
      <c r="AT180" s="30">
        <f t="shared" si="49"/>
        <v>0.94161958568738224</v>
      </c>
      <c r="AU180" s="30">
        <f t="shared" si="49"/>
        <v>0.94428706326723322</v>
      </c>
      <c r="AV180" s="30">
        <f t="shared" si="49"/>
        <v>0.95057034220532322</v>
      </c>
      <c r="AX180" s="30">
        <v>99.6</v>
      </c>
    </row>
    <row r="181" spans="1:50">
      <c r="A181" s="100" t="s">
        <v>280</v>
      </c>
      <c r="H181" s="30">
        <f t="shared" si="46"/>
        <v>1.0172939979654121</v>
      </c>
      <c r="I181" s="30">
        <f t="shared" si="46"/>
        <v>1.0204081632653061</v>
      </c>
      <c r="J181" s="30">
        <f t="shared" si="46"/>
        <v>1.0162601626016259</v>
      </c>
      <c r="K181" s="30">
        <f t="shared" si="46"/>
        <v>1.015228426395939</v>
      </c>
      <c r="L181" s="30">
        <f t="shared" si="46"/>
        <v>1.0214504596527101</v>
      </c>
      <c r="T181" s="30">
        <f t="shared" si="47"/>
        <v>0.99833610648918469</v>
      </c>
      <c r="U181" s="30">
        <f t="shared" si="47"/>
        <v>1.003260596940055</v>
      </c>
      <c r="V181" s="30">
        <f t="shared" si="47"/>
        <v>1.0000000000000002</v>
      </c>
      <c r="W181" s="30">
        <f t="shared" si="47"/>
        <v>0.99792099792099798</v>
      </c>
      <c r="X181" s="30">
        <f t="shared" si="47"/>
        <v>0.98247912231865087</v>
      </c>
      <c r="Z181" s="255">
        <v>110.7</v>
      </c>
      <c r="AA181" s="255">
        <v>109.5</v>
      </c>
      <c r="AB181" s="255">
        <v>109.8</v>
      </c>
      <c r="AC181" s="255">
        <v>112.3</v>
      </c>
      <c r="AD181" s="255">
        <v>111.4</v>
      </c>
      <c r="AF181" s="30">
        <f t="shared" si="48"/>
        <v>0.94161958568738224</v>
      </c>
      <c r="AG181" s="30">
        <f t="shared" si="48"/>
        <v>0.95057034220532322</v>
      </c>
      <c r="AH181" s="30">
        <f t="shared" si="48"/>
        <v>0.94696969696969702</v>
      </c>
      <c r="AI181" s="30">
        <f t="shared" si="48"/>
        <v>0.93370681605975725</v>
      </c>
      <c r="AJ181" s="30">
        <f t="shared" si="48"/>
        <v>0.93283582089552242</v>
      </c>
      <c r="AL181" s="30">
        <v>105.9</v>
      </c>
      <c r="AM181" s="30">
        <v>105.8</v>
      </c>
      <c r="AN181" s="30">
        <v>105.9</v>
      </c>
      <c r="AO181" s="30">
        <v>106.1</v>
      </c>
      <c r="AP181" s="30">
        <v>105.3</v>
      </c>
      <c r="AR181" s="30">
        <f t="shared" si="49"/>
        <v>0.94696969696969702</v>
      </c>
      <c r="AS181" s="30">
        <f t="shared" si="49"/>
        <v>0.95057034220532322</v>
      </c>
      <c r="AT181" s="30">
        <f t="shared" si="49"/>
        <v>0.94161958568738224</v>
      </c>
      <c r="AU181" s="30">
        <f t="shared" si="49"/>
        <v>0.94428706326723322</v>
      </c>
      <c r="AV181" s="30">
        <f t="shared" si="49"/>
        <v>0.95057034220532322</v>
      </c>
      <c r="AX181" s="30">
        <v>100.2</v>
      </c>
    </row>
    <row r="182" spans="1:50">
      <c r="A182" s="100" t="s">
        <v>281</v>
      </c>
      <c r="H182" s="30">
        <f t="shared" si="46"/>
        <v>1.0172939979654121</v>
      </c>
      <c r="I182" s="30">
        <f t="shared" si="46"/>
        <v>1.0204081632653061</v>
      </c>
      <c r="J182" s="30">
        <f t="shared" si="46"/>
        <v>1.0162601626016259</v>
      </c>
      <c r="K182" s="30">
        <f t="shared" si="46"/>
        <v>1.015228426395939</v>
      </c>
      <c r="L182" s="30">
        <f t="shared" si="46"/>
        <v>1.0214504596527101</v>
      </c>
      <c r="T182" s="30">
        <f t="shared" si="47"/>
        <v>0.99833610648918469</v>
      </c>
      <c r="U182" s="30">
        <f t="shared" si="47"/>
        <v>1.003260596940055</v>
      </c>
      <c r="V182" s="30">
        <f t="shared" si="47"/>
        <v>1.0000000000000002</v>
      </c>
      <c r="W182" s="30">
        <f t="shared" si="47"/>
        <v>0.99792099792099798</v>
      </c>
      <c r="X182" s="30">
        <f t="shared" si="47"/>
        <v>0.98247912231865087</v>
      </c>
      <c r="Z182" s="255">
        <v>109.3</v>
      </c>
      <c r="AA182" s="255">
        <v>108.2</v>
      </c>
      <c r="AB182" s="255">
        <v>108.4</v>
      </c>
      <c r="AC182" s="255">
        <v>110.7</v>
      </c>
      <c r="AD182" s="255">
        <v>110</v>
      </c>
      <c r="AF182" s="30">
        <f t="shared" si="48"/>
        <v>0.94161958568738224</v>
      </c>
      <c r="AG182" s="30">
        <f t="shared" si="48"/>
        <v>0.95057034220532322</v>
      </c>
      <c r="AH182" s="30">
        <f t="shared" si="48"/>
        <v>0.94696969696969702</v>
      </c>
      <c r="AI182" s="30">
        <f t="shared" si="48"/>
        <v>0.93370681605975725</v>
      </c>
      <c r="AJ182" s="30">
        <f t="shared" si="48"/>
        <v>0.93283582089552242</v>
      </c>
      <c r="AL182" s="30">
        <v>105.1</v>
      </c>
      <c r="AM182" s="30">
        <v>105</v>
      </c>
      <c r="AN182" s="30">
        <v>105.2</v>
      </c>
      <c r="AO182" s="30">
        <v>105.3</v>
      </c>
      <c r="AP182" s="30">
        <v>104.6</v>
      </c>
      <c r="AR182" s="30">
        <f t="shared" si="49"/>
        <v>0.94696969696969702</v>
      </c>
      <c r="AS182" s="30">
        <f t="shared" si="49"/>
        <v>0.95057034220532322</v>
      </c>
      <c r="AT182" s="30">
        <f t="shared" si="49"/>
        <v>0.94161958568738224</v>
      </c>
      <c r="AU182" s="30">
        <f t="shared" si="49"/>
        <v>0.94428706326723322</v>
      </c>
      <c r="AV182" s="30">
        <f t="shared" si="49"/>
        <v>0.95057034220532322</v>
      </c>
      <c r="AX182" s="30">
        <v>99.5</v>
      </c>
    </row>
    <row r="183" spans="1:50">
      <c r="A183" s="100" t="s">
        <v>282</v>
      </c>
      <c r="H183" s="30">
        <f t="shared" si="46"/>
        <v>1.0172939979654121</v>
      </c>
      <c r="I183" s="30">
        <f t="shared" si="46"/>
        <v>1.0204081632653061</v>
      </c>
      <c r="J183" s="30">
        <f t="shared" si="46"/>
        <v>1.0162601626016259</v>
      </c>
      <c r="K183" s="30">
        <f t="shared" si="46"/>
        <v>1.015228426395939</v>
      </c>
      <c r="L183" s="30">
        <f t="shared" si="46"/>
        <v>1.0214504596527101</v>
      </c>
      <c r="T183" s="30">
        <f t="shared" si="47"/>
        <v>0.99833610648918469</v>
      </c>
      <c r="U183" s="30">
        <f t="shared" si="47"/>
        <v>1.003260596940055</v>
      </c>
      <c r="V183" s="30">
        <f t="shared" si="47"/>
        <v>1.0000000000000002</v>
      </c>
      <c r="W183" s="30">
        <f t="shared" si="47"/>
        <v>0.99792099792099798</v>
      </c>
      <c r="X183" s="30">
        <f t="shared" si="47"/>
        <v>0.98247912231865087</v>
      </c>
      <c r="Z183" s="255">
        <v>109.1</v>
      </c>
      <c r="AA183" s="255">
        <v>108.2</v>
      </c>
      <c r="AB183" s="255">
        <v>108.2</v>
      </c>
      <c r="AC183" s="255">
        <v>110.4</v>
      </c>
      <c r="AD183" s="255">
        <v>109.8</v>
      </c>
      <c r="AF183" s="30">
        <f t="shared" si="48"/>
        <v>0.94161958568738224</v>
      </c>
      <c r="AG183" s="30">
        <f t="shared" si="48"/>
        <v>0.95057034220532322</v>
      </c>
      <c r="AH183" s="30">
        <f t="shared" si="48"/>
        <v>0.94696969696969702</v>
      </c>
      <c r="AI183" s="30">
        <f t="shared" si="48"/>
        <v>0.93370681605975725</v>
      </c>
      <c r="AJ183" s="30">
        <f t="shared" si="48"/>
        <v>0.93283582089552242</v>
      </c>
      <c r="AL183" s="30">
        <v>105.4</v>
      </c>
      <c r="AM183" s="30">
        <v>105.4</v>
      </c>
      <c r="AN183" s="30">
        <v>105.7</v>
      </c>
      <c r="AO183" s="30">
        <v>105.5</v>
      </c>
      <c r="AP183" s="30">
        <v>105</v>
      </c>
      <c r="AR183" s="30">
        <f t="shared" si="49"/>
        <v>0.94696969696969702</v>
      </c>
      <c r="AS183" s="30">
        <f t="shared" si="49"/>
        <v>0.95057034220532322</v>
      </c>
      <c r="AT183" s="30">
        <f t="shared" si="49"/>
        <v>0.94161958568738224</v>
      </c>
      <c r="AU183" s="30">
        <f t="shared" si="49"/>
        <v>0.94428706326723322</v>
      </c>
      <c r="AV183" s="30">
        <f t="shared" si="49"/>
        <v>0.95057034220532322</v>
      </c>
      <c r="AX183" s="30">
        <v>99.8</v>
      </c>
    </row>
    <row r="184" spans="1:50">
      <c r="A184" s="100" t="s">
        <v>283</v>
      </c>
      <c r="H184" s="30">
        <f t="shared" si="46"/>
        <v>1.0172939979654121</v>
      </c>
      <c r="I184" s="30">
        <f t="shared" si="46"/>
        <v>1.0204081632653061</v>
      </c>
      <c r="J184" s="30">
        <f t="shared" si="46"/>
        <v>1.0162601626016259</v>
      </c>
      <c r="K184" s="30">
        <f t="shared" si="46"/>
        <v>1.015228426395939</v>
      </c>
      <c r="L184" s="30">
        <f t="shared" si="46"/>
        <v>1.0214504596527101</v>
      </c>
      <c r="T184" s="30">
        <f t="shared" si="47"/>
        <v>0.99833610648918469</v>
      </c>
      <c r="U184" s="30">
        <f t="shared" si="47"/>
        <v>1.003260596940055</v>
      </c>
      <c r="V184" s="30">
        <f t="shared" si="47"/>
        <v>1.0000000000000002</v>
      </c>
      <c r="W184" s="30">
        <f t="shared" si="47"/>
        <v>0.99792099792099798</v>
      </c>
      <c r="X184" s="30">
        <f t="shared" si="47"/>
        <v>0.98247912231865087</v>
      </c>
      <c r="Z184" s="255">
        <v>109.9</v>
      </c>
      <c r="AA184" s="255">
        <v>108.8</v>
      </c>
      <c r="AB184" s="255">
        <v>109.1</v>
      </c>
      <c r="AC184" s="255">
        <v>111.4</v>
      </c>
      <c r="AD184" s="255">
        <v>110.5</v>
      </c>
      <c r="AF184" s="30">
        <f t="shared" si="48"/>
        <v>0.94161958568738224</v>
      </c>
      <c r="AG184" s="30">
        <f t="shared" si="48"/>
        <v>0.95057034220532322</v>
      </c>
      <c r="AH184" s="30">
        <f t="shared" si="48"/>
        <v>0.94696969696969702</v>
      </c>
      <c r="AI184" s="30">
        <f t="shared" si="48"/>
        <v>0.93370681605975725</v>
      </c>
      <c r="AJ184" s="30">
        <f t="shared" si="48"/>
        <v>0.93283582089552242</v>
      </c>
      <c r="AL184" s="30">
        <v>105.6</v>
      </c>
      <c r="AM184" s="30">
        <v>105.3</v>
      </c>
      <c r="AN184" s="30">
        <v>106.1</v>
      </c>
      <c r="AO184" s="30">
        <v>106</v>
      </c>
      <c r="AP184" s="30">
        <v>105</v>
      </c>
      <c r="AR184" s="30">
        <f t="shared" si="49"/>
        <v>0.94696969696969702</v>
      </c>
      <c r="AS184" s="30">
        <f t="shared" si="49"/>
        <v>0.95057034220532322</v>
      </c>
      <c r="AT184" s="30">
        <f t="shared" si="49"/>
        <v>0.94161958568738224</v>
      </c>
      <c r="AU184" s="30">
        <f t="shared" si="49"/>
        <v>0.94428706326723322</v>
      </c>
      <c r="AV184" s="30">
        <f t="shared" si="49"/>
        <v>0.95057034220532322</v>
      </c>
      <c r="AX184" s="30">
        <v>99.9</v>
      </c>
    </row>
    <row r="185" spans="1:50">
      <c r="A185" s="100" t="s">
        <v>284</v>
      </c>
      <c r="H185" s="30">
        <f t="shared" si="46"/>
        <v>1.0172939979654121</v>
      </c>
      <c r="I185" s="30">
        <f t="shared" si="46"/>
        <v>1.0204081632653061</v>
      </c>
      <c r="J185" s="30">
        <f t="shared" si="46"/>
        <v>1.0162601626016259</v>
      </c>
      <c r="K185" s="30">
        <f t="shared" si="46"/>
        <v>1.015228426395939</v>
      </c>
      <c r="L185" s="30">
        <f t="shared" si="46"/>
        <v>1.0214504596527101</v>
      </c>
      <c r="T185" s="30">
        <f t="shared" si="47"/>
        <v>0.99833610648918469</v>
      </c>
      <c r="U185" s="30">
        <f t="shared" si="47"/>
        <v>1.003260596940055</v>
      </c>
      <c r="V185" s="30">
        <f t="shared" si="47"/>
        <v>1.0000000000000002</v>
      </c>
      <c r="W185" s="30">
        <f t="shared" si="47"/>
        <v>0.99792099792099798</v>
      </c>
      <c r="X185" s="30">
        <f t="shared" si="47"/>
        <v>0.98247912231865087</v>
      </c>
      <c r="Z185" s="255">
        <v>110</v>
      </c>
      <c r="AA185" s="255">
        <v>109.1</v>
      </c>
      <c r="AB185" s="255">
        <v>109.2</v>
      </c>
      <c r="AC185" s="255">
        <v>111.4</v>
      </c>
      <c r="AD185" s="255">
        <v>110.4</v>
      </c>
      <c r="AF185" s="30">
        <f t="shared" si="48"/>
        <v>0.94161958568738224</v>
      </c>
      <c r="AG185" s="30">
        <f t="shared" si="48"/>
        <v>0.95057034220532322</v>
      </c>
      <c r="AH185" s="30">
        <f t="shared" si="48"/>
        <v>0.94696969696969702</v>
      </c>
      <c r="AI185" s="30">
        <f t="shared" si="48"/>
        <v>0.93370681605975725</v>
      </c>
      <c r="AJ185" s="30">
        <f t="shared" si="48"/>
        <v>0.93283582089552242</v>
      </c>
      <c r="AL185" s="30">
        <v>106.1</v>
      </c>
      <c r="AM185" s="30">
        <v>105.7</v>
      </c>
      <c r="AN185" s="30">
        <v>106.6</v>
      </c>
      <c r="AO185" s="30">
        <v>106.3</v>
      </c>
      <c r="AP185" s="30">
        <v>105.6</v>
      </c>
      <c r="AR185" s="30">
        <f t="shared" si="49"/>
        <v>0.94696969696969702</v>
      </c>
      <c r="AS185" s="30">
        <f t="shared" si="49"/>
        <v>0.95057034220532322</v>
      </c>
      <c r="AT185" s="30">
        <f t="shared" si="49"/>
        <v>0.94161958568738224</v>
      </c>
      <c r="AU185" s="30">
        <f t="shared" si="49"/>
        <v>0.94428706326723322</v>
      </c>
      <c r="AV185" s="30">
        <f t="shared" si="49"/>
        <v>0.95057034220532322</v>
      </c>
      <c r="AX185" s="30">
        <v>100.4</v>
      </c>
    </row>
    <row r="186" spans="1:50">
      <c r="A186" s="100" t="s">
        <v>285</v>
      </c>
      <c r="H186" s="30">
        <f t="shared" si="46"/>
        <v>1.0172939979654121</v>
      </c>
      <c r="I186" s="30">
        <f t="shared" si="46"/>
        <v>1.0204081632653061</v>
      </c>
      <c r="J186" s="30">
        <f t="shared" si="46"/>
        <v>1.0162601626016259</v>
      </c>
      <c r="K186" s="30">
        <f t="shared" si="46"/>
        <v>1.015228426395939</v>
      </c>
      <c r="L186" s="30">
        <f t="shared" si="46"/>
        <v>1.0214504596527101</v>
      </c>
      <c r="T186" s="30">
        <f t="shared" si="47"/>
        <v>0.99833610648918469</v>
      </c>
      <c r="U186" s="30">
        <f t="shared" si="47"/>
        <v>1.003260596940055</v>
      </c>
      <c r="V186" s="30">
        <f t="shared" si="47"/>
        <v>1.0000000000000002</v>
      </c>
      <c r="W186" s="30">
        <f t="shared" si="47"/>
        <v>0.99792099792099798</v>
      </c>
      <c r="X186" s="30">
        <f t="shared" si="47"/>
        <v>0.98247912231865087</v>
      </c>
      <c r="Z186" s="255">
        <v>109.1</v>
      </c>
      <c r="AA186" s="255">
        <v>108.3</v>
      </c>
      <c r="AB186" s="255">
        <v>108.2</v>
      </c>
      <c r="AC186" s="255">
        <v>110.4</v>
      </c>
      <c r="AD186" s="255">
        <v>109.3</v>
      </c>
      <c r="AF186" s="30">
        <f t="shared" si="48"/>
        <v>0.94161958568738224</v>
      </c>
      <c r="AG186" s="30">
        <f t="shared" si="48"/>
        <v>0.95057034220532322</v>
      </c>
      <c r="AH186" s="30">
        <f t="shared" si="48"/>
        <v>0.94696969696969702</v>
      </c>
      <c r="AI186" s="30">
        <f t="shared" si="48"/>
        <v>0.93370681605975725</v>
      </c>
      <c r="AJ186" s="30">
        <f t="shared" si="48"/>
        <v>0.93283582089552242</v>
      </c>
      <c r="AL186" s="30">
        <v>105.7</v>
      </c>
      <c r="AM186" s="30">
        <v>105.3</v>
      </c>
      <c r="AN186" s="30">
        <v>106.2</v>
      </c>
      <c r="AO186" s="30">
        <v>105.9</v>
      </c>
      <c r="AP186" s="30">
        <v>105.4</v>
      </c>
      <c r="AR186" s="30">
        <f t="shared" si="49"/>
        <v>0.94696969696969702</v>
      </c>
      <c r="AS186" s="30">
        <f t="shared" si="49"/>
        <v>0.95057034220532322</v>
      </c>
      <c r="AT186" s="30">
        <f t="shared" si="49"/>
        <v>0.94161958568738224</v>
      </c>
      <c r="AU186" s="30">
        <f t="shared" si="49"/>
        <v>0.94428706326723322</v>
      </c>
      <c r="AV186" s="30">
        <f t="shared" si="49"/>
        <v>0.95057034220532322</v>
      </c>
      <c r="AX186" s="30">
        <v>100.1</v>
      </c>
    </row>
    <row r="187" spans="1:50">
      <c r="A187" s="100" t="s">
        <v>286</v>
      </c>
      <c r="H187" s="30">
        <f t="shared" si="46"/>
        <v>1.0172939979654121</v>
      </c>
      <c r="I187" s="30">
        <f t="shared" si="46"/>
        <v>1.0204081632653061</v>
      </c>
      <c r="J187" s="30">
        <f t="shared" si="46"/>
        <v>1.0162601626016259</v>
      </c>
      <c r="K187" s="30">
        <f t="shared" si="46"/>
        <v>1.015228426395939</v>
      </c>
      <c r="L187" s="30">
        <f t="shared" si="46"/>
        <v>1.0214504596527101</v>
      </c>
      <c r="T187" s="30">
        <f t="shared" si="47"/>
        <v>0.99833610648918469</v>
      </c>
      <c r="U187" s="30">
        <f t="shared" si="47"/>
        <v>1.003260596940055</v>
      </c>
      <c r="V187" s="30">
        <f t="shared" si="47"/>
        <v>1.0000000000000002</v>
      </c>
      <c r="W187" s="30">
        <f t="shared" si="47"/>
        <v>0.99792099792099798</v>
      </c>
      <c r="X187" s="30">
        <f t="shared" si="47"/>
        <v>0.98247912231865087</v>
      </c>
      <c r="Z187" s="255">
        <v>107.9</v>
      </c>
      <c r="AA187" s="255">
        <v>107.4</v>
      </c>
      <c r="AB187" s="255">
        <v>107.1</v>
      </c>
      <c r="AC187" s="255">
        <v>109.1</v>
      </c>
      <c r="AD187" s="255">
        <v>107.9</v>
      </c>
      <c r="AF187" s="30">
        <f t="shared" si="48"/>
        <v>0.94161958568738224</v>
      </c>
      <c r="AG187" s="30">
        <f t="shared" si="48"/>
        <v>0.95057034220532322</v>
      </c>
      <c r="AH187" s="30">
        <f t="shared" si="48"/>
        <v>0.94696969696969702</v>
      </c>
      <c r="AI187" s="30">
        <f t="shared" si="48"/>
        <v>0.93370681605975725</v>
      </c>
      <c r="AJ187" s="30">
        <f t="shared" si="48"/>
        <v>0.93283582089552242</v>
      </c>
      <c r="AL187" s="30">
        <v>105.1</v>
      </c>
      <c r="AM187" s="30">
        <v>104.7</v>
      </c>
      <c r="AN187" s="30">
        <v>105.7</v>
      </c>
      <c r="AO187" s="30">
        <v>105.1</v>
      </c>
      <c r="AP187" s="30">
        <v>104.6</v>
      </c>
      <c r="AR187" s="30">
        <f t="shared" si="49"/>
        <v>0.94696969696969702</v>
      </c>
      <c r="AS187" s="30">
        <f t="shared" si="49"/>
        <v>0.95057034220532322</v>
      </c>
      <c r="AT187" s="30">
        <f t="shared" si="49"/>
        <v>0.94161958568738224</v>
      </c>
      <c r="AU187" s="30">
        <f t="shared" si="49"/>
        <v>0.94428706326723322</v>
      </c>
      <c r="AV187" s="30">
        <f t="shared" si="49"/>
        <v>0.95057034220532322</v>
      </c>
      <c r="AX187" s="30">
        <v>99.5</v>
      </c>
    </row>
    <row r="188" spans="1:50">
      <c r="A188" s="100" t="s">
        <v>287</v>
      </c>
      <c r="H188" s="30">
        <f t="shared" si="46"/>
        <v>1.0172939979654121</v>
      </c>
      <c r="I188" s="30">
        <f t="shared" si="46"/>
        <v>1.0204081632653061</v>
      </c>
      <c r="J188" s="30">
        <f t="shared" si="46"/>
        <v>1.0162601626016259</v>
      </c>
      <c r="K188" s="30">
        <f t="shared" si="46"/>
        <v>1.015228426395939</v>
      </c>
      <c r="L188" s="30">
        <f t="shared" si="46"/>
        <v>1.0214504596527101</v>
      </c>
      <c r="T188" s="30">
        <f t="shared" si="47"/>
        <v>0.99833610648918469</v>
      </c>
      <c r="U188" s="30">
        <f t="shared" si="47"/>
        <v>1.003260596940055</v>
      </c>
      <c r="V188" s="30">
        <f t="shared" si="47"/>
        <v>1.0000000000000002</v>
      </c>
      <c r="W188" s="30">
        <f t="shared" si="47"/>
        <v>0.99792099792099798</v>
      </c>
      <c r="X188" s="30">
        <f t="shared" si="47"/>
        <v>0.98247912231865087</v>
      </c>
      <c r="Z188" s="255">
        <v>109.1</v>
      </c>
      <c r="AA188" s="255">
        <v>108.5</v>
      </c>
      <c r="AB188" s="255">
        <v>108.4</v>
      </c>
      <c r="AC188" s="255">
        <v>110.3</v>
      </c>
      <c r="AD188" s="255">
        <v>108.8</v>
      </c>
      <c r="AF188" s="30">
        <f t="shared" si="48"/>
        <v>0.94161958568738224</v>
      </c>
      <c r="AG188" s="30">
        <f t="shared" si="48"/>
        <v>0.95057034220532322</v>
      </c>
      <c r="AH188" s="30">
        <f t="shared" si="48"/>
        <v>0.94696969696969702</v>
      </c>
      <c r="AI188" s="30">
        <f t="shared" si="48"/>
        <v>0.93370681605975725</v>
      </c>
      <c r="AJ188" s="30">
        <f t="shared" si="48"/>
        <v>0.93283582089552242</v>
      </c>
      <c r="AL188" s="30">
        <v>105.3</v>
      </c>
      <c r="AM188" s="30">
        <v>104.9</v>
      </c>
      <c r="AN188" s="30">
        <v>106</v>
      </c>
      <c r="AO188" s="30">
        <v>105.6</v>
      </c>
      <c r="AP188" s="30">
        <v>104.4</v>
      </c>
      <c r="AR188" s="30">
        <f t="shared" si="49"/>
        <v>0.94696969696969702</v>
      </c>
      <c r="AS188" s="30">
        <f t="shared" si="49"/>
        <v>0.95057034220532322</v>
      </c>
      <c r="AT188" s="30">
        <f t="shared" si="49"/>
        <v>0.94161958568738224</v>
      </c>
      <c r="AU188" s="30">
        <f t="shared" si="49"/>
        <v>0.94428706326723322</v>
      </c>
      <c r="AV188" s="30">
        <f t="shared" si="49"/>
        <v>0.95057034220532322</v>
      </c>
      <c r="AX188" s="30">
        <v>99.7</v>
      </c>
    </row>
    <row r="189" spans="1:50">
      <c r="A189" s="100" t="s">
        <v>288</v>
      </c>
      <c r="H189" s="30">
        <f t="shared" si="46"/>
        <v>1.0172939979654121</v>
      </c>
      <c r="I189" s="30">
        <f t="shared" si="46"/>
        <v>1.0204081632653061</v>
      </c>
      <c r="J189" s="30">
        <f t="shared" si="46"/>
        <v>1.0162601626016259</v>
      </c>
      <c r="K189" s="30">
        <f t="shared" si="46"/>
        <v>1.015228426395939</v>
      </c>
      <c r="L189" s="30">
        <f t="shared" si="46"/>
        <v>1.0214504596527101</v>
      </c>
      <c r="T189" s="30">
        <f t="shared" si="47"/>
        <v>0.99833610648918469</v>
      </c>
      <c r="U189" s="30">
        <f t="shared" si="47"/>
        <v>1.003260596940055</v>
      </c>
      <c r="V189" s="30">
        <f t="shared" si="47"/>
        <v>1.0000000000000002</v>
      </c>
      <c r="W189" s="30">
        <f t="shared" si="47"/>
        <v>0.99792099792099798</v>
      </c>
      <c r="X189" s="30">
        <f t="shared" si="47"/>
        <v>0.98247912231865087</v>
      </c>
      <c r="Z189" s="255">
        <v>109</v>
      </c>
      <c r="AA189" s="255">
        <v>108.4</v>
      </c>
      <c r="AB189" s="255">
        <v>108.3</v>
      </c>
      <c r="AC189" s="255">
        <v>110.3</v>
      </c>
      <c r="AD189" s="255">
        <v>108.6</v>
      </c>
      <c r="AF189" s="30">
        <f t="shared" si="48"/>
        <v>0.94161958568738224</v>
      </c>
      <c r="AG189" s="30">
        <f t="shared" si="48"/>
        <v>0.95057034220532322</v>
      </c>
      <c r="AH189" s="30">
        <f t="shared" si="48"/>
        <v>0.94696969696969702</v>
      </c>
      <c r="AI189" s="30">
        <f t="shared" si="48"/>
        <v>0.93370681605975725</v>
      </c>
      <c r="AJ189" s="30">
        <f t="shared" si="48"/>
        <v>0.93283582089552242</v>
      </c>
      <c r="AL189" s="30">
        <v>105.5</v>
      </c>
      <c r="AM189" s="30">
        <v>105.1</v>
      </c>
      <c r="AN189" s="30">
        <v>106.2</v>
      </c>
      <c r="AO189" s="30">
        <v>105.8</v>
      </c>
      <c r="AP189" s="30">
        <v>104.7</v>
      </c>
      <c r="AR189" s="30">
        <f t="shared" si="49"/>
        <v>0.94696969696969702</v>
      </c>
      <c r="AS189" s="30">
        <f t="shared" si="49"/>
        <v>0.95057034220532322</v>
      </c>
      <c r="AT189" s="30">
        <f t="shared" si="49"/>
        <v>0.94161958568738224</v>
      </c>
      <c r="AU189" s="30">
        <f t="shared" si="49"/>
        <v>0.94428706326723322</v>
      </c>
      <c r="AV189" s="30">
        <f t="shared" si="49"/>
        <v>0.95057034220532322</v>
      </c>
      <c r="AX189" s="30">
        <v>99.9</v>
      </c>
    </row>
    <row r="190" spans="1:50">
      <c r="A190" s="100" t="s">
        <v>289</v>
      </c>
      <c r="H190" s="30">
        <f t="shared" si="46"/>
        <v>1.0172939979654121</v>
      </c>
      <c r="I190" s="30">
        <f t="shared" si="46"/>
        <v>1.0204081632653061</v>
      </c>
      <c r="J190" s="30">
        <f t="shared" si="46"/>
        <v>1.0162601626016259</v>
      </c>
      <c r="K190" s="30">
        <f t="shared" si="46"/>
        <v>1.015228426395939</v>
      </c>
      <c r="L190" s="30">
        <f t="shared" si="46"/>
        <v>1.0214504596527101</v>
      </c>
      <c r="T190" s="30">
        <f t="shared" si="47"/>
        <v>0.99833610648918469</v>
      </c>
      <c r="U190" s="30">
        <f t="shared" si="47"/>
        <v>1.003260596940055</v>
      </c>
      <c r="V190" s="30">
        <f t="shared" si="47"/>
        <v>1.0000000000000002</v>
      </c>
      <c r="W190" s="30">
        <f t="shared" si="47"/>
        <v>0.99792099792099798</v>
      </c>
      <c r="X190" s="30">
        <f t="shared" si="47"/>
        <v>0.98247912231865087</v>
      </c>
      <c r="Z190" s="255">
        <v>109.7</v>
      </c>
      <c r="AA190" s="255">
        <v>109</v>
      </c>
      <c r="AB190" s="255">
        <v>109</v>
      </c>
      <c r="AC190" s="255">
        <v>111</v>
      </c>
      <c r="AD190" s="255">
        <v>109.4</v>
      </c>
      <c r="AF190" s="30">
        <f t="shared" si="48"/>
        <v>0.94161958568738224</v>
      </c>
      <c r="AG190" s="30">
        <f t="shared" si="48"/>
        <v>0.95057034220532322</v>
      </c>
      <c r="AH190" s="30">
        <f t="shared" si="48"/>
        <v>0.94696969696969702</v>
      </c>
      <c r="AI190" s="30">
        <f t="shared" si="48"/>
        <v>0.93370681605975725</v>
      </c>
      <c r="AJ190" s="30">
        <f t="shared" si="48"/>
        <v>0.93283582089552242</v>
      </c>
      <c r="AL190" s="30">
        <v>106.2</v>
      </c>
      <c r="AM190" s="30">
        <v>105.7</v>
      </c>
      <c r="AN190" s="30">
        <v>106.9</v>
      </c>
      <c r="AO190" s="30">
        <v>106.7</v>
      </c>
      <c r="AP190" s="30">
        <v>105.5</v>
      </c>
      <c r="AR190" s="30">
        <f t="shared" si="49"/>
        <v>0.94696969696969702</v>
      </c>
      <c r="AS190" s="30">
        <f t="shared" si="49"/>
        <v>0.95057034220532322</v>
      </c>
      <c r="AT190" s="30">
        <f t="shared" si="49"/>
        <v>0.94161958568738224</v>
      </c>
      <c r="AU190" s="30">
        <f t="shared" si="49"/>
        <v>0.94428706326723322</v>
      </c>
      <c r="AV190" s="30">
        <f t="shared" si="49"/>
        <v>0.95057034220532322</v>
      </c>
      <c r="AX190" s="30">
        <v>100.5</v>
      </c>
    </row>
    <row r="191" spans="1:50">
      <c r="A191" s="100" t="s">
        <v>290</v>
      </c>
      <c r="H191" s="30">
        <f t="shared" si="46"/>
        <v>1.0172939979654121</v>
      </c>
      <c r="I191" s="30">
        <f t="shared" si="46"/>
        <v>1.0204081632653061</v>
      </c>
      <c r="J191" s="30">
        <f t="shared" si="46"/>
        <v>1.0162601626016259</v>
      </c>
      <c r="K191" s="30">
        <f t="shared" si="46"/>
        <v>1.015228426395939</v>
      </c>
      <c r="L191" s="30">
        <f t="shared" si="46"/>
        <v>1.0214504596527101</v>
      </c>
      <c r="T191" s="30">
        <f t="shared" si="47"/>
        <v>0.99833610648918469</v>
      </c>
      <c r="U191" s="30">
        <f t="shared" si="47"/>
        <v>1.003260596940055</v>
      </c>
      <c r="V191" s="30">
        <f t="shared" si="47"/>
        <v>1.0000000000000002</v>
      </c>
      <c r="W191" s="30">
        <f t="shared" si="47"/>
        <v>0.99792099792099798</v>
      </c>
      <c r="X191" s="30">
        <f t="shared" si="47"/>
        <v>0.98247912231865087</v>
      </c>
      <c r="Z191" s="255">
        <v>109.3</v>
      </c>
      <c r="AA191" s="255">
        <v>108.5</v>
      </c>
      <c r="AB191" s="255">
        <v>108.6</v>
      </c>
      <c r="AC191" s="255">
        <v>110.9</v>
      </c>
      <c r="AD191" s="255">
        <v>108.9</v>
      </c>
      <c r="AF191" s="30">
        <f t="shared" si="48"/>
        <v>0.94161958568738224</v>
      </c>
      <c r="AG191" s="30">
        <f t="shared" si="48"/>
        <v>0.95057034220532322</v>
      </c>
      <c r="AH191" s="30">
        <f t="shared" si="48"/>
        <v>0.94696969696969702</v>
      </c>
      <c r="AI191" s="30">
        <f t="shared" si="48"/>
        <v>0.93370681605975725</v>
      </c>
      <c r="AJ191" s="30">
        <f t="shared" si="48"/>
        <v>0.93283582089552242</v>
      </c>
      <c r="AL191" s="30">
        <v>106.6</v>
      </c>
      <c r="AM191" s="30">
        <v>106</v>
      </c>
      <c r="AN191" s="30">
        <v>107.3</v>
      </c>
      <c r="AO191" s="30">
        <v>107.1</v>
      </c>
      <c r="AP191" s="30">
        <v>105.9</v>
      </c>
      <c r="AR191" s="30">
        <f t="shared" si="49"/>
        <v>0.94696969696969702</v>
      </c>
      <c r="AS191" s="30">
        <f t="shared" si="49"/>
        <v>0.95057034220532322</v>
      </c>
      <c r="AT191" s="30">
        <f t="shared" si="49"/>
        <v>0.94161958568738224</v>
      </c>
      <c r="AU191" s="30">
        <f t="shared" si="49"/>
        <v>0.94428706326723322</v>
      </c>
      <c r="AV191" s="30">
        <f t="shared" si="49"/>
        <v>0.95057034220532322</v>
      </c>
      <c r="AX191" s="30">
        <v>100.9</v>
      </c>
    </row>
    <row r="192" spans="1:50">
      <c r="A192" s="100" t="s">
        <v>291</v>
      </c>
      <c r="H192" s="30">
        <f t="shared" si="46"/>
        <v>1.0172939979654121</v>
      </c>
      <c r="I192" s="30">
        <f t="shared" si="46"/>
        <v>1.0204081632653061</v>
      </c>
      <c r="J192" s="30">
        <f t="shared" si="46"/>
        <v>1.0162601626016259</v>
      </c>
      <c r="K192" s="30">
        <f t="shared" si="46"/>
        <v>1.015228426395939</v>
      </c>
      <c r="L192" s="30">
        <f t="shared" si="46"/>
        <v>1.0214504596527101</v>
      </c>
      <c r="T192" s="30">
        <f t="shared" si="47"/>
        <v>0.99833610648918469</v>
      </c>
      <c r="U192" s="30">
        <f t="shared" si="47"/>
        <v>1.003260596940055</v>
      </c>
      <c r="V192" s="30">
        <f t="shared" si="47"/>
        <v>1.0000000000000002</v>
      </c>
      <c r="W192" s="30">
        <f t="shared" si="47"/>
        <v>0.99792099792099798</v>
      </c>
      <c r="X192" s="30">
        <f t="shared" si="47"/>
        <v>0.98247912231865087</v>
      </c>
      <c r="AF192" s="30">
        <f t="shared" si="48"/>
        <v>0.94161958568738224</v>
      </c>
      <c r="AG192" s="30">
        <f t="shared" si="48"/>
        <v>0.95057034220532322</v>
      </c>
      <c r="AH192" s="30">
        <f t="shared" si="48"/>
        <v>0.94696969696969702</v>
      </c>
      <c r="AI192" s="30">
        <f t="shared" si="48"/>
        <v>0.93370681605975725</v>
      </c>
      <c r="AJ192" s="30">
        <f t="shared" si="48"/>
        <v>0.93283582089552242</v>
      </c>
      <c r="AL192" s="30">
        <v>107.3</v>
      </c>
      <c r="AM192" s="30">
        <v>106.7</v>
      </c>
      <c r="AN192" s="30">
        <v>108</v>
      </c>
      <c r="AO192" s="30">
        <v>107.6</v>
      </c>
      <c r="AP192" s="30">
        <v>106.2</v>
      </c>
      <c r="AR192" s="30">
        <f t="shared" si="49"/>
        <v>0.94696969696969702</v>
      </c>
      <c r="AS192" s="30">
        <f t="shared" si="49"/>
        <v>0.95057034220532322</v>
      </c>
      <c r="AT192" s="30">
        <f t="shared" si="49"/>
        <v>0.94161958568738224</v>
      </c>
      <c r="AU192" s="30">
        <f t="shared" si="49"/>
        <v>0.94428706326723322</v>
      </c>
      <c r="AV192" s="30">
        <f t="shared" si="49"/>
        <v>0.95057034220532322</v>
      </c>
      <c r="AX192" s="30">
        <v>101.4</v>
      </c>
    </row>
    <row r="193" spans="1:50">
      <c r="A193" s="100" t="s">
        <v>292</v>
      </c>
      <c r="H193" s="30">
        <f t="shared" si="46"/>
        <v>1.0172939979654121</v>
      </c>
      <c r="I193" s="30">
        <f t="shared" si="46"/>
        <v>1.0204081632653061</v>
      </c>
      <c r="J193" s="30">
        <f t="shared" si="46"/>
        <v>1.0162601626016259</v>
      </c>
      <c r="K193" s="30">
        <f t="shared" si="46"/>
        <v>1.015228426395939</v>
      </c>
      <c r="L193" s="30">
        <f t="shared" si="46"/>
        <v>1.0214504596527101</v>
      </c>
      <c r="T193" s="30">
        <f t="shared" si="47"/>
        <v>0.99833610648918469</v>
      </c>
      <c r="U193" s="30">
        <f t="shared" si="47"/>
        <v>1.003260596940055</v>
      </c>
      <c r="V193" s="30">
        <f t="shared" si="47"/>
        <v>1.0000000000000002</v>
      </c>
      <c r="W193" s="30">
        <f t="shared" si="47"/>
        <v>0.99792099792099798</v>
      </c>
      <c r="X193" s="30">
        <f t="shared" si="47"/>
        <v>0.98247912231865087</v>
      </c>
      <c r="AF193" s="30">
        <f t="shared" si="48"/>
        <v>0.94161958568738224</v>
      </c>
      <c r="AG193" s="30">
        <f t="shared" si="48"/>
        <v>0.95057034220532322</v>
      </c>
      <c r="AH193" s="30">
        <f t="shared" si="48"/>
        <v>0.94696969696969702</v>
      </c>
      <c r="AI193" s="30">
        <f t="shared" si="48"/>
        <v>0.93370681605975725</v>
      </c>
      <c r="AJ193" s="30">
        <f t="shared" si="48"/>
        <v>0.93283582089552242</v>
      </c>
      <c r="AL193" s="30">
        <v>107.6</v>
      </c>
      <c r="AM193" s="30">
        <v>107.1</v>
      </c>
      <c r="AN193" s="30">
        <v>108.3</v>
      </c>
      <c r="AO193" s="30">
        <v>108</v>
      </c>
      <c r="AP193" s="30">
        <v>106.8</v>
      </c>
      <c r="AR193" s="30">
        <f t="shared" si="49"/>
        <v>0.94696969696969702</v>
      </c>
      <c r="AS193" s="30">
        <f t="shared" si="49"/>
        <v>0.95057034220532322</v>
      </c>
      <c r="AT193" s="30">
        <f t="shared" si="49"/>
        <v>0.94161958568738224</v>
      </c>
      <c r="AU193" s="30">
        <f t="shared" si="49"/>
        <v>0.94428706326723322</v>
      </c>
      <c r="AV193" s="30">
        <f t="shared" si="49"/>
        <v>0.95057034220532322</v>
      </c>
      <c r="AX193" s="30">
        <v>101.6</v>
      </c>
    </row>
    <row r="194" spans="1:50">
      <c r="A194" s="100" t="s">
        <v>293</v>
      </c>
      <c r="H194" s="30">
        <f t="shared" ref="H194:L207" si="50">H193</f>
        <v>1.0172939979654121</v>
      </c>
      <c r="I194" s="30">
        <f t="shared" si="50"/>
        <v>1.0204081632653061</v>
      </c>
      <c r="J194" s="30">
        <f t="shared" si="50"/>
        <v>1.0162601626016259</v>
      </c>
      <c r="K194" s="30">
        <f t="shared" si="50"/>
        <v>1.015228426395939</v>
      </c>
      <c r="L194" s="30">
        <f t="shared" si="50"/>
        <v>1.0214504596527101</v>
      </c>
      <c r="T194" s="30">
        <f t="shared" ref="T194:X207" si="51">T193</f>
        <v>0.99833610648918469</v>
      </c>
      <c r="U194" s="30">
        <f t="shared" si="51"/>
        <v>1.003260596940055</v>
      </c>
      <c r="V194" s="30">
        <f t="shared" si="51"/>
        <v>1.0000000000000002</v>
      </c>
      <c r="W194" s="30">
        <f t="shared" si="51"/>
        <v>0.99792099792099798</v>
      </c>
      <c r="X194" s="30">
        <f t="shared" si="51"/>
        <v>0.98247912231865087</v>
      </c>
      <c r="AF194" s="30">
        <f t="shared" ref="AF194:AJ207" si="52">AF193</f>
        <v>0.94161958568738224</v>
      </c>
      <c r="AG194" s="30">
        <f t="shared" si="52"/>
        <v>0.95057034220532322</v>
      </c>
      <c r="AH194" s="30">
        <f t="shared" si="52"/>
        <v>0.94696969696969702</v>
      </c>
      <c r="AI194" s="30">
        <f t="shared" si="52"/>
        <v>0.93370681605975725</v>
      </c>
      <c r="AJ194" s="30">
        <f t="shared" si="52"/>
        <v>0.93283582089552242</v>
      </c>
      <c r="AL194" s="30">
        <v>109</v>
      </c>
      <c r="AM194" s="30">
        <v>108.2</v>
      </c>
      <c r="AN194" s="30">
        <v>109.7</v>
      </c>
      <c r="AO194" s="30">
        <v>109.4</v>
      </c>
      <c r="AP194" s="30">
        <v>108.3</v>
      </c>
      <c r="AR194" s="30">
        <f t="shared" ref="AR194:AV207" si="53">AR193</f>
        <v>0.94696969696969702</v>
      </c>
      <c r="AS194" s="30">
        <f t="shared" si="53"/>
        <v>0.95057034220532322</v>
      </c>
      <c r="AT194" s="30">
        <f t="shared" si="53"/>
        <v>0.94161958568738224</v>
      </c>
      <c r="AU194" s="30">
        <f t="shared" si="53"/>
        <v>0.94428706326723322</v>
      </c>
      <c r="AV194" s="30">
        <f t="shared" si="53"/>
        <v>0.95057034220532322</v>
      </c>
      <c r="AX194" s="30">
        <v>102.9</v>
      </c>
    </row>
    <row r="195" spans="1:50">
      <c r="A195" s="100" t="s">
        <v>294</v>
      </c>
      <c r="H195" s="30">
        <f t="shared" si="50"/>
        <v>1.0172939979654121</v>
      </c>
      <c r="I195" s="30">
        <f t="shared" si="50"/>
        <v>1.0204081632653061</v>
      </c>
      <c r="J195" s="30">
        <f t="shared" si="50"/>
        <v>1.0162601626016259</v>
      </c>
      <c r="K195" s="30">
        <f t="shared" si="50"/>
        <v>1.015228426395939</v>
      </c>
      <c r="L195" s="30">
        <f t="shared" si="50"/>
        <v>1.0214504596527101</v>
      </c>
      <c r="T195" s="30">
        <f t="shared" si="51"/>
        <v>0.99833610648918469</v>
      </c>
      <c r="U195" s="30">
        <f t="shared" si="51"/>
        <v>1.003260596940055</v>
      </c>
      <c r="V195" s="30">
        <f t="shared" si="51"/>
        <v>1.0000000000000002</v>
      </c>
      <c r="W195" s="30">
        <f t="shared" si="51"/>
        <v>0.99792099792099798</v>
      </c>
      <c r="X195" s="30">
        <f t="shared" si="51"/>
        <v>0.98247912231865087</v>
      </c>
      <c r="AF195" s="30">
        <f t="shared" si="52"/>
        <v>0.94161958568738224</v>
      </c>
      <c r="AG195" s="30">
        <f t="shared" si="52"/>
        <v>0.95057034220532322</v>
      </c>
      <c r="AH195" s="30">
        <f t="shared" si="52"/>
        <v>0.94696969696969702</v>
      </c>
      <c r="AI195" s="30">
        <f t="shared" si="52"/>
        <v>0.93370681605975725</v>
      </c>
      <c r="AJ195" s="30">
        <f t="shared" si="52"/>
        <v>0.93283582089552242</v>
      </c>
      <c r="AL195" s="30">
        <v>109.1</v>
      </c>
      <c r="AM195" s="30">
        <v>108.4</v>
      </c>
      <c r="AN195" s="30">
        <v>110</v>
      </c>
      <c r="AO195" s="30">
        <v>109.6</v>
      </c>
      <c r="AP195" s="30">
        <v>108.3</v>
      </c>
      <c r="AR195" s="30">
        <f t="shared" si="53"/>
        <v>0.94696969696969702</v>
      </c>
      <c r="AS195" s="30">
        <f t="shared" si="53"/>
        <v>0.95057034220532322</v>
      </c>
      <c r="AT195" s="30">
        <f t="shared" si="53"/>
        <v>0.94161958568738224</v>
      </c>
      <c r="AU195" s="30">
        <f t="shared" si="53"/>
        <v>0.94428706326723322</v>
      </c>
      <c r="AV195" s="30">
        <f t="shared" si="53"/>
        <v>0.95057034220532322</v>
      </c>
      <c r="AX195" s="30">
        <v>103</v>
      </c>
    </row>
    <row r="196" spans="1:50">
      <c r="A196" s="100" t="s">
        <v>295</v>
      </c>
      <c r="H196" s="30">
        <f t="shared" si="50"/>
        <v>1.0172939979654121</v>
      </c>
      <c r="I196" s="30">
        <f t="shared" si="50"/>
        <v>1.0204081632653061</v>
      </c>
      <c r="J196" s="30">
        <f t="shared" si="50"/>
        <v>1.0162601626016259</v>
      </c>
      <c r="K196" s="30">
        <f t="shared" si="50"/>
        <v>1.015228426395939</v>
      </c>
      <c r="L196" s="30">
        <f t="shared" si="50"/>
        <v>1.0214504596527101</v>
      </c>
      <c r="T196" s="30">
        <f t="shared" si="51"/>
        <v>0.99833610648918469</v>
      </c>
      <c r="U196" s="30">
        <f t="shared" si="51"/>
        <v>1.003260596940055</v>
      </c>
      <c r="V196" s="30">
        <f t="shared" si="51"/>
        <v>1.0000000000000002</v>
      </c>
      <c r="W196" s="30">
        <f t="shared" si="51"/>
        <v>0.99792099792099798</v>
      </c>
      <c r="X196" s="30">
        <f t="shared" si="51"/>
        <v>0.98247912231865087</v>
      </c>
      <c r="AF196" s="30">
        <f t="shared" si="52"/>
        <v>0.94161958568738224</v>
      </c>
      <c r="AG196" s="30">
        <f t="shared" si="52"/>
        <v>0.95057034220532322</v>
      </c>
      <c r="AH196" s="30">
        <f t="shared" si="52"/>
        <v>0.94696969696969702</v>
      </c>
      <c r="AI196" s="30">
        <f t="shared" si="52"/>
        <v>0.93370681605975725</v>
      </c>
      <c r="AJ196" s="30">
        <f t="shared" si="52"/>
        <v>0.93283582089552242</v>
      </c>
      <c r="AL196" s="30">
        <v>111</v>
      </c>
      <c r="AM196" s="30">
        <v>110.3</v>
      </c>
      <c r="AN196" s="30">
        <v>111.8</v>
      </c>
      <c r="AO196" s="30">
        <v>111.6</v>
      </c>
      <c r="AP196" s="30">
        <v>110.3</v>
      </c>
      <c r="AR196" s="30">
        <f t="shared" si="53"/>
        <v>0.94696969696969702</v>
      </c>
      <c r="AS196" s="30">
        <f t="shared" si="53"/>
        <v>0.95057034220532322</v>
      </c>
      <c r="AT196" s="30">
        <f t="shared" si="53"/>
        <v>0.94161958568738224</v>
      </c>
      <c r="AU196" s="30">
        <f t="shared" si="53"/>
        <v>0.94428706326723322</v>
      </c>
      <c r="AV196" s="30">
        <f t="shared" si="53"/>
        <v>0.95057034220532322</v>
      </c>
      <c r="AX196" s="30">
        <v>104.9</v>
      </c>
    </row>
    <row r="197" spans="1:50">
      <c r="A197" s="100" t="s">
        <v>296</v>
      </c>
      <c r="H197" s="30">
        <f t="shared" si="50"/>
        <v>1.0172939979654121</v>
      </c>
      <c r="I197" s="30">
        <f t="shared" si="50"/>
        <v>1.0204081632653061</v>
      </c>
      <c r="J197" s="30">
        <f t="shared" si="50"/>
        <v>1.0162601626016259</v>
      </c>
      <c r="K197" s="30">
        <f t="shared" si="50"/>
        <v>1.015228426395939</v>
      </c>
      <c r="L197" s="30">
        <f t="shared" si="50"/>
        <v>1.0214504596527101</v>
      </c>
      <c r="T197" s="30">
        <f t="shared" si="51"/>
        <v>0.99833610648918469</v>
      </c>
      <c r="U197" s="30">
        <f t="shared" si="51"/>
        <v>1.003260596940055</v>
      </c>
      <c r="V197" s="30">
        <f t="shared" si="51"/>
        <v>1.0000000000000002</v>
      </c>
      <c r="W197" s="30">
        <f t="shared" si="51"/>
        <v>0.99792099792099798</v>
      </c>
      <c r="X197" s="30">
        <f t="shared" si="51"/>
        <v>0.98247912231865087</v>
      </c>
      <c r="AF197" s="30">
        <f t="shared" si="52"/>
        <v>0.94161958568738224</v>
      </c>
      <c r="AG197" s="30">
        <f t="shared" si="52"/>
        <v>0.95057034220532322</v>
      </c>
      <c r="AH197" s="30">
        <f t="shared" si="52"/>
        <v>0.94696969696969702</v>
      </c>
      <c r="AI197" s="30">
        <f t="shared" si="52"/>
        <v>0.93370681605975725</v>
      </c>
      <c r="AJ197" s="30">
        <f t="shared" si="52"/>
        <v>0.93283582089552242</v>
      </c>
      <c r="AL197" s="30">
        <v>111.7</v>
      </c>
      <c r="AM197" s="30">
        <v>110.8</v>
      </c>
      <c r="AN197" s="30">
        <v>112.5</v>
      </c>
      <c r="AO197" s="30">
        <v>112.3</v>
      </c>
      <c r="AP197" s="30">
        <v>111</v>
      </c>
      <c r="AR197" s="30">
        <f t="shared" si="53"/>
        <v>0.94696969696969702</v>
      </c>
      <c r="AS197" s="30">
        <f t="shared" si="53"/>
        <v>0.95057034220532322</v>
      </c>
      <c r="AT197" s="30">
        <f t="shared" si="53"/>
        <v>0.94161958568738224</v>
      </c>
      <c r="AU197" s="30">
        <f t="shared" si="53"/>
        <v>0.94428706326723322</v>
      </c>
      <c r="AV197" s="30">
        <f t="shared" si="53"/>
        <v>0.95057034220532322</v>
      </c>
      <c r="AX197" s="30">
        <v>105.6</v>
      </c>
    </row>
    <row r="198" spans="1:50">
      <c r="A198" s="100" t="s">
        <v>297</v>
      </c>
      <c r="H198" s="30">
        <f t="shared" si="50"/>
        <v>1.0172939979654121</v>
      </c>
      <c r="I198" s="30">
        <f t="shared" si="50"/>
        <v>1.0204081632653061</v>
      </c>
      <c r="J198" s="30">
        <f t="shared" si="50"/>
        <v>1.0162601626016259</v>
      </c>
      <c r="K198" s="30">
        <f t="shared" si="50"/>
        <v>1.015228426395939</v>
      </c>
      <c r="L198" s="30">
        <f t="shared" si="50"/>
        <v>1.0214504596527101</v>
      </c>
      <c r="T198" s="30">
        <f t="shared" si="51"/>
        <v>0.99833610648918469</v>
      </c>
      <c r="U198" s="30">
        <f t="shared" si="51"/>
        <v>1.003260596940055</v>
      </c>
      <c r="V198" s="30">
        <f t="shared" si="51"/>
        <v>1.0000000000000002</v>
      </c>
      <c r="W198" s="30">
        <f t="shared" si="51"/>
        <v>0.99792099792099798</v>
      </c>
      <c r="X198" s="30">
        <f t="shared" si="51"/>
        <v>0.98247912231865087</v>
      </c>
      <c r="AF198" s="30">
        <f t="shared" si="52"/>
        <v>0.94161958568738224</v>
      </c>
      <c r="AG198" s="30">
        <f t="shared" si="52"/>
        <v>0.95057034220532322</v>
      </c>
      <c r="AH198" s="30">
        <f t="shared" si="52"/>
        <v>0.94696969696969702</v>
      </c>
      <c r="AI198" s="30">
        <f t="shared" si="52"/>
        <v>0.93370681605975725</v>
      </c>
      <c r="AJ198" s="30">
        <f t="shared" si="52"/>
        <v>0.93283582089552242</v>
      </c>
      <c r="AL198" s="30">
        <v>111.9</v>
      </c>
      <c r="AM198" s="30">
        <v>110.9</v>
      </c>
      <c r="AN198" s="30">
        <v>112.9</v>
      </c>
      <c r="AO198" s="30">
        <v>112.8</v>
      </c>
      <c r="AP198" s="30">
        <v>111.2</v>
      </c>
      <c r="AR198" s="30">
        <f t="shared" si="53"/>
        <v>0.94696969696969702</v>
      </c>
      <c r="AS198" s="30">
        <f t="shared" si="53"/>
        <v>0.95057034220532322</v>
      </c>
      <c r="AT198" s="30">
        <f t="shared" si="53"/>
        <v>0.94161958568738224</v>
      </c>
      <c r="AU198" s="30">
        <f t="shared" si="53"/>
        <v>0.94428706326723322</v>
      </c>
      <c r="AV198" s="30">
        <f t="shared" si="53"/>
        <v>0.95057034220532322</v>
      </c>
      <c r="AX198" s="30">
        <v>105.8</v>
      </c>
    </row>
    <row r="199" spans="1:50">
      <c r="A199" s="100" t="s">
        <v>298</v>
      </c>
      <c r="H199" s="30">
        <f t="shared" si="50"/>
        <v>1.0172939979654121</v>
      </c>
      <c r="I199" s="30">
        <f t="shared" si="50"/>
        <v>1.0204081632653061</v>
      </c>
      <c r="J199" s="30">
        <f t="shared" si="50"/>
        <v>1.0162601626016259</v>
      </c>
      <c r="K199" s="30">
        <f t="shared" si="50"/>
        <v>1.015228426395939</v>
      </c>
      <c r="L199" s="30">
        <f t="shared" si="50"/>
        <v>1.0214504596527101</v>
      </c>
      <c r="T199" s="30">
        <f t="shared" si="51"/>
        <v>0.99833610648918469</v>
      </c>
      <c r="U199" s="30">
        <f t="shared" si="51"/>
        <v>1.003260596940055</v>
      </c>
      <c r="V199" s="30">
        <f t="shared" si="51"/>
        <v>1.0000000000000002</v>
      </c>
      <c r="W199" s="30">
        <f t="shared" si="51"/>
        <v>0.99792099792099798</v>
      </c>
      <c r="X199" s="30">
        <f t="shared" si="51"/>
        <v>0.98247912231865087</v>
      </c>
      <c r="AF199" s="30">
        <f t="shared" si="52"/>
        <v>0.94161958568738224</v>
      </c>
      <c r="AG199" s="30">
        <f t="shared" si="52"/>
        <v>0.95057034220532322</v>
      </c>
      <c r="AH199" s="30">
        <f t="shared" si="52"/>
        <v>0.94696969696969702</v>
      </c>
      <c r="AI199" s="30">
        <f t="shared" si="52"/>
        <v>0.93370681605975725</v>
      </c>
      <c r="AJ199" s="30">
        <f t="shared" si="52"/>
        <v>0.93283582089552242</v>
      </c>
      <c r="AL199" s="30">
        <v>112.2</v>
      </c>
      <c r="AM199" s="30">
        <v>111.1</v>
      </c>
      <c r="AN199" s="30">
        <v>113.2</v>
      </c>
      <c r="AO199" s="30">
        <v>113</v>
      </c>
      <c r="AP199" s="30">
        <v>111.5</v>
      </c>
      <c r="AR199" s="30">
        <f t="shared" si="53"/>
        <v>0.94696969696969702</v>
      </c>
      <c r="AS199" s="30">
        <f t="shared" si="53"/>
        <v>0.95057034220532322</v>
      </c>
      <c r="AT199" s="30">
        <f t="shared" si="53"/>
        <v>0.94161958568738224</v>
      </c>
      <c r="AU199" s="30">
        <f t="shared" si="53"/>
        <v>0.94428706326723322</v>
      </c>
      <c r="AV199" s="30">
        <f t="shared" si="53"/>
        <v>0.95057034220532322</v>
      </c>
      <c r="AX199" s="30">
        <v>105.9</v>
      </c>
    </row>
    <row r="200" spans="1:50">
      <c r="A200" s="100" t="s">
        <v>299</v>
      </c>
      <c r="H200" s="30">
        <f t="shared" si="50"/>
        <v>1.0172939979654121</v>
      </c>
      <c r="I200" s="30">
        <f t="shared" si="50"/>
        <v>1.0204081632653061</v>
      </c>
      <c r="J200" s="30">
        <f t="shared" si="50"/>
        <v>1.0162601626016259</v>
      </c>
      <c r="K200" s="30">
        <f t="shared" si="50"/>
        <v>1.015228426395939</v>
      </c>
      <c r="L200" s="30">
        <f t="shared" si="50"/>
        <v>1.0214504596527101</v>
      </c>
      <c r="T200" s="30">
        <f t="shared" si="51"/>
        <v>0.99833610648918469</v>
      </c>
      <c r="U200" s="30">
        <f t="shared" si="51"/>
        <v>1.003260596940055</v>
      </c>
      <c r="V200" s="30">
        <f t="shared" si="51"/>
        <v>1.0000000000000002</v>
      </c>
      <c r="W200" s="30">
        <f t="shared" si="51"/>
        <v>0.99792099792099798</v>
      </c>
      <c r="X200" s="30">
        <f t="shared" si="51"/>
        <v>0.98247912231865087</v>
      </c>
      <c r="AF200" s="30">
        <f t="shared" si="52"/>
        <v>0.94161958568738224</v>
      </c>
      <c r="AG200" s="30">
        <f t="shared" si="52"/>
        <v>0.95057034220532322</v>
      </c>
      <c r="AH200" s="30">
        <f t="shared" si="52"/>
        <v>0.94696969696969702</v>
      </c>
      <c r="AI200" s="30">
        <f t="shared" si="52"/>
        <v>0.93370681605975725</v>
      </c>
      <c r="AJ200" s="30">
        <f t="shared" si="52"/>
        <v>0.93283582089552242</v>
      </c>
      <c r="AL200" s="30">
        <v>112.8</v>
      </c>
      <c r="AM200" s="30">
        <v>111.7</v>
      </c>
      <c r="AN200" s="30">
        <v>113.8</v>
      </c>
      <c r="AO200" s="30">
        <v>113.7</v>
      </c>
      <c r="AP200" s="30">
        <v>112.1</v>
      </c>
      <c r="AR200" s="30">
        <f t="shared" si="53"/>
        <v>0.94696969696969702</v>
      </c>
      <c r="AS200" s="30">
        <f t="shared" si="53"/>
        <v>0.95057034220532322</v>
      </c>
      <c r="AT200" s="30">
        <f t="shared" si="53"/>
        <v>0.94161958568738224</v>
      </c>
      <c r="AU200" s="30">
        <f t="shared" si="53"/>
        <v>0.94428706326723322</v>
      </c>
      <c r="AV200" s="30">
        <f t="shared" si="53"/>
        <v>0.95057034220532322</v>
      </c>
      <c r="AX200" s="30">
        <v>106.7</v>
      </c>
    </row>
    <row r="201" spans="1:50">
      <c r="A201" s="100" t="s">
        <v>300</v>
      </c>
      <c r="H201" s="30">
        <f t="shared" si="50"/>
        <v>1.0172939979654121</v>
      </c>
      <c r="I201" s="30">
        <f t="shared" si="50"/>
        <v>1.0204081632653061</v>
      </c>
      <c r="J201" s="30">
        <f t="shared" si="50"/>
        <v>1.0162601626016259</v>
      </c>
      <c r="K201" s="30">
        <f t="shared" si="50"/>
        <v>1.015228426395939</v>
      </c>
      <c r="L201" s="30">
        <f t="shared" si="50"/>
        <v>1.0214504596527101</v>
      </c>
      <c r="T201" s="30">
        <f t="shared" si="51"/>
        <v>0.99833610648918469</v>
      </c>
      <c r="U201" s="30">
        <f t="shared" si="51"/>
        <v>1.003260596940055</v>
      </c>
      <c r="V201" s="30">
        <f t="shared" si="51"/>
        <v>1.0000000000000002</v>
      </c>
      <c r="W201" s="30">
        <f t="shared" si="51"/>
        <v>0.99792099792099798</v>
      </c>
      <c r="X201" s="30">
        <f t="shared" si="51"/>
        <v>0.98247912231865087</v>
      </c>
      <c r="AF201" s="30">
        <f t="shared" si="52"/>
        <v>0.94161958568738224</v>
      </c>
      <c r="AG201" s="30">
        <f t="shared" si="52"/>
        <v>0.95057034220532322</v>
      </c>
      <c r="AH201" s="30">
        <f t="shared" si="52"/>
        <v>0.94696969696969702</v>
      </c>
      <c r="AI201" s="30">
        <f t="shared" si="52"/>
        <v>0.93370681605975725</v>
      </c>
      <c r="AJ201" s="30">
        <f t="shared" si="52"/>
        <v>0.93283582089552242</v>
      </c>
      <c r="AL201" s="30">
        <v>113.6</v>
      </c>
      <c r="AM201" s="30">
        <v>112.5</v>
      </c>
      <c r="AN201" s="30">
        <v>114.6</v>
      </c>
      <c r="AO201" s="30">
        <v>114.5</v>
      </c>
      <c r="AP201" s="30">
        <v>113.2</v>
      </c>
      <c r="AR201" s="30">
        <f t="shared" si="53"/>
        <v>0.94696969696969702</v>
      </c>
      <c r="AS201" s="30">
        <f t="shared" si="53"/>
        <v>0.95057034220532322</v>
      </c>
      <c r="AT201" s="30">
        <f t="shared" si="53"/>
        <v>0.94161958568738224</v>
      </c>
      <c r="AU201" s="30">
        <f t="shared" si="53"/>
        <v>0.94428706326723322</v>
      </c>
      <c r="AV201" s="30">
        <f t="shared" si="53"/>
        <v>0.95057034220532322</v>
      </c>
      <c r="AX201" s="30">
        <v>107.6</v>
      </c>
    </row>
    <row r="202" spans="1:50">
      <c r="A202" s="100" t="s">
        <v>301</v>
      </c>
      <c r="H202" s="30">
        <f t="shared" si="50"/>
        <v>1.0172939979654121</v>
      </c>
      <c r="I202" s="30">
        <f t="shared" si="50"/>
        <v>1.0204081632653061</v>
      </c>
      <c r="J202" s="30">
        <f t="shared" si="50"/>
        <v>1.0162601626016259</v>
      </c>
      <c r="K202" s="30">
        <f t="shared" si="50"/>
        <v>1.015228426395939</v>
      </c>
      <c r="L202" s="30">
        <f t="shared" si="50"/>
        <v>1.0214504596527101</v>
      </c>
      <c r="T202" s="30">
        <f t="shared" si="51"/>
        <v>0.99833610648918469</v>
      </c>
      <c r="U202" s="30">
        <f t="shared" si="51"/>
        <v>1.003260596940055</v>
      </c>
      <c r="V202" s="30">
        <f t="shared" si="51"/>
        <v>1.0000000000000002</v>
      </c>
      <c r="W202" s="30">
        <f t="shared" si="51"/>
        <v>0.99792099792099798</v>
      </c>
      <c r="X202" s="30">
        <f t="shared" si="51"/>
        <v>0.98247912231865087</v>
      </c>
      <c r="AF202" s="30">
        <f t="shared" si="52"/>
        <v>0.94161958568738224</v>
      </c>
      <c r="AG202" s="30">
        <f t="shared" si="52"/>
        <v>0.95057034220532322</v>
      </c>
      <c r="AH202" s="30">
        <f t="shared" si="52"/>
        <v>0.94696969696969702</v>
      </c>
      <c r="AI202" s="30">
        <f t="shared" si="52"/>
        <v>0.93370681605975725</v>
      </c>
      <c r="AJ202" s="30">
        <f t="shared" si="52"/>
        <v>0.93283582089552242</v>
      </c>
      <c r="AL202" s="30">
        <v>115.2</v>
      </c>
      <c r="AM202" s="30">
        <v>113.8</v>
      </c>
      <c r="AN202" s="30">
        <v>116.4</v>
      </c>
      <c r="AO202" s="30">
        <v>116.2</v>
      </c>
      <c r="AP202" s="30">
        <v>114.6</v>
      </c>
      <c r="AR202" s="30">
        <f t="shared" si="53"/>
        <v>0.94696969696969702</v>
      </c>
      <c r="AS202" s="30">
        <f t="shared" si="53"/>
        <v>0.95057034220532322</v>
      </c>
      <c r="AT202" s="30">
        <f t="shared" si="53"/>
        <v>0.94161958568738224</v>
      </c>
      <c r="AU202" s="30">
        <f t="shared" si="53"/>
        <v>0.94428706326723322</v>
      </c>
      <c r="AV202" s="30">
        <f t="shared" si="53"/>
        <v>0.95057034220532322</v>
      </c>
      <c r="AX202" s="30">
        <v>109</v>
      </c>
    </row>
    <row r="203" spans="1:50">
      <c r="A203" s="100" t="s">
        <v>302</v>
      </c>
      <c r="H203" s="30">
        <f t="shared" si="50"/>
        <v>1.0172939979654121</v>
      </c>
      <c r="I203" s="30">
        <f t="shared" si="50"/>
        <v>1.0204081632653061</v>
      </c>
      <c r="J203" s="30">
        <f t="shared" si="50"/>
        <v>1.0162601626016259</v>
      </c>
      <c r="K203" s="30">
        <f t="shared" si="50"/>
        <v>1.015228426395939</v>
      </c>
      <c r="L203" s="30">
        <f t="shared" si="50"/>
        <v>1.0214504596527101</v>
      </c>
      <c r="T203" s="30">
        <f t="shared" si="51"/>
        <v>0.99833610648918469</v>
      </c>
      <c r="U203" s="30">
        <f t="shared" si="51"/>
        <v>1.003260596940055</v>
      </c>
      <c r="V203" s="30">
        <f t="shared" si="51"/>
        <v>1.0000000000000002</v>
      </c>
      <c r="W203" s="30">
        <f t="shared" si="51"/>
        <v>0.99792099792099798</v>
      </c>
      <c r="X203" s="30">
        <f t="shared" si="51"/>
        <v>0.98247912231865087</v>
      </c>
      <c r="AF203" s="30">
        <f t="shared" si="52"/>
        <v>0.94161958568738224</v>
      </c>
      <c r="AG203" s="30">
        <f t="shared" si="52"/>
        <v>0.95057034220532322</v>
      </c>
      <c r="AH203" s="30">
        <f t="shared" si="52"/>
        <v>0.94696969696969702</v>
      </c>
      <c r="AI203" s="30">
        <f t="shared" si="52"/>
        <v>0.93370681605975725</v>
      </c>
      <c r="AJ203" s="30">
        <f t="shared" si="52"/>
        <v>0.93283582089552242</v>
      </c>
      <c r="AL203" s="30">
        <v>115.2</v>
      </c>
      <c r="AM203" s="30">
        <v>113.8</v>
      </c>
      <c r="AN203" s="30">
        <v>116.3</v>
      </c>
      <c r="AO203" s="30">
        <v>116.2</v>
      </c>
      <c r="AP203" s="30">
        <v>114.5</v>
      </c>
      <c r="AR203" s="30">
        <f t="shared" si="53"/>
        <v>0.94696969696969702</v>
      </c>
      <c r="AS203" s="30">
        <f t="shared" si="53"/>
        <v>0.95057034220532322</v>
      </c>
      <c r="AT203" s="30">
        <f t="shared" si="53"/>
        <v>0.94161958568738224</v>
      </c>
      <c r="AU203" s="30">
        <f t="shared" si="53"/>
        <v>0.94428706326723322</v>
      </c>
      <c r="AV203" s="30">
        <f t="shared" si="53"/>
        <v>0.95057034220532322</v>
      </c>
      <c r="AX203" s="30">
        <v>108.8</v>
      </c>
    </row>
    <row r="204" spans="1:50">
      <c r="A204" s="100" t="s">
        <v>303</v>
      </c>
      <c r="H204" s="30">
        <f t="shared" si="50"/>
        <v>1.0172939979654121</v>
      </c>
      <c r="I204" s="30">
        <f t="shared" si="50"/>
        <v>1.0204081632653061</v>
      </c>
      <c r="J204" s="30">
        <f t="shared" si="50"/>
        <v>1.0162601626016259</v>
      </c>
      <c r="K204" s="30">
        <f t="shared" si="50"/>
        <v>1.015228426395939</v>
      </c>
      <c r="L204" s="30">
        <f t="shared" si="50"/>
        <v>1.0214504596527101</v>
      </c>
      <c r="T204" s="30">
        <f t="shared" si="51"/>
        <v>0.99833610648918469</v>
      </c>
      <c r="U204" s="30">
        <f t="shared" si="51"/>
        <v>1.003260596940055</v>
      </c>
      <c r="V204" s="30">
        <f t="shared" si="51"/>
        <v>1.0000000000000002</v>
      </c>
      <c r="W204" s="30">
        <f t="shared" si="51"/>
        <v>0.99792099792099798</v>
      </c>
      <c r="X204" s="30">
        <f t="shared" si="51"/>
        <v>0.98247912231865087</v>
      </c>
      <c r="AF204" s="30">
        <f t="shared" si="52"/>
        <v>0.94161958568738224</v>
      </c>
      <c r="AG204" s="30">
        <f t="shared" si="52"/>
        <v>0.95057034220532322</v>
      </c>
      <c r="AH204" s="30">
        <f t="shared" si="52"/>
        <v>0.94696969696969702</v>
      </c>
      <c r="AI204" s="30">
        <f t="shared" si="52"/>
        <v>0.93370681605975725</v>
      </c>
      <c r="AJ204" s="30">
        <f t="shared" si="52"/>
        <v>0.93283582089552242</v>
      </c>
      <c r="AL204" s="30">
        <v>114</v>
      </c>
      <c r="AM204" s="30">
        <v>112.7</v>
      </c>
      <c r="AN204" s="30">
        <v>115.3</v>
      </c>
      <c r="AO204" s="30">
        <v>114.7</v>
      </c>
      <c r="AP204" s="30">
        <v>113.2</v>
      </c>
      <c r="AR204" s="30">
        <f t="shared" si="53"/>
        <v>0.94696969696969702</v>
      </c>
      <c r="AS204" s="30">
        <f t="shared" si="53"/>
        <v>0.95057034220532322</v>
      </c>
      <c r="AT204" s="30">
        <f t="shared" si="53"/>
        <v>0.94161958568738224</v>
      </c>
      <c r="AU204" s="30">
        <f t="shared" si="53"/>
        <v>0.94428706326723322</v>
      </c>
      <c r="AV204" s="30">
        <f t="shared" si="53"/>
        <v>0.95057034220532322</v>
      </c>
      <c r="AX204" s="30">
        <v>107.9</v>
      </c>
    </row>
    <row r="205" spans="1:50">
      <c r="A205" s="100" t="s">
        <v>304</v>
      </c>
      <c r="H205" s="30">
        <f t="shared" si="50"/>
        <v>1.0172939979654121</v>
      </c>
      <c r="I205" s="30">
        <f t="shared" si="50"/>
        <v>1.0204081632653061</v>
      </c>
      <c r="J205" s="30">
        <f t="shared" si="50"/>
        <v>1.0162601626016259</v>
      </c>
      <c r="K205" s="30">
        <f t="shared" si="50"/>
        <v>1.015228426395939</v>
      </c>
      <c r="L205" s="30">
        <f t="shared" si="50"/>
        <v>1.0214504596527101</v>
      </c>
      <c r="T205" s="30">
        <f t="shared" si="51"/>
        <v>0.99833610648918469</v>
      </c>
      <c r="U205" s="30">
        <f t="shared" si="51"/>
        <v>1.003260596940055</v>
      </c>
      <c r="V205" s="30">
        <f t="shared" si="51"/>
        <v>1.0000000000000002</v>
      </c>
      <c r="W205" s="30">
        <f t="shared" si="51"/>
        <v>0.99792099792099798</v>
      </c>
      <c r="X205" s="30">
        <f t="shared" si="51"/>
        <v>0.98247912231865087</v>
      </c>
      <c r="AF205" s="30">
        <f t="shared" si="52"/>
        <v>0.94161958568738224</v>
      </c>
      <c r="AG205" s="30">
        <f t="shared" si="52"/>
        <v>0.95057034220532322</v>
      </c>
      <c r="AH205" s="30">
        <f t="shared" si="52"/>
        <v>0.94696969696969702</v>
      </c>
      <c r="AI205" s="30">
        <f t="shared" si="52"/>
        <v>0.93370681605975725</v>
      </c>
      <c r="AJ205" s="30">
        <f t="shared" si="52"/>
        <v>0.93283582089552242</v>
      </c>
      <c r="AL205" s="30">
        <v>113.5</v>
      </c>
      <c r="AM205" s="30">
        <v>112</v>
      </c>
      <c r="AN205" s="30">
        <v>114.8</v>
      </c>
      <c r="AO205" s="30">
        <v>114.4</v>
      </c>
      <c r="AP205" s="30">
        <v>112.9</v>
      </c>
      <c r="AR205" s="30">
        <f t="shared" si="53"/>
        <v>0.94696969696969702</v>
      </c>
      <c r="AS205" s="30">
        <f t="shared" si="53"/>
        <v>0.95057034220532322</v>
      </c>
      <c r="AT205" s="30">
        <f t="shared" si="53"/>
        <v>0.94161958568738224</v>
      </c>
      <c r="AU205" s="30">
        <f t="shared" si="53"/>
        <v>0.94428706326723322</v>
      </c>
      <c r="AV205" s="30">
        <f t="shared" si="53"/>
        <v>0.95057034220532322</v>
      </c>
      <c r="AX205" s="30">
        <v>107.4</v>
      </c>
    </row>
    <row r="206" spans="1:50">
      <c r="A206" s="100" t="s">
        <v>305</v>
      </c>
      <c r="H206" s="30">
        <f t="shared" si="50"/>
        <v>1.0172939979654121</v>
      </c>
      <c r="I206" s="30">
        <f t="shared" si="50"/>
        <v>1.0204081632653061</v>
      </c>
      <c r="J206" s="30">
        <f t="shared" si="50"/>
        <v>1.0162601626016259</v>
      </c>
      <c r="K206" s="30">
        <f t="shared" si="50"/>
        <v>1.015228426395939</v>
      </c>
      <c r="L206" s="30">
        <f t="shared" si="50"/>
        <v>1.0214504596527101</v>
      </c>
      <c r="T206" s="30">
        <f t="shared" si="51"/>
        <v>0.99833610648918469</v>
      </c>
      <c r="U206" s="30">
        <f t="shared" si="51"/>
        <v>1.003260596940055</v>
      </c>
      <c r="V206" s="30">
        <f t="shared" si="51"/>
        <v>1.0000000000000002</v>
      </c>
      <c r="W206" s="30">
        <f t="shared" si="51"/>
        <v>0.99792099792099798</v>
      </c>
      <c r="X206" s="30">
        <f t="shared" si="51"/>
        <v>0.98247912231865087</v>
      </c>
      <c r="AF206" s="30">
        <f t="shared" si="52"/>
        <v>0.94161958568738224</v>
      </c>
      <c r="AG206" s="30">
        <f t="shared" si="52"/>
        <v>0.95057034220532322</v>
      </c>
      <c r="AH206" s="30">
        <f t="shared" si="52"/>
        <v>0.94696969696969702</v>
      </c>
      <c r="AI206" s="30">
        <f t="shared" si="52"/>
        <v>0.93370681605975725</v>
      </c>
      <c r="AJ206" s="30">
        <f t="shared" si="52"/>
        <v>0.93283582089552242</v>
      </c>
      <c r="AL206" s="30">
        <v>114</v>
      </c>
      <c r="AM206" s="30">
        <v>112.6</v>
      </c>
      <c r="AN206" s="30">
        <v>115.3</v>
      </c>
      <c r="AO206" s="30">
        <v>114.9</v>
      </c>
      <c r="AP206" s="30">
        <v>113.3</v>
      </c>
      <c r="AR206" s="30">
        <f t="shared" si="53"/>
        <v>0.94696969696969702</v>
      </c>
      <c r="AS206" s="30">
        <f t="shared" si="53"/>
        <v>0.95057034220532322</v>
      </c>
      <c r="AT206" s="30">
        <f t="shared" si="53"/>
        <v>0.94161958568738224</v>
      </c>
      <c r="AU206" s="30">
        <f t="shared" si="53"/>
        <v>0.94428706326723322</v>
      </c>
      <c r="AV206" s="30">
        <f t="shared" si="53"/>
        <v>0.95057034220532322</v>
      </c>
      <c r="AX206" s="30">
        <v>107.8</v>
      </c>
    </row>
    <row r="207" spans="1:50">
      <c r="A207" s="100" t="s">
        <v>306</v>
      </c>
      <c r="H207" s="30">
        <f t="shared" si="50"/>
        <v>1.0172939979654121</v>
      </c>
      <c r="I207" s="30">
        <f t="shared" si="50"/>
        <v>1.0204081632653061</v>
      </c>
      <c r="J207" s="30">
        <f t="shared" si="50"/>
        <v>1.0162601626016259</v>
      </c>
      <c r="K207" s="30">
        <f t="shared" si="50"/>
        <v>1.015228426395939</v>
      </c>
      <c r="L207" s="30">
        <f t="shared" si="50"/>
        <v>1.0214504596527101</v>
      </c>
      <c r="T207" s="30">
        <f t="shared" si="51"/>
        <v>0.99833610648918469</v>
      </c>
      <c r="U207" s="30">
        <f t="shared" si="51"/>
        <v>1.003260596940055</v>
      </c>
      <c r="V207" s="30">
        <f t="shared" si="51"/>
        <v>1.0000000000000002</v>
      </c>
      <c r="W207" s="30">
        <f t="shared" si="51"/>
        <v>0.99792099792099798</v>
      </c>
      <c r="X207" s="30">
        <f t="shared" si="51"/>
        <v>0.98247912231865087</v>
      </c>
      <c r="AF207" s="30">
        <f t="shared" si="52"/>
        <v>0.94161958568738224</v>
      </c>
      <c r="AG207" s="30">
        <f t="shared" si="52"/>
        <v>0.95057034220532322</v>
      </c>
      <c r="AH207" s="30">
        <f t="shared" si="52"/>
        <v>0.94696969696969702</v>
      </c>
      <c r="AI207" s="30">
        <f t="shared" si="52"/>
        <v>0.93370681605975725</v>
      </c>
      <c r="AJ207" s="30">
        <f t="shared" si="52"/>
        <v>0.93283582089552242</v>
      </c>
      <c r="AL207" s="30">
        <v>115</v>
      </c>
      <c r="AM207" s="30">
        <v>113.6</v>
      </c>
      <c r="AN207" s="30">
        <v>116.2</v>
      </c>
      <c r="AO207" s="30">
        <v>115.9</v>
      </c>
      <c r="AP207" s="30">
        <v>114.5</v>
      </c>
      <c r="AR207" s="30">
        <f t="shared" si="53"/>
        <v>0.94696969696969702</v>
      </c>
      <c r="AS207" s="30">
        <f t="shared" si="53"/>
        <v>0.95057034220532322</v>
      </c>
      <c r="AT207" s="30">
        <f t="shared" si="53"/>
        <v>0.94161958568738224</v>
      </c>
      <c r="AU207" s="30">
        <f t="shared" si="53"/>
        <v>0.94428706326723322</v>
      </c>
      <c r="AV207" s="30">
        <f t="shared" si="53"/>
        <v>0.95057034220532322</v>
      </c>
      <c r="AX207" s="30">
        <v>108.6</v>
      </c>
    </row>
    <row r="208" spans="1:50">
      <c r="A208" s="100" t="s">
        <v>307</v>
      </c>
      <c r="AX208" s="30">
        <v>109.7</v>
      </c>
    </row>
    <row r="209" spans="1:50">
      <c r="A209" s="100" t="s">
        <v>308</v>
      </c>
      <c r="AX209" s="30">
        <v>112</v>
      </c>
    </row>
    <row r="210" spans="1:50">
      <c r="A210" s="100" t="s">
        <v>309</v>
      </c>
      <c r="AX210" s="30">
        <v>114.6</v>
      </c>
    </row>
    <row r="211" spans="1:50">
      <c r="A211" s="100" t="s">
        <v>310</v>
      </c>
      <c r="AX211" s="30">
        <v>116.5</v>
      </c>
    </row>
    <row r="212" spans="1:50">
      <c r="A212" s="100" t="s">
        <v>311</v>
      </c>
      <c r="AX212" s="30">
        <v>118.9</v>
      </c>
    </row>
    <row r="213" spans="1:50">
      <c r="A213" s="100" t="s">
        <v>339</v>
      </c>
      <c r="AX213" s="30">
        <v>118.3</v>
      </c>
    </row>
  </sheetData>
  <mergeCells count="8">
    <mergeCell ref="AL1:AP1"/>
    <mergeCell ref="AR1:AV1"/>
    <mergeCell ref="B1:F1"/>
    <mergeCell ref="H1:L1"/>
    <mergeCell ref="N1:R1"/>
    <mergeCell ref="T1:X1"/>
    <mergeCell ref="Z1:AD1"/>
    <mergeCell ref="AF1:AJ1"/>
  </mergeCells>
  <phoneticPr fontId="4"/>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A3028-61D4-4993-A329-0158E2E5164E}">
  <dimension ref="A1:E212"/>
  <sheetViews>
    <sheetView zoomScaleNormal="100" workbookViewId="0"/>
  </sheetViews>
  <sheetFormatPr defaultColWidth="7.5859375" defaultRowHeight="18.45" outlineLevelRow="1"/>
  <cols>
    <col min="1" max="1" width="7.5859375" style="101"/>
    <col min="2" max="2" width="12.05859375" style="254" bestFit="1" customWidth="1"/>
    <col min="3" max="3" width="11.87890625" style="233" bestFit="1" customWidth="1"/>
    <col min="4" max="5" width="10.87890625" style="254" customWidth="1"/>
    <col min="6" max="16384" width="7.5859375" style="27"/>
  </cols>
  <sheetData>
    <row r="1" spans="1:5" ht="18.45" customHeight="1">
      <c r="B1" s="79" t="s">
        <v>481</v>
      </c>
      <c r="C1" s="270" t="s">
        <v>482</v>
      </c>
      <c r="D1" s="79" t="s">
        <v>483</v>
      </c>
      <c r="E1" s="79" t="s">
        <v>484</v>
      </c>
    </row>
    <row r="2" spans="1:5" outlineLevel="1">
      <c r="B2" s="80"/>
      <c r="C2" s="270"/>
      <c r="D2" s="80"/>
      <c r="E2" s="80"/>
    </row>
    <row r="3" spans="1:5" outlineLevel="1">
      <c r="A3" s="100" t="s">
        <v>102</v>
      </c>
      <c r="B3" s="81">
        <f>'★施工時仕入価格指数（四半期）'!AX3</f>
        <v>29.4</v>
      </c>
      <c r="C3" s="252">
        <f>'★マークアップ率（四半期）'!L66</f>
        <v>1.2141784914734</v>
      </c>
      <c r="D3" s="253">
        <f>B3*$C3</f>
        <v>35.696847649317959</v>
      </c>
      <c r="E3" s="253">
        <f t="shared" ref="E3:E66" si="0">D3/AVERAGE(D$184:D$187)*100</f>
        <v>31.18407967300751</v>
      </c>
    </row>
    <row r="4" spans="1:5" outlineLevel="1">
      <c r="A4" s="100" t="s">
        <v>103</v>
      </c>
      <c r="B4" s="81">
        <f>'★施工時仕入価格指数（四半期）'!AX4</f>
        <v>31.3</v>
      </c>
      <c r="C4" s="252">
        <f>'★マークアップ率（四半期）'!L67</f>
        <v>1.2138614909635099</v>
      </c>
      <c r="D4" s="253">
        <f t="shared" ref="D4:D67" si="1">B4*$C4</f>
        <v>37.993864667157858</v>
      </c>
      <c r="E4" s="253">
        <f t="shared" si="0"/>
        <v>33.190709569245477</v>
      </c>
    </row>
    <row r="5" spans="1:5" outlineLevel="1">
      <c r="A5" s="100" t="s">
        <v>104</v>
      </c>
      <c r="B5" s="81">
        <f>'★施工時仕入価格指数（四半期）'!AX5</f>
        <v>31.3</v>
      </c>
      <c r="C5" s="252">
        <f>'★マークアップ率（四半期）'!L68</f>
        <v>1.2135537828573699</v>
      </c>
      <c r="D5" s="253">
        <f t="shared" si="1"/>
        <v>37.984233403435681</v>
      </c>
      <c r="E5" s="253">
        <f t="shared" si="0"/>
        <v>33.182295882462412</v>
      </c>
    </row>
    <row r="6" spans="1:5" outlineLevel="1">
      <c r="A6" s="100" t="s">
        <v>105</v>
      </c>
      <c r="B6" s="81">
        <f>'★施工時仕入価格指数（四半期）'!AX6</f>
        <v>31.3</v>
      </c>
      <c r="C6" s="252">
        <f>'★マークアップ率（四半期）'!L69</f>
        <v>1.2132516150663299</v>
      </c>
      <c r="D6" s="253">
        <f t="shared" si="1"/>
        <v>37.97477555157613</v>
      </c>
      <c r="E6" s="253">
        <f t="shared" si="0"/>
        <v>33.174033684947915</v>
      </c>
    </row>
    <row r="7" spans="1:5" outlineLevel="1">
      <c r="A7" s="100" t="s">
        <v>106</v>
      </c>
      <c r="B7" s="81">
        <f>'★施工時仕入価格指数（四半期）'!AX7</f>
        <v>31.3</v>
      </c>
      <c r="C7" s="252">
        <f>'★マークアップ率（四半期）'!L70</f>
        <v>1.21295571212702</v>
      </c>
      <c r="D7" s="253">
        <f t="shared" si="1"/>
        <v>37.965513789575731</v>
      </c>
      <c r="E7" s="253">
        <f t="shared" si="0"/>
        <v>33.165942787763655</v>
      </c>
    </row>
    <row r="8" spans="1:5" outlineLevel="1">
      <c r="A8" s="100" t="s">
        <v>107</v>
      </c>
      <c r="B8" s="81">
        <f>'★施工時仕入価格指数（四半期）'!AX8</f>
        <v>31.7</v>
      </c>
      <c r="C8" s="252">
        <f>'★マークアップ率（四半期）'!L71</f>
        <v>1.2126586664300001</v>
      </c>
      <c r="D8" s="253">
        <f t="shared" si="1"/>
        <v>38.441279725831002</v>
      </c>
      <c r="E8" s="253">
        <f t="shared" si="0"/>
        <v>33.581562760923127</v>
      </c>
    </row>
    <row r="9" spans="1:5" outlineLevel="1">
      <c r="A9" s="100" t="s">
        <v>108</v>
      </c>
      <c r="B9" s="81">
        <f>'★施工時仕入価格指数（四半期）'!AX9</f>
        <v>31.7</v>
      </c>
      <c r="C9" s="252">
        <f>'★マークアップ率（四半期）'!L72</f>
        <v>1.21236790282146</v>
      </c>
      <c r="D9" s="253">
        <f t="shared" si="1"/>
        <v>38.432062519440279</v>
      </c>
      <c r="E9" s="253">
        <f t="shared" si="0"/>
        <v>33.573510786662695</v>
      </c>
    </row>
    <row r="10" spans="1:5" outlineLevel="1">
      <c r="A10" s="100" t="s">
        <v>109</v>
      </c>
      <c r="B10" s="81">
        <f>'★施工時仕入価格指数（四半期）'!AX10</f>
        <v>31.7</v>
      </c>
      <c r="C10" s="252">
        <f>'★マークアップ率（四半期）'!L73</f>
        <v>1.2120899442344899</v>
      </c>
      <c r="D10" s="253">
        <f t="shared" si="1"/>
        <v>38.423251232233326</v>
      </c>
      <c r="E10" s="253">
        <f t="shared" si="0"/>
        <v>33.565813415595578</v>
      </c>
    </row>
    <row r="11" spans="1:5" outlineLevel="1">
      <c r="A11" s="100" t="s">
        <v>110</v>
      </c>
      <c r="B11" s="81">
        <f>'★施工時仕入価格指数（四半期）'!AX11</f>
        <v>31.7</v>
      </c>
      <c r="C11" s="252">
        <f>'★マークアップ率（四半期）'!L74</f>
        <v>1.21182248814293</v>
      </c>
      <c r="D11" s="253">
        <f t="shared" si="1"/>
        <v>38.414772874130882</v>
      </c>
      <c r="E11" s="253">
        <f t="shared" si="0"/>
        <v>33.558406884992081</v>
      </c>
    </row>
    <row r="12" spans="1:5" outlineLevel="1">
      <c r="A12" s="100" t="s">
        <v>111</v>
      </c>
      <c r="B12" s="81">
        <f>'★施工時仕入価格指数（四半期）'!AX12</f>
        <v>34.6</v>
      </c>
      <c r="C12" s="252">
        <f>'★マークアップ率（四半期）'!L75</f>
        <v>1.2115594852539799</v>
      </c>
      <c r="D12" s="253">
        <f t="shared" si="1"/>
        <v>41.919958189787707</v>
      </c>
      <c r="E12" s="253">
        <f t="shared" si="0"/>
        <v>36.620469373700011</v>
      </c>
    </row>
    <row r="13" spans="1:5" outlineLevel="1">
      <c r="A13" s="100" t="s">
        <v>112</v>
      </c>
      <c r="B13" s="81">
        <f>'★施工時仕入価格指数（四半期）'!AX13</f>
        <v>34.6</v>
      </c>
      <c r="C13" s="252">
        <f>'★マークアップ率（四半期）'!L76</f>
        <v>1.21130588657518</v>
      </c>
      <c r="D13" s="253">
        <f t="shared" si="1"/>
        <v>41.911183675501228</v>
      </c>
      <c r="E13" s="253">
        <f t="shared" si="0"/>
        <v>36.61280412674909</v>
      </c>
    </row>
    <row r="14" spans="1:5" outlineLevel="1">
      <c r="A14" s="100" t="s">
        <v>113</v>
      </c>
      <c r="B14" s="81">
        <f>'★施工時仕入価格指数（四半期）'!AX14</f>
        <v>34.6</v>
      </c>
      <c r="C14" s="252">
        <f>'★マークアップ率（四半期）'!L77</f>
        <v>1.2110603775643201</v>
      </c>
      <c r="D14" s="253">
        <f t="shared" si="1"/>
        <v>41.902689063725475</v>
      </c>
      <c r="E14" s="253">
        <f t="shared" si="0"/>
        <v>36.605383397249142</v>
      </c>
    </row>
    <row r="15" spans="1:5" outlineLevel="1">
      <c r="A15" s="100" t="s">
        <v>114</v>
      </c>
      <c r="B15" s="81">
        <f>'★施工時仕入価格指数（四半期）'!AX15</f>
        <v>34.6</v>
      </c>
      <c r="C15" s="252">
        <f>'★マークアップ率（四半期）'!L78</f>
        <v>1.21081469192581</v>
      </c>
      <c r="D15" s="253">
        <f t="shared" si="1"/>
        <v>41.894188340633029</v>
      </c>
      <c r="E15" s="253">
        <f t="shared" si="0"/>
        <v>36.597957329020453</v>
      </c>
    </row>
    <row r="16" spans="1:5" outlineLevel="1">
      <c r="A16" s="100" t="s">
        <v>115</v>
      </c>
      <c r="B16" s="81">
        <f>'★施工時仕入価格指数（四半期）'!AX16</f>
        <v>43.7</v>
      </c>
      <c r="C16" s="252">
        <f>'★マークアップ率（四半期）'!L79</f>
        <v>1.2105566283937399</v>
      </c>
      <c r="D16" s="253">
        <f t="shared" si="1"/>
        <v>52.901324660806438</v>
      </c>
      <c r="E16" s="253">
        <f t="shared" si="0"/>
        <v>46.213579956317083</v>
      </c>
    </row>
    <row r="17" spans="1:5" outlineLevel="1">
      <c r="A17" s="100" t="s">
        <v>116</v>
      </c>
      <c r="B17" s="81">
        <f>'★施工時仕入価格指数（四半期）'!AX17</f>
        <v>43.7</v>
      </c>
      <c r="C17" s="252">
        <f>'★マークアップ率（四半期）'!L80</f>
        <v>1.21031019381028</v>
      </c>
      <c r="D17" s="253">
        <f t="shared" si="1"/>
        <v>52.890555469509245</v>
      </c>
      <c r="E17" s="253">
        <f t="shared" si="0"/>
        <v>46.204172197886287</v>
      </c>
    </row>
    <row r="18" spans="1:5" outlineLevel="1">
      <c r="A18" s="100" t="s">
        <v>117</v>
      </c>
      <c r="B18" s="81">
        <f>'★施工時仕入価格指数（四半期）'!AX18</f>
        <v>43.7</v>
      </c>
      <c r="C18" s="252">
        <f>'★マークアップ率（四半期）'!L81</f>
        <v>1.21011994653848</v>
      </c>
      <c r="D18" s="253">
        <f t="shared" si="1"/>
        <v>52.882241663731577</v>
      </c>
      <c r="E18" s="253">
        <f t="shared" si="0"/>
        <v>46.19690941702946</v>
      </c>
    </row>
    <row r="19" spans="1:5" outlineLevel="1">
      <c r="A19" s="100" t="s">
        <v>118</v>
      </c>
      <c r="B19" s="81">
        <f>'★施工時仕入価格指数（四半期）'!AX19</f>
        <v>43.7</v>
      </c>
      <c r="C19" s="252">
        <f>'★マークアップ率（四半期）'!L82</f>
        <v>1.21002052874593</v>
      </c>
      <c r="D19" s="253">
        <f t="shared" si="1"/>
        <v>52.877897106197146</v>
      </c>
      <c r="E19" s="253">
        <f t="shared" si="0"/>
        <v>46.193114095111163</v>
      </c>
    </row>
    <row r="20" spans="1:5" outlineLevel="1">
      <c r="A20" s="100" t="s">
        <v>119</v>
      </c>
      <c r="B20" s="81">
        <f>'★施工時仕入価格指数（四半期）'!AX20</f>
        <v>51.8</v>
      </c>
      <c r="C20" s="252">
        <f>'★マークアップ率（四半期）'!L83</f>
        <v>1.20998904707485</v>
      </c>
      <c r="D20" s="253">
        <f t="shared" si="1"/>
        <v>62.677432638477228</v>
      </c>
      <c r="E20" s="253">
        <f t="shared" si="0"/>
        <v>54.753799895694129</v>
      </c>
    </row>
    <row r="21" spans="1:5" outlineLevel="1">
      <c r="A21" s="100" t="s">
        <v>120</v>
      </c>
      <c r="B21" s="81">
        <f>'★施工時仕入価格指数（四半期）'!AX21</f>
        <v>51.8</v>
      </c>
      <c r="C21" s="252">
        <f>'★マークアップ率（四半期）'!L84</f>
        <v>1.2100115302679799</v>
      </c>
      <c r="D21" s="253">
        <f t="shared" si="1"/>
        <v>62.678597267881358</v>
      </c>
      <c r="E21" s="253">
        <f t="shared" si="0"/>
        <v>54.75481729354631</v>
      </c>
    </row>
    <row r="22" spans="1:5" outlineLevel="1">
      <c r="A22" s="100" t="s">
        <v>121</v>
      </c>
      <c r="B22" s="81">
        <f>'★施工時仕入価格指数（四半期）'!AX22</f>
        <v>51.8</v>
      </c>
      <c r="C22" s="252">
        <f>'★マークアップ率（四半期）'!L85</f>
        <v>1.2100363540219301</v>
      </c>
      <c r="D22" s="253">
        <f t="shared" si="1"/>
        <v>62.679883138335974</v>
      </c>
      <c r="E22" s="253">
        <f t="shared" si="0"/>
        <v>54.755940605248789</v>
      </c>
    </row>
    <row r="23" spans="1:5" outlineLevel="1">
      <c r="A23" s="100" t="s">
        <v>122</v>
      </c>
      <c r="B23" s="81">
        <f>'★施工時仕入価格指数（四半期）'!AX23</f>
        <v>51.8</v>
      </c>
      <c r="C23" s="252">
        <f>'★マークアップ率（四半期）'!L86</f>
        <v>1.2100101885357399</v>
      </c>
      <c r="D23" s="253">
        <f t="shared" si="1"/>
        <v>62.678527766151326</v>
      </c>
      <c r="E23" s="253">
        <f t="shared" si="0"/>
        <v>54.754756578171445</v>
      </c>
    </row>
    <row r="24" spans="1:5" outlineLevel="1">
      <c r="A24" s="100" t="s">
        <v>123</v>
      </c>
      <c r="B24" s="81">
        <f>'★施工時仕入価格指数（四半期）'!AX24</f>
        <v>52.4</v>
      </c>
      <c r="C24" s="252">
        <f>'★マークアップ率（四半期）'!L87</f>
        <v>1.20986940287791</v>
      </c>
      <c r="D24" s="253">
        <f t="shared" si="1"/>
        <v>63.397156710802484</v>
      </c>
      <c r="E24" s="253">
        <f t="shared" si="0"/>
        <v>55.382537005325197</v>
      </c>
    </row>
    <row r="25" spans="1:5" outlineLevel="1">
      <c r="A25" s="100" t="s">
        <v>124</v>
      </c>
      <c r="B25" s="81">
        <f>'★施工時仕入価格指数（四半期）'!AX25</f>
        <v>52.4</v>
      </c>
      <c r="C25" s="252">
        <f>'★マークアップ率（四半期）'!L88</f>
        <v>1.2095940898351001</v>
      </c>
      <c r="D25" s="253">
        <f t="shared" si="1"/>
        <v>63.382730307359246</v>
      </c>
      <c r="E25" s="253">
        <f t="shared" si="0"/>
        <v>55.369934376690068</v>
      </c>
    </row>
    <row r="26" spans="1:5" outlineLevel="1">
      <c r="A26" s="100" t="s">
        <v>125</v>
      </c>
      <c r="B26" s="81">
        <f>'★施工時仕入価格指数（四半期）'!AX26</f>
        <v>52.4</v>
      </c>
      <c r="C26" s="252">
        <f>'★マークアップ率（四半期）'!L89</f>
        <v>1.20922688524372</v>
      </c>
      <c r="D26" s="253">
        <f t="shared" si="1"/>
        <v>63.36348878677093</v>
      </c>
      <c r="E26" s="253">
        <f t="shared" si="0"/>
        <v>55.353125354309419</v>
      </c>
    </row>
    <row r="27" spans="1:5" outlineLevel="1">
      <c r="A27" s="100" t="s">
        <v>126</v>
      </c>
      <c r="B27" s="81">
        <f>'★施工時仕入価格指数（四半期）'!AX27</f>
        <v>52.4</v>
      </c>
      <c r="C27" s="252">
        <f>'★マークアップ率（四半期）'!L90</f>
        <v>1.20879613570841</v>
      </c>
      <c r="D27" s="253">
        <f t="shared" si="1"/>
        <v>63.340917511120686</v>
      </c>
      <c r="E27" s="253">
        <f t="shared" si="0"/>
        <v>55.333407521936287</v>
      </c>
    </row>
    <row r="28" spans="1:5" outlineLevel="1">
      <c r="A28" s="100" t="s">
        <v>127</v>
      </c>
      <c r="B28" s="81">
        <f>'★施工時仕入価格指数（四半期）'!AX28</f>
        <v>56.8</v>
      </c>
      <c r="C28" s="252">
        <f>'★マークアップ率（四半期）'!L91</f>
        <v>1.20830371871342</v>
      </c>
      <c r="D28" s="253">
        <f t="shared" si="1"/>
        <v>68.631651222922258</v>
      </c>
      <c r="E28" s="253">
        <f t="shared" si="0"/>
        <v>59.955290754268134</v>
      </c>
    </row>
    <row r="29" spans="1:5" outlineLevel="1">
      <c r="A29" s="100" t="s">
        <v>128</v>
      </c>
      <c r="B29" s="81">
        <f>'★施工時仕入価格指数（四半期）'!AX29</f>
        <v>56.8</v>
      </c>
      <c r="C29" s="252">
        <f>'★マークアップ率（四半期）'!L92</f>
        <v>1.2077671858419501</v>
      </c>
      <c r="D29" s="253">
        <f t="shared" si="1"/>
        <v>68.601176155822756</v>
      </c>
      <c r="E29" s="253">
        <f t="shared" si="0"/>
        <v>59.928668321671076</v>
      </c>
    </row>
    <row r="30" spans="1:5" outlineLevel="1">
      <c r="A30" s="100" t="s">
        <v>129</v>
      </c>
      <c r="B30" s="81">
        <f>'★施工時仕入価格指数（四半期）'!AX30</f>
        <v>56.8</v>
      </c>
      <c r="C30" s="252">
        <f>'★マークアップ率（四半期）'!L93</f>
        <v>1.2072218956368099</v>
      </c>
      <c r="D30" s="253">
        <f t="shared" si="1"/>
        <v>68.570203672170805</v>
      </c>
      <c r="E30" s="253">
        <f t="shared" si="0"/>
        <v>59.901611355538897</v>
      </c>
    </row>
    <row r="31" spans="1:5" outlineLevel="1">
      <c r="A31" s="100" t="s">
        <v>130</v>
      </c>
      <c r="B31" s="81">
        <f>'★施工時仕入価格指数（四半期）'!AX31</f>
        <v>56.8</v>
      </c>
      <c r="C31" s="252">
        <f>'★マークアップ率（四半期）'!L94</f>
        <v>1.2066641522430701</v>
      </c>
      <c r="D31" s="253">
        <f t="shared" si="1"/>
        <v>68.538523847406381</v>
      </c>
      <c r="E31" s="253">
        <f t="shared" si="0"/>
        <v>59.873936469812683</v>
      </c>
    </row>
    <row r="32" spans="1:5" outlineLevel="1">
      <c r="A32" s="100" t="s">
        <v>131</v>
      </c>
      <c r="B32" s="81">
        <f>'★施工時仕入価格指数（四半期）'!AX32</f>
        <v>59.2</v>
      </c>
      <c r="C32" s="252">
        <f>'★マークアップ率（四半期）'!L95</f>
        <v>1.20609216670529</v>
      </c>
      <c r="D32" s="253">
        <f t="shared" si="1"/>
        <v>71.400656268953171</v>
      </c>
      <c r="E32" s="253">
        <f t="shared" si="0"/>
        <v>62.374240315828011</v>
      </c>
    </row>
    <row r="33" spans="1:5" outlineLevel="1">
      <c r="A33" s="100" t="s">
        <v>132</v>
      </c>
      <c r="B33" s="81">
        <f>'★施工時仕入価格指数（四半期）'!AX33</f>
        <v>59.2</v>
      </c>
      <c r="C33" s="252">
        <f>'★マークアップ率（四半期）'!L96</f>
        <v>1.20558547473595</v>
      </c>
      <c r="D33" s="253">
        <f t="shared" si="1"/>
        <v>71.370660104368241</v>
      </c>
      <c r="E33" s="253">
        <f t="shared" si="0"/>
        <v>62.348036243258633</v>
      </c>
    </row>
    <row r="34" spans="1:5" outlineLevel="1">
      <c r="A34" s="100" t="s">
        <v>133</v>
      </c>
      <c r="B34" s="81">
        <f>'★施工時仕入価格指数（四半期）'!AX34</f>
        <v>59.2</v>
      </c>
      <c r="C34" s="252">
        <f>'★マークアップ率（四半期）'!L97</f>
        <v>1.20516866321586</v>
      </c>
      <c r="D34" s="253">
        <f t="shared" si="1"/>
        <v>71.345984862378913</v>
      </c>
      <c r="E34" s="253">
        <f t="shared" si="0"/>
        <v>62.326480426349939</v>
      </c>
    </row>
    <row r="35" spans="1:5" outlineLevel="1">
      <c r="A35" s="100" t="s">
        <v>134</v>
      </c>
      <c r="B35" s="81">
        <f>'★施工時仕入価格指数（四半期）'!AX35</f>
        <v>59.2</v>
      </c>
      <c r="C35" s="252">
        <f>'★マークアップ率（四半期）'!L98</f>
        <v>1.20483848749699</v>
      </c>
      <c r="D35" s="253">
        <f t="shared" si="1"/>
        <v>71.326438459821816</v>
      </c>
      <c r="E35" s="253">
        <f t="shared" si="0"/>
        <v>62.309405064944102</v>
      </c>
    </row>
    <row r="36" spans="1:5" outlineLevel="1">
      <c r="A36" s="100" t="s">
        <v>135</v>
      </c>
      <c r="B36" s="81">
        <f>'★施工時仕入価格指数（四半期）'!AX36</f>
        <v>62.4</v>
      </c>
      <c r="C36" s="252">
        <f>'★マークアップ率（四半期）'!L99</f>
        <v>1.20454770526471</v>
      </c>
      <c r="D36" s="253">
        <f t="shared" si="1"/>
        <v>75.163776808517909</v>
      </c>
      <c r="E36" s="253">
        <f t="shared" si="0"/>
        <v>65.661630056169969</v>
      </c>
    </row>
    <row r="37" spans="1:5" outlineLevel="1">
      <c r="A37" s="100" t="s">
        <v>136</v>
      </c>
      <c r="B37" s="81">
        <f>'★施工時仕入価格指数（四半期）'!AX37</f>
        <v>62.4</v>
      </c>
      <c r="C37" s="252">
        <f>'★マークアップ率（四半期）'!L100</f>
        <v>1.20426663367867</v>
      </c>
      <c r="D37" s="253">
        <f t="shared" si="1"/>
        <v>75.146237941549003</v>
      </c>
      <c r="E37" s="253">
        <f t="shared" si="0"/>
        <v>65.646308439250021</v>
      </c>
    </row>
    <row r="38" spans="1:5" outlineLevel="1">
      <c r="A38" s="100" t="s">
        <v>137</v>
      </c>
      <c r="B38" s="81">
        <f>'★施工時仕入価格指数（四半期）'!AX38</f>
        <v>62.4</v>
      </c>
      <c r="C38" s="252">
        <f>'★マークアップ率（四半期）'!L101</f>
        <v>1.20400265497424</v>
      </c>
      <c r="D38" s="253">
        <f t="shared" si="1"/>
        <v>75.129765670392572</v>
      </c>
      <c r="E38" s="253">
        <f t="shared" si="0"/>
        <v>65.631918579921717</v>
      </c>
    </row>
    <row r="39" spans="1:5" outlineLevel="1">
      <c r="A39" s="100" t="s">
        <v>138</v>
      </c>
      <c r="B39" s="81">
        <f>'★施工時仕入価格指数（四半期）'!AX39</f>
        <v>62.4</v>
      </c>
      <c r="C39" s="252">
        <f>'★マークアップ率（四半期）'!L102</f>
        <v>1.2037407330368</v>
      </c>
      <c r="D39" s="253">
        <f t="shared" si="1"/>
        <v>75.11342174149631</v>
      </c>
      <c r="E39" s="253">
        <f t="shared" si="0"/>
        <v>65.617640837923943</v>
      </c>
    </row>
    <row r="40" spans="1:5" outlineLevel="1">
      <c r="A40" s="100" t="s">
        <v>139</v>
      </c>
      <c r="B40" s="81">
        <f>'★施工時仕入価格指数（四半期）'!AX40</f>
        <v>69.2</v>
      </c>
      <c r="C40" s="252">
        <f>'★マークアップ率（四半期）'!L103</f>
        <v>1.2034392019278599</v>
      </c>
      <c r="D40" s="253">
        <f t="shared" si="1"/>
        <v>83.277992773407902</v>
      </c>
      <c r="E40" s="253">
        <f t="shared" si="0"/>
        <v>72.750053090576301</v>
      </c>
    </row>
    <row r="41" spans="1:5" outlineLevel="1">
      <c r="A41" s="100" t="s">
        <v>140</v>
      </c>
      <c r="B41" s="81">
        <f>'★施工時仕入価格指数（四半期）'!AX41</f>
        <v>69.2</v>
      </c>
      <c r="C41" s="252">
        <f>'★マークアップ率（四半期）'!L104</f>
        <v>1.2030822039545299</v>
      </c>
      <c r="D41" s="253">
        <f t="shared" si="1"/>
        <v>83.253288513653473</v>
      </c>
      <c r="E41" s="253">
        <f t="shared" si="0"/>
        <v>72.728471924306021</v>
      </c>
    </row>
    <row r="42" spans="1:5" outlineLevel="1">
      <c r="A42" s="100" t="s">
        <v>141</v>
      </c>
      <c r="B42" s="81">
        <f>'★施工時仕入価格指数（四半期）'!AX42</f>
        <v>69.2</v>
      </c>
      <c r="C42" s="252">
        <f>'★マークアップ率（四半期）'!L105</f>
        <v>1.2026832647062999</v>
      </c>
      <c r="D42" s="253">
        <f t="shared" si="1"/>
        <v>83.225681917675956</v>
      </c>
      <c r="E42" s="253">
        <f t="shared" si="0"/>
        <v>72.704355332921807</v>
      </c>
    </row>
    <row r="43" spans="1:5" outlineLevel="1">
      <c r="A43" s="100" t="s">
        <v>142</v>
      </c>
      <c r="B43" s="81">
        <f>'★施工時仕入価格指数（四半期）'!AX43</f>
        <v>69.2</v>
      </c>
      <c r="C43" s="252">
        <f>'★マークアップ率（四半期）'!L106</f>
        <v>1.2022455089583599</v>
      </c>
      <c r="D43" s="253">
        <f t="shared" si="1"/>
        <v>83.195389219918511</v>
      </c>
      <c r="E43" s="253">
        <f t="shared" si="0"/>
        <v>72.677892214675097</v>
      </c>
    </row>
    <row r="44" spans="1:5" outlineLevel="1">
      <c r="A44" s="100" t="s">
        <v>143</v>
      </c>
      <c r="B44" s="81">
        <f>'★施工時仕入価格指数（四半期）'!AX44</f>
        <v>75.400000000000006</v>
      </c>
      <c r="C44" s="252">
        <f>'★マークアップ率（四半期）'!L107</f>
        <v>1.20175315626548</v>
      </c>
      <c r="D44" s="253">
        <f t="shared" si="1"/>
        <v>90.612187982417197</v>
      </c>
      <c r="E44" s="253">
        <f t="shared" si="0"/>
        <v>79.157064992074169</v>
      </c>
    </row>
    <row r="45" spans="1:5" outlineLevel="1">
      <c r="A45" s="100" t="s">
        <v>144</v>
      </c>
      <c r="B45" s="81">
        <f>'★施工時仕入価格指数（四半期）'!AX45</f>
        <v>75.400000000000006</v>
      </c>
      <c r="C45" s="252">
        <f>'★マークアップ率（四半期）'!L108</f>
        <v>1.2011978398666701</v>
      </c>
      <c r="D45" s="253">
        <f t="shared" si="1"/>
        <v>90.570317125946929</v>
      </c>
      <c r="E45" s="253">
        <f t="shared" si="0"/>
        <v>79.120487417018424</v>
      </c>
    </row>
    <row r="46" spans="1:5" outlineLevel="1">
      <c r="A46" s="100" t="s">
        <v>145</v>
      </c>
      <c r="B46" s="81">
        <f>'★施工時仕入価格指数（四半期）'!AX46</f>
        <v>75.400000000000006</v>
      </c>
      <c r="C46" s="252">
        <f>'★マークアップ率（四半期）'!L109</f>
        <v>1.20061412509631</v>
      </c>
      <c r="D46" s="253">
        <f t="shared" si="1"/>
        <v>90.526305032261789</v>
      </c>
      <c r="E46" s="253">
        <f t="shared" si="0"/>
        <v>79.082039298306768</v>
      </c>
    </row>
    <row r="47" spans="1:5" outlineLevel="1">
      <c r="A47" s="100" t="s">
        <v>146</v>
      </c>
      <c r="B47" s="81">
        <f>'★施工時仕入価格指数（四半期）'!AX47</f>
        <v>75.400000000000006</v>
      </c>
      <c r="C47" s="252">
        <f>'★マークアップ率（四半期）'!L110</f>
        <v>1.20000331620126</v>
      </c>
      <c r="D47" s="253">
        <f t="shared" si="1"/>
        <v>90.480250041575005</v>
      </c>
      <c r="E47" s="253">
        <f t="shared" si="0"/>
        <v>79.041806544058403</v>
      </c>
    </row>
    <row r="48" spans="1:5" outlineLevel="1">
      <c r="A48" s="100" t="s">
        <v>147</v>
      </c>
      <c r="B48" s="81">
        <f>'★施工時仕入価格指数（四半期）'!AX48</f>
        <v>75.7</v>
      </c>
      <c r="C48" s="252">
        <f>'★マークアップ率（四半期）'!L111</f>
        <v>1.1993342835118801</v>
      </c>
      <c r="D48" s="253">
        <f t="shared" si="1"/>
        <v>90.789605261849331</v>
      </c>
      <c r="E48" s="253">
        <f t="shared" si="0"/>
        <v>79.312053315735994</v>
      </c>
    </row>
    <row r="49" spans="1:5" outlineLevel="1">
      <c r="A49" s="100" t="s">
        <v>148</v>
      </c>
      <c r="B49" s="81">
        <f>'★施工時仕入価格指数（四半期）'!AX49</f>
        <v>75.7</v>
      </c>
      <c r="C49" s="252">
        <f>'★マークアップ率（四半期）'!L112</f>
        <v>1.1986162872442401</v>
      </c>
      <c r="D49" s="253">
        <f t="shared" si="1"/>
        <v>90.735252944388975</v>
      </c>
      <c r="E49" s="253">
        <f t="shared" si="0"/>
        <v>79.2645721763719</v>
      </c>
    </row>
    <row r="50" spans="1:5" outlineLevel="1">
      <c r="A50" s="100" t="s">
        <v>149</v>
      </c>
      <c r="B50" s="81">
        <f>'★施工時仕入価格指数（四半期）'!AX50</f>
        <v>75.7</v>
      </c>
      <c r="C50" s="252">
        <f>'★マークアップ率（四半期）'!L113</f>
        <v>1.1978232603147601</v>
      </c>
      <c r="D50" s="253">
        <f t="shared" si="1"/>
        <v>90.675220805827337</v>
      </c>
      <c r="E50" s="253">
        <f t="shared" si="0"/>
        <v>79.212129254513982</v>
      </c>
    </row>
    <row r="51" spans="1:5" outlineLevel="1">
      <c r="A51" s="100" t="s">
        <v>150</v>
      </c>
      <c r="B51" s="81">
        <f>'★施工時仕入価格指数（四半期）'!AX51</f>
        <v>75.7</v>
      </c>
      <c r="C51" s="252">
        <f>'★マークアップ率（四半期）'!L114</f>
        <v>1.1969345259753501</v>
      </c>
      <c r="D51" s="253">
        <f t="shared" si="1"/>
        <v>90.607943616334012</v>
      </c>
      <c r="E51" s="253">
        <f t="shared" si="0"/>
        <v>79.153357195481036</v>
      </c>
    </row>
    <row r="52" spans="1:5" outlineLevel="1">
      <c r="A52" s="100" t="s">
        <v>151</v>
      </c>
      <c r="B52" s="81">
        <f>'★施工時仕入価格指数（四半期）'!AX52</f>
        <v>75.900000000000006</v>
      </c>
      <c r="C52" s="252">
        <f>'★マークアップ率（四半期）'!L115</f>
        <v>1.19596770682901</v>
      </c>
      <c r="D52" s="253">
        <f t="shared" si="1"/>
        <v>90.773948948321859</v>
      </c>
      <c r="E52" s="253">
        <f t="shared" si="0"/>
        <v>79.298376261301883</v>
      </c>
    </row>
    <row r="53" spans="1:5" outlineLevel="1">
      <c r="A53" s="100" t="s">
        <v>152</v>
      </c>
      <c r="B53" s="81">
        <f>'★施工時仕入価格指数（四半期）'!AX53</f>
        <v>75.900000000000006</v>
      </c>
      <c r="C53" s="252">
        <f>'★マークアップ率（四半期）'!L116</f>
        <v>1.19501624595661</v>
      </c>
      <c r="D53" s="253">
        <f t="shared" si="1"/>
        <v>90.701733068106705</v>
      </c>
      <c r="E53" s="253">
        <f t="shared" si="0"/>
        <v>79.23528985702302</v>
      </c>
    </row>
    <row r="54" spans="1:5" outlineLevel="1">
      <c r="A54" s="100" t="s">
        <v>153</v>
      </c>
      <c r="B54" s="81">
        <f>'★施工時仕入価格指数（四半期）'!AX54</f>
        <v>75.900000000000006</v>
      </c>
      <c r="C54" s="252">
        <f>'★マークアップ率（四半期）'!L117</f>
        <v>1.1941798087664299</v>
      </c>
      <c r="D54" s="253">
        <f t="shared" si="1"/>
        <v>90.638247485372034</v>
      </c>
      <c r="E54" s="253">
        <f t="shared" si="0"/>
        <v>79.179830072743641</v>
      </c>
    </row>
    <row r="55" spans="1:5" outlineLevel="1">
      <c r="A55" s="100" t="s">
        <v>154</v>
      </c>
      <c r="B55" s="81">
        <f>'★施工時仕入価格指数（四半期）'!AX55</f>
        <v>75.900000000000006</v>
      </c>
      <c r="C55" s="252">
        <f>'★マークアップ率（四半期）'!L118</f>
        <v>1.19353069119313</v>
      </c>
      <c r="D55" s="253">
        <f t="shared" si="1"/>
        <v>90.58897946155858</v>
      </c>
      <c r="E55" s="253">
        <f t="shared" si="0"/>
        <v>79.136790474540916</v>
      </c>
    </row>
    <row r="56" spans="1:5" outlineLevel="1">
      <c r="A56" s="100" t="s">
        <v>155</v>
      </c>
      <c r="B56" s="81">
        <f>'★施工時仕入価格指数（四半期）'!AX56</f>
        <v>75.900000000000006</v>
      </c>
      <c r="C56" s="252">
        <f>'★マークアップ率（四半期）'!L119</f>
        <v>1.1931124616837601</v>
      </c>
      <c r="D56" s="253">
        <f t="shared" si="1"/>
        <v>90.557235841797393</v>
      </c>
      <c r="E56" s="253">
        <f t="shared" si="0"/>
        <v>79.10905985873228</v>
      </c>
    </row>
    <row r="57" spans="1:5" outlineLevel="1">
      <c r="A57" s="100" t="s">
        <v>156</v>
      </c>
      <c r="B57" s="81">
        <f>'★施工時仕入価格指数（四半期）'!AX57</f>
        <v>75.900000000000006</v>
      </c>
      <c r="C57" s="252">
        <f>'★マークアップ率（四半期）'!L120</f>
        <v>1.1930487353428201</v>
      </c>
      <c r="D57" s="253">
        <f t="shared" si="1"/>
        <v>90.552399012520056</v>
      </c>
      <c r="E57" s="253">
        <f t="shared" si="0"/>
        <v>79.10483449768553</v>
      </c>
    </row>
    <row r="58" spans="1:5" outlineLevel="1">
      <c r="A58" s="100" t="s">
        <v>157</v>
      </c>
      <c r="B58" s="81">
        <f>'★施工時仕入価格指数（四半期）'!AX58</f>
        <v>75.900000000000006</v>
      </c>
      <c r="C58" s="252">
        <f>'★マークアップ率（四半期）'!L121</f>
        <v>1.1934665899099299</v>
      </c>
      <c r="D58" s="253">
        <f t="shared" si="1"/>
        <v>90.584114174163687</v>
      </c>
      <c r="E58" s="253">
        <f t="shared" si="0"/>
        <v>79.132540253029902</v>
      </c>
    </row>
    <row r="59" spans="1:5" outlineLevel="1">
      <c r="A59" s="100" t="s">
        <v>158</v>
      </c>
      <c r="B59" s="81">
        <f>'★施工時仕入価格指数（四半期）'!AX59</f>
        <v>75.900000000000006</v>
      </c>
      <c r="C59" s="252">
        <f>'★マークアップ率（四半期）'!L122</f>
        <v>1.19443759311355</v>
      </c>
      <c r="D59" s="253">
        <f t="shared" si="1"/>
        <v>90.657813317318457</v>
      </c>
      <c r="E59" s="253">
        <f t="shared" si="0"/>
        <v>79.196922407290373</v>
      </c>
    </row>
    <row r="60" spans="1:5" outlineLevel="1">
      <c r="A60" s="100" t="s">
        <v>159</v>
      </c>
      <c r="B60" s="81">
        <f>'★施工時仕入価格指数（四半期）'!AX60</f>
        <v>77.599999999999994</v>
      </c>
      <c r="C60" s="252">
        <f>'★マークアップ率（四半期）'!L123</f>
        <v>1.19594032047959</v>
      </c>
      <c r="D60" s="253">
        <f t="shared" si="1"/>
        <v>92.804968869216182</v>
      </c>
      <c r="E60" s="253">
        <f t="shared" si="0"/>
        <v>81.072636208646117</v>
      </c>
    </row>
    <row r="61" spans="1:5" outlineLevel="1">
      <c r="A61" s="100" t="s">
        <v>160</v>
      </c>
      <c r="B61" s="81">
        <f>'★施工時仕入価格指数（四半期）'!AX61</f>
        <v>77.599999999999994</v>
      </c>
      <c r="C61" s="252">
        <f>'★マークアップ率（四半期）'!L124</f>
        <v>1.1979769073470501</v>
      </c>
      <c r="D61" s="253">
        <f t="shared" si="1"/>
        <v>92.963008010131077</v>
      </c>
      <c r="E61" s="253">
        <f t="shared" si="0"/>
        <v>81.210696163131701</v>
      </c>
    </row>
    <row r="62" spans="1:5" outlineLevel="1">
      <c r="A62" s="100" t="s">
        <v>161</v>
      </c>
      <c r="B62" s="81">
        <f>'★施工時仕入価格指数（四半期）'!AX62</f>
        <v>77.599999999999994</v>
      </c>
      <c r="C62" s="252">
        <f>'★マークアップ率（四半期）'!L125</f>
        <v>1.20051674816624</v>
      </c>
      <c r="D62" s="253">
        <f t="shared" si="1"/>
        <v>93.160099657700215</v>
      </c>
      <c r="E62" s="253">
        <f t="shared" si="0"/>
        <v>81.382871636469261</v>
      </c>
    </row>
    <row r="63" spans="1:5" outlineLevel="1">
      <c r="A63" s="100" t="s">
        <v>162</v>
      </c>
      <c r="B63" s="81">
        <f>'★施工時仕入価格指数（四半期）'!AX63</f>
        <v>77.599999999999994</v>
      </c>
      <c r="C63" s="252">
        <f>'★マークアップ率（四半期）'!L126</f>
        <v>1.2035207612263299</v>
      </c>
      <c r="D63" s="253">
        <f t="shared" si="1"/>
        <v>93.393211071163194</v>
      </c>
      <c r="E63" s="253">
        <f t="shared" si="0"/>
        <v>81.586513284648689</v>
      </c>
    </row>
    <row r="64" spans="1:5" outlineLevel="1">
      <c r="A64" s="100" t="s">
        <v>163</v>
      </c>
      <c r="B64" s="81">
        <f>'★施工時仕入価格指数（四半期）'!AX64</f>
        <v>77.2</v>
      </c>
      <c r="C64" s="252">
        <f>'★マークアップ率（四半期）'!L127</f>
        <v>1.20689978758813</v>
      </c>
      <c r="D64" s="253">
        <f t="shared" si="1"/>
        <v>93.172663601803634</v>
      </c>
      <c r="E64" s="253">
        <f t="shared" si="0"/>
        <v>81.393847256439329</v>
      </c>
    </row>
    <row r="65" spans="1:5" outlineLevel="1">
      <c r="A65" s="100" t="s">
        <v>164</v>
      </c>
      <c r="B65" s="81">
        <f>'★施工時仕入価格指数（四半期）'!AX65</f>
        <v>77.2</v>
      </c>
      <c r="C65" s="252">
        <f>'★マークアップ率（四半期）'!L128</f>
        <v>1.2106892427024101</v>
      </c>
      <c r="D65" s="253">
        <f t="shared" si="1"/>
        <v>93.465209536626062</v>
      </c>
      <c r="E65" s="253">
        <f t="shared" si="0"/>
        <v>81.649409759580735</v>
      </c>
    </row>
    <row r="66" spans="1:5" outlineLevel="1">
      <c r="A66" s="100" t="s">
        <v>165</v>
      </c>
      <c r="B66" s="81">
        <f>'★施工時仕入価格指数（四半期）'!AX66</f>
        <v>77.2</v>
      </c>
      <c r="C66" s="252">
        <f>'★マークアップ率（四半期）'!L129</f>
        <v>1.21488810033868</v>
      </c>
      <c r="D66" s="253">
        <f t="shared" si="1"/>
        <v>93.789361346146094</v>
      </c>
      <c r="E66" s="253">
        <f t="shared" si="0"/>
        <v>81.932582547091997</v>
      </c>
    </row>
    <row r="67" spans="1:5" outlineLevel="1">
      <c r="A67" s="100" t="s">
        <v>166</v>
      </c>
      <c r="B67" s="81">
        <f>'★施工時仕入価格指数（四半期）'!AX67</f>
        <v>77.2</v>
      </c>
      <c r="C67" s="252">
        <f>'★マークアップ率（四半期）'!L130</f>
        <v>1.21946835290988</v>
      </c>
      <c r="D67" s="253">
        <f t="shared" si="1"/>
        <v>94.14295684464274</v>
      </c>
      <c r="E67" s="253">
        <f t="shared" ref="E67:E103" si="2">D67/AVERAGE(D$184:D$187)*100</f>
        <v>82.24147677510507</v>
      </c>
    </row>
    <row r="68" spans="1:5" outlineLevel="1">
      <c r="A68" s="100" t="s">
        <v>167</v>
      </c>
      <c r="B68" s="81">
        <f>'★施工時仕入価格指数（四半期）'!AX68</f>
        <v>76.7</v>
      </c>
      <c r="C68" s="252">
        <f>'★マークアップ率（四半期）'!L131</f>
        <v>1.22433697737346</v>
      </c>
      <c r="D68" s="253">
        <f t="shared" ref="D68:D131" si="3">B68*$C68</f>
        <v>93.906646164544384</v>
      </c>
      <c r="E68" s="253">
        <f t="shared" si="2"/>
        <v>82.035040309113356</v>
      </c>
    </row>
    <row r="69" spans="1:5" outlineLevel="1">
      <c r="A69" s="100" t="s">
        <v>168</v>
      </c>
      <c r="B69" s="81">
        <f>'★施工時仕入価格指数（四半期）'!AX69</f>
        <v>76.7</v>
      </c>
      <c r="C69" s="252">
        <f>'★マークアップ率（四半期）'!L132</f>
        <v>1.22944521572555</v>
      </c>
      <c r="D69" s="253">
        <f t="shared" si="3"/>
        <v>94.298448046149687</v>
      </c>
      <c r="E69" s="253">
        <f t="shared" si="2"/>
        <v>82.377310898719543</v>
      </c>
    </row>
    <row r="70" spans="1:5" outlineLevel="1">
      <c r="A70" s="100" t="s">
        <v>169</v>
      </c>
      <c r="B70" s="81">
        <f>'★施工時仕入価格指数（四半期）'!AX70</f>
        <v>76.7</v>
      </c>
      <c r="C70" s="252">
        <f>'★マークアップ率（四半期）'!L133</f>
        <v>1.2347122572260101</v>
      </c>
      <c r="D70" s="253">
        <f t="shared" si="3"/>
        <v>94.702430129234983</v>
      </c>
      <c r="E70" s="253">
        <f t="shared" si="2"/>
        <v>82.730221878119153</v>
      </c>
    </row>
    <row r="71" spans="1:5" outlineLevel="1">
      <c r="A71" s="100" t="s">
        <v>170</v>
      </c>
      <c r="B71" s="81">
        <f>'★施工時仕入価格指数（四半期）'!AX71</f>
        <v>76.7</v>
      </c>
      <c r="C71" s="252">
        <f>'★マークアップ率（四半期）'!L134</f>
        <v>1.24003591967154</v>
      </c>
      <c r="D71" s="253">
        <f t="shared" si="3"/>
        <v>95.110755038807127</v>
      </c>
      <c r="E71" s="253">
        <f t="shared" si="2"/>
        <v>83.086926667227175</v>
      </c>
    </row>
    <row r="72" spans="1:5" outlineLevel="1">
      <c r="A72" s="100" t="s">
        <v>171</v>
      </c>
      <c r="B72" s="81">
        <f>'★施工時仕入価格指数（四半期）'!AX72</f>
        <v>78.099999999999994</v>
      </c>
      <c r="C72" s="252">
        <f>'★マークアップ率（四半期）'!L135</f>
        <v>1.2452970164658199</v>
      </c>
      <c r="D72" s="253">
        <f t="shared" si="3"/>
        <v>97.25769698598053</v>
      </c>
      <c r="E72" s="253">
        <f t="shared" si="2"/>
        <v>84.962453867603259</v>
      </c>
    </row>
    <row r="73" spans="1:5" outlineLevel="1">
      <c r="A73" s="100" t="s">
        <v>172</v>
      </c>
      <c r="B73" s="81">
        <f>'★施工時仕入価格指数（四半期）'!AX73</f>
        <v>78.099999999999994</v>
      </c>
      <c r="C73" s="252">
        <f>'★マークアップ率（四半期）'!L136</f>
        <v>1.2503978191985099</v>
      </c>
      <c r="D73" s="253">
        <f t="shared" si="3"/>
        <v>97.656069679403615</v>
      </c>
      <c r="E73" s="253">
        <f t="shared" si="2"/>
        <v>85.310464592059859</v>
      </c>
    </row>
    <row r="74" spans="1:5" outlineLevel="1">
      <c r="A74" s="100" t="s">
        <v>173</v>
      </c>
      <c r="B74" s="81">
        <f>'★施工時仕入価格指数（四半期）'!AX74</f>
        <v>78.099999999999994</v>
      </c>
      <c r="C74" s="252">
        <f>'★マークアップ率（四半期）'!L137</f>
        <v>1.2552704985402201</v>
      </c>
      <c r="D74" s="253">
        <f t="shared" si="3"/>
        <v>98.036625935991182</v>
      </c>
      <c r="E74" s="253">
        <f t="shared" si="2"/>
        <v>85.642911219898593</v>
      </c>
    </row>
    <row r="75" spans="1:5" outlineLevel="1">
      <c r="A75" s="100" t="s">
        <v>174</v>
      </c>
      <c r="B75" s="81">
        <f>'★施工時仕入価格指数（四半期）'!AX75</f>
        <v>78.099999999999994</v>
      </c>
      <c r="C75" s="252">
        <f>'★マークアップ率（四半期）'!L138</f>
        <v>1.2598212979466099</v>
      </c>
      <c r="D75" s="253">
        <f t="shared" si="3"/>
        <v>98.39204336963023</v>
      </c>
      <c r="E75" s="253">
        <f t="shared" si="2"/>
        <v>85.953397055417099</v>
      </c>
    </row>
    <row r="76" spans="1:5" outlineLevel="1">
      <c r="A76" s="100" t="s">
        <v>175</v>
      </c>
      <c r="B76" s="81">
        <f>'★施工時仕入価格指数（四半期）'!AX76</f>
        <v>79.599999999999994</v>
      </c>
      <c r="C76" s="252">
        <f>'★マークアップ率（四半期）'!L139</f>
        <v>1.2639414069283901</v>
      </c>
      <c r="D76" s="253">
        <f t="shared" si="3"/>
        <v>100.60973599149985</v>
      </c>
      <c r="E76" s="253">
        <f t="shared" si="2"/>
        <v>87.890730684705915</v>
      </c>
    </row>
    <row r="77" spans="1:5" outlineLevel="1">
      <c r="A77" s="100" t="s">
        <v>176</v>
      </c>
      <c r="B77" s="81">
        <f>'★施工時仕入価格指数（四半期）'!AX77</f>
        <v>79.599999999999994</v>
      </c>
      <c r="C77" s="252">
        <f>'★マークアップ率（四半期）'!L140</f>
        <v>1.2675821507549601</v>
      </c>
      <c r="D77" s="253">
        <f t="shared" si="3"/>
        <v>100.89953920009481</v>
      </c>
      <c r="E77" s="253">
        <f t="shared" si="2"/>
        <v>88.143897194956338</v>
      </c>
    </row>
    <row r="78" spans="1:5" outlineLevel="1">
      <c r="A78" s="100" t="s">
        <v>177</v>
      </c>
      <c r="B78" s="81">
        <f>'★施工時仕入価格指数（四半期）'!AX78</f>
        <v>79.599999999999994</v>
      </c>
      <c r="C78" s="252">
        <f>'★マークアップ率（四半期）'!L141</f>
        <v>1.2707210037016301</v>
      </c>
      <c r="D78" s="253">
        <f t="shared" si="3"/>
        <v>101.14939189464975</v>
      </c>
      <c r="E78" s="253">
        <f t="shared" si="2"/>
        <v>88.362163704370815</v>
      </c>
    </row>
    <row r="79" spans="1:5" outlineLevel="1">
      <c r="A79" s="100" t="s">
        <v>178</v>
      </c>
      <c r="B79" s="81">
        <f>'★施工時仕入価格指数（四半期）'!AX79</f>
        <v>79.599999999999994</v>
      </c>
      <c r="C79" s="252">
        <f>'★マークアップ率（四半期）'!L142</f>
        <v>1.27330883444646</v>
      </c>
      <c r="D79" s="253">
        <f t="shared" si="3"/>
        <v>101.35538322193821</v>
      </c>
      <c r="E79" s="253">
        <f t="shared" si="2"/>
        <v>88.542113766774548</v>
      </c>
    </row>
    <row r="80" spans="1:5" outlineLevel="1">
      <c r="A80" s="100" t="s">
        <v>179</v>
      </c>
      <c r="B80" s="81">
        <f>'★施工時仕入価格指数（四半期）'!AX80</f>
        <v>83.8</v>
      </c>
      <c r="C80" s="252">
        <f>'★マークアップ率（四半期）'!L143</f>
        <v>1.2752598441468299</v>
      </c>
      <c r="D80" s="253">
        <f t="shared" si="3"/>
        <v>106.86677493950434</v>
      </c>
      <c r="E80" s="253">
        <f t="shared" si="2"/>
        <v>93.356759589793597</v>
      </c>
    </row>
    <row r="81" spans="1:5" outlineLevel="1">
      <c r="A81" s="100" t="s">
        <v>180</v>
      </c>
      <c r="B81" s="81">
        <f>'★施工時仕入価格指数（四半期）'!AX81</f>
        <v>83.8</v>
      </c>
      <c r="C81" s="252">
        <f>'★マークアップ率（四半期）'!L144</f>
        <v>1.2765586192013001</v>
      </c>
      <c r="D81" s="253">
        <f t="shared" si="3"/>
        <v>106.97561228906895</v>
      </c>
      <c r="E81" s="253">
        <f t="shared" si="2"/>
        <v>93.451837805482668</v>
      </c>
    </row>
    <row r="82" spans="1:5" outlineLevel="1">
      <c r="A82" s="100" t="s">
        <v>181</v>
      </c>
      <c r="B82" s="81">
        <f>'★施工時仕入価格指数（四半期）'!AX82</f>
        <v>83.8</v>
      </c>
      <c r="C82" s="252">
        <f>'★マークアップ率（四半期）'!L145</f>
        <v>1.27715290400037</v>
      </c>
      <c r="D82" s="253">
        <f t="shared" si="3"/>
        <v>107.025413355231</v>
      </c>
      <c r="E82" s="253">
        <f t="shared" si="2"/>
        <v>93.495343059230976</v>
      </c>
    </row>
    <row r="83" spans="1:5" outlineLevel="1">
      <c r="A83" s="100" t="s">
        <v>182</v>
      </c>
      <c r="B83" s="81">
        <f>'★施工時仕入価格指数（四半期）'!AX83</f>
        <v>83.8</v>
      </c>
      <c r="C83" s="252">
        <f>'★マークアップ率（四半期）'!L146</f>
        <v>1.2769684343651799</v>
      </c>
      <c r="D83" s="253">
        <f t="shared" si="3"/>
        <v>107.00995479980207</v>
      </c>
      <c r="E83" s="253">
        <f t="shared" si="2"/>
        <v>93.481838762468954</v>
      </c>
    </row>
    <row r="84" spans="1:5" outlineLevel="1">
      <c r="A84" s="100" t="s">
        <v>183</v>
      </c>
      <c r="B84" s="81">
        <f>'★施工時仕入価格指数（四半期）'!AX84</f>
        <v>86.7</v>
      </c>
      <c r="C84" s="252">
        <f>'★マークアップ率（四半期）'!L147</f>
        <v>1.27594243072868</v>
      </c>
      <c r="D84" s="253">
        <f t="shared" si="3"/>
        <v>110.62420874417656</v>
      </c>
      <c r="E84" s="253">
        <f t="shared" si="2"/>
        <v>96.639181507886661</v>
      </c>
    </row>
    <row r="85" spans="1:5" outlineLevel="1">
      <c r="A85" s="100" t="s">
        <v>184</v>
      </c>
      <c r="B85" s="81">
        <f>'★施工時仕入価格指数（四半期）'!AX85</f>
        <v>86.7</v>
      </c>
      <c r="C85" s="252">
        <f>'★マークアップ率（四半期）'!L148</f>
        <v>1.2740523926104299</v>
      </c>
      <c r="D85" s="253">
        <f t="shared" si="3"/>
        <v>110.46034243932428</v>
      </c>
      <c r="E85" s="253">
        <f t="shared" si="2"/>
        <v>96.496031055038983</v>
      </c>
    </row>
    <row r="86" spans="1:5" outlineLevel="1">
      <c r="A86" s="100" t="s">
        <v>185</v>
      </c>
      <c r="B86" s="81">
        <f>'★施工時仕入価格指数（四半期）'!AX86</f>
        <v>86.7</v>
      </c>
      <c r="C86" s="252">
        <f>'★マークアップ率（四半期）'!L149</f>
        <v>1.2713061304817901</v>
      </c>
      <c r="D86" s="253">
        <f t="shared" si="3"/>
        <v>110.22224151277121</v>
      </c>
      <c r="E86" s="253">
        <f t="shared" si="2"/>
        <v>96.288030664170023</v>
      </c>
    </row>
    <row r="87" spans="1:5" outlineLevel="1">
      <c r="A87" s="100" t="s">
        <v>186</v>
      </c>
      <c r="B87" s="81">
        <f>'★施工時仕入価格指数（四半期）'!AX87</f>
        <v>86.7</v>
      </c>
      <c r="C87" s="252">
        <f>'★マークアップ率（四半期）'!L150</f>
        <v>1.2677421630985899</v>
      </c>
      <c r="D87" s="253">
        <f t="shared" si="3"/>
        <v>109.91324554064775</v>
      </c>
      <c r="E87" s="253">
        <f t="shared" si="2"/>
        <v>96.01809772476885</v>
      </c>
    </row>
    <row r="88" spans="1:5" outlineLevel="1">
      <c r="A88" s="100" t="s">
        <v>187</v>
      </c>
      <c r="B88" s="81">
        <f>'★施工時仕入価格指数（四半期）'!AX88</f>
        <v>88.9</v>
      </c>
      <c r="C88" s="252">
        <f>'★マークアップ率（四半期）'!L151</f>
        <v>1.2633733997807799</v>
      </c>
      <c r="D88" s="253">
        <f t="shared" si="3"/>
        <v>112.31389524051134</v>
      </c>
      <c r="E88" s="253">
        <f t="shared" si="2"/>
        <v>98.115259139215425</v>
      </c>
    </row>
    <row r="89" spans="1:5" outlineLevel="1">
      <c r="A89" s="100" t="s">
        <v>188</v>
      </c>
      <c r="B89" s="81">
        <f>'★施工時仕入価格指数（四半期）'!AX89</f>
        <v>88.9</v>
      </c>
      <c r="C89" s="252">
        <f>'★マークアップ率（四半期）'!L152</f>
        <v>1.2582645655923901</v>
      </c>
      <c r="D89" s="253">
        <f t="shared" si="3"/>
        <v>111.85971988116349</v>
      </c>
      <c r="E89" s="253">
        <f t="shared" si="2"/>
        <v>97.718500278865733</v>
      </c>
    </row>
    <row r="90" spans="1:5" outlineLevel="1">
      <c r="A90" s="100" t="s">
        <v>189</v>
      </c>
      <c r="B90" s="81">
        <f>'★施工時仕入価格指数（四半期）'!AX90</f>
        <v>88.9</v>
      </c>
      <c r="C90" s="252">
        <f>'★マークアップ率（四半期）'!L153</f>
        <v>1.2524716814709</v>
      </c>
      <c r="D90" s="253">
        <f t="shared" si="3"/>
        <v>111.34473248276302</v>
      </c>
      <c r="E90" s="253">
        <f t="shared" si="2"/>
        <v>97.268617190586298</v>
      </c>
    </row>
    <row r="91" spans="1:5" outlineLevel="1">
      <c r="A91" s="100" t="s">
        <v>190</v>
      </c>
      <c r="B91" s="81">
        <f>'★施工時仕入価格指数（四半期）'!AX91</f>
        <v>88.9</v>
      </c>
      <c r="C91" s="252">
        <f>'★マークアップ率（四半期）'!L154</f>
        <v>1.2460500545573301</v>
      </c>
      <c r="D91" s="253">
        <f t="shared" si="3"/>
        <v>110.77384985014665</v>
      </c>
      <c r="E91" s="253">
        <f t="shared" si="2"/>
        <v>96.769905100534686</v>
      </c>
    </row>
    <row r="92" spans="1:5" outlineLevel="1">
      <c r="A92" s="100" t="s">
        <v>191</v>
      </c>
      <c r="B92" s="81">
        <f>'★施工時仕入価格指数（四半期）'!AX92</f>
        <v>90.1</v>
      </c>
      <c r="C92" s="252">
        <f>'★マークアップ率（四半期）'!L155</f>
        <v>1.23902113220358</v>
      </c>
      <c r="D92" s="253">
        <f t="shared" si="3"/>
        <v>111.63580401154255</v>
      </c>
      <c r="E92" s="253">
        <f t="shared" si="2"/>
        <v>97.522891680960768</v>
      </c>
    </row>
    <row r="93" spans="1:5" outlineLevel="1">
      <c r="A93" s="100" t="s">
        <v>192</v>
      </c>
      <c r="B93" s="81">
        <f>'★施工時仕入価格指数（四半期）'!AX93</f>
        <v>90.1</v>
      </c>
      <c r="C93" s="252">
        <f>'★マークアップ率（四半期）'!L156</f>
        <v>1.23147306711726</v>
      </c>
      <c r="D93" s="253">
        <f t="shared" si="3"/>
        <v>110.95572334726512</v>
      </c>
      <c r="E93" s="253">
        <f t="shared" si="2"/>
        <v>96.928786290276364</v>
      </c>
    </row>
    <row r="94" spans="1:5" outlineLevel="1">
      <c r="A94" s="100" t="s">
        <v>193</v>
      </c>
      <c r="B94" s="81">
        <f>'★施工時仕入価格指数（四半期）'!AX94</f>
        <v>90.1</v>
      </c>
      <c r="C94" s="252">
        <f>'★マークアップ率（四半期）'!L157</f>
        <v>1.22350162360313</v>
      </c>
      <c r="D94" s="253">
        <f t="shared" si="3"/>
        <v>110.237496286642</v>
      </c>
      <c r="E94" s="253">
        <f t="shared" si="2"/>
        <v>96.301356941281483</v>
      </c>
    </row>
    <row r="95" spans="1:5" outlineLevel="1">
      <c r="A95" s="100" t="s">
        <v>194</v>
      </c>
      <c r="B95" s="81">
        <f>'★施工時仕入価格指数（四半期）'!AX95</f>
        <v>90.1</v>
      </c>
      <c r="C95" s="252">
        <f>'★マークアップ率（四半期）'!L158</f>
        <v>1.2152046063177799</v>
      </c>
      <c r="D95" s="253">
        <f t="shared" si="3"/>
        <v>109.48993502923196</v>
      </c>
      <c r="E95" s="253">
        <f t="shared" si="2"/>
        <v>95.64830180205621</v>
      </c>
    </row>
    <row r="96" spans="1:5" outlineLevel="1">
      <c r="A96" s="100" t="s">
        <v>195</v>
      </c>
      <c r="B96" s="81">
        <f>'★施工時仕入価格指数（四半期）'!AX96</f>
        <v>90.6</v>
      </c>
      <c r="C96" s="252">
        <f>'★マークアップ率（四半期）'!L159</f>
        <v>1.20662541631821</v>
      </c>
      <c r="D96" s="253">
        <f t="shared" si="3"/>
        <v>109.32026271842982</v>
      </c>
      <c r="E96" s="253">
        <f t="shared" si="2"/>
        <v>95.50007933405746</v>
      </c>
    </row>
    <row r="97" spans="1:5" outlineLevel="1">
      <c r="A97" s="100" t="s">
        <v>196</v>
      </c>
      <c r="B97" s="81">
        <f>'★施工時仕入価格指数（四半期）'!AX97</f>
        <v>90.6</v>
      </c>
      <c r="C97" s="252">
        <f>'★マークアップ率（四半期）'!L160</f>
        <v>1.19790519119584</v>
      </c>
      <c r="D97" s="253">
        <f t="shared" si="3"/>
        <v>108.53021032234309</v>
      </c>
      <c r="E97" s="253">
        <f t="shared" si="2"/>
        <v>94.809904753168681</v>
      </c>
    </row>
    <row r="98" spans="1:5" outlineLevel="1">
      <c r="A98" s="100" t="s">
        <v>197</v>
      </c>
      <c r="B98" s="81">
        <f>'★施工時仕入価格指数（四半期）'!AX98</f>
        <v>90.6</v>
      </c>
      <c r="C98" s="252">
        <f>'★マークアップ率（四半期）'!L161</f>
        <v>1.1891952499590299</v>
      </c>
      <c r="D98" s="253">
        <f t="shared" si="3"/>
        <v>107.7410896462881</v>
      </c>
      <c r="E98" s="253">
        <f t="shared" si="2"/>
        <v>94.120544104983082</v>
      </c>
    </row>
    <row r="99" spans="1:5" outlineLevel="1">
      <c r="A99" s="100" t="s">
        <v>198</v>
      </c>
      <c r="B99" s="81">
        <f>'★施工時仕入価格指数（四半期）'!AX99</f>
        <v>90.6</v>
      </c>
      <c r="C99" s="252">
        <f>'★マークアップ率（四半期）'!L162</f>
        <v>1.18064443535869</v>
      </c>
      <c r="D99" s="253">
        <f t="shared" si="3"/>
        <v>106.96638584349731</v>
      </c>
      <c r="E99" s="253">
        <f t="shared" si="2"/>
        <v>93.443777760051461</v>
      </c>
    </row>
    <row r="100" spans="1:5" outlineLevel="1">
      <c r="A100" s="100" t="s">
        <v>199</v>
      </c>
      <c r="B100" s="81">
        <f>'★施工時仕入価格指数（四半期）'!AX100</f>
        <v>90.9</v>
      </c>
      <c r="C100" s="252">
        <f>'★マークアップ率（四半期）'!L163</f>
        <v>1.1723538436483001</v>
      </c>
      <c r="D100" s="253">
        <f t="shared" si="3"/>
        <v>106.56696438763048</v>
      </c>
      <c r="E100" s="253">
        <f t="shared" si="2"/>
        <v>93.094850856891199</v>
      </c>
    </row>
    <row r="101" spans="1:5" outlineLevel="1">
      <c r="A101" s="100" t="s">
        <v>200</v>
      </c>
      <c r="B101" s="81">
        <f>'★施工時仕入価格指数（四半期）'!AX101</f>
        <v>90.9</v>
      </c>
      <c r="C101" s="252">
        <f>'★マークアップ率（四半期）'!L164</f>
        <v>1.1644382805236899</v>
      </c>
      <c r="D101" s="253">
        <f t="shared" si="3"/>
        <v>105.84743969960341</v>
      </c>
      <c r="E101" s="253">
        <f t="shared" si="2"/>
        <v>92.466287925548983</v>
      </c>
    </row>
    <row r="102" spans="1:5" outlineLevel="1">
      <c r="A102" s="100" t="s">
        <v>201</v>
      </c>
      <c r="B102" s="81">
        <f>'★施工時仕入価格指数（四半期）'!AX102</f>
        <v>90.9</v>
      </c>
      <c r="C102" s="252">
        <f>'★マークアップ率（四半期）'!L165</f>
        <v>1.1569902085224799</v>
      </c>
      <c r="D102" s="253">
        <f t="shared" si="3"/>
        <v>105.17040995469343</v>
      </c>
      <c r="E102" s="253">
        <f t="shared" si="2"/>
        <v>91.874847759356257</v>
      </c>
    </row>
    <row r="103" spans="1:5" outlineLevel="1">
      <c r="A103" s="100" t="s">
        <v>202</v>
      </c>
      <c r="B103" s="81">
        <f>'★施工時仕入価格指数（四半期）'!AX103</f>
        <v>90.9</v>
      </c>
      <c r="C103" s="252">
        <f>'★マークアップ率（四半期）'!L166</f>
        <v>1.15006516353268</v>
      </c>
      <c r="D103" s="253">
        <f t="shared" si="3"/>
        <v>104.54092336512062</v>
      </c>
      <c r="E103" s="253">
        <f t="shared" si="2"/>
        <v>91.324940379433784</v>
      </c>
    </row>
    <row r="104" spans="1:5">
      <c r="A104" s="100" t="s">
        <v>203</v>
      </c>
      <c r="B104" s="81">
        <f>'★施工時仕入価格指数（四半期）'!AX104</f>
        <v>90.610718958571724</v>
      </c>
      <c r="C104" s="252">
        <f>'★マークアップ率（四半期）'!L167</f>
        <v>1.1436695676190101</v>
      </c>
      <c r="D104" s="253">
        <f t="shared" si="3"/>
        <v>103.62872177299737</v>
      </c>
      <c r="E104" s="253">
        <f>D104/AVERAGE(D$184:D$187)*100</f>
        <v>90.528058609758546</v>
      </c>
    </row>
    <row r="105" spans="1:5">
      <c r="A105" s="100" t="s">
        <v>204</v>
      </c>
      <c r="B105" s="81">
        <f>'★施工時仕入価格指数（四半期）'!AX105</f>
        <v>90.568077210694995</v>
      </c>
      <c r="C105" s="252">
        <f>'★マークアップ率（四半期）'!L168</f>
        <v>1.13782096907788</v>
      </c>
      <c r="D105" s="253">
        <f t="shared" si="3"/>
        <v>103.05025737939324</v>
      </c>
      <c r="E105" s="253">
        <f t="shared" ref="E105:E168" si="4">D105/AVERAGE(D$184:D$187)*100</f>
        <v>90.022723239101708</v>
      </c>
    </row>
    <row r="106" spans="1:5">
      <c r="A106" s="100" t="s">
        <v>205</v>
      </c>
      <c r="B106" s="81">
        <f>'★施工時仕入価格指数（四半期）'!AX106</f>
        <v>90.87298252567544</v>
      </c>
      <c r="C106" s="252">
        <f>'★マークアップ率（四半期）'!L169</f>
        <v>1.1325297011283</v>
      </c>
      <c r="D106" s="253">
        <f t="shared" si="3"/>
        <v>102.91635174044043</v>
      </c>
      <c r="E106" s="253">
        <f t="shared" si="4"/>
        <v>89.905745847854419</v>
      </c>
    </row>
    <row r="107" spans="1:5">
      <c r="A107" s="100" t="s">
        <v>206</v>
      </c>
      <c r="B107" s="81">
        <f>'★施工時仕入価格指数（四半期）'!AX107</f>
        <v>90.186459909897636</v>
      </c>
      <c r="C107" s="252">
        <f>'★マークアップ率（四半期）'!L170</f>
        <v>1.12778338756817</v>
      </c>
      <c r="D107" s="253">
        <f t="shared" si="3"/>
        <v>101.71079126996531</v>
      </c>
      <c r="E107" s="253">
        <f t="shared" si="4"/>
        <v>88.852591403202965</v>
      </c>
    </row>
    <row r="108" spans="1:5">
      <c r="A108" s="100" t="s">
        <v>207</v>
      </c>
      <c r="B108" s="81">
        <f>'★施工時仕入価格指数（四半期）'!AX108</f>
        <v>90.390469028911639</v>
      </c>
      <c r="C108" s="252">
        <f>'★マークアップ率（四半期）'!L171</f>
        <v>1.12353702893025</v>
      </c>
      <c r="D108" s="253">
        <f t="shared" si="3"/>
        <v>101.55703901635516</v>
      </c>
      <c r="E108" s="253">
        <f t="shared" si="4"/>
        <v>88.718276391032006</v>
      </c>
    </row>
    <row r="109" spans="1:5">
      <c r="A109" s="100" t="s">
        <v>208</v>
      </c>
      <c r="B109" s="81">
        <f>'★施工時仕入価格指数（四半期）'!AX109</f>
        <v>90.512058859485734</v>
      </c>
      <c r="C109" s="252">
        <f>'★マークアップ率（四半期）'!L172</f>
        <v>1.11979891629996</v>
      </c>
      <c r="D109" s="253">
        <f t="shared" si="3"/>
        <v>101.35530542293031</v>
      </c>
      <c r="E109" s="253">
        <f t="shared" si="4"/>
        <v>88.542045803057306</v>
      </c>
    </row>
    <row r="110" spans="1:5">
      <c r="A110" s="100" t="s">
        <v>209</v>
      </c>
      <c r="B110" s="81">
        <f>'★施工時仕入価格指数（四半期）'!AX110</f>
        <v>91.285811825997115</v>
      </c>
      <c r="C110" s="252">
        <f>'★マークアップ率（四半期）'!L173</f>
        <v>1.1165961189468101</v>
      </c>
      <c r="D110" s="253">
        <f t="shared" si="3"/>
        <v>101.9293831998172</v>
      </c>
      <c r="E110" s="253">
        <f t="shared" si="4"/>
        <v>89.043549109702511</v>
      </c>
    </row>
    <row r="111" spans="1:5">
      <c r="A111" s="100" t="s">
        <v>210</v>
      </c>
      <c r="B111" s="81">
        <f>'★施工時仕入価格指数（四半期）'!AX111</f>
        <v>90.934938890285807</v>
      </c>
      <c r="C111" s="252">
        <f>'★マークアップ率（四半期）'!L174</f>
        <v>1.11392992104614</v>
      </c>
      <c r="D111" s="253">
        <f t="shared" si="3"/>
        <v>101.29514929839164</v>
      </c>
      <c r="E111" s="253">
        <f t="shared" si="4"/>
        <v>88.489494569434029</v>
      </c>
    </row>
    <row r="112" spans="1:5">
      <c r="A112" s="100" t="s">
        <v>211</v>
      </c>
      <c r="B112" s="81">
        <f>'★施工時仕入価格指数（四半期）'!AX112</f>
        <v>92.189742856452142</v>
      </c>
      <c r="C112" s="252">
        <f>'★マークアップ率（四半期）'!L175</f>
        <v>1.11177100329681</v>
      </c>
      <c r="D112" s="253">
        <f t="shared" si="3"/>
        <v>102.49388290919272</v>
      </c>
      <c r="E112" s="253">
        <f t="shared" si="4"/>
        <v>89.536685200751506</v>
      </c>
    </row>
    <row r="113" spans="1:5">
      <c r="A113" s="100" t="s">
        <v>212</v>
      </c>
      <c r="B113" s="81">
        <f>'★施工時仕入価格指数（四半期）'!AX113</f>
        <v>91.555825174728014</v>
      </c>
      <c r="C113" s="252">
        <f>'★マークアップ率（四半期）'!L176</f>
        <v>1.1100910461066</v>
      </c>
      <c r="D113" s="253">
        <f t="shared" si="3"/>
        <v>101.6353017453668</v>
      </c>
      <c r="E113" s="253">
        <f t="shared" si="4"/>
        <v>88.786645206141429</v>
      </c>
    </row>
    <row r="114" spans="1:5">
      <c r="A114" s="100" t="s">
        <v>213</v>
      </c>
      <c r="B114" s="81">
        <f>'★施工時仕入価格指数（四半期）'!AX114</f>
        <v>91.555825174728014</v>
      </c>
      <c r="C114" s="252">
        <f>'★マークアップ率（四半期）'!L177</f>
        <v>1.1088541352386401</v>
      </c>
      <c r="D114" s="253">
        <f t="shared" si="3"/>
        <v>101.52205535018314</v>
      </c>
      <c r="E114" s="253">
        <f t="shared" si="4"/>
        <v>88.687715332983402</v>
      </c>
    </row>
    <row r="115" spans="1:5">
      <c r="A115" s="100" t="s">
        <v>214</v>
      </c>
      <c r="B115" s="81">
        <f>'★施工時仕入価格指数（四半期）'!AX115</f>
        <v>90.469109148915223</v>
      </c>
      <c r="C115" s="252">
        <f>'★マークアップ率（四半期）'!L178</f>
        <v>1.1080096826363</v>
      </c>
      <c r="D115" s="253">
        <f t="shared" si="3"/>
        <v>100.24064891647834</v>
      </c>
      <c r="E115" s="253">
        <f t="shared" si="4"/>
        <v>87.568303313336386</v>
      </c>
    </row>
    <row r="116" spans="1:5">
      <c r="A116" s="100" t="s">
        <v>215</v>
      </c>
      <c r="B116" s="81">
        <f>'★施工時仕入価格指数（四半期）'!AX116</f>
        <v>90.287989811279743</v>
      </c>
      <c r="C116" s="252">
        <f>'★マークアップ率（四半期）'!L179</f>
        <v>1.10749104959205</v>
      </c>
      <c r="D116" s="253">
        <f t="shared" si="3"/>
        <v>99.993140601650524</v>
      </c>
      <c r="E116" s="253">
        <f t="shared" si="4"/>
        <v>87.352084808970233</v>
      </c>
    </row>
    <row r="117" spans="1:5">
      <c r="A117" s="100" t="s">
        <v>216</v>
      </c>
      <c r="B117" s="81">
        <f>'★施工時仕入価格指数（四半期）'!AX117</f>
        <v>89.925751136008827</v>
      </c>
      <c r="C117" s="252">
        <f>'★マークアップ率（四半期）'!L180</f>
        <v>1.1072741959328001</v>
      </c>
      <c r="D117" s="253">
        <f t="shared" si="3"/>
        <v>99.572463782777263</v>
      </c>
      <c r="E117" s="253">
        <f t="shared" si="4"/>
        <v>86.984589629418096</v>
      </c>
    </row>
    <row r="118" spans="1:5">
      <c r="A118" s="100" t="s">
        <v>217</v>
      </c>
      <c r="B118" s="81">
        <f>'★施工時仕入価格指数（四半期）'!AX118</f>
        <v>90.01631080482656</v>
      </c>
      <c r="C118" s="252">
        <f>'★マークアップ率（四半期）'!L181</f>
        <v>1.1073256003630001</v>
      </c>
      <c r="D118" s="253">
        <f t="shared" si="3"/>
        <v>99.677365404416989</v>
      </c>
      <c r="E118" s="253">
        <f t="shared" si="4"/>
        <v>87.076229668874177</v>
      </c>
    </row>
    <row r="119" spans="1:5">
      <c r="A119" s="100" t="s">
        <v>218</v>
      </c>
      <c r="B119" s="81">
        <f>'★施工時仕入価格指数（四半期）'!AX119</f>
        <v>88.476796434925092</v>
      </c>
      <c r="C119" s="252">
        <f>'★マークアップ率（四半期）'!L182</f>
        <v>1.10759960367532</v>
      </c>
      <c r="D119" s="253">
        <f t="shared" si="3"/>
        <v>97.996864665784997</v>
      </c>
      <c r="E119" s="253">
        <f t="shared" si="4"/>
        <v>85.608176538836815</v>
      </c>
    </row>
    <row r="120" spans="1:5">
      <c r="A120" s="100" t="s">
        <v>219</v>
      </c>
      <c r="B120" s="81">
        <f>'★施工時仕入価格指数（四半期）'!AX120</f>
        <v>88.567356103742824</v>
      </c>
      <c r="C120" s="252">
        <f>'★マークアップ率（四半期）'!L183</f>
        <v>1.1080316081848101</v>
      </c>
      <c r="D120" s="253">
        <f t="shared" si="3"/>
        <v>98.135430016306913</v>
      </c>
      <c r="E120" s="253">
        <f t="shared" si="4"/>
        <v>85.729224564506836</v>
      </c>
    </row>
    <row r="121" spans="1:5">
      <c r="A121" s="100" t="s">
        <v>220</v>
      </c>
      <c r="B121" s="81">
        <f>'★施工時仕入価格指数（四半期）'!AX121</f>
        <v>88.657915772560571</v>
      </c>
      <c r="C121" s="252">
        <f>'★マークアップ率（四半期）'!L184</f>
        <v>1.1085951739211199</v>
      </c>
      <c r="D121" s="253">
        <f t="shared" si="3"/>
        <v>98.285737555365785</v>
      </c>
      <c r="E121" s="253">
        <f t="shared" si="4"/>
        <v>85.860530340286033</v>
      </c>
    </row>
    <row r="122" spans="1:5">
      <c r="A122" s="100" t="s">
        <v>221</v>
      </c>
      <c r="B122" s="81">
        <f>'★施工時仕入価格指数（四半期）'!AX122</f>
        <v>89.020154447831473</v>
      </c>
      <c r="C122" s="252">
        <f>'★マークアップ率（四半期）'!L185</f>
        <v>1.1092409294951699</v>
      </c>
      <c r="D122" s="253">
        <f t="shared" si="3"/>
        <v>98.744798863516166</v>
      </c>
      <c r="E122" s="253">
        <f t="shared" si="4"/>
        <v>86.26155747155515</v>
      </c>
    </row>
    <row r="123" spans="1:5">
      <c r="A123" s="100" t="s">
        <v>222</v>
      </c>
      <c r="B123" s="81">
        <f>'★施工時仕入価格指数（四半期）'!AX123</f>
        <v>88.929594779013769</v>
      </c>
      <c r="C123" s="252">
        <f>'★マークアップ率（四半期）'!L186</f>
        <v>1.1099155767522499</v>
      </c>
      <c r="D123" s="253">
        <f t="shared" si="3"/>
        <v>98.704342479492936</v>
      </c>
      <c r="E123" s="253">
        <f t="shared" si="4"/>
        <v>86.226215552429522</v>
      </c>
    </row>
    <row r="124" spans="1:5">
      <c r="A124" s="100" t="s">
        <v>223</v>
      </c>
      <c r="B124" s="81">
        <f>'★施工時仕入価格指数（四半期）'!AX124</f>
        <v>88.93113429338365</v>
      </c>
      <c r="C124" s="252">
        <f>'★マークアップ率（四半期）'!L187</f>
        <v>1.1105437698091201</v>
      </c>
      <c r="D124" s="253">
        <f t="shared" si="3"/>
        <v>98.761917131575402</v>
      </c>
      <c r="E124" s="253">
        <f t="shared" si="4"/>
        <v>86.276511661355528</v>
      </c>
    </row>
    <row r="125" spans="1:5">
      <c r="A125" s="100" t="s">
        <v>224</v>
      </c>
      <c r="B125" s="81">
        <f>'★施工時仕入価格指数（四半期）'!AX125</f>
        <v>89.287214911174985</v>
      </c>
      <c r="C125" s="252">
        <f>'★マークアップ率（四半期）'!L188</f>
        <v>1.11109784694819</v>
      </c>
      <c r="D125" s="253">
        <f t="shared" si="3"/>
        <v>99.206832247806858</v>
      </c>
      <c r="E125" s="253">
        <f t="shared" si="4"/>
        <v>86.66518095138882</v>
      </c>
    </row>
    <row r="126" spans="1:5">
      <c r="A126" s="100" t="s">
        <v>225</v>
      </c>
      <c r="B126" s="81">
        <f>'★施工時仕入価格指数（四半期）'!AX126</f>
        <v>89.376235065622822</v>
      </c>
      <c r="C126" s="252">
        <f>'★マークアップ率（四半期）'!L189</f>
        <v>1.11152979664489</v>
      </c>
      <c r="D126" s="253">
        <f t="shared" si="3"/>
        <v>99.344348387377622</v>
      </c>
      <c r="E126" s="253">
        <f t="shared" si="4"/>
        <v>86.78531240654776</v>
      </c>
    </row>
    <row r="127" spans="1:5">
      <c r="A127" s="100" t="s">
        <v>226</v>
      </c>
      <c r="B127" s="81">
        <f>'★施工時仕入価格指数（四半期）'!AX127</f>
        <v>88.486033521144506</v>
      </c>
      <c r="C127" s="252">
        <f>'★マークアップ率（四半期）'!L190</f>
        <v>1.1117692886794399</v>
      </c>
      <c r="D127" s="253">
        <f t="shared" si="3"/>
        <v>98.376054545867902</v>
      </c>
      <c r="E127" s="253">
        <f t="shared" si="4"/>
        <v>85.939429526435831</v>
      </c>
    </row>
    <row r="128" spans="1:5">
      <c r="A128" s="100" t="s">
        <v>227</v>
      </c>
      <c r="B128" s="81">
        <f>'★施工時仕入価格指数（四半期）'!AX128</f>
        <v>88.218973057800994</v>
      </c>
      <c r="C128" s="252">
        <f>'★マークアップ率（四半期）'!L191</f>
        <v>1.1117423319207</v>
      </c>
      <c r="D128" s="253">
        <f t="shared" si="3"/>
        <v>98.076766826929088</v>
      </c>
      <c r="E128" s="253">
        <f t="shared" si="4"/>
        <v>85.67797753033166</v>
      </c>
    </row>
    <row r="129" spans="1:5">
      <c r="A129" s="100" t="s">
        <v>228</v>
      </c>
      <c r="B129" s="81">
        <f>'★施工時仕入価格指数（四半期）'!AX129</f>
        <v>87.41779166777053</v>
      </c>
      <c r="C129" s="252">
        <f>'★マークアップ率（四半期）'!L192</f>
        <v>1.11149717465362</v>
      </c>
      <c r="D129" s="253">
        <f t="shared" si="3"/>
        <v>97.164628453185699</v>
      </c>
      <c r="E129" s="253">
        <f t="shared" si="4"/>
        <v>84.881150987017406</v>
      </c>
    </row>
    <row r="130" spans="1:5">
      <c r="A130" s="100" t="s">
        <v>229</v>
      </c>
      <c r="B130" s="81">
        <f>'★施工時仕入価格指数（四半期）'!AX130</f>
        <v>87.59583197666619</v>
      </c>
      <c r="C130" s="252">
        <f>'★マークアップ率（四半期）'!L193</f>
        <v>1.1110596457622499</v>
      </c>
      <c r="D130" s="253">
        <f t="shared" si="3"/>
        <v>97.324194046244301</v>
      </c>
      <c r="E130" s="253">
        <f t="shared" si="4"/>
        <v>85.020544420742795</v>
      </c>
    </row>
    <row r="131" spans="1:5">
      <c r="A131" s="100" t="s">
        <v>230</v>
      </c>
      <c r="B131" s="81">
        <f>'★施工時仕入価格指数（四半期）'!AX131</f>
        <v>86.794650586635697</v>
      </c>
      <c r="C131" s="252">
        <f>'★マークアップ率（四半期）'!L194</f>
        <v>1.1104156830160901</v>
      </c>
      <c r="D131" s="253">
        <f t="shared" si="3"/>
        <v>96.378141213301959</v>
      </c>
      <c r="E131" s="253">
        <f t="shared" si="4"/>
        <v>84.194090858031288</v>
      </c>
    </row>
    <row r="132" spans="1:5">
      <c r="A132" s="100" t="s">
        <v>231</v>
      </c>
      <c r="B132" s="81">
        <f>'★施工時仕入価格指数（四半期）'!AX132</f>
        <v>86.438569968844362</v>
      </c>
      <c r="C132" s="252">
        <f>'★マークアップ率（四半期）'!L195</f>
        <v>1.10950676269991</v>
      </c>
      <c r="D132" s="253">
        <f t="shared" ref="D132:D195" si="5">B132*$C132</f>
        <v>95.904177938542162</v>
      </c>
      <c r="E132" s="253">
        <f t="shared" si="4"/>
        <v>83.780045655289939</v>
      </c>
    </row>
    <row r="133" spans="1:5">
      <c r="A133" s="100" t="s">
        <v>232</v>
      </c>
      <c r="B133" s="81">
        <f>'★施工時仕入価格指数（四半期）'!AX133</f>
        <v>86.438569968844362</v>
      </c>
      <c r="C133" s="252">
        <f>'★マークアップ率（四半期）'!L196</f>
        <v>1.10842957844117</v>
      </c>
      <c r="D133" s="253">
        <f t="shared" si="5"/>
        <v>95.811067671623732</v>
      </c>
      <c r="E133" s="253">
        <f t="shared" si="4"/>
        <v>83.698706316576235</v>
      </c>
    </row>
    <row r="134" spans="1:5">
      <c r="A134" s="100" t="s">
        <v>233</v>
      </c>
      <c r="B134" s="81">
        <f>'★施工時仕入価格指数（四半期）'!AX134</f>
        <v>86.88367074108352</v>
      </c>
      <c r="C134" s="252">
        <f>'★マークアップ率（四半期）'!L197</f>
        <v>1.10721561445317</v>
      </c>
      <c r="D134" s="253">
        <f t="shared" si="5"/>
        <v>96.198956885535694</v>
      </c>
      <c r="E134" s="253">
        <f t="shared" si="4"/>
        <v>84.037558874924258</v>
      </c>
    </row>
    <row r="135" spans="1:5">
      <c r="A135" s="100" t="s">
        <v>234</v>
      </c>
      <c r="B135" s="81">
        <f>'★施工時仕入価格指数（四半期）'!AX135</f>
        <v>86.705630432187874</v>
      </c>
      <c r="C135" s="252">
        <f>'★マークアップ率（四半期）'!L198</f>
        <v>1.10586910873935</v>
      </c>
      <c r="D135" s="253">
        <f t="shared" si="5"/>
        <v>95.885078248727069</v>
      </c>
      <c r="E135" s="253">
        <f t="shared" si="4"/>
        <v>83.763360533545438</v>
      </c>
    </row>
    <row r="136" spans="1:5">
      <c r="A136" s="100" t="s">
        <v>235</v>
      </c>
      <c r="B136" s="81">
        <f>'★施工時仕入価格指数（四半期）'!AX136</f>
        <v>86.705630432187874</v>
      </c>
      <c r="C136" s="252">
        <f>'★マークアップ率（四半期）'!L199</f>
        <v>1.1043497155969899</v>
      </c>
      <c r="D136" s="253">
        <f t="shared" si="5"/>
        <v>95.753338308444398</v>
      </c>
      <c r="E136" s="253">
        <f t="shared" si="4"/>
        <v>83.648275055011027</v>
      </c>
    </row>
    <row r="137" spans="1:5">
      <c r="A137" s="100" t="s">
        <v>236</v>
      </c>
      <c r="B137" s="81">
        <f>'★施工時仕入価格指数（四半期）'!AX137</f>
        <v>87.061711049979181</v>
      </c>
      <c r="C137" s="252">
        <f>'★マークアップ率（四半期）'!L200</f>
        <v>1.1027182611931099</v>
      </c>
      <c r="D137" s="253">
        <f t="shared" si="5"/>
        <v>96.004538625530003</v>
      </c>
      <c r="E137" s="253">
        <f t="shared" si="4"/>
        <v>83.867718821554135</v>
      </c>
    </row>
    <row r="138" spans="1:5">
      <c r="A138" s="100" t="s">
        <v>237</v>
      </c>
      <c r="B138" s="81">
        <f>'★施工時仕入価格指数（四半期）'!AX138</f>
        <v>87.328771513322678</v>
      </c>
      <c r="C138" s="252">
        <f>'★マークアップ率（四半期）'!L201</f>
        <v>1.1010039067214199</v>
      </c>
      <c r="D138" s="253">
        <f t="shared" si="5"/>
        <v>96.149318605350516</v>
      </c>
      <c r="E138" s="253">
        <f t="shared" si="4"/>
        <v>83.994195827875046</v>
      </c>
    </row>
    <row r="139" spans="1:5">
      <c r="A139" s="100" t="s">
        <v>238</v>
      </c>
      <c r="B139" s="81">
        <f>'★施工時仕入価格指数（四半期）'!AX139</f>
        <v>87.506811822218353</v>
      </c>
      <c r="C139" s="252">
        <f>'★マークアップ率（四半期）'!L202</f>
        <v>1.09920150953647</v>
      </c>
      <c r="D139" s="253">
        <f t="shared" si="5"/>
        <v>96.187619649706235</v>
      </c>
      <c r="E139" s="253">
        <f t="shared" si="4"/>
        <v>84.027654883713296</v>
      </c>
    </row>
    <row r="140" spans="1:5">
      <c r="A140" s="100" t="s">
        <v>239</v>
      </c>
      <c r="B140" s="81">
        <f>'★施工時仕入価格指数（四半期）'!AX140</f>
        <v>87.773872285561836</v>
      </c>
      <c r="C140" s="252">
        <f>'★マークアップ率（四半期）'!L203</f>
        <v>1.09728992931446</v>
      </c>
      <c r="D140" s="253">
        <f t="shared" si="5"/>
        <v>96.31338611588059</v>
      </c>
      <c r="E140" s="253">
        <f t="shared" si="4"/>
        <v>84.137522050133768</v>
      </c>
    </row>
    <row r="141" spans="1:5">
      <c r="A141" s="100" t="s">
        <v>240</v>
      </c>
      <c r="B141" s="81">
        <f>'★施工時仕入価格指数（四半期）'!AX141</f>
        <v>87.951912594457497</v>
      </c>
      <c r="C141" s="252">
        <f>'★マークアップ率（四半期）'!L204</f>
        <v>1.09531179392351</v>
      </c>
      <c r="D141" s="253">
        <f t="shared" si="5"/>
        <v>96.334767162838986</v>
      </c>
      <c r="E141" s="253">
        <f t="shared" si="4"/>
        <v>84.156200121609231</v>
      </c>
    </row>
    <row r="142" spans="1:5">
      <c r="A142" s="100" t="s">
        <v>241</v>
      </c>
      <c r="B142" s="81">
        <f>'★施工時仕入価格指数（四半期）'!AX142</f>
        <v>88.664073830040152</v>
      </c>
      <c r="C142" s="252">
        <f>'★マークアップ率（四半期）'!L205</f>
        <v>1.0932883311175701</v>
      </c>
      <c r="D142" s="253">
        <f t="shared" si="5"/>
        <v>96.935397307729616</v>
      </c>
      <c r="E142" s="253">
        <f t="shared" si="4"/>
        <v>84.680899066353106</v>
      </c>
    </row>
    <row r="143" spans="1:5">
      <c r="A143" s="100" t="s">
        <v>242</v>
      </c>
      <c r="B143" s="81">
        <f>'★施工時仕入価格指数（四半期）'!AX143</f>
        <v>88.129952903353171</v>
      </c>
      <c r="C143" s="252">
        <f>'★マークアップ率（四半期）'!L206</f>
        <v>1.0912270751381099</v>
      </c>
      <c r="D143" s="253">
        <f t="shared" si="5"/>
        <v>96.169790738785451</v>
      </c>
      <c r="E143" s="253">
        <f t="shared" si="4"/>
        <v>84.012079889974402</v>
      </c>
    </row>
    <row r="144" spans="1:5">
      <c r="A144" s="100" t="s">
        <v>243</v>
      </c>
      <c r="B144" s="81">
        <f>'★施工時仕入価格指数（四半期）'!AX144</f>
        <v>89.204545454545467</v>
      </c>
      <c r="C144" s="252">
        <f>'★マークアップ率（四半期）'!L207</f>
        <v>1.0891209413594301</v>
      </c>
      <c r="D144" s="253">
        <f t="shared" si="5"/>
        <v>97.154538518994627</v>
      </c>
      <c r="E144" s="253">
        <f t="shared" si="4"/>
        <v>84.872336614532742</v>
      </c>
    </row>
    <row r="145" spans="1:5">
      <c r="A145" s="100" t="s">
        <v>244</v>
      </c>
      <c r="B145" s="81">
        <f>'★施工時仕入価格指数（四半期）'!AX145</f>
        <v>89.583333333333329</v>
      </c>
      <c r="C145" s="252">
        <f>'★マークアップ率（四半期）'!L208</f>
        <v>1.08700675084489</v>
      </c>
      <c r="D145" s="253">
        <f t="shared" si="5"/>
        <v>97.377688096521382</v>
      </c>
      <c r="E145" s="253">
        <f t="shared" si="4"/>
        <v>85.067275794399649</v>
      </c>
    </row>
    <row r="146" spans="1:5">
      <c r="A146" s="100" t="s">
        <v>245</v>
      </c>
      <c r="B146" s="81">
        <f>'★施工時仕入価格指数（四半期）'!AX146</f>
        <v>90.056818181818187</v>
      </c>
      <c r="C146" s="252">
        <f>'★マークアップ率（四半期）'!L209</f>
        <v>1.08490538404063</v>
      </c>
      <c r="D146" s="253">
        <f t="shared" si="5"/>
        <v>97.703126915022651</v>
      </c>
      <c r="E146" s="253">
        <f t="shared" si="4"/>
        <v>85.351572888208352</v>
      </c>
    </row>
    <row r="147" spans="1:5">
      <c r="A147" s="100" t="s">
        <v>246</v>
      </c>
      <c r="B147" s="81">
        <f>'★施工時仕入価格指数（四半期）'!AX147</f>
        <v>89.867424242424249</v>
      </c>
      <c r="C147" s="252">
        <f>'★マークアップ率（四半期）'!L210</f>
        <v>1.08283133161193</v>
      </c>
      <c r="D147" s="253">
        <f t="shared" si="5"/>
        <v>97.311262660958491</v>
      </c>
      <c r="E147" s="253">
        <f t="shared" si="4"/>
        <v>85.009247811221513</v>
      </c>
    </row>
    <row r="148" spans="1:5">
      <c r="A148" s="100" t="s">
        <v>247</v>
      </c>
      <c r="B148" s="81">
        <f>'★施工時仕入価格指数（四半期）'!AX148</f>
        <v>90.530303030303031</v>
      </c>
      <c r="C148" s="252">
        <f>'★マークアップ率（四半期）'!L211</f>
        <v>1.08078754240386</v>
      </c>
      <c r="D148" s="253">
        <f t="shared" si="5"/>
        <v>97.844023725197928</v>
      </c>
      <c r="E148" s="253">
        <f t="shared" si="4"/>
        <v>85.474657632198685</v>
      </c>
    </row>
    <row r="149" spans="1:5">
      <c r="A149" s="100" t="s">
        <v>248</v>
      </c>
      <c r="B149" s="81">
        <f>'★施工時仕入価格指数（四半期）'!AX149</f>
        <v>91.76136363636364</v>
      </c>
      <c r="C149" s="252">
        <f>'★マークアップ率（四半期）'!L212</f>
        <v>1.0788150653474999</v>
      </c>
      <c r="D149" s="253">
        <f t="shared" si="5"/>
        <v>98.993541507739351</v>
      </c>
      <c r="E149" s="253">
        <f t="shared" si="4"/>
        <v>86.478854262345536</v>
      </c>
    </row>
    <row r="150" spans="1:5">
      <c r="A150" s="100" t="s">
        <v>249</v>
      </c>
      <c r="B150" s="81">
        <f>'★施工時仕入価格指数（四半期）'!AX150</f>
        <v>91.47727272727272</v>
      </c>
      <c r="C150" s="252">
        <f>'★マークアップ率（四半期）'!L213</f>
        <v>1.0769450324003</v>
      </c>
      <c r="D150" s="253">
        <f t="shared" si="5"/>
        <v>98.515994441163798</v>
      </c>
      <c r="E150" s="253">
        <f t="shared" si="4"/>
        <v>86.06167832798856</v>
      </c>
    </row>
    <row r="151" spans="1:5">
      <c r="A151" s="100" t="s">
        <v>250</v>
      </c>
      <c r="B151" s="81">
        <f>'★施工時仕入価格指数（四半期）'!AX151</f>
        <v>92.045454545454547</v>
      </c>
      <c r="C151" s="252">
        <f>'★マークアップ率（四半期）'!L214</f>
        <v>1.07520726218889</v>
      </c>
      <c r="D151" s="253">
        <f t="shared" si="5"/>
        <v>98.967941178750095</v>
      </c>
      <c r="E151" s="253">
        <f t="shared" si="4"/>
        <v>86.456490307222694</v>
      </c>
    </row>
    <row r="152" spans="1:5">
      <c r="A152" s="100" t="s">
        <v>251</v>
      </c>
      <c r="B152" s="81">
        <f>'★施工時仕入価格指数（四半期）'!AX152</f>
        <v>93.087121212121218</v>
      </c>
      <c r="C152" s="252">
        <f>'★マークアップ率（四半期）'!L215</f>
        <v>1.07363588825739</v>
      </c>
      <c r="D152" s="253">
        <f t="shared" si="5"/>
        <v>99.941674067899086</v>
      </c>
      <c r="E152" s="253">
        <f t="shared" si="4"/>
        <v>87.30712463476199</v>
      </c>
    </row>
    <row r="153" spans="1:5">
      <c r="A153" s="100" t="s">
        <v>252</v>
      </c>
      <c r="B153" s="81">
        <f>'★施工時仕入価格指数（四半期）'!AX153</f>
        <v>93.371212121212125</v>
      </c>
      <c r="C153" s="252">
        <f>'★マークアップ率（四半期）'!L216</f>
        <v>1.0722570132492599</v>
      </c>
      <c r="D153" s="253">
        <f t="shared" si="5"/>
        <v>100.11793703255401</v>
      </c>
      <c r="E153" s="253">
        <f t="shared" si="4"/>
        <v>87.461104571231388</v>
      </c>
    </row>
    <row r="154" spans="1:5">
      <c r="A154" s="100" t="s">
        <v>253</v>
      </c>
      <c r="B154" s="81">
        <f>'★施工時仕入価格指数（四半期）'!AX154</f>
        <v>93.939393939393952</v>
      </c>
      <c r="C154" s="252">
        <f>'★マークアップ率（四半期）'!L217</f>
        <v>1.0711018050111401</v>
      </c>
      <c r="D154" s="253">
        <f t="shared" si="5"/>
        <v>100.61865441013741</v>
      </c>
      <c r="E154" s="253">
        <f t="shared" si="4"/>
        <v>87.898521643730746</v>
      </c>
    </row>
    <row r="155" spans="1:5">
      <c r="A155" s="100" t="s">
        <v>254</v>
      </c>
      <c r="B155" s="81">
        <f>'★施工時仕入価格指数（四半期）'!AX155</f>
        <v>94.791666666666671</v>
      </c>
      <c r="C155" s="252">
        <f>'★マークアップ率（四半期）'!L218</f>
        <v>1.0701972334448</v>
      </c>
      <c r="D155" s="253">
        <f t="shared" si="5"/>
        <v>101.44577942028833</v>
      </c>
      <c r="E155" s="253">
        <f t="shared" si="4"/>
        <v>88.621082147377237</v>
      </c>
    </row>
    <row r="156" spans="1:5">
      <c r="A156" s="100" t="s">
        <v>255</v>
      </c>
      <c r="B156" s="81">
        <f>'★施工時仕入価格指数（四半期）'!AX156</f>
        <v>97.25378787878789</v>
      </c>
      <c r="C156" s="252">
        <f>'★マークアップ率（四半期）'!L219</f>
        <v>1.0695604046310101</v>
      </c>
      <c r="D156" s="253">
        <f t="shared" si="5"/>
        <v>104.01880071553479</v>
      </c>
      <c r="E156" s="253">
        <f t="shared" si="4"/>
        <v>90.86882407292633</v>
      </c>
    </row>
    <row r="157" spans="1:5">
      <c r="A157" s="100" t="s">
        <v>256</v>
      </c>
      <c r="B157" s="81">
        <f>'★施工時仕入価格指数（四半期）'!AX157</f>
        <v>98.863636363636374</v>
      </c>
      <c r="C157" s="252">
        <f>'★マークアップ率（四半期）'!L220</f>
        <v>1.0691739120848101</v>
      </c>
      <c r="D157" s="253">
        <f t="shared" si="5"/>
        <v>105.70242085383919</v>
      </c>
      <c r="E157" s="253">
        <f t="shared" si="4"/>
        <v>92.33960225053292</v>
      </c>
    </row>
    <row r="158" spans="1:5">
      <c r="A158" s="100" t="s">
        <v>257</v>
      </c>
      <c r="B158" s="81">
        <f>'★施工時仕入価格指数（四半期）'!AX158</f>
        <v>96.685606060606062</v>
      </c>
      <c r="C158" s="252">
        <f>'★マークアップ率（四半期）'!L221</f>
        <v>1.0690409345924501</v>
      </c>
      <c r="D158" s="253">
        <f t="shared" si="5"/>
        <v>103.36087066466776</v>
      </c>
      <c r="E158" s="253">
        <f t="shared" si="4"/>
        <v>90.294069032171478</v>
      </c>
    </row>
    <row r="159" spans="1:5">
      <c r="A159" s="100" t="s">
        <v>258</v>
      </c>
      <c r="B159" s="81">
        <f>'★施工時仕入価格指数（四半期）'!AX159</f>
        <v>94.602272727272734</v>
      </c>
      <c r="C159" s="252">
        <f>'★マークアップ率（四半期）'!L222</f>
        <v>1.0691760311542799</v>
      </c>
      <c r="D159" s="253">
        <f t="shared" si="5"/>
        <v>101.14648249272024</v>
      </c>
      <c r="E159" s="253">
        <f t="shared" si="4"/>
        <v>88.359622106791605</v>
      </c>
    </row>
    <row r="160" spans="1:5">
      <c r="A160" s="100" t="s">
        <v>259</v>
      </c>
      <c r="B160" s="81">
        <f>'★施工時仕入価格指数（四半期）'!AX160</f>
        <v>94.318181818181813</v>
      </c>
      <c r="C160" s="252">
        <f>'★マークアップ率（四半期）'!L223</f>
        <v>1.06958483472873</v>
      </c>
      <c r="D160" s="253">
        <f t="shared" si="5"/>
        <v>100.8812969119143</v>
      </c>
      <c r="E160" s="253">
        <f t="shared" si="4"/>
        <v>88.127961082792396</v>
      </c>
    </row>
    <row r="161" spans="1:5">
      <c r="A161" s="100" t="s">
        <v>260</v>
      </c>
      <c r="B161" s="81">
        <f>'★施工時仕入価格指数（四半期）'!AX161</f>
        <v>93.371212121212125</v>
      </c>
      <c r="C161" s="252">
        <f>'★マークアップ率（四半期）'!L224</f>
        <v>1.0702519410353599</v>
      </c>
      <c r="D161" s="253">
        <f t="shared" si="5"/>
        <v>99.930721009551604</v>
      </c>
      <c r="E161" s="253">
        <f t="shared" si="4"/>
        <v>87.297556253611745</v>
      </c>
    </row>
    <row r="162" spans="1:5">
      <c r="A162" s="100" t="s">
        <v>261</v>
      </c>
      <c r="B162" s="81">
        <f>'★施工時仕入価格指数（四半期）'!AX162</f>
        <v>92.992424242424249</v>
      </c>
      <c r="C162" s="252">
        <f>'★マークアップ率（四半期）'!L225</f>
        <v>1.07117879461969</v>
      </c>
      <c r="D162" s="253">
        <f t="shared" si="5"/>
        <v>99.611512908762847</v>
      </c>
      <c r="E162" s="253">
        <f t="shared" si="4"/>
        <v>87.01870219498295</v>
      </c>
    </row>
    <row r="163" spans="1:5">
      <c r="A163" s="100" t="s">
        <v>262</v>
      </c>
      <c r="B163" s="81">
        <f>'★施工時仕入価格指数（四半期）'!AX163</f>
        <v>92.897727272727266</v>
      </c>
      <c r="C163" s="252">
        <f>'★マークアップ率（四半期）'!L226</f>
        <v>1.0723756464132299</v>
      </c>
      <c r="D163" s="253">
        <f t="shared" si="5"/>
        <v>99.621260334410835</v>
      </c>
      <c r="E163" s="253">
        <f t="shared" si="4"/>
        <v>87.027217358590661</v>
      </c>
    </row>
    <row r="164" spans="1:5">
      <c r="A164" s="100" t="s">
        <v>263</v>
      </c>
      <c r="B164" s="81">
        <f>'★施工時仕入価格指数（四半期）'!AX164</f>
        <v>93.465909090909093</v>
      </c>
      <c r="C164" s="252">
        <f>'★マークアップ率（四半期）'!L227</f>
        <v>1.0738458493207499</v>
      </c>
      <c r="D164" s="253">
        <f t="shared" si="5"/>
        <v>100.36797853026327</v>
      </c>
      <c r="E164" s="253">
        <f t="shared" si="4"/>
        <v>87.679536015450878</v>
      </c>
    </row>
    <row r="165" spans="1:5">
      <c r="A165" s="100" t="s">
        <v>264</v>
      </c>
      <c r="B165" s="81">
        <f>'★施工時仕入価格指数（四半期）'!AX165</f>
        <v>93.181818181818187</v>
      </c>
      <c r="C165" s="252">
        <f>'★マークアップ率（四半期）'!L228</f>
        <v>1.07558022605869</v>
      </c>
      <c r="D165" s="253">
        <f t="shared" si="5"/>
        <v>100.22452106455975</v>
      </c>
      <c r="E165" s="253">
        <f t="shared" si="4"/>
        <v>87.55421433203125</v>
      </c>
    </row>
    <row r="166" spans="1:5">
      <c r="A166" s="100" t="s">
        <v>265</v>
      </c>
      <c r="B166" s="81">
        <f>'★施工時仕入価格指数（四半期）'!AX166</f>
        <v>93.276515151515156</v>
      </c>
      <c r="C166" s="252">
        <f>'★マークアップ率（四半期）'!L229</f>
        <v>1.07757918618746</v>
      </c>
      <c r="D166" s="253">
        <f t="shared" si="5"/>
        <v>100.51283128737198</v>
      </c>
      <c r="E166" s="253">
        <f t="shared" si="4"/>
        <v>87.806076598611284</v>
      </c>
    </row>
    <row r="167" spans="1:5">
      <c r="A167" s="100" t="s">
        <v>266</v>
      </c>
      <c r="B167" s="81">
        <f>'★施工時仕入価格指数（四半期）'!AX167</f>
        <v>94.034090909090907</v>
      </c>
      <c r="C167" s="252">
        <f>'★マークアップ率（四半期）'!L230</f>
        <v>1.0798444535041201</v>
      </c>
      <c r="D167" s="253">
        <f t="shared" si="5"/>
        <v>101.54219150848401</v>
      </c>
      <c r="E167" s="253">
        <f t="shared" si="4"/>
        <v>88.705305893666292</v>
      </c>
    </row>
    <row r="168" spans="1:5">
      <c r="A168" s="100" t="s">
        <v>267</v>
      </c>
      <c r="B168" s="81">
        <f>'★施工時仕入価格指数（四半期）'!AX168</f>
        <v>95.8</v>
      </c>
      <c r="C168" s="252">
        <f>'★マークアップ率（四半期）'!L231</f>
        <v>1.08237398871994</v>
      </c>
      <c r="D168" s="253">
        <f t="shared" si="5"/>
        <v>103.69142811937024</v>
      </c>
      <c r="E168" s="253">
        <f t="shared" si="4"/>
        <v>90.582837668136619</v>
      </c>
    </row>
    <row r="169" spans="1:5">
      <c r="A169" s="100" t="s">
        <v>268</v>
      </c>
      <c r="B169" s="81">
        <f>'★施工時仕入価格指数（四半期）'!AX169</f>
        <v>94</v>
      </c>
      <c r="C169" s="252">
        <f>'★マークアップ率（四半期）'!L232</f>
        <v>1.0851651849375901</v>
      </c>
      <c r="D169" s="253">
        <f t="shared" si="5"/>
        <v>102.00552738413347</v>
      </c>
      <c r="E169" s="253">
        <f t="shared" ref="E169:E183" si="6">D169/AVERAGE(D$184:D$187)*100</f>
        <v>89.110067204904695</v>
      </c>
    </row>
    <row r="170" spans="1:5">
      <c r="A170" s="100" t="s">
        <v>269</v>
      </c>
      <c r="B170" s="81">
        <f>'★施工時仕入価格指数（四半期）'!AX170</f>
        <v>94.6</v>
      </c>
      <c r="C170" s="252">
        <f>'★マークアップ率（四半期）'!L233</f>
        <v>1.0882115992544099</v>
      </c>
      <c r="D170" s="253">
        <f t="shared" si="5"/>
        <v>102.94481728946717</v>
      </c>
      <c r="E170" s="253">
        <f t="shared" si="6"/>
        <v>89.930612804105166</v>
      </c>
    </row>
    <row r="171" spans="1:5">
      <c r="A171" s="100" t="s">
        <v>270</v>
      </c>
      <c r="B171" s="81">
        <f>'★施工時仕入価格指数（四半期）'!AX171</f>
        <v>94.3</v>
      </c>
      <c r="C171" s="252">
        <f>'★マークアップ率（四半期）'!L234</f>
        <v>1.0914963508872699</v>
      </c>
      <c r="D171" s="253">
        <f t="shared" si="5"/>
        <v>102.92810588866955</v>
      </c>
      <c r="E171" s="253">
        <f t="shared" si="6"/>
        <v>89.916014045720672</v>
      </c>
    </row>
    <row r="172" spans="1:5">
      <c r="A172" s="100" t="s">
        <v>271</v>
      </c>
      <c r="B172" s="81">
        <f>'★施工時仕入価格指数（四半期）'!AX172</f>
        <v>93.7</v>
      </c>
      <c r="C172" s="252">
        <f>'★マークアップ率（四半期）'!L235</f>
        <v>1.0950078396755201</v>
      </c>
      <c r="D172" s="253">
        <f t="shared" si="5"/>
        <v>102.60223457759623</v>
      </c>
      <c r="E172" s="253">
        <f t="shared" si="6"/>
        <v>89.631339134717663</v>
      </c>
    </row>
    <row r="173" spans="1:5">
      <c r="A173" s="100" t="s">
        <v>272</v>
      </c>
      <c r="B173" s="81">
        <f>'★施工時仕入価格指数（四半期）'!AX173</f>
        <v>93.9</v>
      </c>
      <c r="C173" s="252">
        <f>'★マークアップ率（四半期）'!L236</f>
        <v>1.09871861281127</v>
      </c>
      <c r="D173" s="253">
        <f t="shared" si="5"/>
        <v>103.16967774297827</v>
      </c>
      <c r="E173" s="253">
        <f t="shared" si="6"/>
        <v>90.127046572332674</v>
      </c>
    </row>
    <row r="174" spans="1:5">
      <c r="A174" s="100" t="s">
        <v>273</v>
      </c>
      <c r="B174" s="81">
        <f>'★施工時仕入価格指数（四半期）'!AX174</f>
        <v>93.9</v>
      </c>
      <c r="C174" s="252">
        <f>'★マークアップ率（四半期）'!L237</f>
        <v>1.10259502955162</v>
      </c>
      <c r="D174" s="253">
        <f t="shared" si="5"/>
        <v>103.53367327489713</v>
      </c>
      <c r="E174" s="253">
        <f t="shared" si="6"/>
        <v>90.445026069555681</v>
      </c>
    </row>
    <row r="175" spans="1:5">
      <c r="A175" s="100" t="s">
        <v>274</v>
      </c>
      <c r="B175" s="81">
        <f>'★施工時仕入価格指数（四半期）'!AX175</f>
        <v>94.8</v>
      </c>
      <c r="C175" s="252">
        <f>'★マークアップ率（四半期）'!L238</f>
        <v>1.10659385665159</v>
      </c>
      <c r="D175" s="253">
        <f t="shared" si="5"/>
        <v>104.90509761057073</v>
      </c>
      <c r="E175" s="253">
        <f t="shared" si="6"/>
        <v>91.643075997361123</v>
      </c>
    </row>
    <row r="176" spans="1:5">
      <c r="A176" s="100" t="s">
        <v>275</v>
      </c>
      <c r="B176" s="81">
        <f>'★施工時仕入価格指数（四半期）'!AX176</f>
        <v>95.3</v>
      </c>
      <c r="C176" s="252">
        <f>'★マークアップ率（四半期）'!L239</f>
        <v>1.1106631637653801</v>
      </c>
      <c r="D176" s="253">
        <f t="shared" si="5"/>
        <v>105.84619950684072</v>
      </c>
      <c r="E176" s="253">
        <f t="shared" si="6"/>
        <v>92.465204516999805</v>
      </c>
    </row>
    <row r="177" spans="1:5">
      <c r="A177" s="100" t="s">
        <v>276</v>
      </c>
      <c r="B177" s="81">
        <f>'★施工時仕入価格指数（四半期）'!AX177</f>
        <v>96.1</v>
      </c>
      <c r="C177" s="252">
        <f>'★マークアップ率（四半期）'!L240</f>
        <v>1.11477477984698</v>
      </c>
      <c r="D177" s="253">
        <f t="shared" si="5"/>
        <v>107.12985634329478</v>
      </c>
      <c r="E177" s="253">
        <f t="shared" si="6"/>
        <v>93.586582445214404</v>
      </c>
    </row>
    <row r="178" spans="1:5">
      <c r="A178" s="100" t="s">
        <v>277</v>
      </c>
      <c r="B178" s="81">
        <f>'★施工時仕入価格指数（四半期）'!AX178</f>
        <v>96.9</v>
      </c>
      <c r="C178" s="252">
        <f>'★マークアップ率（四半期）'!L241</f>
        <v>1.1188879774517899</v>
      </c>
      <c r="D178" s="253">
        <f t="shared" si="5"/>
        <v>108.42024501507845</v>
      </c>
      <c r="E178" s="253">
        <f t="shared" si="6"/>
        <v>94.713841175322955</v>
      </c>
    </row>
    <row r="179" spans="1:5">
      <c r="A179" s="100" t="s">
        <v>278</v>
      </c>
      <c r="B179" s="81">
        <f>'★施工時仕入価格指数（四半期）'!AX179</f>
        <v>97.7</v>
      </c>
      <c r="C179" s="252">
        <f>'★マークアップ率（四半期）'!L242</f>
        <v>1.12295483013789</v>
      </c>
      <c r="D179" s="253">
        <f t="shared" si="5"/>
        <v>109.71268690447185</v>
      </c>
      <c r="E179" s="253">
        <f t="shared" si="6"/>
        <v>95.842893556852957</v>
      </c>
    </row>
    <row r="180" spans="1:5">
      <c r="A180" s="100" t="s">
        <v>279</v>
      </c>
      <c r="B180" s="81">
        <f>'★施工時仕入価格指数（四半期）'!AX180</f>
        <v>99.6</v>
      </c>
      <c r="C180" s="252">
        <f>'★マークアップ率（四半期）'!L243</f>
        <v>1.1269294565662999</v>
      </c>
      <c r="D180" s="253">
        <f t="shared" si="5"/>
        <v>112.24217387400347</v>
      </c>
      <c r="E180" s="253">
        <f t="shared" si="6"/>
        <v>98.052604732601992</v>
      </c>
    </row>
    <row r="181" spans="1:5">
      <c r="A181" s="100" t="s">
        <v>280</v>
      </c>
      <c r="B181" s="81">
        <f>'★施工時仕入価格指数（四半期）'!AX181</f>
        <v>100.2</v>
      </c>
      <c r="C181" s="252">
        <f>'★マークアップ率（四半期）'!L244</f>
        <v>1.1307849084580299</v>
      </c>
      <c r="D181" s="253">
        <f t="shared" si="5"/>
        <v>113.30464782749461</v>
      </c>
      <c r="E181" s="253">
        <f t="shared" si="6"/>
        <v>98.980761547502027</v>
      </c>
    </row>
    <row r="182" spans="1:5">
      <c r="A182" s="100" t="s">
        <v>281</v>
      </c>
      <c r="B182" s="81">
        <f>'★施工時仕入価格指数（四半期）'!AX182</f>
        <v>99.5</v>
      </c>
      <c r="C182" s="252">
        <f>'★マークアップ率（四半期）'!L245</f>
        <v>1.1344777763137099</v>
      </c>
      <c r="D182" s="253">
        <f t="shared" si="5"/>
        <v>112.88053874321415</v>
      </c>
      <c r="E182" s="253">
        <f t="shared" si="6"/>
        <v>98.610268006891005</v>
      </c>
    </row>
    <row r="183" spans="1:5">
      <c r="A183" s="100" t="s">
        <v>282</v>
      </c>
      <c r="B183" s="81">
        <f>'★施工時仕入価格指数（四半期）'!AX183</f>
        <v>99.8</v>
      </c>
      <c r="C183" s="252">
        <f>'★マークアップ率（四半期）'!L246</f>
        <v>1.13794986957852</v>
      </c>
      <c r="D183" s="253">
        <f t="shared" si="5"/>
        <v>113.56739698393629</v>
      </c>
      <c r="E183" s="253">
        <f t="shared" si="6"/>
        <v>99.210294158027907</v>
      </c>
    </row>
    <row r="184" spans="1:5">
      <c r="A184" s="100" t="s">
        <v>283</v>
      </c>
      <c r="B184" s="81">
        <f>'★施工時仕入価格指数（四半期）'!AX184</f>
        <v>99.9</v>
      </c>
      <c r="C184" s="252">
        <f>'★マークアップ率（四半期）'!L247</f>
        <v>1.1411324761219901</v>
      </c>
      <c r="D184" s="253">
        <f t="shared" si="5"/>
        <v>113.99913436458682</v>
      </c>
      <c r="E184" s="253">
        <f>D184/AVERAGE(D$184:D$187)*100</f>
        <v>99.58745163165932</v>
      </c>
    </row>
    <row r="185" spans="1:5">
      <c r="A185" s="100" t="s">
        <v>284</v>
      </c>
      <c r="B185" s="81">
        <f>'★施工時仕入価格指数（四半期）'!AX185</f>
        <v>100.4</v>
      </c>
      <c r="C185" s="252">
        <f>'★マークアップ率（四半期）'!L248</f>
        <v>1.1439767410260799</v>
      </c>
      <c r="D185" s="253">
        <f t="shared" si="5"/>
        <v>114.85526479901843</v>
      </c>
      <c r="E185" s="253">
        <f t="shared" ref="E185:E210" si="7">D185/AVERAGE(D$184:D$187)*100</f>
        <v>100.33535071619688</v>
      </c>
    </row>
    <row r="186" spans="1:5">
      <c r="A186" s="100" t="s">
        <v>285</v>
      </c>
      <c r="B186" s="81">
        <f>'★施工時仕入価格指数（四半期）'!AX186</f>
        <v>100.1</v>
      </c>
      <c r="C186" s="252">
        <f>'★マークアップ率（四半期）'!L249</f>
        <v>1.1464389004768101</v>
      </c>
      <c r="D186" s="253">
        <f t="shared" si="5"/>
        <v>114.75853393772869</v>
      </c>
      <c r="E186" s="253">
        <f t="shared" si="7"/>
        <v>100.2508484958627</v>
      </c>
    </row>
    <row r="187" spans="1:5">
      <c r="A187" s="100" t="s">
        <v>286</v>
      </c>
      <c r="B187" s="81">
        <f>'★施工時仕入価格指数（四半期）'!AX187</f>
        <v>99.5</v>
      </c>
      <c r="C187" s="252">
        <f>'★マークアップ率（四半期）'!L250</f>
        <v>1.1484683785710801</v>
      </c>
      <c r="D187" s="253">
        <f t="shared" si="5"/>
        <v>114.27260366782247</v>
      </c>
      <c r="E187" s="253">
        <f t="shared" si="7"/>
        <v>99.826349156281083</v>
      </c>
    </row>
    <row r="188" spans="1:5">
      <c r="A188" s="100" t="s">
        <v>287</v>
      </c>
      <c r="B188" s="81">
        <f>'★施工時仕入価格指数（四半期）'!AX188</f>
        <v>99.7</v>
      </c>
      <c r="C188" s="252">
        <f>'★マークアップ率（四半期）'!L251</f>
        <v>1.1500199138642799</v>
      </c>
      <c r="D188" s="253">
        <f t="shared" si="5"/>
        <v>114.65698541226871</v>
      </c>
      <c r="E188" s="253">
        <f t="shared" si="7"/>
        <v>100.16213765675082</v>
      </c>
    </row>
    <row r="189" spans="1:5">
      <c r="A189" s="100" t="s">
        <v>288</v>
      </c>
      <c r="B189" s="81">
        <f>'★施工時仕入価格指数（四半期）'!AX189</f>
        <v>99.9</v>
      </c>
      <c r="C189" s="252">
        <f>'★マークアップ率（四半期）'!L252</f>
        <v>1.1510834114601101</v>
      </c>
      <c r="D189" s="253">
        <f t="shared" si="5"/>
        <v>114.993232804865</v>
      </c>
      <c r="E189" s="253">
        <f t="shared" si="7"/>
        <v>100.45587691304519</v>
      </c>
    </row>
    <row r="190" spans="1:5">
      <c r="A190" s="100" t="s">
        <v>289</v>
      </c>
      <c r="B190" s="81">
        <f>'★施工時仕入価格指数（四半期）'!AX190</f>
        <v>100.5</v>
      </c>
      <c r="C190" s="252">
        <f>'★マークアップ率（四半期）'!L253</f>
        <v>1.15164880015008</v>
      </c>
      <c r="D190" s="253">
        <f t="shared" si="5"/>
        <v>115.74070441508304</v>
      </c>
      <c r="E190" s="253">
        <f t="shared" si="7"/>
        <v>101.10885373820739</v>
      </c>
    </row>
    <row r="191" spans="1:5">
      <c r="A191" s="100" t="s">
        <v>290</v>
      </c>
      <c r="B191" s="81">
        <f>'★施工時仕入価格指数（四半期）'!AX191</f>
        <v>100.9</v>
      </c>
      <c r="C191" s="252">
        <f>'★マークアップ率（四半期）'!L254</f>
        <v>1.1517061818097201</v>
      </c>
      <c r="D191" s="253">
        <f t="shared" si="5"/>
        <v>116.20715374460076</v>
      </c>
      <c r="E191" s="253">
        <f t="shared" si="7"/>
        <v>101.51633490287486</v>
      </c>
    </row>
    <row r="192" spans="1:5">
      <c r="A192" s="100" t="s">
        <v>291</v>
      </c>
      <c r="B192" s="81">
        <f>'★施工時仕入価格指数（四半期）'!AX192</f>
        <v>101.4</v>
      </c>
      <c r="C192" s="252">
        <f>'★マークアップ率（四半期）'!L255</f>
        <v>1.1512633694097101</v>
      </c>
      <c r="D192" s="253">
        <f t="shared" si="5"/>
        <v>116.7381056581446</v>
      </c>
      <c r="E192" s="253">
        <f t="shared" si="7"/>
        <v>101.98016428459349</v>
      </c>
    </row>
    <row r="193" spans="1:5">
      <c r="A193" s="100" t="s">
        <v>292</v>
      </c>
      <c r="B193" s="81">
        <f>'★施工時仕入価格指数（四半期）'!AX193</f>
        <v>101.6</v>
      </c>
      <c r="C193" s="252">
        <f>'★マークアップ率（四半期）'!L256</f>
        <v>1.1503698600122001</v>
      </c>
      <c r="D193" s="253">
        <f t="shared" si="5"/>
        <v>116.87757777723952</v>
      </c>
      <c r="E193" s="253">
        <f t="shared" si="7"/>
        <v>102.10200444585216</v>
      </c>
    </row>
    <row r="194" spans="1:5">
      <c r="A194" s="100" t="s">
        <v>293</v>
      </c>
      <c r="B194" s="81">
        <f>'★施工時仕入価格指数（四半期）'!AX194</f>
        <v>102.9</v>
      </c>
      <c r="C194" s="252">
        <f>'★マークアップ率（四半期）'!L257</f>
        <v>1.1490885695433799</v>
      </c>
      <c r="D194" s="253">
        <f t="shared" si="5"/>
        <v>118.2412138060138</v>
      </c>
      <c r="E194" s="253">
        <f t="shared" si="7"/>
        <v>103.29325065851577</v>
      </c>
    </row>
    <row r="195" spans="1:5">
      <c r="A195" s="100" t="s">
        <v>294</v>
      </c>
      <c r="B195" s="81">
        <f>'★施工時仕入価格指数（四半期）'!AX195</f>
        <v>103</v>
      </c>
      <c r="C195" s="252">
        <f>'★マークアップ率（四半期）'!L258</f>
        <v>1.14749084267735</v>
      </c>
      <c r="D195" s="253">
        <f t="shared" si="5"/>
        <v>118.19155679576706</v>
      </c>
      <c r="E195" s="253">
        <f t="shared" si="7"/>
        <v>103.24987124924496</v>
      </c>
    </row>
    <row r="196" spans="1:5">
      <c r="A196" s="100" t="s">
        <v>295</v>
      </c>
      <c r="B196" s="81">
        <f>'★施工時仕入価格指数（四半期）'!AX196</f>
        <v>104.9</v>
      </c>
      <c r="C196" s="252">
        <f>'★マークアップ率（四半期）'!L259</f>
        <v>1.14563639678512</v>
      </c>
      <c r="D196" s="253">
        <f t="shared" ref="D196:D210" si="8">B196*$C196</f>
        <v>120.17725802275909</v>
      </c>
      <c r="E196" s="253">
        <f t="shared" si="7"/>
        <v>104.98454165705313</v>
      </c>
    </row>
    <row r="197" spans="1:5">
      <c r="A197" s="100" t="s">
        <v>296</v>
      </c>
      <c r="B197" s="81">
        <f>'★施工時仕入価格指数（四半期）'!AX197</f>
        <v>105.6</v>
      </c>
      <c r="C197" s="252">
        <f>'★マークアップ率（四半期）'!L260</f>
        <v>1.1436051877067499</v>
      </c>
      <c r="D197" s="253">
        <f t="shared" si="8"/>
        <v>120.76470782183279</v>
      </c>
      <c r="E197" s="253">
        <f t="shared" si="7"/>
        <v>105.49772650514311</v>
      </c>
    </row>
    <row r="198" spans="1:5">
      <c r="A198" s="100" t="s">
        <v>297</v>
      </c>
      <c r="B198" s="81">
        <f>'★施工時仕入価格指数（四半期）'!AX198</f>
        <v>105.8</v>
      </c>
      <c r="C198" s="252">
        <f>'★マークアップ率（四半期）'!L261</f>
        <v>1.1414651646798399</v>
      </c>
      <c r="D198" s="253">
        <f t="shared" si="8"/>
        <v>120.76701442312707</v>
      </c>
      <c r="E198" s="253">
        <f t="shared" si="7"/>
        <v>105.49974150767893</v>
      </c>
    </row>
    <row r="199" spans="1:5">
      <c r="A199" s="100" t="s">
        <v>298</v>
      </c>
      <c r="B199" s="81">
        <f>'★施工時仕入価格指数（四半期）'!AX199</f>
        <v>105.9</v>
      </c>
      <c r="C199" s="252">
        <f>'★マークアップ率（四半期）'!L262</f>
        <v>1.13926780621761</v>
      </c>
      <c r="D199" s="253">
        <f t="shared" si="8"/>
        <v>120.64846067844491</v>
      </c>
      <c r="E199" s="253">
        <f t="shared" si="7"/>
        <v>105.39617523605685</v>
      </c>
    </row>
    <row r="200" spans="1:5">
      <c r="A200" s="100" t="s">
        <v>299</v>
      </c>
      <c r="B200" s="81">
        <f>'★施工時仕入価格指数（四半期）'!AX200</f>
        <v>106.7</v>
      </c>
      <c r="C200" s="252">
        <f>'★マークアップ率（四半期）'!L263</f>
        <v>1.13704530774951</v>
      </c>
      <c r="D200" s="253">
        <f t="shared" si="8"/>
        <v>121.32273433687271</v>
      </c>
      <c r="E200" s="253">
        <f t="shared" si="7"/>
        <v>105.98520773809696</v>
      </c>
    </row>
    <row r="201" spans="1:5">
      <c r="A201" s="100" t="s">
        <v>300</v>
      </c>
      <c r="B201" s="81">
        <f>'★施工時仕入価格指数（四半期）'!AX201</f>
        <v>107.6</v>
      </c>
      <c r="C201" s="252">
        <f>'★マークアップ率（四半期）'!L264</f>
        <v>1.1348222663355401</v>
      </c>
      <c r="D201" s="253">
        <f t="shared" si="8"/>
        <v>122.10687585770411</v>
      </c>
      <c r="E201" s="253">
        <f t="shared" si="7"/>
        <v>106.67021869202604</v>
      </c>
    </row>
    <row r="202" spans="1:5">
      <c r="A202" s="100" t="s">
        <v>301</v>
      </c>
      <c r="B202" s="81">
        <f>'★施工時仕入価格指数（四半期）'!AX202</f>
        <v>109</v>
      </c>
      <c r="C202" s="252">
        <f>'★マークアップ率（四半期）'!L265</f>
        <v>1.1326084337950699</v>
      </c>
      <c r="D202" s="253">
        <f t="shared" si="8"/>
        <v>123.45431928366263</v>
      </c>
      <c r="E202" s="253">
        <f t="shared" si="7"/>
        <v>107.84731935824587</v>
      </c>
    </row>
    <row r="203" spans="1:5">
      <c r="A203" s="100" t="s">
        <v>302</v>
      </c>
      <c r="B203" s="81">
        <f>'★施工時仕入価格指数（四半期）'!AX203</f>
        <v>108.8</v>
      </c>
      <c r="C203" s="252">
        <f>'★マークアップ率（四半期）'!L266</f>
        <v>1.1304079339651001</v>
      </c>
      <c r="D203" s="253">
        <f t="shared" si="8"/>
        <v>122.98838321540289</v>
      </c>
      <c r="E203" s="253">
        <f t="shared" si="7"/>
        <v>107.4402865687436</v>
      </c>
    </row>
    <row r="204" spans="1:5">
      <c r="A204" s="100" t="s">
        <v>303</v>
      </c>
      <c r="B204" s="81">
        <f>'★施工時仕入価格指数（四半期）'!AX204</f>
        <v>107.9</v>
      </c>
      <c r="C204" s="252">
        <f>'★マークアップ率（四半期）'!L267</f>
        <v>1.1282055188294</v>
      </c>
      <c r="D204" s="253">
        <f t="shared" si="8"/>
        <v>121.73337548169226</v>
      </c>
      <c r="E204" s="253">
        <f t="shared" si="7"/>
        <v>106.34393594577702</v>
      </c>
    </row>
    <row r="205" spans="1:5">
      <c r="A205" s="100" t="s">
        <v>304</v>
      </c>
      <c r="B205" s="81">
        <f>'★施工時仕入価格指数（四半期）'!AX205</f>
        <v>107.4</v>
      </c>
      <c r="C205" s="252">
        <f>'★マークアップ率（四半期）'!L268</f>
        <v>1.1259944480648301</v>
      </c>
      <c r="D205" s="253">
        <f t="shared" si="8"/>
        <v>120.93180372216275</v>
      </c>
      <c r="E205" s="253">
        <f t="shared" si="7"/>
        <v>105.64369827049651</v>
      </c>
    </row>
    <row r="206" spans="1:5">
      <c r="A206" s="100" t="s">
        <v>305</v>
      </c>
      <c r="B206" s="81">
        <f>'★施工時仕入価格指数（四半期）'!AX206</f>
        <v>107.8</v>
      </c>
      <c r="C206" s="252">
        <f>'★マークアップ率（四半期）'!L269</f>
        <v>1.1237726256188201</v>
      </c>
      <c r="D206" s="253">
        <f t="shared" si="8"/>
        <v>121.14268904170881</v>
      </c>
      <c r="E206" s="253">
        <f t="shared" si="7"/>
        <v>105.82792363042735</v>
      </c>
    </row>
    <row r="207" spans="1:5">
      <c r="A207" s="100" t="s">
        <v>306</v>
      </c>
      <c r="B207" s="81">
        <f>'★施工時仕入価格指数（四半期）'!AX207</f>
        <v>108.6</v>
      </c>
      <c r="C207" s="252">
        <f>'★マークアップ率（四半期）'!L270</f>
        <v>1.1215400190602101</v>
      </c>
      <c r="D207" s="253">
        <f t="shared" si="8"/>
        <v>121.7992460699388</v>
      </c>
      <c r="E207" s="253">
        <f t="shared" si="7"/>
        <v>106.40147922500907</v>
      </c>
    </row>
    <row r="208" spans="1:5">
      <c r="A208" s="100" t="s">
        <v>307</v>
      </c>
      <c r="B208" s="81">
        <f>'★施工時仕入価格指数（四半期）'!AX208</f>
        <v>109.7</v>
      </c>
      <c r="C208" s="252">
        <f>'★マークアップ率（四半期）'!L271</f>
        <v>1.1192929940944301</v>
      </c>
      <c r="D208" s="253">
        <f t="shared" si="8"/>
        <v>122.78644145215898</v>
      </c>
      <c r="E208" s="253">
        <f t="shared" si="7"/>
        <v>107.263874127618</v>
      </c>
    </row>
    <row r="209" spans="1:5">
      <c r="A209" s="100" t="s">
        <v>308</v>
      </c>
      <c r="B209" s="81">
        <f>'★施工時仕入価格指数（四半期）'!AX209</f>
        <v>112</v>
      </c>
      <c r="C209" s="252">
        <f>'★マークアップ率（四半期）'!L272</f>
        <v>1.1170349564917801</v>
      </c>
      <c r="D209" s="253">
        <f t="shared" si="8"/>
        <v>125.10791512707937</v>
      </c>
      <c r="E209" s="253">
        <f t="shared" si="7"/>
        <v>109.29186888919156</v>
      </c>
    </row>
    <row r="210" spans="1:5">
      <c r="A210" s="100" t="s">
        <v>309</v>
      </c>
      <c r="B210" s="81">
        <f>'★施工時仕入価格指数（四半期）'!AX210</f>
        <v>114.6</v>
      </c>
      <c r="C210" s="252">
        <f>'★マークアップ率（四半期）'!L273</f>
        <v>1.1147741692898201</v>
      </c>
      <c r="D210" s="253">
        <f t="shared" si="8"/>
        <v>127.75311980061338</v>
      </c>
      <c r="E210" s="253">
        <f t="shared" si="7"/>
        <v>111.60266882596055</v>
      </c>
    </row>
    <row r="211" spans="1:5" outlineLevel="1">
      <c r="A211" s="100" t="s">
        <v>310</v>
      </c>
      <c r="B211" s="81">
        <f>'★施工時仕入価格指数（四半期）'!AX211</f>
        <v>116.5</v>
      </c>
    </row>
    <row r="212" spans="1:5" outlineLevel="1">
      <c r="A212" s="100" t="s">
        <v>311</v>
      </c>
      <c r="B212" s="81">
        <f>'★施工時仕入価格指数（四半期）'!AX212</f>
        <v>118.9</v>
      </c>
    </row>
  </sheetData>
  <phoneticPr fontId="4"/>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ABF43F-67A5-4509-B02B-61B3DB84F67D}">
  <dimension ref="A1:AB214"/>
  <sheetViews>
    <sheetView zoomScaleNormal="100" workbookViewId="0">
      <pane ySplit="2" topLeftCell="A186" activePane="bottomLeft" state="frozen"/>
      <selection pane="bottomLeft"/>
    </sheetView>
  </sheetViews>
  <sheetFormatPr defaultColWidth="7.05859375" defaultRowHeight="18.45" outlineLevelRow="1"/>
  <cols>
    <col min="1" max="1" width="9.9375" style="102" bestFit="1" customWidth="1"/>
    <col min="2" max="2" width="12.8203125" style="244" customWidth="1"/>
    <col min="3" max="4" width="12.8203125" style="243" customWidth="1"/>
    <col min="5" max="5" width="16.05859375" style="243" customWidth="1"/>
    <col min="6" max="6" width="14.76171875" style="246" customWidth="1"/>
    <col min="7" max="7" width="19" style="245" customWidth="1"/>
    <col min="8" max="8" width="12.8203125" style="244" customWidth="1"/>
    <col min="9" max="10" width="12.8203125" style="243" customWidth="1"/>
    <col min="11" max="11" width="16.41015625" style="243" customWidth="1"/>
    <col min="12" max="12" width="12.8203125" style="246" customWidth="1"/>
    <col min="13" max="13" width="18.52734375" style="244" bestFit="1" customWidth="1"/>
    <col min="14" max="14" width="18.52734375" style="243" bestFit="1" customWidth="1"/>
    <col min="15" max="16384" width="7.05859375" style="244"/>
  </cols>
  <sheetData>
    <row r="1" spans="1:14" s="241" customFormat="1" ht="75.900000000000006" customHeight="1">
      <c r="A1" s="102"/>
      <c r="B1" s="44" t="s">
        <v>485</v>
      </c>
      <c r="C1" s="45" t="s">
        <v>486</v>
      </c>
      <c r="D1" s="44" t="s">
        <v>487</v>
      </c>
      <c r="E1" s="45" t="s">
        <v>488</v>
      </c>
      <c r="F1" s="46" t="s">
        <v>489</v>
      </c>
      <c r="G1" s="45" t="s">
        <v>490</v>
      </c>
      <c r="H1" s="45" t="s">
        <v>491</v>
      </c>
      <c r="I1" s="45" t="s">
        <v>492</v>
      </c>
      <c r="J1" s="45" t="s">
        <v>493</v>
      </c>
      <c r="K1" s="45" t="s">
        <v>494</v>
      </c>
      <c r="L1" s="46" t="s">
        <v>495</v>
      </c>
      <c r="M1" s="47" t="s">
        <v>496</v>
      </c>
      <c r="N1" s="45" t="s">
        <v>527</v>
      </c>
    </row>
    <row r="2" spans="1:14">
      <c r="B2" s="48" t="s">
        <v>497</v>
      </c>
      <c r="C2" s="49" t="s">
        <v>497</v>
      </c>
      <c r="D2" s="48" t="s">
        <v>498</v>
      </c>
      <c r="E2" s="49" t="s">
        <v>498</v>
      </c>
      <c r="F2" s="50" t="s">
        <v>499</v>
      </c>
      <c r="G2" s="49"/>
      <c r="H2" s="49" t="s">
        <v>497</v>
      </c>
      <c r="I2" s="49" t="s">
        <v>497</v>
      </c>
      <c r="J2" s="49" t="s">
        <v>498</v>
      </c>
      <c r="K2" s="49" t="s">
        <v>498</v>
      </c>
      <c r="L2" s="50" t="s">
        <v>499</v>
      </c>
      <c r="M2" s="242"/>
    </row>
    <row r="3" spans="1:14" hidden="1" outlineLevel="1">
      <c r="A3" s="102" t="s">
        <v>102</v>
      </c>
      <c r="B3" s="51"/>
      <c r="C3" s="51"/>
      <c r="D3" s="52">
        <f>D4-B4/100+C4/100</f>
        <v>73342.461109550888</v>
      </c>
      <c r="E3" s="245"/>
      <c r="G3" s="53">
        <f>'★施工時販売価格指数（四半期）'!E3</f>
        <v>31.18407967300751</v>
      </c>
      <c r="H3" s="246"/>
      <c r="I3" s="52">
        <f t="shared" ref="I3:J66" si="0">C3/$G3*100</f>
        <v>0</v>
      </c>
      <c r="J3" s="52">
        <f t="shared" si="0"/>
        <v>235192.00142704567</v>
      </c>
      <c r="K3" s="49"/>
      <c r="L3" s="50"/>
      <c r="M3" s="242"/>
    </row>
    <row r="4" spans="1:14" hidden="1" outlineLevel="1">
      <c r="A4" s="102" t="s">
        <v>103</v>
      </c>
      <c r="C4" s="244"/>
      <c r="D4" s="52">
        <f>D5-B5/100+C5/100</f>
        <v>73342.461109550888</v>
      </c>
      <c r="E4" s="53">
        <f>D3+B4/100</f>
        <v>73342.461109550888</v>
      </c>
      <c r="F4" s="247">
        <f t="shared" ref="F4:F67" si="1">C4/100/E4</f>
        <v>0</v>
      </c>
      <c r="G4" s="53">
        <f>'★施工時販売価格指数（四半期）'!E4</f>
        <v>33.190709569245477</v>
      </c>
      <c r="H4" s="53">
        <f t="shared" ref="H4:H67" si="2">(J4-J3)*100+I4</f>
        <v>-1421913.8654898009</v>
      </c>
      <c r="I4" s="52">
        <f t="shared" si="0"/>
        <v>0</v>
      </c>
      <c r="J4" s="52">
        <f t="shared" si="0"/>
        <v>220972.86277214767</v>
      </c>
      <c r="K4" s="53">
        <f>J3+H4/100</f>
        <v>220972.86277214767</v>
      </c>
      <c r="L4" s="247">
        <f>I4/100/K4</f>
        <v>0</v>
      </c>
      <c r="M4" s="248">
        <f>B4/H4*100</f>
        <v>0</v>
      </c>
      <c r="N4" s="249">
        <f t="shared" ref="N4:N67" si="3">M4/AVERAGE(M$184:M$187)*100</f>
        <v>0</v>
      </c>
    </row>
    <row r="5" spans="1:14" hidden="1" outlineLevel="1">
      <c r="A5" s="102" t="s">
        <v>104</v>
      </c>
      <c r="C5" s="244"/>
      <c r="D5" s="52">
        <f>D6-B6/100+C6/100</f>
        <v>73342.461109550888</v>
      </c>
      <c r="E5" s="53">
        <f>D4+B5/100</f>
        <v>73342.461109550888</v>
      </c>
      <c r="F5" s="247">
        <f t="shared" si="1"/>
        <v>0</v>
      </c>
      <c r="G5" s="53">
        <f>'★施工時販売価格指数（四半期）'!E5</f>
        <v>33.182295882462412</v>
      </c>
      <c r="H5" s="53">
        <f t="shared" si="2"/>
        <v>5602.977146327612</v>
      </c>
      <c r="I5" s="52">
        <f t="shared" si="0"/>
        <v>0</v>
      </c>
      <c r="J5" s="52">
        <f t="shared" si="0"/>
        <v>221028.89254361094</v>
      </c>
      <c r="K5" s="53">
        <f t="shared" ref="K5:K68" si="4">J4+H5/100</f>
        <v>221028.89254361094</v>
      </c>
      <c r="L5" s="247">
        <f t="shared" ref="L5:L68" si="5">I5/100/K5</f>
        <v>0</v>
      </c>
      <c r="M5" s="248">
        <f t="shared" ref="M5:M68" si="6">B5/H5*100</f>
        <v>0</v>
      </c>
      <c r="N5" s="249">
        <f t="shared" si="3"/>
        <v>0</v>
      </c>
    </row>
    <row r="6" spans="1:14" hidden="1" outlineLevel="1">
      <c r="A6" s="102" t="s">
        <v>105</v>
      </c>
      <c r="C6" s="244"/>
      <c r="D6" s="52">
        <f t="shared" ref="D6:D69" si="7">D7-B7/100+C7/100</f>
        <v>73342.461109550888</v>
      </c>
      <c r="E6" s="53">
        <f>D5+B6/100</f>
        <v>73342.461109550888</v>
      </c>
      <c r="F6" s="247">
        <f t="shared" si="1"/>
        <v>0</v>
      </c>
      <c r="G6" s="53">
        <f>'★施工時販売価格指数（四半期）'!E6</f>
        <v>33.174033684947915</v>
      </c>
      <c r="H6" s="53">
        <f t="shared" si="2"/>
        <v>5504.8607713804813</v>
      </c>
      <c r="I6" s="52">
        <f t="shared" si="0"/>
        <v>0</v>
      </c>
      <c r="J6" s="52">
        <f t="shared" si="0"/>
        <v>221083.94115132475</v>
      </c>
      <c r="K6" s="53">
        <f t="shared" si="4"/>
        <v>221083.94115132475</v>
      </c>
      <c r="L6" s="247">
        <f t="shared" si="5"/>
        <v>0</v>
      </c>
      <c r="M6" s="248">
        <f t="shared" si="6"/>
        <v>0</v>
      </c>
      <c r="N6" s="249">
        <f t="shared" si="3"/>
        <v>0</v>
      </c>
    </row>
    <row r="7" spans="1:14" hidden="1" outlineLevel="1">
      <c r="A7" s="102" t="s">
        <v>106</v>
      </c>
      <c r="C7" s="244"/>
      <c r="D7" s="52">
        <f t="shared" si="7"/>
        <v>73342.461109550888</v>
      </c>
      <c r="E7" s="53">
        <f t="shared" ref="E7:E70" si="8">D6+B7/100</f>
        <v>73342.461109550888</v>
      </c>
      <c r="F7" s="247">
        <f t="shared" si="1"/>
        <v>0</v>
      </c>
      <c r="G7" s="53">
        <f>'★施工時販売価格指数（四半期）'!E7</f>
        <v>33.165942787763655</v>
      </c>
      <c r="H7" s="53">
        <f t="shared" si="2"/>
        <v>5393.3863674319582</v>
      </c>
      <c r="I7" s="52">
        <f t="shared" si="0"/>
        <v>0</v>
      </c>
      <c r="J7" s="52">
        <f t="shared" si="0"/>
        <v>221137.87501499907</v>
      </c>
      <c r="K7" s="53">
        <f t="shared" si="4"/>
        <v>221137.87501499907</v>
      </c>
      <c r="L7" s="247">
        <f t="shared" si="5"/>
        <v>0</v>
      </c>
      <c r="M7" s="248">
        <f t="shared" si="6"/>
        <v>0</v>
      </c>
      <c r="N7" s="249">
        <f t="shared" si="3"/>
        <v>0</v>
      </c>
    </row>
    <row r="8" spans="1:14" hidden="1" outlineLevel="1">
      <c r="A8" s="102" t="s">
        <v>107</v>
      </c>
      <c r="C8" s="244"/>
      <c r="D8" s="52">
        <f t="shared" si="7"/>
        <v>73342.461109550888</v>
      </c>
      <c r="E8" s="53">
        <f t="shared" si="8"/>
        <v>73342.461109550888</v>
      </c>
      <c r="F8" s="247">
        <f t="shared" si="1"/>
        <v>0</v>
      </c>
      <c r="G8" s="53">
        <f>'★施工時販売価格指数（四半期）'!E8</f>
        <v>33.581562760923127</v>
      </c>
      <c r="H8" s="53">
        <f t="shared" si="2"/>
        <v>-273689.81703622558</v>
      </c>
      <c r="I8" s="52">
        <f t="shared" si="0"/>
        <v>0</v>
      </c>
      <c r="J8" s="52">
        <f t="shared" si="0"/>
        <v>218400.97684463681</v>
      </c>
      <c r="K8" s="53">
        <f t="shared" si="4"/>
        <v>218400.97684463681</v>
      </c>
      <c r="L8" s="247">
        <f t="shared" si="5"/>
        <v>0</v>
      </c>
      <c r="M8" s="248">
        <f t="shared" si="6"/>
        <v>0</v>
      </c>
      <c r="N8" s="249">
        <f t="shared" si="3"/>
        <v>0</v>
      </c>
    </row>
    <row r="9" spans="1:14" hidden="1" outlineLevel="1">
      <c r="A9" s="102" t="s">
        <v>108</v>
      </c>
      <c r="C9" s="244"/>
      <c r="D9" s="52">
        <f t="shared" si="7"/>
        <v>73342.461109550888</v>
      </c>
      <c r="E9" s="53">
        <f t="shared" si="8"/>
        <v>73342.461109550888</v>
      </c>
      <c r="F9" s="247">
        <f t="shared" si="1"/>
        <v>0</v>
      </c>
      <c r="G9" s="53">
        <f>'★施工時販売価格指数（四半期）'!E9</f>
        <v>33.573510786662695</v>
      </c>
      <c r="H9" s="53">
        <f t="shared" si="2"/>
        <v>5237.9361073690234</v>
      </c>
      <c r="I9" s="52">
        <f t="shared" si="0"/>
        <v>0</v>
      </c>
      <c r="J9" s="52">
        <f t="shared" si="0"/>
        <v>218453.3562057105</v>
      </c>
      <c r="K9" s="53">
        <f t="shared" si="4"/>
        <v>218453.3562057105</v>
      </c>
      <c r="L9" s="247">
        <f t="shared" si="5"/>
        <v>0</v>
      </c>
      <c r="M9" s="248">
        <f t="shared" si="6"/>
        <v>0</v>
      </c>
      <c r="N9" s="249">
        <f t="shared" si="3"/>
        <v>0</v>
      </c>
    </row>
    <row r="10" spans="1:14" hidden="1" outlineLevel="1">
      <c r="A10" s="102" t="s">
        <v>109</v>
      </c>
      <c r="C10" s="244"/>
      <c r="D10" s="52">
        <f t="shared" si="7"/>
        <v>73342.461109550888</v>
      </c>
      <c r="E10" s="53">
        <f t="shared" si="8"/>
        <v>73342.461109550888</v>
      </c>
      <c r="F10" s="247">
        <f t="shared" si="1"/>
        <v>0</v>
      </c>
      <c r="G10" s="53">
        <f>'★施工時販売価格指数（四半期）'!E10</f>
        <v>33.565813415595578</v>
      </c>
      <c r="H10" s="53">
        <f t="shared" si="2"/>
        <v>5009.6105902513955</v>
      </c>
      <c r="I10" s="52">
        <f t="shared" si="0"/>
        <v>0</v>
      </c>
      <c r="J10" s="52">
        <f t="shared" si="0"/>
        <v>218503.45231161301</v>
      </c>
      <c r="K10" s="53">
        <f t="shared" si="4"/>
        <v>218503.45231161301</v>
      </c>
      <c r="L10" s="247">
        <f t="shared" si="5"/>
        <v>0</v>
      </c>
      <c r="M10" s="248">
        <f t="shared" si="6"/>
        <v>0</v>
      </c>
      <c r="N10" s="249">
        <f t="shared" si="3"/>
        <v>0</v>
      </c>
    </row>
    <row r="11" spans="1:14" hidden="1" outlineLevel="1">
      <c r="A11" s="102" t="s">
        <v>110</v>
      </c>
      <c r="C11" s="244"/>
      <c r="D11" s="52">
        <f t="shared" si="7"/>
        <v>73342.461109550888</v>
      </c>
      <c r="E11" s="53">
        <f t="shared" si="8"/>
        <v>73342.461109550888</v>
      </c>
      <c r="F11" s="247">
        <f t="shared" si="1"/>
        <v>0</v>
      </c>
      <c r="G11" s="53">
        <f>'★施工時販売価格指数（四半期）'!E11</f>
        <v>33.558406884992081</v>
      </c>
      <c r="H11" s="53">
        <f t="shared" si="2"/>
        <v>4822.4950369738508</v>
      </c>
      <c r="I11" s="52">
        <f t="shared" si="0"/>
        <v>0</v>
      </c>
      <c r="J11" s="52">
        <f t="shared" si="0"/>
        <v>218551.67726198275</v>
      </c>
      <c r="K11" s="53">
        <f t="shared" si="4"/>
        <v>218551.67726198275</v>
      </c>
      <c r="L11" s="247">
        <f t="shared" si="5"/>
        <v>0</v>
      </c>
      <c r="M11" s="248">
        <f t="shared" si="6"/>
        <v>0</v>
      </c>
      <c r="N11" s="249">
        <f t="shared" si="3"/>
        <v>0</v>
      </c>
    </row>
    <row r="12" spans="1:14" hidden="1" outlineLevel="1">
      <c r="A12" s="102" t="s">
        <v>111</v>
      </c>
      <c r="C12" s="244"/>
      <c r="D12" s="52">
        <f t="shared" si="7"/>
        <v>73342.461109550888</v>
      </c>
      <c r="E12" s="53">
        <f t="shared" si="8"/>
        <v>73342.461109550888</v>
      </c>
      <c r="F12" s="247">
        <f t="shared" si="1"/>
        <v>0</v>
      </c>
      <c r="G12" s="53">
        <f>'★施工時販売価格指数（四半期）'!E12</f>
        <v>36.620469373700011</v>
      </c>
      <c r="H12" s="53">
        <f t="shared" si="2"/>
        <v>-1827444.8805091991</v>
      </c>
      <c r="I12" s="52">
        <f t="shared" si="0"/>
        <v>0</v>
      </c>
      <c r="J12" s="52">
        <f t="shared" si="0"/>
        <v>200277.22845689076</v>
      </c>
      <c r="K12" s="53">
        <f t="shared" si="4"/>
        <v>200277.22845689076</v>
      </c>
      <c r="L12" s="247">
        <f t="shared" si="5"/>
        <v>0</v>
      </c>
      <c r="M12" s="248">
        <f t="shared" si="6"/>
        <v>0</v>
      </c>
      <c r="N12" s="249">
        <f t="shared" si="3"/>
        <v>0</v>
      </c>
    </row>
    <row r="13" spans="1:14" hidden="1" outlineLevel="1">
      <c r="A13" s="102" t="s">
        <v>112</v>
      </c>
      <c r="C13" s="244"/>
      <c r="D13" s="52">
        <f t="shared" si="7"/>
        <v>73342.461109550888</v>
      </c>
      <c r="E13" s="53">
        <f t="shared" si="8"/>
        <v>73342.461109550888</v>
      </c>
      <c r="F13" s="247">
        <f t="shared" si="1"/>
        <v>0</v>
      </c>
      <c r="G13" s="53">
        <f>'★施工時販売価格指数（四半期）'!E13</f>
        <v>36.61280412674909</v>
      </c>
      <c r="H13" s="53">
        <f t="shared" si="2"/>
        <v>4192.998737419839</v>
      </c>
      <c r="I13" s="52">
        <f t="shared" si="0"/>
        <v>0</v>
      </c>
      <c r="J13" s="52">
        <f t="shared" si="0"/>
        <v>200319.15844426496</v>
      </c>
      <c r="K13" s="53">
        <f t="shared" si="4"/>
        <v>200319.15844426496</v>
      </c>
      <c r="L13" s="247">
        <f t="shared" si="5"/>
        <v>0</v>
      </c>
      <c r="M13" s="248">
        <f t="shared" si="6"/>
        <v>0</v>
      </c>
      <c r="N13" s="249">
        <f t="shared" si="3"/>
        <v>0</v>
      </c>
    </row>
    <row r="14" spans="1:14" hidden="1" outlineLevel="1">
      <c r="A14" s="102" t="s">
        <v>113</v>
      </c>
      <c r="C14" s="244"/>
      <c r="D14" s="52">
        <f t="shared" si="7"/>
        <v>73342.461109550888</v>
      </c>
      <c r="E14" s="53">
        <f t="shared" si="8"/>
        <v>73342.461109550888</v>
      </c>
      <c r="F14" s="247">
        <f t="shared" si="1"/>
        <v>0</v>
      </c>
      <c r="G14" s="53">
        <f>'★施工時販売価格指数（四半期）'!E14</f>
        <v>36.605383397249142</v>
      </c>
      <c r="H14" s="53">
        <f t="shared" si="2"/>
        <v>4060.9171398100443</v>
      </c>
      <c r="I14" s="52">
        <f t="shared" si="0"/>
        <v>0</v>
      </c>
      <c r="J14" s="52">
        <f t="shared" si="0"/>
        <v>200359.76761566306</v>
      </c>
      <c r="K14" s="53">
        <f t="shared" si="4"/>
        <v>200359.76761566306</v>
      </c>
      <c r="L14" s="247">
        <f t="shared" si="5"/>
        <v>0</v>
      </c>
      <c r="M14" s="248">
        <f t="shared" si="6"/>
        <v>0</v>
      </c>
      <c r="N14" s="249">
        <f t="shared" si="3"/>
        <v>0</v>
      </c>
    </row>
    <row r="15" spans="1:14" hidden="1" outlineLevel="1">
      <c r="A15" s="102" t="s">
        <v>114</v>
      </c>
      <c r="C15" s="244"/>
      <c r="D15" s="52">
        <f t="shared" si="7"/>
        <v>73342.461109550888</v>
      </c>
      <c r="E15" s="53">
        <f t="shared" si="8"/>
        <v>73342.461109550888</v>
      </c>
      <c r="F15" s="247">
        <f t="shared" si="1"/>
        <v>0</v>
      </c>
      <c r="G15" s="53">
        <f>'★施工時販売価格指数（四半期）'!E15</f>
        <v>36.597957329020453</v>
      </c>
      <c r="H15" s="53">
        <f t="shared" si="2"/>
        <v>4065.4872926970711</v>
      </c>
      <c r="I15" s="52">
        <f t="shared" si="0"/>
        <v>0</v>
      </c>
      <c r="J15" s="52">
        <f t="shared" si="0"/>
        <v>200400.42248859003</v>
      </c>
      <c r="K15" s="53">
        <f t="shared" si="4"/>
        <v>200400.42248859003</v>
      </c>
      <c r="L15" s="247">
        <f t="shared" si="5"/>
        <v>0</v>
      </c>
      <c r="M15" s="248">
        <f t="shared" si="6"/>
        <v>0</v>
      </c>
      <c r="N15" s="249">
        <f t="shared" si="3"/>
        <v>0</v>
      </c>
    </row>
    <row r="16" spans="1:14" hidden="1" outlineLevel="1">
      <c r="A16" s="102" t="s">
        <v>115</v>
      </c>
      <c r="B16" s="54">
        <v>6782069</v>
      </c>
      <c r="C16" s="54">
        <v>5919092</v>
      </c>
      <c r="D16" s="52">
        <f t="shared" si="7"/>
        <v>81972.231109550892</v>
      </c>
      <c r="E16" s="53">
        <f t="shared" si="8"/>
        <v>141163.1511095509</v>
      </c>
      <c r="F16" s="247">
        <f t="shared" si="1"/>
        <v>0.41930857688253476</v>
      </c>
      <c r="G16" s="53">
        <f>'★施工時販売価格指数（四半期）'!E16</f>
        <v>46.213579956317083</v>
      </c>
      <c r="H16" s="53">
        <f t="shared" si="2"/>
        <v>10505773.773830414</v>
      </c>
      <c r="I16" s="52">
        <f t="shared" si="0"/>
        <v>12808122.64618963</v>
      </c>
      <c r="J16" s="52">
        <f t="shared" si="0"/>
        <v>177376.93376499787</v>
      </c>
      <c r="K16" s="53">
        <f t="shared" si="4"/>
        <v>305458.16022689419</v>
      </c>
      <c r="L16" s="247">
        <f t="shared" si="5"/>
        <v>0.41930857688253481</v>
      </c>
      <c r="M16" s="248">
        <f t="shared" si="6"/>
        <v>64.555635272614978</v>
      </c>
      <c r="N16" s="249">
        <f t="shared" si="3"/>
        <v>64.357765182877813</v>
      </c>
    </row>
    <row r="17" spans="1:14" hidden="1" outlineLevel="1">
      <c r="A17" s="102" t="s">
        <v>116</v>
      </c>
      <c r="B17" s="54">
        <v>8140063</v>
      </c>
      <c r="C17" s="54">
        <v>7361264</v>
      </c>
      <c r="D17" s="52">
        <f t="shared" si="7"/>
        <v>89760.221109550897</v>
      </c>
      <c r="E17" s="53">
        <f t="shared" si="8"/>
        <v>163372.8611095509</v>
      </c>
      <c r="F17" s="247">
        <f t="shared" si="1"/>
        <v>0.45058058908963156</v>
      </c>
      <c r="G17" s="53">
        <f>'★施工時販売価格指数（四半期）'!E17</f>
        <v>46.204172197886287</v>
      </c>
      <c r="H17" s="53">
        <f t="shared" si="2"/>
        <v>17621204.605666585</v>
      </c>
      <c r="I17" s="52">
        <f t="shared" si="0"/>
        <v>15932033.082364708</v>
      </c>
      <c r="J17" s="52">
        <f t="shared" si="0"/>
        <v>194268.64899801664</v>
      </c>
      <c r="K17" s="53">
        <f t="shared" si="4"/>
        <v>353588.9798216637</v>
      </c>
      <c r="L17" s="247">
        <f t="shared" si="5"/>
        <v>0.45058058908963161</v>
      </c>
      <c r="M17" s="248">
        <f t="shared" si="6"/>
        <v>46.19470224744078</v>
      </c>
      <c r="N17" s="249">
        <f t="shared" si="3"/>
        <v>46.053110427602235</v>
      </c>
    </row>
    <row r="18" spans="1:14" hidden="1" outlineLevel="1">
      <c r="A18" s="102" t="s">
        <v>117</v>
      </c>
      <c r="B18" s="54">
        <v>8092054</v>
      </c>
      <c r="C18" s="54">
        <v>8140098</v>
      </c>
      <c r="D18" s="52">
        <f t="shared" si="7"/>
        <v>89279.781109550895</v>
      </c>
      <c r="E18" s="53">
        <f t="shared" si="8"/>
        <v>170680.76110955089</v>
      </c>
      <c r="F18" s="247">
        <f t="shared" si="1"/>
        <v>0.47691948097040088</v>
      </c>
      <c r="G18" s="53">
        <f>'★施工時販売価格指数（四半期）'!E18</f>
        <v>46.19690941702946</v>
      </c>
      <c r="H18" s="53">
        <f t="shared" si="2"/>
        <v>17519494.340116069</v>
      </c>
      <c r="I18" s="52">
        <f t="shared" si="0"/>
        <v>17620438.472447541</v>
      </c>
      <c r="J18" s="52">
        <f t="shared" si="0"/>
        <v>193259.20767470193</v>
      </c>
      <c r="K18" s="53">
        <f t="shared" si="4"/>
        <v>369463.59239917732</v>
      </c>
      <c r="L18" s="247">
        <f t="shared" si="5"/>
        <v>0.47691948097040093</v>
      </c>
      <c r="M18" s="248">
        <f t="shared" si="6"/>
        <v>46.188855927598588</v>
      </c>
      <c r="N18" s="249">
        <f t="shared" si="3"/>
        <v>46.047282027370422</v>
      </c>
    </row>
    <row r="19" spans="1:14" hidden="1" outlineLevel="1">
      <c r="A19" s="102" t="s">
        <v>118</v>
      </c>
      <c r="B19" s="54">
        <v>5646906</v>
      </c>
      <c r="C19" s="54">
        <v>6704073</v>
      </c>
      <c r="D19" s="52">
        <f t="shared" si="7"/>
        <v>78708.111109550897</v>
      </c>
      <c r="E19" s="53">
        <f t="shared" si="8"/>
        <v>145748.84110955091</v>
      </c>
      <c r="F19" s="247">
        <f t="shared" si="1"/>
        <v>0.45997436061676394</v>
      </c>
      <c r="G19" s="53">
        <f>'★施工時販売価格指数（四半期）'!E19</f>
        <v>46.193114095111163</v>
      </c>
      <c r="H19" s="53">
        <f t="shared" si="2"/>
        <v>12226150.134148492</v>
      </c>
      <c r="I19" s="52">
        <f t="shared" si="0"/>
        <v>14513143.639106859</v>
      </c>
      <c r="J19" s="52">
        <f t="shared" si="0"/>
        <v>170389.27262511826</v>
      </c>
      <c r="K19" s="53">
        <f t="shared" si="4"/>
        <v>315520.70901618683</v>
      </c>
      <c r="L19" s="247">
        <f t="shared" si="5"/>
        <v>0.45997436061676406</v>
      </c>
      <c r="M19" s="248">
        <f t="shared" si="6"/>
        <v>46.187114815707986</v>
      </c>
      <c r="N19" s="249">
        <f t="shared" si="3"/>
        <v>46.045546252178383</v>
      </c>
    </row>
    <row r="20" spans="1:14" hidden="1" outlineLevel="1">
      <c r="A20" s="102" t="s">
        <v>119</v>
      </c>
      <c r="B20" s="54">
        <v>6482226</v>
      </c>
      <c r="C20" s="54">
        <v>6195968</v>
      </c>
      <c r="D20" s="52">
        <f t="shared" si="7"/>
        <v>81570.691109550899</v>
      </c>
      <c r="E20" s="53">
        <f t="shared" si="8"/>
        <v>143530.37110955091</v>
      </c>
      <c r="F20" s="247">
        <f t="shared" si="1"/>
        <v>0.43168340972733005</v>
      </c>
      <c r="G20" s="53">
        <f>'★施工時販売価格指数（四半期）'!E20</f>
        <v>54.753799895694129</v>
      </c>
      <c r="H20" s="53">
        <f t="shared" si="2"/>
        <v>9174846.2806899138</v>
      </c>
      <c r="I20" s="52">
        <f t="shared" si="0"/>
        <v>11316051.144949403</v>
      </c>
      <c r="J20" s="52">
        <f t="shared" si="0"/>
        <v>148977.22398252337</v>
      </c>
      <c r="K20" s="53">
        <f t="shared" si="4"/>
        <v>262137.73543201742</v>
      </c>
      <c r="L20" s="247">
        <f t="shared" si="5"/>
        <v>0.43168340972733005</v>
      </c>
      <c r="M20" s="248">
        <f t="shared" si="6"/>
        <v>70.652148294222556</v>
      </c>
      <c r="N20" s="249">
        <f t="shared" si="3"/>
        <v>70.435591724620778</v>
      </c>
    </row>
    <row r="21" spans="1:14" hidden="1" outlineLevel="1">
      <c r="A21" s="102" t="s">
        <v>120</v>
      </c>
      <c r="B21" s="54">
        <v>8561730</v>
      </c>
      <c r="C21" s="54">
        <v>7614808</v>
      </c>
      <c r="D21" s="52">
        <f t="shared" si="7"/>
        <v>91039.9111095509</v>
      </c>
      <c r="E21" s="53">
        <f t="shared" si="8"/>
        <v>167187.9911095509</v>
      </c>
      <c r="F21" s="247">
        <f t="shared" si="1"/>
        <v>0.45546381348707954</v>
      </c>
      <c r="G21" s="53">
        <f>'★施工時販売価格指数（四半期）'!E21</f>
        <v>54.75481729354631</v>
      </c>
      <c r="H21" s="53">
        <f t="shared" si="2"/>
        <v>15636210.390389539</v>
      </c>
      <c r="I21" s="52">
        <f t="shared" si="0"/>
        <v>13907101.468673006</v>
      </c>
      <c r="J21" s="52">
        <f t="shared" si="0"/>
        <v>166268.31319968871</v>
      </c>
      <c r="K21" s="53">
        <f t="shared" si="4"/>
        <v>305339.32788641879</v>
      </c>
      <c r="L21" s="247">
        <f t="shared" si="5"/>
        <v>0.45546381348707948</v>
      </c>
      <c r="M21" s="248">
        <f t="shared" si="6"/>
        <v>54.755786640363212</v>
      </c>
      <c r="N21" s="249">
        <f t="shared" si="3"/>
        <v>54.587954159582807</v>
      </c>
    </row>
    <row r="22" spans="1:14" hidden="1" outlineLevel="1">
      <c r="A22" s="102" t="s">
        <v>121</v>
      </c>
      <c r="B22" s="54">
        <v>7332948</v>
      </c>
      <c r="C22" s="54">
        <v>8004834</v>
      </c>
      <c r="D22" s="52">
        <f t="shared" si="7"/>
        <v>84321.051109550899</v>
      </c>
      <c r="E22" s="53">
        <f t="shared" si="8"/>
        <v>164369.3911095509</v>
      </c>
      <c r="F22" s="247">
        <f t="shared" si="1"/>
        <v>0.48700271662288031</v>
      </c>
      <c r="G22" s="53">
        <f>'★施工時販売価格指数（四半期）'!E22</f>
        <v>54.755940605248789</v>
      </c>
      <c r="H22" s="53">
        <f t="shared" si="2"/>
        <v>13391718.136525134</v>
      </c>
      <c r="I22" s="52">
        <f t="shared" si="0"/>
        <v>14619115.134390868</v>
      </c>
      <c r="J22" s="52">
        <f t="shared" si="0"/>
        <v>153994.34322103136</v>
      </c>
      <c r="K22" s="53">
        <f t="shared" si="4"/>
        <v>300185.49456494005</v>
      </c>
      <c r="L22" s="247">
        <f t="shared" si="5"/>
        <v>0.48700271662288036</v>
      </c>
      <c r="M22" s="248">
        <f t="shared" si="6"/>
        <v>54.757335281720202</v>
      </c>
      <c r="N22" s="249">
        <f t="shared" si="3"/>
        <v>54.589498054184496</v>
      </c>
    </row>
    <row r="23" spans="1:14" hidden="1" outlineLevel="1">
      <c r="A23" s="102" t="s">
        <v>122</v>
      </c>
      <c r="B23" s="54">
        <v>5765945</v>
      </c>
      <c r="C23" s="54">
        <v>6331718</v>
      </c>
      <c r="D23" s="52">
        <f t="shared" si="7"/>
        <v>78663.321109550889</v>
      </c>
      <c r="E23" s="53">
        <f t="shared" si="8"/>
        <v>141980.50110955088</v>
      </c>
      <c r="F23" s="247">
        <f t="shared" si="1"/>
        <v>0.44595687087443814</v>
      </c>
      <c r="G23" s="53">
        <f>'★施工時販売価格指数（四半期）'!E23</f>
        <v>54.754756578171445</v>
      </c>
      <c r="H23" s="53">
        <f t="shared" si="2"/>
        <v>10530824.523418406</v>
      </c>
      <c r="I23" s="52">
        <f t="shared" si="0"/>
        <v>11563777.095713006</v>
      </c>
      <c r="J23" s="52">
        <f t="shared" si="0"/>
        <v>143664.81749808535</v>
      </c>
      <c r="K23" s="53">
        <f t="shared" si="4"/>
        <v>259302.58845521542</v>
      </c>
      <c r="L23" s="247">
        <f t="shared" si="5"/>
        <v>0.44595687087443808</v>
      </c>
      <c r="M23" s="248">
        <f t="shared" si="6"/>
        <v>54.753025151807577</v>
      </c>
      <c r="N23" s="249">
        <f t="shared" si="3"/>
        <v>54.585201135291925</v>
      </c>
    </row>
    <row r="24" spans="1:14" hidden="1" outlineLevel="1">
      <c r="A24" s="102" t="s">
        <v>123</v>
      </c>
      <c r="B24" s="54">
        <v>7193181</v>
      </c>
      <c r="C24" s="54">
        <v>6571545</v>
      </c>
      <c r="D24" s="52">
        <f t="shared" si="7"/>
        <v>84879.681109550889</v>
      </c>
      <c r="E24" s="53">
        <f t="shared" si="8"/>
        <v>150595.13110955089</v>
      </c>
      <c r="F24" s="247">
        <f t="shared" si="1"/>
        <v>0.4363716775955731</v>
      </c>
      <c r="G24" s="53">
        <f>'★施工時販売価格指数（四半期）'!E24</f>
        <v>55.382537005325197</v>
      </c>
      <c r="H24" s="53">
        <f t="shared" si="2"/>
        <v>12825326.219384119</v>
      </c>
      <c r="I24" s="52">
        <f t="shared" si="0"/>
        <v>11865734.860373272</v>
      </c>
      <c r="J24" s="52">
        <f t="shared" si="0"/>
        <v>153260.73108819383</v>
      </c>
      <c r="K24" s="53">
        <f t="shared" si="4"/>
        <v>271918.07969192654</v>
      </c>
      <c r="L24" s="247">
        <f t="shared" si="5"/>
        <v>0.43637167759557305</v>
      </c>
      <c r="M24" s="248">
        <f t="shared" si="6"/>
        <v>56.085754677555656</v>
      </c>
      <c r="N24" s="249">
        <f t="shared" si="3"/>
        <v>55.913845699134804</v>
      </c>
    </row>
    <row r="25" spans="1:14" hidden="1" outlineLevel="1">
      <c r="A25" s="102" t="s">
        <v>124</v>
      </c>
      <c r="B25" s="54">
        <v>8288755</v>
      </c>
      <c r="C25" s="54">
        <v>7839224</v>
      </c>
      <c r="D25" s="52">
        <f t="shared" si="7"/>
        <v>89374.991109550887</v>
      </c>
      <c r="E25" s="53">
        <f t="shared" si="8"/>
        <v>167767.23110955089</v>
      </c>
      <c r="F25" s="247">
        <f t="shared" si="1"/>
        <v>0.46726788945339626</v>
      </c>
      <c r="G25" s="53">
        <f>'★施工時販売価格指数（四半期）'!E25</f>
        <v>55.369934376690068</v>
      </c>
      <c r="H25" s="53">
        <f t="shared" si="2"/>
        <v>14973264.067238104</v>
      </c>
      <c r="I25" s="52">
        <f t="shared" si="0"/>
        <v>14157907.334093207</v>
      </c>
      <c r="J25" s="52">
        <f t="shared" si="0"/>
        <v>161414.29841964279</v>
      </c>
      <c r="K25" s="53">
        <f t="shared" si="4"/>
        <v>302993.37176057487</v>
      </c>
      <c r="L25" s="247">
        <f t="shared" si="5"/>
        <v>0.4672678894533962</v>
      </c>
      <c r="M25" s="248">
        <f t="shared" si="6"/>
        <v>55.357034797349328</v>
      </c>
      <c r="N25" s="249">
        <f t="shared" si="3"/>
        <v>55.187359425142411</v>
      </c>
    </row>
    <row r="26" spans="1:14" hidden="1" outlineLevel="1">
      <c r="A26" s="102" t="s">
        <v>125</v>
      </c>
      <c r="B26" s="54">
        <v>8262991</v>
      </c>
      <c r="C26" s="54">
        <v>8226106</v>
      </c>
      <c r="D26" s="52">
        <f t="shared" si="7"/>
        <v>89743.841109550893</v>
      </c>
      <c r="E26" s="53">
        <f t="shared" si="8"/>
        <v>172004.9011095509</v>
      </c>
      <c r="F26" s="247">
        <f t="shared" si="1"/>
        <v>0.47824834914214137</v>
      </c>
      <c r="G26" s="53">
        <f>'★施工時販売価格指数（四半期）'!E26</f>
        <v>55.353125354309419</v>
      </c>
      <c r="H26" s="53">
        <f t="shared" si="2"/>
        <v>14932678.441635964</v>
      </c>
      <c r="I26" s="52">
        <f t="shared" si="0"/>
        <v>14861140.987695957</v>
      </c>
      <c r="J26" s="52">
        <f t="shared" si="0"/>
        <v>162129.67295904286</v>
      </c>
      <c r="K26" s="53">
        <f t="shared" si="4"/>
        <v>310741.08283600246</v>
      </c>
      <c r="L26" s="247">
        <f t="shared" si="5"/>
        <v>0.47824834914214137</v>
      </c>
      <c r="M26" s="248">
        <f t="shared" si="6"/>
        <v>55.334955696633479</v>
      </c>
      <c r="N26" s="249">
        <f t="shared" si="3"/>
        <v>55.165347999287498</v>
      </c>
    </row>
    <row r="27" spans="1:14" hidden="1" outlineLevel="1">
      <c r="A27" s="102" t="s">
        <v>126</v>
      </c>
      <c r="B27" s="54">
        <v>6611604</v>
      </c>
      <c r="C27" s="54">
        <v>7427762</v>
      </c>
      <c r="D27" s="52">
        <f t="shared" si="7"/>
        <v>81582.261109550891</v>
      </c>
      <c r="E27" s="53">
        <f t="shared" si="8"/>
        <v>155859.88110955089</v>
      </c>
      <c r="F27" s="247">
        <f t="shared" si="1"/>
        <v>0.47656664095484391</v>
      </c>
      <c r="G27" s="53">
        <f>'★施工時販売価格指数（四半期）'!E27</f>
        <v>55.333407521936287</v>
      </c>
      <c r="H27" s="53">
        <f t="shared" si="2"/>
        <v>11954443.331710154</v>
      </c>
      <c r="I27" s="52">
        <f t="shared" si="0"/>
        <v>13423648.267197985</v>
      </c>
      <c r="J27" s="52">
        <f t="shared" si="0"/>
        <v>147437.62360416455</v>
      </c>
      <c r="K27" s="53">
        <f t="shared" si="4"/>
        <v>281674.10627614439</v>
      </c>
      <c r="L27" s="247">
        <f t="shared" si="5"/>
        <v>0.47656664095484391</v>
      </c>
      <c r="M27" s="248">
        <f t="shared" si="6"/>
        <v>55.306665618315918</v>
      </c>
      <c r="N27" s="249">
        <f t="shared" si="3"/>
        <v>55.137144633157206</v>
      </c>
    </row>
    <row r="28" spans="1:14" hidden="1" outlineLevel="1">
      <c r="A28" s="102" t="s">
        <v>127</v>
      </c>
      <c r="B28" s="54">
        <v>7889842</v>
      </c>
      <c r="C28" s="54">
        <v>7290130</v>
      </c>
      <c r="D28" s="52">
        <f t="shared" si="7"/>
        <v>87579.381109550886</v>
      </c>
      <c r="E28" s="53">
        <f t="shared" si="8"/>
        <v>160480.68110955087</v>
      </c>
      <c r="F28" s="247">
        <f t="shared" si="1"/>
        <v>0.45426838605099451</v>
      </c>
      <c r="G28" s="53">
        <f>'★施工時販売価格指数（四半期）'!E28</f>
        <v>59.955290754268134</v>
      </c>
      <c r="H28" s="53">
        <f t="shared" si="2"/>
        <v>12022963.159653932</v>
      </c>
      <c r="I28" s="52">
        <f t="shared" si="0"/>
        <v>12159277.201872339</v>
      </c>
      <c r="J28" s="52">
        <f t="shared" si="0"/>
        <v>146074.48318198047</v>
      </c>
      <c r="K28" s="53">
        <f t="shared" si="4"/>
        <v>267667.25520070386</v>
      </c>
      <c r="L28" s="247">
        <f t="shared" si="5"/>
        <v>0.45426838605099445</v>
      </c>
      <c r="M28" s="248">
        <f t="shared" si="6"/>
        <v>65.623107176077383</v>
      </c>
      <c r="N28" s="249">
        <f t="shared" si="3"/>
        <v>65.421965168088022</v>
      </c>
    </row>
    <row r="29" spans="1:14" hidden="1" outlineLevel="1">
      <c r="A29" s="102" t="s">
        <v>128</v>
      </c>
      <c r="B29" s="54">
        <v>9195116</v>
      </c>
      <c r="C29" s="54">
        <v>8663763</v>
      </c>
      <c r="D29" s="52">
        <f t="shared" si="7"/>
        <v>92892.911109550885</v>
      </c>
      <c r="E29" s="53">
        <f t="shared" si="8"/>
        <v>179530.54110955089</v>
      </c>
      <c r="F29" s="247">
        <f t="shared" si="1"/>
        <v>0.48257878277731625</v>
      </c>
      <c r="G29" s="53">
        <f>'★施工時販売価格指数（四半期）'!E29</f>
        <v>59.928668321671076</v>
      </c>
      <c r="H29" s="53">
        <f t="shared" si="2"/>
        <v>15349923.693792755</v>
      </c>
      <c r="I29" s="52">
        <f t="shared" si="0"/>
        <v>14456792.120753761</v>
      </c>
      <c r="J29" s="52">
        <f t="shared" si="0"/>
        <v>155005.7989123704</v>
      </c>
      <c r="K29" s="53">
        <f t="shared" si="4"/>
        <v>299573.72011990799</v>
      </c>
      <c r="L29" s="247">
        <f t="shared" si="5"/>
        <v>0.48257878277731625</v>
      </c>
      <c r="M29" s="248">
        <f t="shared" si="6"/>
        <v>59.903333615386941</v>
      </c>
      <c r="N29" s="249">
        <f t="shared" si="3"/>
        <v>59.71972333956861</v>
      </c>
    </row>
    <row r="30" spans="1:14" hidden="1" outlineLevel="1">
      <c r="A30" s="102" t="s">
        <v>129</v>
      </c>
      <c r="B30" s="54">
        <v>8619437</v>
      </c>
      <c r="C30" s="54">
        <v>8646206</v>
      </c>
      <c r="D30" s="52">
        <f t="shared" si="7"/>
        <v>92625.221109550883</v>
      </c>
      <c r="E30" s="53">
        <f t="shared" si="8"/>
        <v>179087.28110955088</v>
      </c>
      <c r="F30" s="247">
        <f t="shared" si="1"/>
        <v>0.48279285644584452</v>
      </c>
      <c r="G30" s="53">
        <f>'★施工時販売価格指数（四半期）'!E30</f>
        <v>59.901611355538897</v>
      </c>
      <c r="H30" s="53">
        <f t="shared" si="2"/>
        <v>14396325.560370868</v>
      </c>
      <c r="I30" s="52">
        <f t="shared" si="0"/>
        <v>14434012.381873123</v>
      </c>
      <c r="J30" s="52">
        <f t="shared" si="0"/>
        <v>154628.93069734785</v>
      </c>
      <c r="K30" s="53">
        <f t="shared" si="4"/>
        <v>298969.05451607908</v>
      </c>
      <c r="L30" s="247">
        <f t="shared" si="5"/>
        <v>0.48279285644584452</v>
      </c>
      <c r="M30" s="248">
        <f t="shared" si="6"/>
        <v>59.87247901455455</v>
      </c>
      <c r="N30" s="249">
        <f t="shared" si="3"/>
        <v>59.68896331146577</v>
      </c>
    </row>
    <row r="31" spans="1:14" hidden="1" outlineLevel="1">
      <c r="A31" s="102" t="s">
        <v>130</v>
      </c>
      <c r="B31" s="54">
        <v>7416553</v>
      </c>
      <c r="C31" s="54">
        <v>7889767</v>
      </c>
      <c r="D31" s="52">
        <f t="shared" si="7"/>
        <v>87893.081109550883</v>
      </c>
      <c r="E31" s="53">
        <f t="shared" si="8"/>
        <v>166790.75110955088</v>
      </c>
      <c r="F31" s="247">
        <f t="shared" si="1"/>
        <v>0.47303384315464064</v>
      </c>
      <c r="G31" s="53">
        <f>'★施工時販売価格指数（四半期）'!E31</f>
        <v>59.873936469812683</v>
      </c>
      <c r="H31" s="53">
        <f t="shared" si="2"/>
        <v>12394094.61866343</v>
      </c>
      <c r="I31" s="52">
        <f t="shared" si="0"/>
        <v>13177297.944954518</v>
      </c>
      <c r="J31" s="52">
        <f t="shared" si="0"/>
        <v>146796.89743443698</v>
      </c>
      <c r="K31" s="53">
        <f t="shared" si="4"/>
        <v>278569.87688398216</v>
      </c>
      <c r="L31" s="247">
        <f t="shared" si="5"/>
        <v>0.4730338431546407</v>
      </c>
      <c r="M31" s="248">
        <f t="shared" si="6"/>
        <v>59.83940923633029</v>
      </c>
      <c r="N31" s="249">
        <f t="shared" si="3"/>
        <v>59.655994895732292</v>
      </c>
    </row>
    <row r="32" spans="1:14" hidden="1" outlineLevel="1">
      <c r="A32" s="102" t="s">
        <v>131</v>
      </c>
      <c r="B32" s="54">
        <v>8817869</v>
      </c>
      <c r="C32" s="54">
        <v>7657542</v>
      </c>
      <c r="D32" s="52">
        <f t="shared" si="7"/>
        <v>99496.351109550887</v>
      </c>
      <c r="E32" s="53">
        <f t="shared" si="8"/>
        <v>176071.7711095509</v>
      </c>
      <c r="F32" s="247">
        <f t="shared" si="1"/>
        <v>0.43491026140899774</v>
      </c>
      <c r="G32" s="53">
        <f>'★施工時販売価格指数（四半期）'!E32</f>
        <v>62.374240315828011</v>
      </c>
      <c r="H32" s="53">
        <f t="shared" si="2"/>
        <v>13548593.313475734</v>
      </c>
      <c r="I32" s="52">
        <f t="shared" si="0"/>
        <v>12276769.963412013</v>
      </c>
      <c r="J32" s="52">
        <f t="shared" si="0"/>
        <v>159515.13093507418</v>
      </c>
      <c r="K32" s="53">
        <f t="shared" si="4"/>
        <v>282282.83056919428</v>
      </c>
      <c r="L32" s="247">
        <f t="shared" si="5"/>
        <v>0.43491026140899786</v>
      </c>
      <c r="M32" s="248">
        <f t="shared" si="6"/>
        <v>65.083280573707597</v>
      </c>
      <c r="N32" s="249">
        <f t="shared" si="3"/>
        <v>64.883793193355359</v>
      </c>
    </row>
    <row r="33" spans="1:14" hidden="1" outlineLevel="1">
      <c r="A33" s="102" t="s">
        <v>132</v>
      </c>
      <c r="B33" s="54">
        <v>10500885</v>
      </c>
      <c r="C33" s="54">
        <v>9302259</v>
      </c>
      <c r="D33" s="52">
        <f t="shared" si="7"/>
        <v>111482.6111095509</v>
      </c>
      <c r="E33" s="53">
        <f t="shared" si="8"/>
        <v>204505.20110955089</v>
      </c>
      <c r="F33" s="247">
        <f t="shared" si="1"/>
        <v>0.45486662195045569</v>
      </c>
      <c r="G33" s="53">
        <f>'★施工時販売価格指数（四半期）'!E33</f>
        <v>62.348036243258633</v>
      </c>
      <c r="H33" s="53">
        <f t="shared" si="2"/>
        <v>16849071.083939385</v>
      </c>
      <c r="I33" s="52">
        <f t="shared" si="0"/>
        <v>14919890.922796793</v>
      </c>
      <c r="J33" s="52">
        <f t="shared" si="0"/>
        <v>178806.93254650009</v>
      </c>
      <c r="K33" s="53">
        <f t="shared" si="4"/>
        <v>328005.84177446802</v>
      </c>
      <c r="L33" s="247">
        <f t="shared" si="5"/>
        <v>0.45486662195045569</v>
      </c>
      <c r="M33" s="248">
        <f t="shared" si="6"/>
        <v>62.323228074036038</v>
      </c>
      <c r="N33" s="249">
        <f t="shared" si="3"/>
        <v>62.132200556769071</v>
      </c>
    </row>
    <row r="34" spans="1:14" hidden="1" outlineLevel="1">
      <c r="A34" s="102" t="s">
        <v>133</v>
      </c>
      <c r="B34" s="54">
        <v>9421650</v>
      </c>
      <c r="C34" s="54">
        <v>9852606</v>
      </c>
      <c r="D34" s="52">
        <f t="shared" si="7"/>
        <v>107173.0511095509</v>
      </c>
      <c r="E34" s="53">
        <f t="shared" si="8"/>
        <v>205699.1111095509</v>
      </c>
      <c r="F34" s="247">
        <f t="shared" si="1"/>
        <v>0.47898145727779617</v>
      </c>
      <c r="G34" s="53">
        <f>'★施工時販売価格指数（四半期）'!E34</f>
        <v>62.326480426349939</v>
      </c>
      <c r="H34" s="53">
        <f t="shared" si="2"/>
        <v>15122792.535410248</v>
      </c>
      <c r="I34" s="52">
        <f t="shared" si="0"/>
        <v>15808057.718970099</v>
      </c>
      <c r="J34" s="52">
        <f t="shared" si="0"/>
        <v>171954.28071090157</v>
      </c>
      <c r="K34" s="53">
        <f t="shared" si="4"/>
        <v>330034.85790060257</v>
      </c>
      <c r="L34" s="247">
        <f t="shared" si="5"/>
        <v>0.47898145727779617</v>
      </c>
      <c r="M34" s="248">
        <f t="shared" si="6"/>
        <v>62.300993536339689</v>
      </c>
      <c r="N34" s="249">
        <f t="shared" si="3"/>
        <v>62.110034170365026</v>
      </c>
    </row>
    <row r="35" spans="1:14" hidden="1" outlineLevel="1">
      <c r="A35" s="102" t="s">
        <v>134</v>
      </c>
      <c r="B35" s="54">
        <v>8800458</v>
      </c>
      <c r="C35" s="54">
        <v>8896792</v>
      </c>
      <c r="D35" s="52">
        <f t="shared" si="7"/>
        <v>106209.7111095509</v>
      </c>
      <c r="E35" s="53">
        <f t="shared" si="8"/>
        <v>195177.63110955089</v>
      </c>
      <c r="F35" s="247">
        <f t="shared" si="1"/>
        <v>0.45583051446127737</v>
      </c>
      <c r="G35" s="53">
        <f>'★施工時販売価格指数（四半期）'!E35</f>
        <v>62.309405064944102</v>
      </c>
      <c r="H35" s="53">
        <f t="shared" si="2"/>
        <v>14128515.867408432</v>
      </c>
      <c r="I35" s="52">
        <f t="shared" si="0"/>
        <v>14278409.480442023</v>
      </c>
      <c r="J35" s="52">
        <f t="shared" si="0"/>
        <v>170455.34458056567</v>
      </c>
      <c r="K35" s="53">
        <f t="shared" si="4"/>
        <v>313239.43938498589</v>
      </c>
      <c r="L35" s="247">
        <f t="shared" si="5"/>
        <v>0.45583051446127737</v>
      </c>
      <c r="M35" s="248">
        <f t="shared" si="6"/>
        <v>62.28862311221831</v>
      </c>
      <c r="N35" s="249">
        <f t="shared" si="3"/>
        <v>62.097701662947898</v>
      </c>
    </row>
    <row r="36" spans="1:14" hidden="1" outlineLevel="1">
      <c r="A36" s="102" t="s">
        <v>135</v>
      </c>
      <c r="B36" s="54">
        <v>9975114</v>
      </c>
      <c r="C36" s="54">
        <v>8946712</v>
      </c>
      <c r="D36" s="52">
        <f t="shared" si="7"/>
        <v>116493.73110955091</v>
      </c>
      <c r="E36" s="53">
        <f t="shared" si="8"/>
        <v>205960.85110955092</v>
      </c>
      <c r="F36" s="247">
        <f t="shared" si="1"/>
        <v>0.43438896041661962</v>
      </c>
      <c r="G36" s="53">
        <f>'★施工時販売価格指数（四半期）'!E36</f>
        <v>65.661630056169969</v>
      </c>
      <c r="H36" s="53">
        <f t="shared" si="2"/>
        <v>14321467.995790916</v>
      </c>
      <c r="I36" s="52">
        <f t="shared" si="0"/>
        <v>13625479.587312365</v>
      </c>
      <c r="J36" s="52">
        <f t="shared" si="0"/>
        <v>177415.22866535117</v>
      </c>
      <c r="K36" s="53">
        <f t="shared" si="4"/>
        <v>313670.02453847486</v>
      </c>
      <c r="L36" s="247">
        <f t="shared" si="5"/>
        <v>0.43438896041661962</v>
      </c>
      <c r="M36" s="248">
        <f t="shared" si="6"/>
        <v>69.651477089720757</v>
      </c>
      <c r="N36" s="249">
        <f t="shared" si="3"/>
        <v>69.43798768691542</v>
      </c>
    </row>
    <row r="37" spans="1:14" hidden="1" outlineLevel="1">
      <c r="A37" s="102" t="s">
        <v>136</v>
      </c>
      <c r="B37" s="54">
        <v>10544283</v>
      </c>
      <c r="C37" s="54">
        <v>10256479</v>
      </c>
      <c r="D37" s="52">
        <f t="shared" si="7"/>
        <v>119371.77110955091</v>
      </c>
      <c r="E37" s="53">
        <f t="shared" si="8"/>
        <v>221936.56110955091</v>
      </c>
      <c r="F37" s="247">
        <f t="shared" si="1"/>
        <v>0.46213561878780585</v>
      </c>
      <c r="G37" s="53">
        <f>'★施工時販売価格指数（四半期）'!E37</f>
        <v>65.646308439250021</v>
      </c>
      <c r="H37" s="53">
        <f t="shared" si="2"/>
        <v>16066404.248655833</v>
      </c>
      <c r="I37" s="52">
        <f t="shared" si="0"/>
        <v>15623847.317311808</v>
      </c>
      <c r="J37" s="52">
        <f t="shared" si="0"/>
        <v>181840.79797879141</v>
      </c>
      <c r="K37" s="53">
        <f t="shared" si="4"/>
        <v>338079.27115190949</v>
      </c>
      <c r="L37" s="247">
        <f t="shared" si="5"/>
        <v>0.46213561878780579</v>
      </c>
      <c r="M37" s="248">
        <f t="shared" si="6"/>
        <v>65.629389356875961</v>
      </c>
      <c r="N37" s="249">
        <f t="shared" si="3"/>
        <v>65.428228093314672</v>
      </c>
    </row>
    <row r="38" spans="1:14" hidden="1" outlineLevel="1">
      <c r="A38" s="102" t="s">
        <v>137</v>
      </c>
      <c r="B38" s="54">
        <v>10352973</v>
      </c>
      <c r="C38" s="54">
        <v>10666894</v>
      </c>
      <c r="D38" s="52">
        <f t="shared" si="7"/>
        <v>116232.56110955091</v>
      </c>
      <c r="E38" s="53">
        <f t="shared" si="8"/>
        <v>222901.50110955091</v>
      </c>
      <c r="F38" s="247">
        <f t="shared" si="1"/>
        <v>0.47854742776081483</v>
      </c>
      <c r="G38" s="53">
        <f>'★施工時販売価格指数（四半期）'!E38</f>
        <v>65.631918579921717</v>
      </c>
      <c r="H38" s="53">
        <f t="shared" si="2"/>
        <v>15778282.712995484</v>
      </c>
      <c r="I38" s="52">
        <f t="shared" si="0"/>
        <v>16252601.220259381</v>
      </c>
      <c r="J38" s="52">
        <f t="shared" si="0"/>
        <v>177097.61290615244</v>
      </c>
      <c r="K38" s="53">
        <f t="shared" si="4"/>
        <v>339623.62510874623</v>
      </c>
      <c r="L38" s="247">
        <f t="shared" si="5"/>
        <v>0.47854742776081488</v>
      </c>
      <c r="M38" s="248">
        <f t="shared" si="6"/>
        <v>65.615334623665788</v>
      </c>
      <c r="N38" s="249">
        <f t="shared" si="3"/>
        <v>65.414216439400519</v>
      </c>
    </row>
    <row r="39" spans="1:14" hidden="1" outlineLevel="1">
      <c r="A39" s="102" t="s">
        <v>138</v>
      </c>
      <c r="B39" s="54">
        <v>7839170</v>
      </c>
      <c r="C39" s="54">
        <v>8936942</v>
      </c>
      <c r="D39" s="52">
        <f t="shared" si="7"/>
        <v>105254.84110955091</v>
      </c>
      <c r="E39" s="53">
        <f t="shared" si="8"/>
        <v>194624.26110955089</v>
      </c>
      <c r="F39" s="247">
        <f t="shared" si="1"/>
        <v>0.45918951466022717</v>
      </c>
      <c r="G39" s="53">
        <f>'★施工時販売価格指数（四半期）'!E39</f>
        <v>65.617640837923943</v>
      </c>
      <c r="H39" s="53">
        <f t="shared" si="2"/>
        <v>11950595.074569277</v>
      </c>
      <c r="I39" s="52">
        <f t="shared" si="0"/>
        <v>13619724.64397846</v>
      </c>
      <c r="J39" s="52">
        <f t="shared" si="0"/>
        <v>160406.31721206062</v>
      </c>
      <c r="K39" s="53">
        <f t="shared" si="4"/>
        <v>296603.56365184521</v>
      </c>
      <c r="L39" s="247">
        <f t="shared" si="5"/>
        <v>0.45918951466022717</v>
      </c>
      <c r="M39" s="248">
        <f t="shared" si="6"/>
        <v>65.596482443637129</v>
      </c>
      <c r="N39" s="249">
        <f t="shared" si="3"/>
        <v>65.395422043367617</v>
      </c>
    </row>
    <row r="40" spans="1:14" hidden="1" outlineLevel="1">
      <c r="A40" s="102" t="s">
        <v>139</v>
      </c>
      <c r="B40" s="54">
        <v>10751528</v>
      </c>
      <c r="C40" s="54">
        <v>8959303</v>
      </c>
      <c r="D40" s="52">
        <f t="shared" si="7"/>
        <v>123177.09110955091</v>
      </c>
      <c r="E40" s="53">
        <f t="shared" si="8"/>
        <v>212770.12110955091</v>
      </c>
      <c r="F40" s="247">
        <f t="shared" si="1"/>
        <v>0.42107900081454769</v>
      </c>
      <c r="G40" s="53">
        <f>'★施工時販売価格指数（四半期）'!E40</f>
        <v>72.750053090576301</v>
      </c>
      <c r="H40" s="53">
        <f t="shared" si="2"/>
        <v>13206098.978034094</v>
      </c>
      <c r="I40" s="52">
        <f t="shared" si="0"/>
        <v>12315184.139928203</v>
      </c>
      <c r="J40" s="52">
        <f t="shared" si="0"/>
        <v>169315.46559311953</v>
      </c>
      <c r="K40" s="53">
        <f t="shared" si="4"/>
        <v>292467.30699240154</v>
      </c>
      <c r="L40" s="247">
        <f t="shared" si="5"/>
        <v>0.42107900081454774</v>
      </c>
      <c r="M40" s="248">
        <f t="shared" si="6"/>
        <v>81.41335316268021</v>
      </c>
      <c r="N40" s="249">
        <f t="shared" si="3"/>
        <v>81.163812322007274</v>
      </c>
    </row>
    <row r="41" spans="1:14" hidden="1" outlineLevel="1">
      <c r="A41" s="102" t="s">
        <v>140</v>
      </c>
      <c r="B41" s="54">
        <v>13089952</v>
      </c>
      <c r="C41" s="54">
        <v>11552242</v>
      </c>
      <c r="D41" s="52">
        <f t="shared" si="7"/>
        <v>138554.19110955091</v>
      </c>
      <c r="E41" s="53">
        <f t="shared" si="8"/>
        <v>254076.61110955093</v>
      </c>
      <c r="F41" s="247">
        <f t="shared" si="1"/>
        <v>0.45467553859253057</v>
      </c>
      <c r="G41" s="53">
        <f>'★施工時販売価格指数（四半期）'!E41</f>
        <v>72.728471924306021</v>
      </c>
      <c r="H41" s="53">
        <f t="shared" si="2"/>
        <v>18003411.427154135</v>
      </c>
      <c r="I41" s="52">
        <f t="shared" si="0"/>
        <v>15884070.838203896</v>
      </c>
      <c r="J41" s="52">
        <f t="shared" si="0"/>
        <v>190508.87148262191</v>
      </c>
      <c r="K41" s="53">
        <f t="shared" si="4"/>
        <v>349349.57986466086</v>
      </c>
      <c r="L41" s="247">
        <f t="shared" si="5"/>
        <v>0.45467553859253057</v>
      </c>
      <c r="M41" s="248">
        <f t="shared" si="6"/>
        <v>72.7081756308514</v>
      </c>
      <c r="N41" s="249">
        <f t="shared" si="3"/>
        <v>72.485317112366559</v>
      </c>
    </row>
    <row r="42" spans="1:14" hidden="1" outlineLevel="1">
      <c r="A42" s="102" t="s">
        <v>141</v>
      </c>
      <c r="B42" s="54">
        <v>11210881</v>
      </c>
      <c r="C42" s="54">
        <v>12180919</v>
      </c>
      <c r="D42" s="52">
        <f t="shared" si="7"/>
        <v>128853.81110955091</v>
      </c>
      <c r="E42" s="53">
        <f t="shared" si="8"/>
        <v>250663.00110955091</v>
      </c>
      <c r="F42" s="247">
        <f t="shared" si="1"/>
        <v>0.48594802368445256</v>
      </c>
      <c r="G42" s="53">
        <f>'★施工時販売価格指数（四半期）'!E42</f>
        <v>72.704355332921807</v>
      </c>
      <c r="H42" s="53">
        <f t="shared" si="2"/>
        <v>15426139.704081867</v>
      </c>
      <c r="I42" s="52">
        <f t="shared" si="0"/>
        <v>16754043.061412396</v>
      </c>
      <c r="J42" s="52">
        <f t="shared" si="0"/>
        <v>177229.83790931661</v>
      </c>
      <c r="K42" s="53">
        <f t="shared" si="4"/>
        <v>344770.26852344058</v>
      </c>
      <c r="L42" s="247">
        <f t="shared" si="5"/>
        <v>0.48594802368445256</v>
      </c>
      <c r="M42" s="248">
        <f t="shared" si="6"/>
        <v>72.67457196069293</v>
      </c>
      <c r="N42" s="249">
        <f t="shared" si="3"/>
        <v>72.451816441136103</v>
      </c>
    </row>
    <row r="43" spans="1:14" hidden="1" outlineLevel="1">
      <c r="A43" s="103" t="s">
        <v>142</v>
      </c>
      <c r="B43" s="54">
        <v>8774242</v>
      </c>
      <c r="C43" s="54">
        <v>9998643</v>
      </c>
      <c r="D43" s="52">
        <f t="shared" si="7"/>
        <v>116609.80110955091</v>
      </c>
      <c r="E43" s="53">
        <f t="shared" si="8"/>
        <v>216596.23110955092</v>
      </c>
      <c r="F43" s="247">
        <f t="shared" si="1"/>
        <v>0.46162589943418014</v>
      </c>
      <c r="G43" s="53">
        <f>'★施工時販売価格指数（四半期）'!E43</f>
        <v>72.677892214675097</v>
      </c>
      <c r="H43" s="53">
        <f t="shared" si="2"/>
        <v>12079233.156936273</v>
      </c>
      <c r="I43" s="52">
        <f>C43/$G43*100</f>
        <v>13757475.203692105</v>
      </c>
      <c r="J43" s="52">
        <f t="shared" si="0"/>
        <v>160447.4174417583</v>
      </c>
      <c r="K43" s="53">
        <f t="shared" si="4"/>
        <v>298022.16947867931</v>
      </c>
      <c r="L43" s="247">
        <f t="shared" si="5"/>
        <v>0.46162589943418025</v>
      </c>
      <c r="M43" s="248">
        <f t="shared" si="6"/>
        <v>72.639064798261273</v>
      </c>
      <c r="N43" s="250">
        <f t="shared" si="3"/>
        <v>72.416418112044653</v>
      </c>
    </row>
    <row r="44" spans="1:14" hidden="1" outlineLevel="1">
      <c r="A44" s="103" t="s">
        <v>143</v>
      </c>
      <c r="B44" s="54">
        <v>11521284</v>
      </c>
      <c r="C44" s="54">
        <v>10042424</v>
      </c>
      <c r="D44" s="52">
        <f t="shared" si="7"/>
        <v>131398.4011095509</v>
      </c>
      <c r="E44" s="53">
        <f t="shared" si="8"/>
        <v>231822.6411095509</v>
      </c>
      <c r="F44" s="247">
        <f t="shared" si="1"/>
        <v>0.43319427092776147</v>
      </c>
      <c r="G44" s="53">
        <f>'★施工時販売価格指数（四半期）'!E44</f>
        <v>79.157064992074169</v>
      </c>
      <c r="H44" s="53">
        <f t="shared" si="2"/>
        <v>13241670.167731566</v>
      </c>
      <c r="I44" s="52">
        <f t="shared" si="0"/>
        <v>12686705.856268832</v>
      </c>
      <c r="J44" s="52">
        <f t="shared" si="0"/>
        <v>165997.06055638564</v>
      </c>
      <c r="K44" s="53">
        <f t="shared" si="4"/>
        <v>292864.11911907396</v>
      </c>
      <c r="L44" s="247">
        <f t="shared" si="5"/>
        <v>0.43319427092776142</v>
      </c>
      <c r="M44" s="248">
        <f t="shared" si="6"/>
        <v>87.007785680057566</v>
      </c>
      <c r="N44" s="250">
        <f t="shared" si="3"/>
        <v>86.741097291233842</v>
      </c>
    </row>
    <row r="45" spans="1:14" hidden="1" outlineLevel="1">
      <c r="A45" s="103" t="s">
        <v>144</v>
      </c>
      <c r="B45" s="54">
        <v>12812353</v>
      </c>
      <c r="C45" s="54">
        <v>11797918</v>
      </c>
      <c r="D45" s="52">
        <f t="shared" si="7"/>
        <v>141542.75110955091</v>
      </c>
      <c r="E45" s="53">
        <f t="shared" si="8"/>
        <v>259521.9311095509</v>
      </c>
      <c r="F45" s="247">
        <f t="shared" si="1"/>
        <v>0.45460196560497207</v>
      </c>
      <c r="G45" s="53">
        <f>'★施工時販売価格指数（四半期）'!E45</f>
        <v>79.120487417018424</v>
      </c>
      <c r="H45" s="53">
        <f t="shared" si="2"/>
        <v>16201144.84682049</v>
      </c>
      <c r="I45" s="52">
        <f t="shared" si="0"/>
        <v>14911331.293773508</v>
      </c>
      <c r="J45" s="52">
        <f t="shared" si="0"/>
        <v>178895.19608685546</v>
      </c>
      <c r="K45" s="53">
        <f t="shared" si="4"/>
        <v>328008.50902459054</v>
      </c>
      <c r="L45" s="247">
        <f t="shared" si="5"/>
        <v>0.45460196560497207</v>
      </c>
      <c r="M45" s="248">
        <f t="shared" si="6"/>
        <v>79.083010004163086</v>
      </c>
      <c r="N45" s="250">
        <f t="shared" si="3"/>
        <v>78.840611920399709</v>
      </c>
    </row>
    <row r="46" spans="1:14" hidden="1" outlineLevel="1">
      <c r="A46" s="103" t="s">
        <v>145</v>
      </c>
      <c r="B46" s="54">
        <v>11852609</v>
      </c>
      <c r="C46" s="54">
        <v>12236037</v>
      </c>
      <c r="D46" s="52">
        <f t="shared" si="7"/>
        <v>137708.47110955091</v>
      </c>
      <c r="E46" s="53">
        <f t="shared" si="8"/>
        <v>260068.84110955091</v>
      </c>
      <c r="F46" s="247">
        <f t="shared" si="1"/>
        <v>0.47049223381764965</v>
      </c>
      <c r="G46" s="53">
        <f>'★施工時販売価格指数（四半期）'!E46</f>
        <v>79.082039298306768</v>
      </c>
      <c r="H46" s="53">
        <f t="shared" si="2"/>
        <v>14996435.712792777</v>
      </c>
      <c r="I46" s="52">
        <f t="shared" si="0"/>
        <v>15472586.580429759</v>
      </c>
      <c r="J46" s="52">
        <f t="shared" si="0"/>
        <v>174133.68741048564</v>
      </c>
      <c r="K46" s="53">
        <f t="shared" si="4"/>
        <v>328859.5532147832</v>
      </c>
      <c r="L46" s="247">
        <f t="shared" si="5"/>
        <v>0.47049223381764971</v>
      </c>
      <c r="M46" s="248">
        <f t="shared" si="6"/>
        <v>79.036173841555424</v>
      </c>
      <c r="N46" s="250">
        <f t="shared" si="3"/>
        <v>78.793919315758117</v>
      </c>
    </row>
    <row r="47" spans="1:14" hidden="1" outlineLevel="1">
      <c r="A47" s="103" t="s">
        <v>146</v>
      </c>
      <c r="B47" s="54">
        <v>9518027</v>
      </c>
      <c r="C47" s="54">
        <v>9482934</v>
      </c>
      <c r="D47" s="52">
        <f t="shared" si="7"/>
        <v>138059.4011095509</v>
      </c>
      <c r="E47" s="53">
        <f t="shared" si="8"/>
        <v>232888.74110955093</v>
      </c>
      <c r="F47" s="247">
        <f t="shared" si="1"/>
        <v>0.40718730990688917</v>
      </c>
      <c r="G47" s="53">
        <f>'★施工時販売価格指数（四半期）'!E47</f>
        <v>79.041806544058403</v>
      </c>
      <c r="H47" s="53">
        <f t="shared" si="2"/>
        <v>12050626.490353089</v>
      </c>
      <c r="I47" s="52">
        <f t="shared" si="0"/>
        <v>11997364.957383852</v>
      </c>
      <c r="J47" s="52">
        <f t="shared" si="0"/>
        <v>174666.30274017801</v>
      </c>
      <c r="K47" s="53">
        <f t="shared" si="4"/>
        <v>294639.95231401653</v>
      </c>
      <c r="L47" s="247">
        <f t="shared" si="5"/>
        <v>0.40718730990688928</v>
      </c>
      <c r="M47" s="248">
        <f t="shared" si="6"/>
        <v>78.983669501494262</v>
      </c>
      <c r="N47" s="250">
        <f t="shared" si="3"/>
        <v>78.74157590724748</v>
      </c>
    </row>
    <row r="48" spans="1:14" hidden="1" outlineLevel="1">
      <c r="A48" s="103" t="s">
        <v>147</v>
      </c>
      <c r="B48" s="54">
        <v>14161293</v>
      </c>
      <c r="C48" s="54">
        <v>10048808</v>
      </c>
      <c r="D48" s="52">
        <f t="shared" si="7"/>
        <v>179184.25110955091</v>
      </c>
      <c r="E48" s="53">
        <f t="shared" si="8"/>
        <v>279672.3311095509</v>
      </c>
      <c r="F48" s="247">
        <f t="shared" si="1"/>
        <v>0.35930647698086965</v>
      </c>
      <c r="G48" s="53">
        <f>'★施工時販売価格指数（四半期）'!E48</f>
        <v>79.312053315735994</v>
      </c>
      <c r="H48" s="53">
        <f t="shared" si="2"/>
        <v>17795643.165833011</v>
      </c>
      <c r="I48" s="52">
        <f t="shared" si="0"/>
        <v>12669963.240008887</v>
      </c>
      <c r="J48" s="52">
        <f t="shared" si="0"/>
        <v>225923.10199841927</v>
      </c>
      <c r="K48" s="53">
        <f t="shared" si="4"/>
        <v>352622.7343985081</v>
      </c>
      <c r="L48" s="247">
        <f t="shared" si="5"/>
        <v>0.35930647698086965</v>
      </c>
      <c r="M48" s="248">
        <f t="shared" si="6"/>
        <v>79.577303658173861</v>
      </c>
      <c r="N48" s="250">
        <f t="shared" si="3"/>
        <v>79.333390510245096</v>
      </c>
    </row>
    <row r="49" spans="1:14" hidden="1" outlineLevel="1">
      <c r="A49" s="103" t="s">
        <v>148</v>
      </c>
      <c r="B49" s="54">
        <v>14268720</v>
      </c>
      <c r="C49" s="54">
        <v>12832315</v>
      </c>
      <c r="D49" s="52">
        <f t="shared" si="7"/>
        <v>193548.30110955093</v>
      </c>
      <c r="E49" s="53">
        <f t="shared" si="8"/>
        <v>321871.45110955089</v>
      </c>
      <c r="F49" s="247">
        <f t="shared" si="1"/>
        <v>0.39867825977621246</v>
      </c>
      <c r="G49" s="53">
        <f>'★施工時販売価格指数（四半期）'!E49</f>
        <v>79.2645721763719</v>
      </c>
      <c r="H49" s="53">
        <f t="shared" si="2"/>
        <v>18014917.250191305</v>
      </c>
      <c r="I49" s="52">
        <f t="shared" si="0"/>
        <v>16189218.774116091</v>
      </c>
      <c r="J49" s="52">
        <f t="shared" si="0"/>
        <v>244180.08675917139</v>
      </c>
      <c r="K49" s="53">
        <f t="shared" si="4"/>
        <v>406072.27450033231</v>
      </c>
      <c r="L49" s="247">
        <f t="shared" si="5"/>
        <v>0.39867825977621241</v>
      </c>
      <c r="M49" s="248">
        <f t="shared" si="6"/>
        <v>79.205026600099842</v>
      </c>
      <c r="N49" s="250">
        <f t="shared" si="3"/>
        <v>78.962254522111394</v>
      </c>
    </row>
    <row r="50" spans="1:14" hidden="1" outlineLevel="1">
      <c r="A50" s="103" t="s">
        <v>149</v>
      </c>
      <c r="B50" s="54">
        <v>12573105</v>
      </c>
      <c r="C50" s="54">
        <v>13977812</v>
      </c>
      <c r="D50" s="52">
        <f t="shared" si="7"/>
        <v>179501.23110955092</v>
      </c>
      <c r="E50" s="53">
        <f t="shared" si="8"/>
        <v>319279.35110955092</v>
      </c>
      <c r="F50" s="247">
        <f t="shared" si="1"/>
        <v>0.4377925459765778</v>
      </c>
      <c r="G50" s="53">
        <f>'★施工時販売価格指数（四半期）'!E50</f>
        <v>79.212129254513982</v>
      </c>
      <c r="H50" s="53">
        <f t="shared" si="2"/>
        <v>15888867.823221596</v>
      </c>
      <c r="I50" s="52">
        <f t="shared" si="0"/>
        <v>17646050.082921438</v>
      </c>
      <c r="J50" s="52">
        <f t="shared" si="0"/>
        <v>226608.26416217297</v>
      </c>
      <c r="K50" s="53">
        <f t="shared" si="4"/>
        <v>403068.76499138738</v>
      </c>
      <c r="L50" s="247">
        <f t="shared" si="5"/>
        <v>0.43779254597657774</v>
      </c>
      <c r="M50" s="248">
        <f t="shared" si="6"/>
        <v>79.131534983407661</v>
      </c>
      <c r="N50" s="250">
        <f t="shared" si="3"/>
        <v>78.888988165270334</v>
      </c>
    </row>
    <row r="51" spans="1:14" hidden="1" outlineLevel="1">
      <c r="A51" s="103" t="s">
        <v>150</v>
      </c>
      <c r="B51" s="54">
        <v>9757277</v>
      </c>
      <c r="C51" s="54">
        <v>11019513</v>
      </c>
      <c r="D51" s="52">
        <f t="shared" si="7"/>
        <v>166878.87110955094</v>
      </c>
      <c r="E51" s="53">
        <f t="shared" si="8"/>
        <v>277074.00110955094</v>
      </c>
      <c r="F51" s="247">
        <f t="shared" si="1"/>
        <v>0.39771010473274426</v>
      </c>
      <c r="G51" s="53">
        <f>'★施工時販売価格指数（四半期）'!E51</f>
        <v>79.153357195481036</v>
      </c>
      <c r="H51" s="53">
        <f t="shared" si="2"/>
        <v>12343879.7550289</v>
      </c>
      <c r="I51" s="52">
        <f t="shared" si="0"/>
        <v>13921725.357505264</v>
      </c>
      <c r="J51" s="52">
        <f t="shared" si="0"/>
        <v>210829.80813740933</v>
      </c>
      <c r="K51" s="53">
        <f t="shared" si="4"/>
        <v>350047.06171246199</v>
      </c>
      <c r="L51" s="247">
        <f t="shared" si="5"/>
        <v>0.39771010473274421</v>
      </c>
      <c r="M51" s="248">
        <f t="shared" si="6"/>
        <v>79.045463773453264</v>
      </c>
      <c r="N51" s="250">
        <f t="shared" si="3"/>
        <v>78.803180772997621</v>
      </c>
    </row>
    <row r="52" spans="1:14" hidden="1" outlineLevel="1">
      <c r="A52" s="103" t="s">
        <v>151</v>
      </c>
      <c r="B52" s="54">
        <v>13340037</v>
      </c>
      <c r="C52" s="54">
        <v>10958843</v>
      </c>
      <c r="D52" s="52">
        <f t="shared" si="7"/>
        <v>190690.81110955094</v>
      </c>
      <c r="E52" s="53">
        <f t="shared" si="8"/>
        <v>300279.24110955093</v>
      </c>
      <c r="F52" s="247">
        <f t="shared" si="1"/>
        <v>0.36495506514224479</v>
      </c>
      <c r="G52" s="53">
        <f>'★施工時販売価格指数（四半期）'!E52</f>
        <v>79.298376261301883</v>
      </c>
      <c r="H52" s="53">
        <f t="shared" si="2"/>
        <v>16784029.239539206</v>
      </c>
      <c r="I52" s="52">
        <f t="shared" si="0"/>
        <v>13819757.120736891</v>
      </c>
      <c r="J52" s="52">
        <f t="shared" si="0"/>
        <v>240472.52932543246</v>
      </c>
      <c r="K52" s="53">
        <f t="shared" si="4"/>
        <v>378670.10053280136</v>
      </c>
      <c r="L52" s="247">
        <f t="shared" si="5"/>
        <v>0.36495506514224485</v>
      </c>
      <c r="M52" s="248">
        <f t="shared" si="6"/>
        <v>79.480539563015213</v>
      </c>
      <c r="N52" s="250">
        <f t="shared" si="3"/>
        <v>79.236923007631958</v>
      </c>
    </row>
    <row r="53" spans="1:14" hidden="1" outlineLevel="1">
      <c r="A53" s="103" t="s">
        <v>152</v>
      </c>
      <c r="B53" s="54">
        <v>14834783</v>
      </c>
      <c r="C53" s="54">
        <v>13383823</v>
      </c>
      <c r="D53" s="52">
        <f t="shared" si="7"/>
        <v>205200.41110955091</v>
      </c>
      <c r="E53" s="53">
        <f t="shared" si="8"/>
        <v>339038.64110955095</v>
      </c>
      <c r="F53" s="247">
        <f t="shared" si="1"/>
        <v>0.39475804162615757</v>
      </c>
      <c r="G53" s="53">
        <f>'★施工時販売価格指数（四半期）'!E53</f>
        <v>79.23528985702302</v>
      </c>
      <c r="H53" s="53">
        <f t="shared" si="2"/>
        <v>18741590.488277558</v>
      </c>
      <c r="I53" s="52">
        <f t="shared" si="0"/>
        <v>16891240.032251518</v>
      </c>
      <c r="J53" s="52">
        <f t="shared" si="0"/>
        <v>258976.03388569286</v>
      </c>
      <c r="K53" s="53">
        <f t="shared" si="4"/>
        <v>427888.43420820805</v>
      </c>
      <c r="L53" s="247">
        <f t="shared" si="5"/>
        <v>0.39475804162615752</v>
      </c>
      <c r="M53" s="248">
        <f t="shared" si="6"/>
        <v>79.154343967118606</v>
      </c>
      <c r="N53" s="250">
        <f t="shared" si="3"/>
        <v>78.911727236949048</v>
      </c>
    </row>
    <row r="54" spans="1:14" hidden="1" outlineLevel="1">
      <c r="A54" s="103" t="s">
        <v>153</v>
      </c>
      <c r="B54" s="54">
        <v>12415127</v>
      </c>
      <c r="C54" s="54">
        <v>14668091</v>
      </c>
      <c r="D54" s="52">
        <f t="shared" si="7"/>
        <v>182670.7711095509</v>
      </c>
      <c r="E54" s="53">
        <f t="shared" si="8"/>
        <v>329351.68110955093</v>
      </c>
      <c r="F54" s="247">
        <f t="shared" si="1"/>
        <v>0.44536256656060647</v>
      </c>
      <c r="G54" s="53">
        <f>'★施工時販売価格指数（四半期）'!E54</f>
        <v>79.179830072743641</v>
      </c>
      <c r="H54" s="53">
        <f t="shared" si="2"/>
        <v>15697797.966418572</v>
      </c>
      <c r="I54" s="52">
        <f t="shared" si="0"/>
        <v>18525034.704575919</v>
      </c>
      <c r="J54" s="52">
        <f t="shared" si="0"/>
        <v>230703.66650411938</v>
      </c>
      <c r="K54" s="53">
        <f t="shared" si="4"/>
        <v>415954.01354987861</v>
      </c>
      <c r="L54" s="247">
        <f t="shared" si="5"/>
        <v>0.44536256656060635</v>
      </c>
      <c r="M54" s="248">
        <f t="shared" si="6"/>
        <v>79.088334724137695</v>
      </c>
      <c r="N54" s="250">
        <f t="shared" si="3"/>
        <v>78.845920319524637</v>
      </c>
    </row>
    <row r="55" spans="1:14" hidden="1" outlineLevel="1">
      <c r="A55" s="103" t="s">
        <v>154</v>
      </c>
      <c r="B55" s="54">
        <v>10236912</v>
      </c>
      <c r="C55" s="54">
        <v>11506697</v>
      </c>
      <c r="D55" s="52">
        <f t="shared" si="7"/>
        <v>169972.92110955089</v>
      </c>
      <c r="E55" s="53">
        <f t="shared" si="8"/>
        <v>285039.8911095509</v>
      </c>
      <c r="F55" s="247">
        <f t="shared" si="1"/>
        <v>0.40368725076370349</v>
      </c>
      <c r="G55" s="53">
        <f>'★施工時販売価格指数（四半期）'!E55</f>
        <v>79.136790474540916</v>
      </c>
      <c r="H55" s="53">
        <f t="shared" si="2"/>
        <v>12948265.063146248</v>
      </c>
      <c r="I55" s="52">
        <f t="shared" si="0"/>
        <v>14540262.412716646</v>
      </c>
      <c r="J55" s="52">
        <f t="shared" si="0"/>
        <v>214783.6930084154</v>
      </c>
      <c r="K55" s="53">
        <f t="shared" si="4"/>
        <v>360186.31713558186</v>
      </c>
      <c r="L55" s="247">
        <f t="shared" si="5"/>
        <v>0.40368725076370349</v>
      </c>
      <c r="M55" s="248">
        <f t="shared" si="6"/>
        <v>79.060105350612687</v>
      </c>
      <c r="N55" s="250">
        <f t="shared" si="3"/>
        <v>78.817777472120071</v>
      </c>
    </row>
    <row r="56" spans="1:14" hidden="1" outlineLevel="1">
      <c r="A56" s="103" t="s">
        <v>155</v>
      </c>
      <c r="B56" s="54">
        <v>11744875</v>
      </c>
      <c r="C56" s="54">
        <v>10811913</v>
      </c>
      <c r="D56" s="52">
        <f t="shared" si="7"/>
        <v>179302.54110955089</v>
      </c>
      <c r="E56" s="53">
        <f t="shared" si="8"/>
        <v>287421.67110955087</v>
      </c>
      <c r="F56" s="247">
        <f t="shared" si="1"/>
        <v>0.37616902574750655</v>
      </c>
      <c r="G56" s="53">
        <f>'★施工時販売価格指数（四半期）'!E56</f>
        <v>79.10905985873228</v>
      </c>
      <c r="H56" s="53">
        <f t="shared" si="2"/>
        <v>14853963.76225003</v>
      </c>
      <c r="I56" s="52">
        <f t="shared" si="0"/>
        <v>13667098.331477074</v>
      </c>
      <c r="J56" s="52">
        <f t="shared" si="0"/>
        <v>226652.34731614497</v>
      </c>
      <c r="K56" s="53">
        <f t="shared" si="4"/>
        <v>363323.33063091571</v>
      </c>
      <c r="L56" s="247">
        <f t="shared" si="5"/>
        <v>0.37616902574750649</v>
      </c>
      <c r="M56" s="248">
        <f t="shared" si="6"/>
        <v>79.068962251331925</v>
      </c>
      <c r="N56" s="250">
        <f t="shared" si="3"/>
        <v>78.826607225468948</v>
      </c>
    </row>
    <row r="57" spans="1:14" hidden="1" outlineLevel="1">
      <c r="A57" s="103" t="s">
        <v>156</v>
      </c>
      <c r="B57" s="54">
        <v>13887056</v>
      </c>
      <c r="C57" s="54">
        <v>12436609</v>
      </c>
      <c r="D57" s="52">
        <f t="shared" si="7"/>
        <v>193807.01110955089</v>
      </c>
      <c r="E57" s="53">
        <f t="shared" si="8"/>
        <v>318173.10110955092</v>
      </c>
      <c r="F57" s="247">
        <f t="shared" si="1"/>
        <v>0.39087556291309244</v>
      </c>
      <c r="G57" s="53">
        <f>'★施工時販売価格指数（四半期）'!E57</f>
        <v>79.10483449768553</v>
      </c>
      <c r="H57" s="53">
        <f t="shared" si="2"/>
        <v>17556466.398277897</v>
      </c>
      <c r="I57" s="52">
        <f t="shared" si="0"/>
        <v>15721680.07046886</v>
      </c>
      <c r="J57" s="52">
        <f t="shared" si="0"/>
        <v>245000.21059423534</v>
      </c>
      <c r="K57" s="53">
        <f t="shared" si="4"/>
        <v>402217.01129892393</v>
      </c>
      <c r="L57" s="247">
        <f t="shared" si="5"/>
        <v>0.39087556291309256</v>
      </c>
      <c r="M57" s="248">
        <f t="shared" si="6"/>
        <v>79.099379595897346</v>
      </c>
      <c r="N57" s="250">
        <f t="shared" si="3"/>
        <v>78.856931337543145</v>
      </c>
    </row>
    <row r="58" spans="1:14" hidden="1" outlineLevel="1">
      <c r="A58" s="103" t="s">
        <v>157</v>
      </c>
      <c r="B58" s="54">
        <v>12669074</v>
      </c>
      <c r="C58" s="54">
        <v>13765785</v>
      </c>
      <c r="D58" s="52">
        <f t="shared" si="7"/>
        <v>182839.9011095509</v>
      </c>
      <c r="E58" s="53">
        <f t="shared" si="8"/>
        <v>320497.75110955088</v>
      </c>
      <c r="F58" s="247">
        <f t="shared" si="1"/>
        <v>0.42951268619961863</v>
      </c>
      <c r="G58" s="53">
        <f>'★施工時販売価格指数（四半期）'!E58</f>
        <v>79.132540253029902</v>
      </c>
      <c r="H58" s="53">
        <f t="shared" si="2"/>
        <v>16001364.348493962</v>
      </c>
      <c r="I58" s="52">
        <f t="shared" si="0"/>
        <v>17395858.841360677</v>
      </c>
      <c r="J58" s="52">
        <f t="shared" si="0"/>
        <v>231055.26566556818</v>
      </c>
      <c r="K58" s="53">
        <f t="shared" si="4"/>
        <v>405013.85407917493</v>
      </c>
      <c r="L58" s="247">
        <f t="shared" si="5"/>
        <v>0.42951268619961858</v>
      </c>
      <c r="M58" s="248">
        <f t="shared" si="6"/>
        <v>79.174961110065624</v>
      </c>
      <c r="N58" s="250">
        <f t="shared" si="3"/>
        <v>78.932281186095736</v>
      </c>
    </row>
    <row r="59" spans="1:14" hidden="1" outlineLevel="1">
      <c r="A59" s="103" t="s">
        <v>158</v>
      </c>
      <c r="B59" s="54">
        <v>9882387</v>
      </c>
      <c r="C59" s="54">
        <v>11099913</v>
      </c>
      <c r="D59" s="52">
        <f t="shared" si="7"/>
        <v>170664.6411095509</v>
      </c>
      <c r="E59" s="53">
        <f t="shared" si="8"/>
        <v>281663.7711095509</v>
      </c>
      <c r="F59" s="247">
        <f t="shared" si="1"/>
        <v>0.39408380269405596</v>
      </c>
      <c r="G59" s="53">
        <f>'★施工時販売価格指数（四半期）'!E59</f>
        <v>79.196922407290373</v>
      </c>
      <c r="H59" s="53">
        <f t="shared" si="2"/>
        <v>12459462.898693249</v>
      </c>
      <c r="I59" s="52">
        <f t="shared" si="0"/>
        <v>14015586.291239787</v>
      </c>
      <c r="J59" s="52">
        <f t="shared" si="0"/>
        <v>215494.0317401028</v>
      </c>
      <c r="K59" s="53">
        <f t="shared" si="4"/>
        <v>355649.89465250063</v>
      </c>
      <c r="L59" s="247">
        <f t="shared" si="5"/>
        <v>0.39408380269405602</v>
      </c>
      <c r="M59" s="248">
        <f t="shared" si="6"/>
        <v>79.316316283878223</v>
      </c>
      <c r="N59" s="250">
        <f t="shared" si="3"/>
        <v>79.073203090824876</v>
      </c>
    </row>
    <row r="60" spans="1:14" hidden="1" outlineLevel="1">
      <c r="A60" s="103" t="s">
        <v>159</v>
      </c>
      <c r="B60" s="54">
        <v>12135640</v>
      </c>
      <c r="C60" s="54">
        <v>11119629</v>
      </c>
      <c r="D60" s="52">
        <f t="shared" si="7"/>
        <v>180824.75110955091</v>
      </c>
      <c r="E60" s="53">
        <f t="shared" si="8"/>
        <v>292021.04110955086</v>
      </c>
      <c r="F60" s="247">
        <f t="shared" si="1"/>
        <v>0.3807817737293972</v>
      </c>
      <c r="G60" s="53">
        <f>'★施工時販売価格指数（四半期）'!E60</f>
        <v>81.072636208646117</v>
      </c>
      <c r="H60" s="53">
        <f t="shared" si="2"/>
        <v>14470276.802599125</v>
      </c>
      <c r="I60" s="52">
        <f t="shared" si="0"/>
        <v>13715637.63065858</v>
      </c>
      <c r="J60" s="52">
        <f t="shared" si="0"/>
        <v>223040.42345950825</v>
      </c>
      <c r="K60" s="53">
        <f t="shared" si="4"/>
        <v>360196.79976609407</v>
      </c>
      <c r="L60" s="247">
        <f t="shared" si="5"/>
        <v>0.38078177372939709</v>
      </c>
      <c r="M60" s="248">
        <f t="shared" si="6"/>
        <v>83.865983806337539</v>
      </c>
      <c r="N60" s="250">
        <f t="shared" si="3"/>
        <v>83.608925384224918</v>
      </c>
    </row>
    <row r="61" spans="1:14" hidden="1" outlineLevel="1">
      <c r="A61" s="103" t="s">
        <v>160</v>
      </c>
      <c r="B61" s="54">
        <v>13413391</v>
      </c>
      <c r="C61" s="54">
        <v>12941118</v>
      </c>
      <c r="D61" s="52">
        <f t="shared" si="7"/>
        <v>185547.48110955092</v>
      </c>
      <c r="E61" s="53">
        <f t="shared" si="8"/>
        <v>314958.66110955091</v>
      </c>
      <c r="F61" s="247">
        <f t="shared" si="1"/>
        <v>0.41088306492066073</v>
      </c>
      <c r="G61" s="53">
        <f>'★施工時販売価格指数（四半期）'!E61</f>
        <v>81.210696163131701</v>
      </c>
      <c r="H61" s="53">
        <f t="shared" si="2"/>
        <v>16478861.383488808</v>
      </c>
      <c r="I61" s="52">
        <f t="shared" si="0"/>
        <v>15935238.35087508</v>
      </c>
      <c r="J61" s="52">
        <f t="shared" si="0"/>
        <v>228476.65378564553</v>
      </c>
      <c r="K61" s="53">
        <f t="shared" si="4"/>
        <v>387829.03729439632</v>
      </c>
      <c r="L61" s="247">
        <f t="shared" si="5"/>
        <v>0.41088306492066073</v>
      </c>
      <c r="M61" s="248">
        <f t="shared" si="6"/>
        <v>81.39755950274396</v>
      </c>
      <c r="N61" s="250">
        <f t="shared" si="3"/>
        <v>81.148067071367848</v>
      </c>
    </row>
    <row r="62" spans="1:14" hidden="1" outlineLevel="1">
      <c r="A62" s="103" t="s">
        <v>161</v>
      </c>
      <c r="B62" s="54">
        <v>12174351</v>
      </c>
      <c r="C62" s="54">
        <v>13993704</v>
      </c>
      <c r="D62" s="52">
        <f t="shared" si="7"/>
        <v>167353.95110955089</v>
      </c>
      <c r="E62" s="53">
        <f t="shared" si="8"/>
        <v>307290.99110955093</v>
      </c>
      <c r="F62" s="247">
        <f t="shared" si="1"/>
        <v>0.45538933469778059</v>
      </c>
      <c r="G62" s="53">
        <f>'★施工時販売価格指数（四半期）'!E62</f>
        <v>81.382871636469261</v>
      </c>
      <c r="H62" s="53">
        <f t="shared" si="2"/>
        <v>14911015.893115688</v>
      </c>
      <c r="I62" s="52">
        <f t="shared" si="0"/>
        <v>17194900.743376013</v>
      </c>
      <c r="J62" s="52">
        <f t="shared" si="0"/>
        <v>205637.80528304228</v>
      </c>
      <c r="K62" s="53">
        <f t="shared" si="4"/>
        <v>377586.81271680241</v>
      </c>
      <c r="L62" s="247">
        <f t="shared" si="5"/>
        <v>0.45538933469778059</v>
      </c>
      <c r="M62" s="248">
        <f t="shared" si="6"/>
        <v>81.64669052241311</v>
      </c>
      <c r="N62" s="250">
        <f t="shared" si="3"/>
        <v>81.396434477186546</v>
      </c>
    </row>
    <row r="63" spans="1:14" hidden="1" outlineLevel="1">
      <c r="A63" s="103" t="s">
        <v>162</v>
      </c>
      <c r="B63" s="54">
        <v>9310502</v>
      </c>
      <c r="C63" s="54">
        <v>10963511</v>
      </c>
      <c r="D63" s="52">
        <f t="shared" si="7"/>
        <v>150823.8611095509</v>
      </c>
      <c r="E63" s="53">
        <f t="shared" si="8"/>
        <v>260458.97110955091</v>
      </c>
      <c r="F63" s="247">
        <f t="shared" si="1"/>
        <v>0.42093044264498258</v>
      </c>
      <c r="G63" s="53">
        <f>'★施工時販売価格指数（四半期）'!E63</f>
        <v>81.586513284648689</v>
      </c>
      <c r="H63" s="53">
        <f t="shared" si="2"/>
        <v>11360487.420349345</v>
      </c>
      <c r="I63" s="52">
        <f t="shared" si="0"/>
        <v>13437896.238743778</v>
      </c>
      <c r="J63" s="52">
        <f t="shared" si="0"/>
        <v>184863.71709909794</v>
      </c>
      <c r="K63" s="53">
        <f t="shared" si="4"/>
        <v>319242.67948653572</v>
      </c>
      <c r="L63" s="247">
        <f t="shared" si="5"/>
        <v>0.42093044264498258</v>
      </c>
      <c r="M63" s="248">
        <f t="shared" si="6"/>
        <v>81.955127940396892</v>
      </c>
      <c r="N63" s="250">
        <f t="shared" si="3"/>
        <v>81.703926500716122</v>
      </c>
    </row>
    <row r="64" spans="1:14" hidden="1" outlineLevel="1">
      <c r="A64" s="103" t="s">
        <v>163</v>
      </c>
      <c r="B64" s="54">
        <v>12950422</v>
      </c>
      <c r="C64" s="54">
        <v>10942075</v>
      </c>
      <c r="D64" s="52">
        <f t="shared" si="7"/>
        <v>170907.3311095509</v>
      </c>
      <c r="E64" s="53">
        <f t="shared" si="8"/>
        <v>280328.0811095509</v>
      </c>
      <c r="F64" s="247">
        <f t="shared" si="1"/>
        <v>0.39033103486068127</v>
      </c>
      <c r="G64" s="53">
        <f>'★施工時販売価格指数（四半期）'!E64</f>
        <v>81.393847256439329</v>
      </c>
      <c r="H64" s="53">
        <f t="shared" si="2"/>
        <v>15954570.764077175</v>
      </c>
      <c r="I64" s="52">
        <f t="shared" si="0"/>
        <v>13443368.717448527</v>
      </c>
      <c r="J64" s="52">
        <f t="shared" si="0"/>
        <v>209975.73756538442</v>
      </c>
      <c r="K64" s="53">
        <f t="shared" si="4"/>
        <v>344409.42473986966</v>
      </c>
      <c r="L64" s="247">
        <f t="shared" si="5"/>
        <v>0.39033103486068133</v>
      </c>
      <c r="M64" s="248">
        <f t="shared" si="6"/>
        <v>81.170607417147039</v>
      </c>
      <c r="N64" s="250">
        <f t="shared" si="3"/>
        <v>80.921810618760261</v>
      </c>
    </row>
    <row r="65" spans="1:14" hidden="1" outlineLevel="1">
      <c r="A65" s="103" t="s">
        <v>164</v>
      </c>
      <c r="B65" s="54">
        <v>14284492</v>
      </c>
      <c r="C65" s="54">
        <v>13008209</v>
      </c>
      <c r="D65" s="52">
        <f t="shared" si="7"/>
        <v>183670.16110955091</v>
      </c>
      <c r="E65" s="53">
        <f t="shared" si="8"/>
        <v>313752.25110955094</v>
      </c>
      <c r="F65" s="247">
        <f t="shared" si="1"/>
        <v>0.41460129621374425</v>
      </c>
      <c r="G65" s="53">
        <f>'★施工時販売価格指数（四半期）'!E65</f>
        <v>81.649409759580735</v>
      </c>
      <c r="H65" s="53">
        <f t="shared" si="2"/>
        <v>17429189.159862831</v>
      </c>
      <c r="I65" s="52">
        <f t="shared" si="0"/>
        <v>15931785.714438207</v>
      </c>
      <c r="J65" s="52">
        <f t="shared" si="0"/>
        <v>224949.77201963065</v>
      </c>
      <c r="K65" s="53">
        <f t="shared" si="4"/>
        <v>384267.62916401273</v>
      </c>
      <c r="L65" s="247">
        <f t="shared" si="5"/>
        <v>0.41460129621374431</v>
      </c>
      <c r="M65" s="248">
        <f t="shared" si="6"/>
        <v>81.95729513852163</v>
      </c>
      <c r="N65" s="250">
        <f t="shared" si="3"/>
        <v>81.706087056141342</v>
      </c>
    </row>
    <row r="66" spans="1:14" hidden="1" outlineLevel="1">
      <c r="A66" s="103" t="s">
        <v>165</v>
      </c>
      <c r="B66" s="54">
        <v>12987446</v>
      </c>
      <c r="C66" s="54">
        <v>14314985</v>
      </c>
      <c r="D66" s="52">
        <f t="shared" si="7"/>
        <v>170394.7711095509</v>
      </c>
      <c r="E66" s="53">
        <f t="shared" si="8"/>
        <v>313544.62110955094</v>
      </c>
      <c r="F66" s="247">
        <f t="shared" si="1"/>
        <v>0.45655335911498274</v>
      </c>
      <c r="G66" s="53">
        <f>'★施工時販売価格指数（四半期）'!E66</f>
        <v>81.932582547091997</v>
      </c>
      <c r="H66" s="53">
        <f t="shared" si="2"/>
        <v>15773634.79123712</v>
      </c>
      <c r="I66" s="52">
        <f t="shared" si="0"/>
        <v>17471663.35416346</v>
      </c>
      <c r="J66" s="52">
        <f t="shared" si="0"/>
        <v>207969.48639036724</v>
      </c>
      <c r="K66" s="53">
        <f t="shared" si="4"/>
        <v>382686.11993200181</v>
      </c>
      <c r="L66" s="247">
        <f t="shared" si="5"/>
        <v>0.45655335911498279</v>
      </c>
      <c r="M66" s="248">
        <f t="shared" si="6"/>
        <v>82.336418789251042</v>
      </c>
      <c r="N66" s="250">
        <f t="shared" si="3"/>
        <v>82.08404865137436</v>
      </c>
    </row>
    <row r="67" spans="1:14" hidden="1" outlineLevel="1">
      <c r="A67" s="103" t="s">
        <v>166</v>
      </c>
      <c r="B67" s="54">
        <v>10445234</v>
      </c>
      <c r="C67" s="54">
        <v>11609438</v>
      </c>
      <c r="D67" s="52">
        <f t="shared" si="7"/>
        <v>158752.73110955089</v>
      </c>
      <c r="E67" s="53">
        <f t="shared" si="8"/>
        <v>274847.11110955093</v>
      </c>
      <c r="F67" s="247">
        <f t="shared" si="1"/>
        <v>0.42239621705074465</v>
      </c>
      <c r="G67" s="53">
        <f>'★施工時販売価格指数（四半期）'!E67</f>
        <v>82.24147677510507</v>
      </c>
      <c r="H67" s="53">
        <f t="shared" si="2"/>
        <v>12622576.628139485</v>
      </c>
      <c r="I67" s="52">
        <f t="shared" ref="I67:J130" si="9">C67/$G67*100</f>
        <v>14116281.048487008</v>
      </c>
      <c r="J67" s="52">
        <f t="shared" si="9"/>
        <v>193032.442186892</v>
      </c>
      <c r="K67" s="53">
        <f t="shared" si="4"/>
        <v>334195.25267176208</v>
      </c>
      <c r="L67" s="247">
        <f t="shared" si="5"/>
        <v>0.4223962170507447</v>
      </c>
      <c r="M67" s="248">
        <f t="shared" si="6"/>
        <v>82.750410694393892</v>
      </c>
      <c r="N67" s="250">
        <f t="shared" si="3"/>
        <v>82.496771626003635</v>
      </c>
    </row>
    <row r="68" spans="1:14" hidden="1" outlineLevel="1">
      <c r="A68" s="103" t="s">
        <v>167</v>
      </c>
      <c r="B68" s="54">
        <v>13308530</v>
      </c>
      <c r="C68" s="54">
        <v>11034660</v>
      </c>
      <c r="D68" s="52">
        <f t="shared" si="7"/>
        <v>181491.43110955087</v>
      </c>
      <c r="E68" s="53">
        <f t="shared" si="8"/>
        <v>291838.03110955085</v>
      </c>
      <c r="F68" s="247">
        <f t="shared" ref="F68:F131" si="10">C68/100/E68</f>
        <v>0.37810904761270758</v>
      </c>
      <c r="G68" s="53">
        <f>'★施工時販売価格指数（四半期）'!E68</f>
        <v>82.035040309113356</v>
      </c>
      <c r="H68" s="53">
        <f t="shared" ref="H68:H131" si="11">(J68-J67)*100+I68</f>
        <v>16271557.720809609</v>
      </c>
      <c r="I68" s="52">
        <f t="shared" si="9"/>
        <v>13451154.480354596</v>
      </c>
      <c r="J68" s="52">
        <f t="shared" si="9"/>
        <v>221236.47459144212</v>
      </c>
      <c r="K68" s="53">
        <f t="shared" si="4"/>
        <v>355748.01939498808</v>
      </c>
      <c r="L68" s="247">
        <f t="shared" si="5"/>
        <v>0.37810904761270753</v>
      </c>
      <c r="M68" s="248">
        <f t="shared" si="6"/>
        <v>81.790140983120452</v>
      </c>
      <c r="N68" s="250">
        <f t="shared" ref="N68:N104" si="12">M68/AVERAGE(M$184:M$187)*100</f>
        <v>81.539445246526697</v>
      </c>
    </row>
    <row r="69" spans="1:14" hidden="1" outlineLevel="1">
      <c r="A69" s="103" t="s">
        <v>168</v>
      </c>
      <c r="B69" s="54">
        <v>15766868</v>
      </c>
      <c r="C69" s="54">
        <v>13572004</v>
      </c>
      <c r="D69" s="52">
        <f t="shared" si="7"/>
        <v>203440.07110955086</v>
      </c>
      <c r="E69" s="53">
        <f t="shared" si="8"/>
        <v>339160.11110955087</v>
      </c>
      <c r="F69" s="247">
        <f t="shared" si="10"/>
        <v>0.40016510065407301</v>
      </c>
      <c r="G69" s="53">
        <f>'★施工時販売価格指数（四半期）'!E69</f>
        <v>82.377310898719543</v>
      </c>
      <c r="H69" s="53">
        <f t="shared" si="11"/>
        <v>19047896.915075302</v>
      </c>
      <c r="I69" s="52">
        <f t="shared" si="9"/>
        <v>16475415.198593184</v>
      </c>
      <c r="J69" s="52">
        <f t="shared" si="9"/>
        <v>246961.29175626329</v>
      </c>
      <c r="K69" s="53">
        <f t="shared" ref="K69:K132" si="13">J68+H69/100</f>
        <v>411715.44374219514</v>
      </c>
      <c r="L69" s="247">
        <f t="shared" ref="L69:L132" si="14">I69/100/K69</f>
        <v>0.40016510065407301</v>
      </c>
      <c r="M69" s="248">
        <f t="shared" ref="M69:M132" si="15">B69/H69*100</f>
        <v>82.774849477064535</v>
      </c>
      <c r="N69" s="250">
        <f t="shared" si="12"/>
        <v>82.521135501129805</v>
      </c>
    </row>
    <row r="70" spans="1:14" hidden="1" outlineLevel="1">
      <c r="A70" s="103" t="s">
        <v>169</v>
      </c>
      <c r="B70" s="54">
        <v>14444370</v>
      </c>
      <c r="C70" s="54">
        <v>15535442</v>
      </c>
      <c r="D70" s="52">
        <f t="shared" ref="D70:D133" si="16">D71-B71/100+C71/100</f>
        <v>192529.35110955086</v>
      </c>
      <c r="E70" s="53">
        <f t="shared" si="8"/>
        <v>347883.77110955084</v>
      </c>
      <c r="F70" s="247">
        <f t="shared" si="10"/>
        <v>0.44656989748187448</v>
      </c>
      <c r="G70" s="53">
        <f>'★施工時販売価格指数（四半期）'!E70</f>
        <v>82.730221878119153</v>
      </c>
      <c r="H70" s="53">
        <f t="shared" si="11"/>
        <v>17354256.186818913</v>
      </c>
      <c r="I70" s="52">
        <f t="shared" si="9"/>
        <v>18778436.280380484</v>
      </c>
      <c r="J70" s="52">
        <f t="shared" si="9"/>
        <v>232719.49082064757</v>
      </c>
      <c r="K70" s="53">
        <f t="shared" si="13"/>
        <v>420503.85362445243</v>
      </c>
      <c r="L70" s="247">
        <f t="shared" si="14"/>
        <v>0.44656989748187437</v>
      </c>
      <c r="M70" s="248">
        <f t="shared" si="15"/>
        <v>83.232434997536458</v>
      </c>
      <c r="N70" s="250">
        <f t="shared" si="12"/>
        <v>82.977318471884487</v>
      </c>
    </row>
    <row r="71" spans="1:14" hidden="1" outlineLevel="1">
      <c r="A71" s="103" t="s">
        <v>170</v>
      </c>
      <c r="B71" s="54">
        <v>10917722</v>
      </c>
      <c r="C71" s="54">
        <v>12528209</v>
      </c>
      <c r="D71" s="52">
        <f t="shared" si="16"/>
        <v>176424.48110955086</v>
      </c>
      <c r="E71" s="53">
        <f t="shared" ref="E71:E134" si="17">D70+B71/100</f>
        <v>301706.57110955089</v>
      </c>
      <c r="F71" s="247">
        <f t="shared" si="10"/>
        <v>0.41524481730465712</v>
      </c>
      <c r="G71" s="53">
        <f>'★施工時販売価格指数（四半期）'!E71</f>
        <v>83.086926667227175</v>
      </c>
      <c r="H71" s="53">
        <f t="shared" si="11"/>
        <v>13040210.148221957</v>
      </c>
      <c r="I71" s="52">
        <f t="shared" si="9"/>
        <v>15078435.925518027</v>
      </c>
      <c r="J71" s="52">
        <f t="shared" si="9"/>
        <v>212337.23304768687</v>
      </c>
      <c r="K71" s="53">
        <f t="shared" si="13"/>
        <v>363121.59230286715</v>
      </c>
      <c r="L71" s="247">
        <f t="shared" si="14"/>
        <v>0.41524481730465712</v>
      </c>
      <c r="M71" s="248">
        <f t="shared" si="15"/>
        <v>83.72351270342557</v>
      </c>
      <c r="N71" s="250">
        <f t="shared" si="12"/>
        <v>83.466890970841277</v>
      </c>
    </row>
    <row r="72" spans="1:14" hidden="1" outlineLevel="1">
      <c r="A72" s="103" t="s">
        <v>171</v>
      </c>
      <c r="B72" s="54">
        <v>15018125</v>
      </c>
      <c r="C72" s="54">
        <v>12224687</v>
      </c>
      <c r="D72" s="52">
        <f t="shared" si="16"/>
        <v>204358.86110955087</v>
      </c>
      <c r="E72" s="53">
        <f t="shared" si="17"/>
        <v>326605.73110955086</v>
      </c>
      <c r="F72" s="247">
        <f t="shared" si="10"/>
        <v>0.37429493225578353</v>
      </c>
      <c r="G72" s="53">
        <f>'★施工時販売価格指数（四半期）'!E72</f>
        <v>84.962453867603259</v>
      </c>
      <c r="H72" s="53">
        <f t="shared" si="11"/>
        <v>17207460.56434362</v>
      </c>
      <c r="I72" s="52">
        <f t="shared" si="9"/>
        <v>14388340.312121509</v>
      </c>
      <c r="J72" s="52">
        <f t="shared" si="9"/>
        <v>240528.43556990798</v>
      </c>
      <c r="K72" s="53">
        <f t="shared" si="13"/>
        <v>384411.83869112306</v>
      </c>
      <c r="L72" s="247">
        <f t="shared" si="14"/>
        <v>0.37429493225578353</v>
      </c>
      <c r="M72" s="248">
        <f t="shared" si="15"/>
        <v>87.276823583834073</v>
      </c>
      <c r="N72" s="250">
        <f t="shared" si="12"/>
        <v>87.009310564380698</v>
      </c>
    </row>
    <row r="73" spans="1:14" hidden="1" outlineLevel="1">
      <c r="A73" s="103" t="s">
        <v>172</v>
      </c>
      <c r="B73" s="54">
        <v>19015230</v>
      </c>
      <c r="C73" s="54">
        <v>15440605</v>
      </c>
      <c r="D73" s="52">
        <f t="shared" si="16"/>
        <v>240105.11110955087</v>
      </c>
      <c r="E73" s="53">
        <f t="shared" si="17"/>
        <v>394511.16110955086</v>
      </c>
      <c r="F73" s="247">
        <f t="shared" si="10"/>
        <v>0.3913857584300976</v>
      </c>
      <c r="G73" s="53">
        <f>'★施工時販売価格指数（四半期）'!E73</f>
        <v>85.310464592059859</v>
      </c>
      <c r="H73" s="53">
        <f t="shared" si="11"/>
        <v>22191326.252192192</v>
      </c>
      <c r="I73" s="52">
        <f t="shared" si="9"/>
        <v>18099309.473737307</v>
      </c>
      <c r="J73" s="52">
        <f t="shared" si="9"/>
        <v>281448.60335445683</v>
      </c>
      <c r="K73" s="53">
        <f t="shared" si="13"/>
        <v>462441.69809182989</v>
      </c>
      <c r="L73" s="247">
        <f t="shared" si="14"/>
        <v>0.3913857584300976</v>
      </c>
      <c r="M73" s="248">
        <f t="shared" si="15"/>
        <v>85.687668163238158</v>
      </c>
      <c r="N73" s="250">
        <f t="shared" si="12"/>
        <v>85.425026079131499</v>
      </c>
    </row>
    <row r="74" spans="1:14" hidden="1" outlineLevel="1">
      <c r="A74" s="103" t="s">
        <v>173</v>
      </c>
      <c r="B74" s="54">
        <v>18018690</v>
      </c>
      <c r="C74" s="54">
        <v>18686190</v>
      </c>
      <c r="D74" s="52">
        <f t="shared" si="16"/>
        <v>233430.11110955087</v>
      </c>
      <c r="E74" s="53">
        <f t="shared" si="17"/>
        <v>420292.01110955083</v>
      </c>
      <c r="F74" s="247">
        <f t="shared" si="10"/>
        <v>0.4446001709780148</v>
      </c>
      <c r="G74" s="53">
        <f>'★施工時販売価格指数（四半期）'!E74</f>
        <v>85.642911219898593</v>
      </c>
      <c r="H74" s="53">
        <f t="shared" si="11"/>
        <v>20930072.443333875</v>
      </c>
      <c r="I74" s="52">
        <f t="shared" si="9"/>
        <v>21818723.504179973</v>
      </c>
      <c r="J74" s="52">
        <f t="shared" si="9"/>
        <v>272562.09274599585</v>
      </c>
      <c r="K74" s="53">
        <f t="shared" si="13"/>
        <v>490749.32778779557</v>
      </c>
      <c r="L74" s="247">
        <f t="shared" si="14"/>
        <v>0.44460017097801474</v>
      </c>
      <c r="M74" s="248">
        <f t="shared" si="15"/>
        <v>86.0899552487639</v>
      </c>
      <c r="N74" s="250">
        <f t="shared" si="12"/>
        <v>85.826080110697248</v>
      </c>
    </row>
    <row r="75" spans="1:14" hidden="1" outlineLevel="1">
      <c r="A75" s="103" t="s">
        <v>174</v>
      </c>
      <c r="B75" s="54">
        <v>13471208</v>
      </c>
      <c r="C75" s="54">
        <v>15596002</v>
      </c>
      <c r="D75" s="52">
        <f t="shared" si="16"/>
        <v>212182.17110955087</v>
      </c>
      <c r="E75" s="53">
        <f t="shared" si="17"/>
        <v>368142.19110955088</v>
      </c>
      <c r="F75" s="247">
        <f t="shared" si="10"/>
        <v>0.42364071211166821</v>
      </c>
      <c r="G75" s="53">
        <f>'★施工時販売価格指数（四半期）'!E75</f>
        <v>85.953397055417099</v>
      </c>
      <c r="H75" s="53">
        <f t="shared" si="11"/>
        <v>15574231.838995609</v>
      </c>
      <c r="I75" s="52">
        <f t="shared" si="9"/>
        <v>18144718.573420342</v>
      </c>
      <c r="J75" s="52">
        <f t="shared" si="9"/>
        <v>246857.22540174852</v>
      </c>
      <c r="K75" s="53">
        <f t="shared" si="13"/>
        <v>428304.41113595193</v>
      </c>
      <c r="L75" s="247">
        <f t="shared" si="14"/>
        <v>0.42364071211166832</v>
      </c>
      <c r="M75" s="248">
        <f t="shared" si="15"/>
        <v>86.496773255102426</v>
      </c>
      <c r="N75" s="250">
        <f t="shared" si="12"/>
        <v>86.231651175307434</v>
      </c>
    </row>
    <row r="76" spans="1:14" hidden="1" outlineLevel="1">
      <c r="A76" s="103" t="s">
        <v>175</v>
      </c>
      <c r="B76" s="54">
        <v>17359307</v>
      </c>
      <c r="C76" s="54">
        <v>14168372</v>
      </c>
      <c r="D76" s="52">
        <f t="shared" si="16"/>
        <v>244091.52110955087</v>
      </c>
      <c r="E76" s="53">
        <f t="shared" si="17"/>
        <v>385775.24110955087</v>
      </c>
      <c r="F76" s="247">
        <f t="shared" si="10"/>
        <v>0.36727012234506062</v>
      </c>
      <c r="G76" s="53">
        <f>'★施工時販売価格指数（四半期）'!E76</f>
        <v>87.890730684705915</v>
      </c>
      <c r="H76" s="53">
        <f t="shared" si="11"/>
        <v>19206874.335991591</v>
      </c>
      <c r="I76" s="52">
        <f t="shared" si="9"/>
        <v>16120439.424752075</v>
      </c>
      <c r="J76" s="52">
        <f t="shared" si="9"/>
        <v>277721.57451414369</v>
      </c>
      <c r="K76" s="53">
        <f t="shared" si="13"/>
        <v>438925.96876166447</v>
      </c>
      <c r="L76" s="247">
        <f t="shared" si="14"/>
        <v>0.36727012234506057</v>
      </c>
      <c r="M76" s="248">
        <f t="shared" si="15"/>
        <v>90.380697537394468</v>
      </c>
      <c r="N76" s="250">
        <f t="shared" si="12"/>
        <v>90.103670804457664</v>
      </c>
    </row>
    <row r="77" spans="1:14" hidden="1" outlineLevel="1">
      <c r="A77" s="103" t="s">
        <v>176</v>
      </c>
      <c r="B77" s="54">
        <v>20013517</v>
      </c>
      <c r="C77" s="54">
        <v>17110319</v>
      </c>
      <c r="D77" s="52">
        <f t="shared" si="16"/>
        <v>273123.50110955088</v>
      </c>
      <c r="E77" s="53">
        <f t="shared" si="17"/>
        <v>444226.69110955088</v>
      </c>
      <c r="F77" s="247">
        <f t="shared" si="10"/>
        <v>0.3851708900530792</v>
      </c>
      <c r="G77" s="53">
        <f>'★施工時販売価格指数（四半期）'!E77</f>
        <v>88.143897194956338</v>
      </c>
      <c r="H77" s="53">
        <f t="shared" si="11"/>
        <v>22625737.949898779</v>
      </c>
      <c r="I77" s="52">
        <f t="shared" si="9"/>
        <v>19411802.228525773</v>
      </c>
      <c r="J77" s="52">
        <f t="shared" si="9"/>
        <v>309860.93172787374</v>
      </c>
      <c r="K77" s="53">
        <f t="shared" si="13"/>
        <v>503978.9540131315</v>
      </c>
      <c r="L77" s="247">
        <f t="shared" si="14"/>
        <v>0.3851708900530792</v>
      </c>
      <c r="M77" s="248">
        <f t="shared" si="15"/>
        <v>88.454648614409209</v>
      </c>
      <c r="N77" s="250">
        <f t="shared" si="12"/>
        <v>88.183525432287439</v>
      </c>
    </row>
    <row r="78" spans="1:14" hidden="1" outlineLevel="1">
      <c r="A78" s="103" t="s">
        <v>177</v>
      </c>
      <c r="B78" s="54">
        <v>18827564</v>
      </c>
      <c r="C78" s="54">
        <v>19588580</v>
      </c>
      <c r="D78" s="52">
        <f t="shared" si="16"/>
        <v>265513.34110955091</v>
      </c>
      <c r="E78" s="53">
        <f t="shared" si="17"/>
        <v>461399.1411095509</v>
      </c>
      <c r="F78" s="247">
        <f t="shared" si="10"/>
        <v>0.42454738760228955</v>
      </c>
      <c r="G78" s="53">
        <f>'★施工時販売価格指数（四半期）'!E78</f>
        <v>88.362163704370815</v>
      </c>
      <c r="H78" s="53">
        <f t="shared" si="11"/>
        <v>21230729.250578422</v>
      </c>
      <c r="I78" s="52">
        <f t="shared" si="9"/>
        <v>22168515.548732605</v>
      </c>
      <c r="J78" s="52">
        <f t="shared" si="9"/>
        <v>300483.0687463319</v>
      </c>
      <c r="K78" s="53">
        <f t="shared" si="13"/>
        <v>522168.22423365794</v>
      </c>
      <c r="L78" s="247">
        <f t="shared" si="14"/>
        <v>0.42454738760228961</v>
      </c>
      <c r="M78" s="248">
        <f t="shared" si="15"/>
        <v>88.680722069342252</v>
      </c>
      <c r="N78" s="250">
        <f t="shared" si="12"/>
        <v>88.408905947330339</v>
      </c>
    </row>
    <row r="79" spans="1:14" hidden="1" outlineLevel="1">
      <c r="A79" s="103" t="s">
        <v>178</v>
      </c>
      <c r="B79" s="54">
        <v>15184594</v>
      </c>
      <c r="C79" s="54">
        <v>16481168</v>
      </c>
      <c r="D79" s="52">
        <f t="shared" si="16"/>
        <v>252547.60110955092</v>
      </c>
      <c r="E79" s="53">
        <f t="shared" si="17"/>
        <v>417359.28110955091</v>
      </c>
      <c r="F79" s="247">
        <f t="shared" si="10"/>
        <v>0.39489161367598596</v>
      </c>
      <c r="G79" s="53">
        <f>'★施工時販売価格指数（四半期）'!E79</f>
        <v>88.542113766774548</v>
      </c>
      <c r="H79" s="53">
        <f t="shared" si="11"/>
        <v>17088503.322704233</v>
      </c>
      <c r="I79" s="52">
        <f t="shared" si="9"/>
        <v>18613931.042365246</v>
      </c>
      <c r="J79" s="52">
        <f t="shared" si="9"/>
        <v>285228.79154972179</v>
      </c>
      <c r="K79" s="53">
        <f t="shared" si="13"/>
        <v>471368.10197337426</v>
      </c>
      <c r="L79" s="247">
        <f t="shared" si="14"/>
        <v>0.39489161367598596</v>
      </c>
      <c r="M79" s="248">
        <f t="shared" si="15"/>
        <v>88.858536720564345</v>
      </c>
      <c r="N79" s="250">
        <f t="shared" si="12"/>
        <v>88.586175577179077</v>
      </c>
    </row>
    <row r="80" spans="1:14" hidden="1" outlineLevel="1">
      <c r="A80" s="103" t="s">
        <v>179</v>
      </c>
      <c r="B80" s="54">
        <v>18922139</v>
      </c>
      <c r="C80" s="54">
        <v>15705414</v>
      </c>
      <c r="D80" s="52">
        <f t="shared" si="16"/>
        <v>284714.85110955092</v>
      </c>
      <c r="E80" s="53">
        <f t="shared" si="17"/>
        <v>441768.99110955093</v>
      </c>
      <c r="F80" s="247">
        <f t="shared" si="10"/>
        <v>0.35551191496157625</v>
      </c>
      <c r="G80" s="53">
        <f>'★施工時販売価格指数（四半期）'!E80</f>
        <v>93.356759589793597</v>
      </c>
      <c r="H80" s="53">
        <f t="shared" si="11"/>
        <v>18797635.508418962</v>
      </c>
      <c r="I80" s="52">
        <f t="shared" si="9"/>
        <v>16823006.784949534</v>
      </c>
      <c r="J80" s="52">
        <f t="shared" si="9"/>
        <v>304975.07878441608</v>
      </c>
      <c r="K80" s="53">
        <f t="shared" si="13"/>
        <v>473205.14663391141</v>
      </c>
      <c r="L80" s="247">
        <f t="shared" si="14"/>
        <v>0.35551191496157625</v>
      </c>
      <c r="M80" s="248">
        <f t="shared" si="15"/>
        <v>100.66233591733</v>
      </c>
      <c r="N80" s="250">
        <f t="shared" si="12"/>
        <v>100.35379483711289</v>
      </c>
    </row>
    <row r="81" spans="1:14" hidden="1" outlineLevel="1">
      <c r="A81" s="103" t="s">
        <v>180</v>
      </c>
      <c r="B81" s="54">
        <v>21736226</v>
      </c>
      <c r="C81" s="54">
        <v>18871427</v>
      </c>
      <c r="D81" s="52">
        <f t="shared" si="16"/>
        <v>313362.84110955091</v>
      </c>
      <c r="E81" s="53">
        <f t="shared" si="17"/>
        <v>502077.11110955093</v>
      </c>
      <c r="F81" s="247">
        <f t="shared" si="10"/>
        <v>0.37586710452296124</v>
      </c>
      <c r="G81" s="53">
        <f>'★施工時販売価格指数（四半期）'!E81</f>
        <v>93.451837805482668</v>
      </c>
      <c r="H81" s="53">
        <f t="shared" si="11"/>
        <v>23228253.208741084</v>
      </c>
      <c r="I81" s="52">
        <f t="shared" si="9"/>
        <v>20193746.258131742</v>
      </c>
      <c r="J81" s="52">
        <f t="shared" si="9"/>
        <v>335320.14829050947</v>
      </c>
      <c r="K81" s="53">
        <f t="shared" si="13"/>
        <v>537257.61087182688</v>
      </c>
      <c r="L81" s="247">
        <f t="shared" si="14"/>
        <v>0.37586710452296135</v>
      </c>
      <c r="M81" s="248">
        <f t="shared" si="15"/>
        <v>93.576670637550933</v>
      </c>
      <c r="N81" s="250">
        <f t="shared" si="12"/>
        <v>93.28984789716327</v>
      </c>
    </row>
    <row r="82" spans="1:14" hidden="1" outlineLevel="1">
      <c r="A82" s="103" t="s">
        <v>181</v>
      </c>
      <c r="B82" s="54">
        <v>20970349</v>
      </c>
      <c r="C82" s="54">
        <v>21680828</v>
      </c>
      <c r="D82" s="52">
        <f t="shared" si="16"/>
        <v>306258.05110955087</v>
      </c>
      <c r="E82" s="53">
        <f t="shared" si="17"/>
        <v>523066.3311095509</v>
      </c>
      <c r="F82" s="247">
        <f t="shared" si="10"/>
        <v>0.41449481089730417</v>
      </c>
      <c r="G82" s="53">
        <f>'★施工時販売価格指数（四半期）'!E82</f>
        <v>93.495343059230976</v>
      </c>
      <c r="H82" s="53">
        <f t="shared" si="11"/>
        <v>22413694.764011774</v>
      </c>
      <c r="I82" s="52">
        <f t="shared" si="9"/>
        <v>23189206.318292029</v>
      </c>
      <c r="J82" s="52">
        <f t="shared" si="9"/>
        <v>327565.03274770692</v>
      </c>
      <c r="K82" s="53">
        <f t="shared" si="13"/>
        <v>559457.0959306272</v>
      </c>
      <c r="L82" s="247">
        <f t="shared" si="14"/>
        <v>0.41449481089730422</v>
      </c>
      <c r="M82" s="248">
        <f t="shared" si="15"/>
        <v>93.560429107256056</v>
      </c>
      <c r="N82" s="250">
        <f t="shared" si="12"/>
        <v>93.273656148936894</v>
      </c>
    </row>
    <row r="83" spans="1:14" hidden="1" outlineLevel="1">
      <c r="A83" s="103" t="s">
        <v>182</v>
      </c>
      <c r="B83" s="54">
        <v>17967113</v>
      </c>
      <c r="C83" s="54">
        <v>18327401</v>
      </c>
      <c r="D83" s="52">
        <f t="shared" si="16"/>
        <v>302655.17110955087</v>
      </c>
      <c r="E83" s="53">
        <f t="shared" si="17"/>
        <v>485929.18110955087</v>
      </c>
      <c r="F83" s="247">
        <f t="shared" si="10"/>
        <v>0.37716197570501858</v>
      </c>
      <c r="G83" s="53">
        <f>'★施工時販売価格指数（四半期）'!E83</f>
        <v>93.481838762468954</v>
      </c>
      <c r="H83" s="53">
        <f t="shared" si="11"/>
        <v>19224628.840555377</v>
      </c>
      <c r="I83" s="52">
        <f t="shared" si="9"/>
        <v>19605306.487999972</v>
      </c>
      <c r="J83" s="52">
        <f t="shared" si="9"/>
        <v>323758.25627326098</v>
      </c>
      <c r="K83" s="53">
        <f t="shared" si="13"/>
        <v>519811.32115326071</v>
      </c>
      <c r="L83" s="247">
        <f t="shared" si="14"/>
        <v>0.37716197570501858</v>
      </c>
      <c r="M83" s="248">
        <f t="shared" si="15"/>
        <v>93.458829031317464</v>
      </c>
      <c r="N83" s="250">
        <f t="shared" si="12"/>
        <v>93.17236748835434</v>
      </c>
    </row>
    <row r="84" spans="1:14" hidden="1" outlineLevel="1">
      <c r="A84" s="103" t="s">
        <v>183</v>
      </c>
      <c r="B84" s="54">
        <v>21484725</v>
      </c>
      <c r="C84" s="54">
        <v>17971454</v>
      </c>
      <c r="D84" s="52">
        <f t="shared" si="16"/>
        <v>337787.88110955083</v>
      </c>
      <c r="E84" s="53">
        <f t="shared" si="17"/>
        <v>517502.42110955087</v>
      </c>
      <c r="F84" s="247">
        <f t="shared" si="10"/>
        <v>0.34727284872345743</v>
      </c>
      <c r="G84" s="53">
        <f>'★施工時販売価格指数（四半期）'!E84</f>
        <v>96.639181507886661</v>
      </c>
      <c r="H84" s="53">
        <f t="shared" si="11"/>
        <v>21174133.409456287</v>
      </c>
      <c r="I84" s="52">
        <f t="shared" si="9"/>
        <v>18596446.823727868</v>
      </c>
      <c r="J84" s="52">
        <f t="shared" si="9"/>
        <v>349535.12213054515</v>
      </c>
      <c r="K84" s="53">
        <f t="shared" si="13"/>
        <v>535499.59036782384</v>
      </c>
      <c r="L84" s="247">
        <f t="shared" si="14"/>
        <v>0.34727284872345737</v>
      </c>
      <c r="M84" s="248">
        <f t="shared" si="15"/>
        <v>101.46684440178791</v>
      </c>
      <c r="N84" s="250">
        <f t="shared" si="12"/>
        <v>101.15583741498739</v>
      </c>
    </row>
    <row r="85" spans="1:14" hidden="1" outlineLevel="1">
      <c r="A85" s="103" t="s">
        <v>184</v>
      </c>
      <c r="B85" s="54">
        <v>24557259</v>
      </c>
      <c r="C85" s="54">
        <v>21068723</v>
      </c>
      <c r="D85" s="52">
        <f t="shared" si="16"/>
        <v>372673.24110955081</v>
      </c>
      <c r="E85" s="53">
        <f t="shared" si="17"/>
        <v>583360.4711095508</v>
      </c>
      <c r="F85" s="247">
        <f t="shared" si="10"/>
        <v>0.36116130666048246</v>
      </c>
      <c r="G85" s="53">
        <f>'★施工時販売価格指数（四半期）'!E85</f>
        <v>96.496031055038983</v>
      </c>
      <c r="H85" s="53">
        <f t="shared" si="11"/>
        <v>25500836.502781913</v>
      </c>
      <c r="I85" s="52">
        <f t="shared" si="9"/>
        <v>21833771.575519942</v>
      </c>
      <c r="J85" s="52">
        <f t="shared" si="9"/>
        <v>386205.77140316484</v>
      </c>
      <c r="K85" s="53">
        <f t="shared" si="13"/>
        <v>604543.48715836427</v>
      </c>
      <c r="L85" s="247">
        <f t="shared" si="14"/>
        <v>0.36116130666048246</v>
      </c>
      <c r="M85" s="248">
        <f t="shared" si="15"/>
        <v>96.299817448423795</v>
      </c>
      <c r="N85" s="250">
        <f t="shared" si="12"/>
        <v>96.0046479649275</v>
      </c>
    </row>
    <row r="86" spans="1:14" hidden="1" outlineLevel="1">
      <c r="A86" s="103" t="s">
        <v>185</v>
      </c>
      <c r="B86" s="54">
        <v>22767365</v>
      </c>
      <c r="C86" s="54">
        <v>23810536</v>
      </c>
      <c r="D86" s="52">
        <f t="shared" si="16"/>
        <v>362241.53110955079</v>
      </c>
      <c r="E86" s="53">
        <f t="shared" si="17"/>
        <v>600346.89110955084</v>
      </c>
      <c r="F86" s="247">
        <f t="shared" si="10"/>
        <v>0.3966129641480074</v>
      </c>
      <c r="G86" s="53">
        <f>'★施工時販売価格指数（四半期）'!E86</f>
        <v>96.288030664170023</v>
      </c>
      <c r="H86" s="53">
        <f t="shared" si="11"/>
        <v>23728490.232700981</v>
      </c>
      <c r="I86" s="52">
        <f t="shared" si="9"/>
        <v>24728448.422676276</v>
      </c>
      <c r="J86" s="52">
        <f t="shared" si="9"/>
        <v>376206.18950341188</v>
      </c>
      <c r="K86" s="53">
        <f t="shared" si="13"/>
        <v>623490.67373017466</v>
      </c>
      <c r="L86" s="247">
        <f t="shared" si="14"/>
        <v>0.3966129641480074</v>
      </c>
      <c r="M86" s="248">
        <f t="shared" si="15"/>
        <v>95.949488470292877</v>
      </c>
      <c r="N86" s="250">
        <f t="shared" si="12"/>
        <v>95.655392783468983</v>
      </c>
    </row>
    <row r="87" spans="1:14" hidden="1" outlineLevel="1">
      <c r="A87" s="103" t="s">
        <v>186</v>
      </c>
      <c r="B87" s="54">
        <v>18774468</v>
      </c>
      <c r="C87" s="54">
        <v>19592312</v>
      </c>
      <c r="D87" s="52">
        <f t="shared" si="16"/>
        <v>354063.09110955079</v>
      </c>
      <c r="E87" s="53">
        <f t="shared" si="17"/>
        <v>549986.21110955079</v>
      </c>
      <c r="F87" s="247">
        <f t="shared" si="10"/>
        <v>0.35623278555428078</v>
      </c>
      <c r="G87" s="53">
        <f>'★施工時販売価格指数（四半期）'!E87</f>
        <v>96.01809772476885</v>
      </c>
      <c r="H87" s="53">
        <f t="shared" si="11"/>
        <v>19658813.171513502</v>
      </c>
      <c r="I87" s="52">
        <f t="shared" si="9"/>
        <v>20404811.659735646</v>
      </c>
      <c r="J87" s="52">
        <f t="shared" si="9"/>
        <v>368746.20462119044</v>
      </c>
      <c r="K87" s="53">
        <f t="shared" si="13"/>
        <v>572794.32121854695</v>
      </c>
      <c r="L87" s="247">
        <f t="shared" si="14"/>
        <v>0.35623278555428078</v>
      </c>
      <c r="M87" s="248">
        <f t="shared" si="15"/>
        <v>95.501533262471014</v>
      </c>
      <c r="N87" s="250">
        <f t="shared" si="12"/>
        <v>95.208810607401759</v>
      </c>
    </row>
    <row r="88" spans="1:14" hidden="1" outlineLevel="1">
      <c r="A88" s="103" t="s">
        <v>187</v>
      </c>
      <c r="B88" s="54">
        <v>21855618</v>
      </c>
      <c r="C88" s="54">
        <v>19448685</v>
      </c>
      <c r="D88" s="52">
        <f t="shared" si="16"/>
        <v>378132.42110955075</v>
      </c>
      <c r="E88" s="53">
        <f t="shared" si="17"/>
        <v>572619.27110955073</v>
      </c>
      <c r="F88" s="247">
        <f t="shared" si="10"/>
        <v>0.33964426244884749</v>
      </c>
      <c r="G88" s="53">
        <f>'★施工時販売価格指数（四半期）'!E88</f>
        <v>98.115259139215425</v>
      </c>
      <c r="H88" s="53">
        <f t="shared" si="11"/>
        <v>21487277.180842191</v>
      </c>
      <c r="I88" s="52">
        <f t="shared" si="9"/>
        <v>19822283.680058699</v>
      </c>
      <c r="J88" s="52">
        <f t="shared" si="9"/>
        <v>385396.13962902536</v>
      </c>
      <c r="K88" s="53">
        <f t="shared" si="13"/>
        <v>583618.97642961238</v>
      </c>
      <c r="L88" s="247">
        <f t="shared" si="14"/>
        <v>0.33964426244884743</v>
      </c>
      <c r="M88" s="248">
        <f t="shared" si="15"/>
        <v>101.71422752197854</v>
      </c>
      <c r="N88" s="250">
        <f t="shared" si="12"/>
        <v>101.40246227883085</v>
      </c>
    </row>
    <row r="89" spans="1:14" hidden="1" outlineLevel="1">
      <c r="A89" s="103" t="s">
        <v>188</v>
      </c>
      <c r="B89" s="54">
        <v>24102297</v>
      </c>
      <c r="C89" s="54">
        <v>22168909</v>
      </c>
      <c r="D89" s="52">
        <f t="shared" si="16"/>
        <v>397466.30110955075</v>
      </c>
      <c r="E89" s="53">
        <f t="shared" si="17"/>
        <v>619155.39110955072</v>
      </c>
      <c r="F89" s="247">
        <f t="shared" si="10"/>
        <v>0.35805081112630621</v>
      </c>
      <c r="G89" s="53">
        <f>'★施工時販売価格指数（四半期）'!E89</f>
        <v>97.718500278865733</v>
      </c>
      <c r="H89" s="53">
        <f t="shared" si="11"/>
        <v>24821508.991566285</v>
      </c>
      <c r="I89" s="52">
        <f t="shared" si="9"/>
        <v>22686501.467721179</v>
      </c>
      <c r="J89" s="52">
        <f t="shared" si="9"/>
        <v>406746.21486747643</v>
      </c>
      <c r="K89" s="53">
        <f t="shared" si="13"/>
        <v>633611.22954468825</v>
      </c>
      <c r="L89" s="247">
        <f t="shared" si="14"/>
        <v>0.35805081112630616</v>
      </c>
      <c r="M89" s="248">
        <f t="shared" si="15"/>
        <v>97.102464673639886</v>
      </c>
      <c r="N89" s="250">
        <f t="shared" si="12"/>
        <v>96.804834988523552</v>
      </c>
    </row>
    <row r="90" spans="1:14" hidden="1" outlineLevel="1">
      <c r="A90" s="103" t="s">
        <v>189</v>
      </c>
      <c r="B90" s="54">
        <v>23448642</v>
      </c>
      <c r="C90" s="54">
        <v>25176062</v>
      </c>
      <c r="D90" s="52">
        <f t="shared" si="16"/>
        <v>380192.1011095508</v>
      </c>
      <c r="E90" s="53">
        <f t="shared" si="17"/>
        <v>631952.7211095508</v>
      </c>
      <c r="F90" s="247">
        <f t="shared" si="10"/>
        <v>0.39838521394127613</v>
      </c>
      <c r="G90" s="53">
        <f>'★施工時販売価格指数（四半期）'!E90</f>
        <v>97.268617190586298</v>
      </c>
      <c r="H90" s="53">
        <f t="shared" si="11"/>
        <v>24295225.866105594</v>
      </c>
      <c r="I90" s="52">
        <f t="shared" si="9"/>
        <v>25883026.537398487</v>
      </c>
      <c r="J90" s="52">
        <f t="shared" si="9"/>
        <v>390868.20815454749</v>
      </c>
      <c r="K90" s="53">
        <f t="shared" si="13"/>
        <v>649698.47352853231</v>
      </c>
      <c r="L90" s="247">
        <f t="shared" si="14"/>
        <v>0.39838521394127613</v>
      </c>
      <c r="M90" s="248">
        <f t="shared" si="15"/>
        <v>96.515431176597261</v>
      </c>
      <c r="N90" s="250">
        <f t="shared" si="12"/>
        <v>96.219600813418467</v>
      </c>
    </row>
    <row r="91" spans="1:14" hidden="1" outlineLevel="1">
      <c r="A91" s="103" t="s">
        <v>190</v>
      </c>
      <c r="B91" s="54">
        <v>19424833</v>
      </c>
      <c r="C91" s="54">
        <v>20915137</v>
      </c>
      <c r="D91" s="52">
        <f t="shared" si="16"/>
        <v>365289.06110955076</v>
      </c>
      <c r="E91" s="53">
        <f t="shared" si="17"/>
        <v>574440.43110955076</v>
      </c>
      <c r="F91" s="247">
        <f t="shared" si="10"/>
        <v>0.3640958377459908</v>
      </c>
      <c r="G91" s="53">
        <f>'★施工時販売価格指数（四半期）'!E91</f>
        <v>96.769905100534686</v>
      </c>
      <c r="H91" s="53">
        <f t="shared" si="11"/>
        <v>20274654.274632614</v>
      </c>
      <c r="I91" s="52">
        <f t="shared" si="9"/>
        <v>21613266.002763122</v>
      </c>
      <c r="J91" s="52">
        <f t="shared" si="9"/>
        <v>377482.09087324241</v>
      </c>
      <c r="K91" s="53">
        <f t="shared" si="13"/>
        <v>593614.75090087368</v>
      </c>
      <c r="L91" s="247">
        <f t="shared" si="14"/>
        <v>0.36409583774599075</v>
      </c>
      <c r="M91" s="248">
        <f t="shared" si="15"/>
        <v>95.808454915574572</v>
      </c>
      <c r="N91" s="250">
        <f t="shared" si="12"/>
        <v>95.51479151203641</v>
      </c>
    </row>
    <row r="92" spans="1:14" hidden="1" outlineLevel="1">
      <c r="A92" s="103" t="s">
        <v>191</v>
      </c>
      <c r="B92" s="54">
        <v>20894762</v>
      </c>
      <c r="C92" s="54">
        <v>19582408</v>
      </c>
      <c r="D92" s="52">
        <f t="shared" si="16"/>
        <v>378412.6011095508</v>
      </c>
      <c r="E92" s="53">
        <f t="shared" si="17"/>
        <v>574236.68110955076</v>
      </c>
      <c r="F92" s="247">
        <f t="shared" si="10"/>
        <v>0.34101632034655999</v>
      </c>
      <c r="G92" s="53">
        <f>'★施工時販売価格指数（四半期）'!E92</f>
        <v>97.522891680960768</v>
      </c>
      <c r="H92" s="53">
        <f t="shared" si="11"/>
        <v>21134036.01551022</v>
      </c>
      <c r="I92" s="52">
        <f t="shared" si="9"/>
        <v>20079806.558712862</v>
      </c>
      <c r="J92" s="52">
        <f t="shared" si="9"/>
        <v>388024.385441216</v>
      </c>
      <c r="K92" s="53">
        <f t="shared" si="13"/>
        <v>588822.45102834469</v>
      </c>
      <c r="L92" s="247">
        <f t="shared" si="14"/>
        <v>0.34101632034655999</v>
      </c>
      <c r="M92" s="248">
        <f t="shared" si="15"/>
        <v>98.867826214857317</v>
      </c>
      <c r="N92" s="250">
        <f t="shared" si="12"/>
        <v>98.564785503343302</v>
      </c>
    </row>
    <row r="93" spans="1:14" hidden="1" outlineLevel="1">
      <c r="A93" s="103" t="s">
        <v>192</v>
      </c>
      <c r="B93" s="54">
        <v>23662340</v>
      </c>
      <c r="C93" s="54">
        <v>21680776</v>
      </c>
      <c r="D93" s="52">
        <f t="shared" si="16"/>
        <v>398228.24110955081</v>
      </c>
      <c r="E93" s="53">
        <f t="shared" si="17"/>
        <v>615036.00110955082</v>
      </c>
      <c r="F93" s="247">
        <f t="shared" si="10"/>
        <v>0.35251230758666108</v>
      </c>
      <c r="G93" s="53">
        <f>'★施工時販売価格指数（四半期）'!E93</f>
        <v>96.928786290276364</v>
      </c>
      <c r="H93" s="53">
        <f t="shared" si="11"/>
        <v>24649919.073116988</v>
      </c>
      <c r="I93" s="52">
        <f t="shared" si="9"/>
        <v>22367737.005466826</v>
      </c>
      <c r="J93" s="52">
        <f t="shared" si="9"/>
        <v>410846.20611771761</v>
      </c>
      <c r="K93" s="53">
        <f t="shared" si="13"/>
        <v>634523.57617238583</v>
      </c>
      <c r="L93" s="247">
        <f t="shared" si="14"/>
        <v>0.35251230758666108</v>
      </c>
      <c r="M93" s="248">
        <f t="shared" si="15"/>
        <v>95.993580870640528</v>
      </c>
      <c r="N93" s="250">
        <f t="shared" si="12"/>
        <v>95.699350035782288</v>
      </c>
    </row>
    <row r="94" spans="1:14" hidden="1" outlineLevel="1">
      <c r="A94" s="103" t="s">
        <v>193</v>
      </c>
      <c r="B94" s="54">
        <v>20873954</v>
      </c>
      <c r="C94" s="54">
        <v>24122997</v>
      </c>
      <c r="D94" s="52">
        <f t="shared" si="16"/>
        <v>365737.81110955082</v>
      </c>
      <c r="E94" s="53">
        <f t="shared" si="17"/>
        <v>606967.78110955085</v>
      </c>
      <c r="F94" s="247">
        <f t="shared" si="10"/>
        <v>0.39743455502535269</v>
      </c>
      <c r="G94" s="53">
        <f>'★施工時販売価格指数（四半期）'!E94</f>
        <v>96.301356941281483</v>
      </c>
      <c r="H94" s="53">
        <f t="shared" si="11"/>
        <v>21943336.666093145</v>
      </c>
      <c r="I94" s="52">
        <f t="shared" si="9"/>
        <v>25049488.15488518</v>
      </c>
      <c r="J94" s="52">
        <f t="shared" si="9"/>
        <v>379784.69122979726</v>
      </c>
      <c r="K94" s="53">
        <f t="shared" si="13"/>
        <v>630279.57277864905</v>
      </c>
      <c r="L94" s="247">
        <f t="shared" si="14"/>
        <v>0.39743455502535274</v>
      </c>
      <c r="M94" s="248">
        <f t="shared" si="15"/>
        <v>95.126617786685301</v>
      </c>
      <c r="N94" s="250">
        <f t="shared" si="12"/>
        <v>94.835044288595512</v>
      </c>
    </row>
    <row r="95" spans="1:14" hidden="1" outlineLevel="1">
      <c r="A95" s="103" t="s">
        <v>194</v>
      </c>
      <c r="B95" s="54">
        <v>17212382</v>
      </c>
      <c r="C95" s="54">
        <v>19972418</v>
      </c>
      <c r="D95" s="52">
        <f t="shared" si="16"/>
        <v>338137.45110955084</v>
      </c>
      <c r="E95" s="53">
        <f t="shared" si="17"/>
        <v>537861.63110955083</v>
      </c>
      <c r="F95" s="247">
        <f t="shared" si="10"/>
        <v>0.37133003815124427</v>
      </c>
      <c r="G95" s="53">
        <f>'★施工時販売価格指数（四半期）'!E95</f>
        <v>95.64830180205621</v>
      </c>
      <c r="H95" s="53">
        <f t="shared" si="11"/>
        <v>18254795.971747559</v>
      </c>
      <c r="I95" s="52">
        <f t="shared" si="9"/>
        <v>20881100.472994115</v>
      </c>
      <c r="J95" s="52">
        <f t="shared" si="9"/>
        <v>353521.6462173317</v>
      </c>
      <c r="K95" s="53">
        <f t="shared" si="13"/>
        <v>562332.65094727278</v>
      </c>
      <c r="L95" s="247">
        <f t="shared" si="14"/>
        <v>0.37133003815124427</v>
      </c>
      <c r="M95" s="248">
        <f t="shared" si="15"/>
        <v>94.28964326218231</v>
      </c>
      <c r="N95" s="250">
        <f t="shared" si="12"/>
        <v>94.00063518264308</v>
      </c>
    </row>
    <row r="96" spans="1:14" hidden="1" outlineLevel="1">
      <c r="A96" s="103" t="s">
        <v>195</v>
      </c>
      <c r="B96" s="54">
        <v>19981922</v>
      </c>
      <c r="C96" s="54">
        <v>18627583</v>
      </c>
      <c r="D96" s="52">
        <f t="shared" si="16"/>
        <v>351680.84110955085</v>
      </c>
      <c r="E96" s="53">
        <f t="shared" si="17"/>
        <v>537956.67110955087</v>
      </c>
      <c r="F96" s="247">
        <f t="shared" si="10"/>
        <v>0.3462654894041946</v>
      </c>
      <c r="G96" s="53">
        <f>'★施工時販売価格指数（四半期）'!E96</f>
        <v>95.50007933405746</v>
      </c>
      <c r="H96" s="53">
        <f t="shared" si="11"/>
        <v>20978330.060662713</v>
      </c>
      <c r="I96" s="52">
        <f t="shared" si="9"/>
        <v>19505306.309580196</v>
      </c>
      <c r="J96" s="52">
        <f t="shared" si="9"/>
        <v>368251.88372815686</v>
      </c>
      <c r="K96" s="53">
        <f t="shared" si="13"/>
        <v>563304.94682395877</v>
      </c>
      <c r="L96" s="247">
        <f t="shared" si="14"/>
        <v>0.34626548940419466</v>
      </c>
      <c r="M96" s="248">
        <f t="shared" si="15"/>
        <v>95.250298485239696</v>
      </c>
      <c r="N96" s="250">
        <f t="shared" si="12"/>
        <v>94.958345892268142</v>
      </c>
    </row>
    <row r="97" spans="1:14" hidden="1" outlineLevel="1">
      <c r="A97" s="103" t="s">
        <v>196</v>
      </c>
      <c r="B97" s="54">
        <v>23246175</v>
      </c>
      <c r="C97" s="54">
        <v>21351182</v>
      </c>
      <c r="D97" s="52">
        <f t="shared" si="16"/>
        <v>370630.77110955084</v>
      </c>
      <c r="E97" s="53">
        <f t="shared" si="17"/>
        <v>584142.59110955079</v>
      </c>
      <c r="F97" s="247">
        <f t="shared" si="10"/>
        <v>0.3655131867622331</v>
      </c>
      <c r="G97" s="53">
        <f>'★施工時販売価格指数（四半期）'!E97</f>
        <v>94.809904753168681</v>
      </c>
      <c r="H97" s="53">
        <f t="shared" si="11"/>
        <v>24786791.15931521</v>
      </c>
      <c r="I97" s="52">
        <f t="shared" si="9"/>
        <v>22519990.981518641</v>
      </c>
      <c r="J97" s="52">
        <f t="shared" si="9"/>
        <v>390919.88550612255</v>
      </c>
      <c r="K97" s="53">
        <f t="shared" si="13"/>
        <v>616119.79532130901</v>
      </c>
      <c r="L97" s="247">
        <f t="shared" si="14"/>
        <v>0.36551318676223304</v>
      </c>
      <c r="M97" s="248">
        <f t="shared" si="15"/>
        <v>93.784527616289594</v>
      </c>
      <c r="N97" s="250">
        <f t="shared" si="12"/>
        <v>93.497067771505669</v>
      </c>
    </row>
    <row r="98" spans="1:14" hidden="1" outlineLevel="1">
      <c r="A98" s="103" t="s">
        <v>197</v>
      </c>
      <c r="B98" s="54">
        <v>20511929</v>
      </c>
      <c r="C98" s="54">
        <v>24425941</v>
      </c>
      <c r="D98" s="52">
        <f t="shared" si="16"/>
        <v>331490.65110955085</v>
      </c>
      <c r="E98" s="53">
        <f t="shared" si="17"/>
        <v>575750.06110955088</v>
      </c>
      <c r="F98" s="247">
        <f t="shared" si="10"/>
        <v>0.42424556504480082</v>
      </c>
      <c r="G98" s="53">
        <f>'★施工時販売価格指数（四半期）'!E98</f>
        <v>94.120544104983082</v>
      </c>
      <c r="H98" s="53">
        <f t="shared" si="11"/>
        <v>22079572.513394449</v>
      </c>
      <c r="I98" s="52">
        <f t="shared" si="9"/>
        <v>25951763.48827206</v>
      </c>
      <c r="J98" s="52">
        <f t="shared" si="9"/>
        <v>352197.97575734643</v>
      </c>
      <c r="K98" s="53">
        <f t="shared" si="13"/>
        <v>611715.61064006703</v>
      </c>
      <c r="L98" s="247">
        <f t="shared" si="14"/>
        <v>0.42424556504480082</v>
      </c>
      <c r="M98" s="248">
        <f t="shared" si="15"/>
        <v>92.900027786120205</v>
      </c>
      <c r="N98" s="250">
        <f t="shared" si="12"/>
        <v>92.615279030151825</v>
      </c>
    </row>
    <row r="99" spans="1:14" hidden="1" outlineLevel="1">
      <c r="A99" s="103" t="s">
        <v>198</v>
      </c>
      <c r="B99" s="54">
        <v>18559534</v>
      </c>
      <c r="C99" s="54">
        <v>19643795</v>
      </c>
      <c r="D99" s="52">
        <f t="shared" si="16"/>
        <v>320648.04110955086</v>
      </c>
      <c r="E99" s="53">
        <f t="shared" si="17"/>
        <v>517085.99110955081</v>
      </c>
      <c r="F99" s="247">
        <f t="shared" si="10"/>
        <v>0.37989416340305049</v>
      </c>
      <c r="G99" s="53">
        <f>'★施工時販売価格指数（四半期）'!E99</f>
        <v>93.443777760051461</v>
      </c>
      <c r="H99" s="53">
        <f t="shared" si="11"/>
        <v>20116791.28065173</v>
      </c>
      <c r="I99" s="52">
        <f t="shared" si="9"/>
        <v>21022047.129175466</v>
      </c>
      <c r="J99" s="52">
        <f t="shared" si="9"/>
        <v>343145.41727210907</v>
      </c>
      <c r="K99" s="53">
        <f t="shared" si="13"/>
        <v>553365.8885638637</v>
      </c>
      <c r="L99" s="247">
        <f t="shared" si="14"/>
        <v>0.37989416340305049</v>
      </c>
      <c r="M99" s="248">
        <f t="shared" si="15"/>
        <v>92.25891813994464</v>
      </c>
      <c r="N99" s="250">
        <f t="shared" si="12"/>
        <v>91.976134455231232</v>
      </c>
    </row>
    <row r="100" spans="1:14" hidden="1" outlineLevel="1">
      <c r="A100" s="103" t="s">
        <v>199</v>
      </c>
      <c r="B100" s="54">
        <v>18232618</v>
      </c>
      <c r="C100" s="54">
        <v>18287417</v>
      </c>
      <c r="D100" s="52">
        <f t="shared" si="16"/>
        <v>320100.05110955087</v>
      </c>
      <c r="E100" s="53">
        <f t="shared" si="17"/>
        <v>502974.22110955085</v>
      </c>
      <c r="F100" s="247">
        <f t="shared" si="10"/>
        <v>0.36358557223187965</v>
      </c>
      <c r="G100" s="53">
        <f>'★施工時販売価格指数（四半期）'!E100</f>
        <v>93.094850856891199</v>
      </c>
      <c r="H100" s="53">
        <f t="shared" si="11"/>
        <v>19713604.457022332</v>
      </c>
      <c r="I100" s="52">
        <f t="shared" si="9"/>
        <v>19643854.447022088</v>
      </c>
      <c r="J100" s="52">
        <f t="shared" si="9"/>
        <v>343842.91737211152</v>
      </c>
      <c r="K100" s="53">
        <f t="shared" si="13"/>
        <v>540281.46184233238</v>
      </c>
      <c r="L100" s="247">
        <f t="shared" si="14"/>
        <v>0.36358557223187971</v>
      </c>
      <c r="M100" s="248">
        <f t="shared" si="15"/>
        <v>92.487490249431374</v>
      </c>
      <c r="N100" s="250">
        <f t="shared" si="12"/>
        <v>92.204005966178045</v>
      </c>
    </row>
    <row r="101" spans="1:14" hidden="1" outlineLevel="1">
      <c r="A101" s="103" t="s">
        <v>200</v>
      </c>
      <c r="B101" s="54">
        <v>21195888</v>
      </c>
      <c r="C101" s="54">
        <v>20110214</v>
      </c>
      <c r="D101" s="52">
        <f t="shared" si="16"/>
        <v>330956.79110955086</v>
      </c>
      <c r="E101" s="53">
        <f t="shared" si="17"/>
        <v>532058.93110955087</v>
      </c>
      <c r="F101" s="247">
        <f t="shared" si="10"/>
        <v>0.37796967260867781</v>
      </c>
      <c r="G101" s="53">
        <f>'★施工時販売価格指数（四半期）'!E101</f>
        <v>92.466287925548983</v>
      </c>
      <c r="H101" s="53">
        <f t="shared" si="11"/>
        <v>23156563.751434442</v>
      </c>
      <c r="I101" s="52">
        <f t="shared" si="9"/>
        <v>21748698.310666617</v>
      </c>
      <c r="J101" s="52">
        <f t="shared" si="9"/>
        <v>357921.57177978975</v>
      </c>
      <c r="K101" s="53">
        <f t="shared" si="13"/>
        <v>575408.55488645588</v>
      </c>
      <c r="L101" s="247">
        <f t="shared" si="14"/>
        <v>0.37796967260867781</v>
      </c>
      <c r="M101" s="248">
        <f t="shared" si="15"/>
        <v>91.53295898095854</v>
      </c>
      <c r="N101" s="250">
        <f t="shared" si="12"/>
        <v>91.252400440546282</v>
      </c>
    </row>
    <row r="102" spans="1:14" hidden="1" outlineLevel="1">
      <c r="A102" s="103" t="s">
        <v>201</v>
      </c>
      <c r="B102" s="54">
        <v>20382254</v>
      </c>
      <c r="C102" s="54">
        <v>22627094</v>
      </c>
      <c r="D102" s="52">
        <f t="shared" si="16"/>
        <v>308508.39110955084</v>
      </c>
      <c r="E102" s="53">
        <f t="shared" si="17"/>
        <v>534779.3311095509</v>
      </c>
      <c r="F102" s="247">
        <f t="shared" si="10"/>
        <v>0.42311085495869294</v>
      </c>
      <c r="G102" s="53">
        <f>'★施工時販売価格指数（四半期）'!E102</f>
        <v>91.874847759356257</v>
      </c>
      <c r="H102" s="53">
        <f t="shared" si="11"/>
        <v>22415213.40839465</v>
      </c>
      <c r="I102" s="52">
        <f t="shared" si="9"/>
        <v>24628170.333698023</v>
      </c>
      <c r="J102" s="52">
        <f t="shared" si="9"/>
        <v>335792.00252675603</v>
      </c>
      <c r="K102" s="53">
        <f t="shared" si="13"/>
        <v>582073.70586373622</v>
      </c>
      <c r="L102" s="247">
        <f t="shared" si="14"/>
        <v>0.42311085495869299</v>
      </c>
      <c r="M102" s="248">
        <f t="shared" si="15"/>
        <v>90.930448123089064</v>
      </c>
      <c r="N102" s="250">
        <f t="shared" si="12"/>
        <v>90.651736344419774</v>
      </c>
    </row>
    <row r="103" spans="1:14" hidden="1" outlineLevel="1">
      <c r="A103" s="103" t="s">
        <v>202</v>
      </c>
      <c r="B103" s="54">
        <v>15895874</v>
      </c>
      <c r="C103" s="54">
        <v>18226076</v>
      </c>
      <c r="D103" s="52">
        <f t="shared" si="16"/>
        <v>285206.37110955082</v>
      </c>
      <c r="E103" s="53">
        <f t="shared" si="17"/>
        <v>467467.13110955083</v>
      </c>
      <c r="F103" s="247">
        <f t="shared" si="10"/>
        <v>0.38989000053842765</v>
      </c>
      <c r="G103" s="53">
        <f>'★施工時販売価格指数（四半期）'!E103</f>
        <v>91.324940379433784</v>
      </c>
      <c r="H103" s="53">
        <f t="shared" si="11"/>
        <v>17608036.13284342</v>
      </c>
      <c r="I103" s="52">
        <f t="shared" si="9"/>
        <v>19957391.621910635</v>
      </c>
      <c r="J103" s="52">
        <f t="shared" si="9"/>
        <v>312298.44763608387</v>
      </c>
      <c r="K103" s="53">
        <f t="shared" si="13"/>
        <v>511872.36385519023</v>
      </c>
      <c r="L103" s="247">
        <f t="shared" si="14"/>
        <v>0.38989000053842765</v>
      </c>
      <c r="M103" s="248">
        <f t="shared" si="15"/>
        <v>90.276245914501459</v>
      </c>
      <c r="N103" s="250">
        <f t="shared" si="12"/>
        <v>89.999539337224306</v>
      </c>
    </row>
    <row r="104" spans="1:14" hidden="1" outlineLevel="1">
      <c r="A104" s="103" t="s">
        <v>203</v>
      </c>
      <c r="B104" s="54">
        <v>17582237</v>
      </c>
      <c r="C104" s="54">
        <v>16567735</v>
      </c>
      <c r="D104" s="52">
        <f t="shared" si="16"/>
        <v>295351.39110955084</v>
      </c>
      <c r="E104" s="53">
        <f t="shared" si="17"/>
        <v>461028.74110955081</v>
      </c>
      <c r="F104" s="247">
        <f t="shared" si="10"/>
        <v>0.35936447172743907</v>
      </c>
      <c r="G104" s="53">
        <f>'★施工時販売価格指数（四半期）'!E104</f>
        <v>90.528058609758546</v>
      </c>
      <c r="H104" s="53">
        <f t="shared" si="11"/>
        <v>19696768.287591394</v>
      </c>
      <c r="I104" s="52">
        <f t="shared" si="9"/>
        <v>18301215.396012112</v>
      </c>
      <c r="J104" s="52">
        <f t="shared" si="9"/>
        <v>326253.97655187669</v>
      </c>
      <c r="K104" s="53">
        <f t="shared" si="13"/>
        <v>509266.13051199785</v>
      </c>
      <c r="L104" s="247">
        <f t="shared" si="14"/>
        <v>0.35936447172743902</v>
      </c>
      <c r="M104" s="248">
        <f t="shared" si="15"/>
        <v>89.264577535171028</v>
      </c>
      <c r="N104" s="250">
        <f t="shared" si="12"/>
        <v>88.990971832235161</v>
      </c>
    </row>
    <row r="105" spans="1:14" collapsed="1">
      <c r="A105" s="103" t="s">
        <v>204</v>
      </c>
      <c r="B105" s="54">
        <v>20813189</v>
      </c>
      <c r="C105" s="54">
        <v>19064354</v>
      </c>
      <c r="D105" s="52">
        <f t="shared" si="16"/>
        <v>312839.74110955087</v>
      </c>
      <c r="E105" s="53">
        <f t="shared" si="17"/>
        <v>503483.28110955085</v>
      </c>
      <c r="F105" s="247">
        <f t="shared" si="10"/>
        <v>0.3786491968112019</v>
      </c>
      <c r="G105" s="53">
        <f>'★施工時販売価格指数（四半期）'!E105</f>
        <v>90.022723239101708</v>
      </c>
      <c r="H105" s="53">
        <f t="shared" si="11"/>
        <v>23303068.291381359</v>
      </c>
      <c r="I105" s="52">
        <f t="shared" si="9"/>
        <v>21177268.709551018</v>
      </c>
      <c r="J105" s="52">
        <f t="shared" si="9"/>
        <v>347511.97237018013</v>
      </c>
      <c r="K105" s="53">
        <f t="shared" si="13"/>
        <v>559284.65946569026</v>
      </c>
      <c r="L105" s="247">
        <f t="shared" si="14"/>
        <v>0.3786491968112019</v>
      </c>
      <c r="M105" s="248">
        <f t="shared" si="15"/>
        <v>89.315229821893283</v>
      </c>
      <c r="N105" s="250">
        <f>M105/AVERAGE(M$184:M$187)*100</f>
        <v>89.041468864153146</v>
      </c>
    </row>
    <row r="106" spans="1:14">
      <c r="A106" s="103" t="s">
        <v>205</v>
      </c>
      <c r="B106" s="54">
        <v>19882708</v>
      </c>
      <c r="C106" s="54">
        <v>22188459</v>
      </c>
      <c r="D106" s="52">
        <f t="shared" si="16"/>
        <v>289782.23110955086</v>
      </c>
      <c r="E106" s="53">
        <f t="shared" si="17"/>
        <v>511666.82110955089</v>
      </c>
      <c r="F106" s="247">
        <f t="shared" si="10"/>
        <v>0.4336505336008355</v>
      </c>
      <c r="G106" s="53">
        <f>'★施工時販売価格指数（四半期）'!E106</f>
        <v>89.905745847854419</v>
      </c>
      <c r="H106" s="53">
        <f t="shared" si="11"/>
        <v>22160273.357468098</v>
      </c>
      <c r="I106" s="52">
        <f t="shared" si="9"/>
        <v>24679689.591307163</v>
      </c>
      <c r="J106" s="52">
        <f t="shared" si="9"/>
        <v>322317.81003178947</v>
      </c>
      <c r="K106" s="53">
        <f t="shared" si="13"/>
        <v>569114.70594486105</v>
      </c>
      <c r="L106" s="247">
        <f t="shared" si="14"/>
        <v>0.43365053360083561</v>
      </c>
      <c r="M106" s="248">
        <f t="shared" si="15"/>
        <v>89.722304771567494</v>
      </c>
      <c r="N106" s="250">
        <f t="shared" ref="N106:N169" si="18">M106/AVERAGE(M$184:M$187)*100</f>
        <v>89.447296084539559</v>
      </c>
    </row>
    <row r="107" spans="1:14">
      <c r="A107" s="103" t="s">
        <v>206</v>
      </c>
      <c r="B107" s="54">
        <v>19089891</v>
      </c>
      <c r="C107" s="54">
        <v>19131648</v>
      </c>
      <c r="D107" s="52">
        <f t="shared" si="16"/>
        <v>289364.66110955086</v>
      </c>
      <c r="E107" s="53">
        <f t="shared" si="17"/>
        <v>480681.14110955084</v>
      </c>
      <c r="F107" s="247">
        <f t="shared" si="10"/>
        <v>0.39801120459684841</v>
      </c>
      <c r="G107" s="53">
        <f>'★施工時販売価格指数（四半期）'!E107</f>
        <v>88.852591403202965</v>
      </c>
      <c r="H107" s="53">
        <f t="shared" si="11"/>
        <v>21866938.405946039</v>
      </c>
      <c r="I107" s="52">
        <f t="shared" si="9"/>
        <v>21531896.47917274</v>
      </c>
      <c r="J107" s="52">
        <f t="shared" si="9"/>
        <v>325668.22929952247</v>
      </c>
      <c r="K107" s="53">
        <f t="shared" si="13"/>
        <v>540987.19409124984</v>
      </c>
      <c r="L107" s="247">
        <f t="shared" si="14"/>
        <v>0.39801120459684847</v>
      </c>
      <c r="M107" s="248">
        <f t="shared" si="15"/>
        <v>87.300245903693096</v>
      </c>
      <c r="N107" s="250">
        <f t="shared" si="18"/>
        <v>87.032661092265045</v>
      </c>
    </row>
    <row r="108" spans="1:14">
      <c r="A108" s="103" t="s">
        <v>207</v>
      </c>
      <c r="B108" s="54">
        <v>17450244</v>
      </c>
      <c r="C108" s="54">
        <v>17647157</v>
      </c>
      <c r="D108" s="52">
        <f t="shared" si="16"/>
        <v>287395.53110955085</v>
      </c>
      <c r="E108" s="53">
        <f t="shared" si="17"/>
        <v>463867.10110955086</v>
      </c>
      <c r="F108" s="247">
        <f t="shared" si="10"/>
        <v>0.38043562386271268</v>
      </c>
      <c r="G108" s="53">
        <f>'★施工時販売価格指数（四半期）'!E108</f>
        <v>88.718276391032006</v>
      </c>
      <c r="H108" s="53">
        <f t="shared" si="11"/>
        <v>19718582.059773222</v>
      </c>
      <c r="I108" s="52">
        <f t="shared" si="9"/>
        <v>19891230.666180801</v>
      </c>
      <c r="J108" s="52">
        <f t="shared" si="9"/>
        <v>323941.74323544669</v>
      </c>
      <c r="K108" s="53">
        <f t="shared" si="13"/>
        <v>522854.04989725468</v>
      </c>
      <c r="L108" s="247">
        <f t="shared" si="14"/>
        <v>0.38043562386271274</v>
      </c>
      <c r="M108" s="248">
        <f t="shared" si="15"/>
        <v>88.496444354380159</v>
      </c>
      <c r="N108" s="250">
        <f t="shared" si="18"/>
        <v>88.225193063739553</v>
      </c>
    </row>
    <row r="109" spans="1:14">
      <c r="A109" s="103" t="s">
        <v>208</v>
      </c>
      <c r="B109" s="54">
        <v>21737517</v>
      </c>
      <c r="C109" s="54">
        <v>19421103</v>
      </c>
      <c r="D109" s="52">
        <f t="shared" si="16"/>
        <v>310559.67110955087</v>
      </c>
      <c r="E109" s="53">
        <f t="shared" si="17"/>
        <v>504770.70110955089</v>
      </c>
      <c r="F109" s="247">
        <f t="shared" si="10"/>
        <v>0.38475099599303048</v>
      </c>
      <c r="G109" s="53">
        <f>'★施工時販売価格指数（四半期）'!E109</f>
        <v>88.542045803057306</v>
      </c>
      <c r="H109" s="53">
        <f t="shared" si="11"/>
        <v>24614978.393832617</v>
      </c>
      <c r="I109" s="52">
        <f t="shared" si="9"/>
        <v>21934328.288729694</v>
      </c>
      <c r="J109" s="52">
        <f t="shared" si="9"/>
        <v>350748.24428647594</v>
      </c>
      <c r="K109" s="53">
        <f t="shared" si="13"/>
        <v>570091.52717377292</v>
      </c>
      <c r="L109" s="247">
        <f t="shared" si="14"/>
        <v>0.38475099599303048</v>
      </c>
      <c r="M109" s="248">
        <f t="shared" si="15"/>
        <v>88.310120172384245</v>
      </c>
      <c r="N109" s="250">
        <f t="shared" si="18"/>
        <v>88.039439985760438</v>
      </c>
    </row>
    <row r="110" spans="1:14">
      <c r="A110" s="103" t="s">
        <v>209</v>
      </c>
      <c r="B110" s="54">
        <v>19880204</v>
      </c>
      <c r="C110" s="54">
        <v>22224101</v>
      </c>
      <c r="D110" s="52">
        <f t="shared" si="16"/>
        <v>287120.70110955089</v>
      </c>
      <c r="E110" s="53">
        <f t="shared" si="17"/>
        <v>509361.7111095509</v>
      </c>
      <c r="F110" s="247">
        <f t="shared" si="10"/>
        <v>0.43631275212243337</v>
      </c>
      <c r="G110" s="53">
        <f>'★施工時販売価格指数（四半期）'!E110</f>
        <v>89.043549109702511</v>
      </c>
      <c r="H110" s="53">
        <f t="shared" si="11"/>
        <v>22128837.846989285</v>
      </c>
      <c r="I110" s="52">
        <f t="shared" si="9"/>
        <v>24958687.318965346</v>
      </c>
      <c r="J110" s="52">
        <f t="shared" si="9"/>
        <v>322449.74956671533</v>
      </c>
      <c r="K110" s="53">
        <f t="shared" si="13"/>
        <v>572036.62275636883</v>
      </c>
      <c r="L110" s="247">
        <f t="shared" si="14"/>
        <v>0.43631275212243331</v>
      </c>
      <c r="M110" s="248">
        <f t="shared" si="15"/>
        <v>89.838445821070451</v>
      </c>
      <c r="N110" s="250">
        <f t="shared" si="18"/>
        <v>89.563081149010543</v>
      </c>
    </row>
    <row r="111" spans="1:14">
      <c r="A111" s="103" t="s">
        <v>210</v>
      </c>
      <c r="B111" s="54">
        <v>17000172</v>
      </c>
      <c r="C111" s="54">
        <v>17977288</v>
      </c>
      <c r="D111" s="52">
        <f t="shared" si="16"/>
        <v>277349.54110955086</v>
      </c>
      <c r="E111" s="53">
        <f t="shared" si="17"/>
        <v>457122.42110955087</v>
      </c>
      <c r="F111" s="247">
        <f t="shared" si="10"/>
        <v>0.39327075570619813</v>
      </c>
      <c r="G111" s="53">
        <f>'★施工時販売価格指数（四半期）'!E111</f>
        <v>88.489494569434029</v>
      </c>
      <c r="H111" s="53">
        <f t="shared" si="11"/>
        <v>19413408.14674487</v>
      </c>
      <c r="I111" s="52">
        <f t="shared" si="9"/>
        <v>20315731.361640863</v>
      </c>
      <c r="J111" s="52">
        <f t="shared" si="9"/>
        <v>313426.51741775539</v>
      </c>
      <c r="K111" s="53">
        <f t="shared" si="13"/>
        <v>516583.83103416406</v>
      </c>
      <c r="L111" s="247">
        <f t="shared" si="14"/>
        <v>0.39327075570619802</v>
      </c>
      <c r="M111" s="248">
        <f t="shared" si="15"/>
        <v>87.569229841028672</v>
      </c>
      <c r="N111" s="250">
        <f t="shared" si="18"/>
        <v>87.300820564384011</v>
      </c>
    </row>
    <row r="112" spans="1:14">
      <c r="A112" s="103" t="s">
        <v>211</v>
      </c>
      <c r="B112" s="54">
        <v>17171495</v>
      </c>
      <c r="C112" s="54">
        <v>16364648</v>
      </c>
      <c r="D112" s="52">
        <f t="shared" si="16"/>
        <v>285418.01110955083</v>
      </c>
      <c r="E112" s="53">
        <f t="shared" si="17"/>
        <v>449064.49110955087</v>
      </c>
      <c r="F112" s="247">
        <f t="shared" si="10"/>
        <v>0.36441643291737774</v>
      </c>
      <c r="G112" s="53">
        <f>'★施工時販売価格指数（四半期）'!E112</f>
        <v>89.536685200751506</v>
      </c>
      <c r="H112" s="53">
        <f t="shared" si="11"/>
        <v>18811593.984732736</v>
      </c>
      <c r="I112" s="52">
        <f t="shared" si="9"/>
        <v>18277031.323315781</v>
      </c>
      <c r="J112" s="52">
        <f t="shared" si="9"/>
        <v>318772.14403192495</v>
      </c>
      <c r="K112" s="53">
        <f t="shared" si="13"/>
        <v>501542.45726508275</v>
      </c>
      <c r="L112" s="247">
        <f t="shared" si="14"/>
        <v>0.36441643291737769</v>
      </c>
      <c r="M112" s="248">
        <f t="shared" si="15"/>
        <v>91.281445973882796</v>
      </c>
      <c r="N112" s="250">
        <f t="shared" si="18"/>
        <v>91.001658348373155</v>
      </c>
    </row>
    <row r="113" spans="1:14">
      <c r="A113" s="103" t="s">
        <v>212</v>
      </c>
      <c r="B113" s="54">
        <v>18820104</v>
      </c>
      <c r="C113" s="54">
        <v>17773169</v>
      </c>
      <c r="D113" s="52">
        <f t="shared" si="16"/>
        <v>295887.36110955081</v>
      </c>
      <c r="E113" s="53">
        <f t="shared" si="17"/>
        <v>473619.05110955087</v>
      </c>
      <c r="F113" s="247">
        <f t="shared" si="10"/>
        <v>0.37526296626714373</v>
      </c>
      <c r="G113" s="53">
        <f>'★施工時販売価格指数（四半期）'!E113</f>
        <v>88.786645206141429</v>
      </c>
      <c r="H113" s="53">
        <f t="shared" si="11"/>
        <v>21466286.751730103</v>
      </c>
      <c r="I113" s="52">
        <f t="shared" si="9"/>
        <v>20017840.474471062</v>
      </c>
      <c r="J113" s="52">
        <f t="shared" si="9"/>
        <v>333256.60680451535</v>
      </c>
      <c r="K113" s="53">
        <f t="shared" si="13"/>
        <v>533435.01154922601</v>
      </c>
      <c r="L113" s="247">
        <f t="shared" si="14"/>
        <v>0.37526296626714373</v>
      </c>
      <c r="M113" s="248">
        <f t="shared" si="15"/>
        <v>87.672843550751367</v>
      </c>
      <c r="N113" s="250">
        <f t="shared" si="18"/>
        <v>87.404116686742654</v>
      </c>
    </row>
    <row r="114" spans="1:14">
      <c r="A114" s="103" t="s">
        <v>213</v>
      </c>
      <c r="B114" s="54">
        <v>17925824</v>
      </c>
      <c r="C114" s="54">
        <v>20077814</v>
      </c>
      <c r="D114" s="52">
        <f t="shared" si="16"/>
        <v>274367.46110955079</v>
      </c>
      <c r="E114" s="53">
        <f t="shared" si="17"/>
        <v>475145.6011095508</v>
      </c>
      <c r="F114" s="247">
        <f t="shared" si="10"/>
        <v>0.42256129390895503</v>
      </c>
      <c r="G114" s="53">
        <f>'★施工時販売価格指数（四半期）'!E114</f>
        <v>88.687715332983402</v>
      </c>
      <c r="H114" s="53">
        <f t="shared" si="11"/>
        <v>20249470.816124715</v>
      </c>
      <c r="I114" s="52">
        <f t="shared" si="9"/>
        <v>22638776.886535671</v>
      </c>
      <c r="J114" s="52">
        <f t="shared" si="9"/>
        <v>309363.5461004058</v>
      </c>
      <c r="K114" s="53">
        <f t="shared" si="13"/>
        <v>535751.31496576243</v>
      </c>
      <c r="L114" s="247">
        <f t="shared" si="14"/>
        <v>0.42256129390895508</v>
      </c>
      <c r="M114" s="248">
        <f t="shared" si="15"/>
        <v>88.524901034577226</v>
      </c>
      <c r="N114" s="250">
        <f t="shared" si="18"/>
        <v>88.253562521096342</v>
      </c>
    </row>
    <row r="115" spans="1:14">
      <c r="A115" s="103" t="s">
        <v>214</v>
      </c>
      <c r="B115" s="54">
        <v>15667912</v>
      </c>
      <c r="C115" s="54">
        <v>16236288</v>
      </c>
      <c r="D115" s="52">
        <f t="shared" si="16"/>
        <v>268683.70110955078</v>
      </c>
      <c r="E115" s="53">
        <f t="shared" si="17"/>
        <v>431046.58110955078</v>
      </c>
      <c r="F115" s="247">
        <f t="shared" si="10"/>
        <v>0.37667130912409524</v>
      </c>
      <c r="G115" s="53">
        <f>'★施工時販売価格指数（四半期）'!E115</f>
        <v>87.568303313336386</v>
      </c>
      <c r="H115" s="53">
        <f t="shared" si="11"/>
        <v>18287687.058002524</v>
      </c>
      <c r="I115" s="52">
        <f t="shared" si="9"/>
        <v>18541284.215480812</v>
      </c>
      <c r="J115" s="52">
        <f t="shared" si="9"/>
        <v>306827.57452562294</v>
      </c>
      <c r="K115" s="53">
        <f t="shared" si="13"/>
        <v>492240.41668043105</v>
      </c>
      <c r="L115" s="247">
        <f t="shared" si="14"/>
        <v>0.3766713091240953</v>
      </c>
      <c r="M115" s="248">
        <f t="shared" si="15"/>
        <v>85.674650655966161</v>
      </c>
      <c r="N115" s="250">
        <f t="shared" si="18"/>
        <v>85.412048471944473</v>
      </c>
    </row>
    <row r="116" spans="1:14">
      <c r="A116" s="103" t="s">
        <v>215</v>
      </c>
      <c r="B116" s="54">
        <v>15136036</v>
      </c>
      <c r="C116" s="54">
        <v>14827113</v>
      </c>
      <c r="D116" s="52">
        <f t="shared" si="16"/>
        <v>271772.93110955076</v>
      </c>
      <c r="E116" s="53">
        <f t="shared" si="17"/>
        <v>420044.06110955076</v>
      </c>
      <c r="F116" s="247">
        <f t="shared" si="10"/>
        <v>0.35298946879129839</v>
      </c>
      <c r="G116" s="53">
        <f>'★施工時販売価格指数（四半期）'!E116</f>
        <v>87.352084808970233</v>
      </c>
      <c r="H116" s="53">
        <f t="shared" si="11"/>
        <v>17403566.07688095</v>
      </c>
      <c r="I116" s="52">
        <f t="shared" si="9"/>
        <v>16973965.798784684</v>
      </c>
      <c r="J116" s="52">
        <f t="shared" si="9"/>
        <v>311123.57730658562</v>
      </c>
      <c r="K116" s="53">
        <f t="shared" si="13"/>
        <v>480863.23529443244</v>
      </c>
      <c r="L116" s="247">
        <f t="shared" si="14"/>
        <v>0.35298946879129844</v>
      </c>
      <c r="M116" s="248">
        <f t="shared" si="15"/>
        <v>86.970888225642696</v>
      </c>
      <c r="N116" s="250">
        <f t="shared" si="18"/>
        <v>86.704312931556331</v>
      </c>
    </row>
    <row r="117" spans="1:14">
      <c r="A117" s="103" t="s">
        <v>216</v>
      </c>
      <c r="B117" s="54">
        <v>19292143</v>
      </c>
      <c r="C117" s="54">
        <v>16468008</v>
      </c>
      <c r="D117" s="52">
        <f t="shared" si="16"/>
        <v>300014.28110955073</v>
      </c>
      <c r="E117" s="53">
        <f t="shared" si="17"/>
        <v>464694.36110955075</v>
      </c>
      <c r="F117" s="247">
        <f t="shared" si="10"/>
        <v>0.35438364177003001</v>
      </c>
      <c r="G117" s="53">
        <f>'★施工時販売価格指数（四半期）'!E117</f>
        <v>86.984589629418096</v>
      </c>
      <c r="H117" s="53">
        <f t="shared" si="11"/>
        <v>22310250.008171491</v>
      </c>
      <c r="I117" s="52">
        <f t="shared" si="9"/>
        <v>18932098.283338383</v>
      </c>
      <c r="J117" s="52">
        <f t="shared" si="9"/>
        <v>344905.09455491672</v>
      </c>
      <c r="K117" s="53">
        <f t="shared" si="13"/>
        <v>534226.07738830056</v>
      </c>
      <c r="L117" s="247">
        <f t="shared" si="14"/>
        <v>0.35438364177003001</v>
      </c>
      <c r="M117" s="248">
        <f t="shared" si="15"/>
        <v>86.472105838948195</v>
      </c>
      <c r="N117" s="250">
        <f t="shared" si="18"/>
        <v>86.207059367484334</v>
      </c>
    </row>
    <row r="118" spans="1:14">
      <c r="A118" s="103" t="s">
        <v>217</v>
      </c>
      <c r="B118" s="54">
        <v>16524611</v>
      </c>
      <c r="C118" s="54">
        <v>19711892</v>
      </c>
      <c r="D118" s="52">
        <f t="shared" si="16"/>
        <v>268141.47110955074</v>
      </c>
      <c r="E118" s="53">
        <f t="shared" si="17"/>
        <v>465260.39110955072</v>
      </c>
      <c r="F118" s="247">
        <f t="shared" si="10"/>
        <v>0.42367440634675946</v>
      </c>
      <c r="G118" s="53">
        <f>'★施工時販売価格指数（四半期）'!E118</f>
        <v>87.076229668874177</v>
      </c>
      <c r="H118" s="53">
        <f t="shared" si="11"/>
        <v>18940879.670886677</v>
      </c>
      <c r="I118" s="52">
        <f t="shared" si="9"/>
        <v>22637512.068401042</v>
      </c>
      <c r="J118" s="52">
        <f t="shared" si="9"/>
        <v>307938.77057977306</v>
      </c>
      <c r="K118" s="53">
        <f t="shared" si="13"/>
        <v>534313.89126378344</v>
      </c>
      <c r="L118" s="247">
        <f t="shared" si="14"/>
        <v>0.4236744063467594</v>
      </c>
      <c r="M118" s="248">
        <f t="shared" si="15"/>
        <v>87.243102153272034</v>
      </c>
      <c r="N118" s="250">
        <f t="shared" si="18"/>
        <v>86.975692493695192</v>
      </c>
    </row>
    <row r="119" spans="1:14">
      <c r="A119" s="103" t="s">
        <v>218</v>
      </c>
      <c r="B119" s="54">
        <v>17580969</v>
      </c>
      <c r="C119" s="54">
        <v>16191063</v>
      </c>
      <c r="D119" s="52">
        <f t="shared" si="16"/>
        <v>282040.53110955073</v>
      </c>
      <c r="E119" s="53">
        <f t="shared" si="17"/>
        <v>443951.16110955074</v>
      </c>
      <c r="F119" s="247">
        <f t="shared" si="10"/>
        <v>0.36470369757642429</v>
      </c>
      <c r="G119" s="53">
        <f>'★施工時販売価格指数（四半期）'!E119</f>
        <v>85.608176538836815</v>
      </c>
      <c r="H119" s="53">
        <f t="shared" si="11"/>
        <v>21064622.802506097</v>
      </c>
      <c r="I119" s="52">
        <f t="shared" si="9"/>
        <v>18912986.649884779</v>
      </c>
      <c r="J119" s="52">
        <f t="shared" si="9"/>
        <v>329455.13210598624</v>
      </c>
      <c r="K119" s="53">
        <f t="shared" si="13"/>
        <v>518584.99860483402</v>
      </c>
      <c r="L119" s="247">
        <f t="shared" si="14"/>
        <v>0.36470369757642424</v>
      </c>
      <c r="M119" s="248">
        <f t="shared" si="15"/>
        <v>83.462064167170183</v>
      </c>
      <c r="N119" s="250">
        <f t="shared" si="18"/>
        <v>83.206243802973205</v>
      </c>
    </row>
    <row r="120" spans="1:14">
      <c r="A120" s="103" t="s">
        <v>219</v>
      </c>
      <c r="B120" s="54">
        <v>15130543</v>
      </c>
      <c r="C120" s="54">
        <v>15306381</v>
      </c>
      <c r="D120" s="52">
        <f t="shared" si="16"/>
        <v>280282.15110955073</v>
      </c>
      <c r="E120" s="53">
        <f t="shared" si="17"/>
        <v>433345.96110955073</v>
      </c>
      <c r="F120" s="247">
        <f t="shared" si="10"/>
        <v>0.35321388390950104</v>
      </c>
      <c r="G120" s="53">
        <f>'★施工時販売価格指数（四半期）'!E120</f>
        <v>85.729224564506836</v>
      </c>
      <c r="H120" s="53">
        <f t="shared" si="11"/>
        <v>17602705.709016141</v>
      </c>
      <c r="I120" s="52">
        <f t="shared" si="9"/>
        <v>17854332.729304854</v>
      </c>
      <c r="J120" s="52">
        <f t="shared" si="9"/>
        <v>326938.86190309911</v>
      </c>
      <c r="K120" s="53">
        <f t="shared" si="13"/>
        <v>505482.18919614761</v>
      </c>
      <c r="L120" s="247">
        <f t="shared" si="14"/>
        <v>0.35321388390950104</v>
      </c>
      <c r="M120" s="248">
        <f t="shared" si="15"/>
        <v>85.955780038122811</v>
      </c>
      <c r="N120" s="250">
        <f t="shared" si="18"/>
        <v>85.692316161766442</v>
      </c>
    </row>
    <row r="121" spans="1:14">
      <c r="A121" s="103" t="s">
        <v>220</v>
      </c>
      <c r="B121" s="54">
        <v>17879304</v>
      </c>
      <c r="C121" s="54">
        <v>16692943</v>
      </c>
      <c r="D121" s="52">
        <f t="shared" si="16"/>
        <v>292145.76110955072</v>
      </c>
      <c r="E121" s="53">
        <f t="shared" si="17"/>
        <v>459075.19110955077</v>
      </c>
      <c r="F121" s="247">
        <f t="shared" si="10"/>
        <v>0.3636211087698813</v>
      </c>
      <c r="G121" s="53">
        <f>'★施工時販売価格指数（四半期）'!E121</f>
        <v>85.860530340286033</v>
      </c>
      <c r="H121" s="53">
        <f t="shared" si="11"/>
        <v>20773660.456574839</v>
      </c>
      <c r="I121" s="52">
        <f t="shared" si="9"/>
        <v>19441928.594945583</v>
      </c>
      <c r="J121" s="52">
        <f t="shared" si="9"/>
        <v>340256.18051939167</v>
      </c>
      <c r="K121" s="53">
        <f t="shared" si="13"/>
        <v>534675.46646884747</v>
      </c>
      <c r="L121" s="247">
        <f t="shared" si="14"/>
        <v>0.36362110876988135</v>
      </c>
      <c r="M121" s="248">
        <f t="shared" si="15"/>
        <v>86.06718126242032</v>
      </c>
      <c r="N121" s="250">
        <f t="shared" si="18"/>
        <v>85.803375929115134</v>
      </c>
    </row>
    <row r="122" spans="1:14">
      <c r="A122" s="103" t="s">
        <v>221</v>
      </c>
      <c r="B122" s="54">
        <v>15694421</v>
      </c>
      <c r="C122" s="54">
        <v>18753121</v>
      </c>
      <c r="D122" s="52">
        <f t="shared" si="16"/>
        <v>261558.76110955075</v>
      </c>
      <c r="E122" s="53">
        <f t="shared" si="17"/>
        <v>449089.97110955068</v>
      </c>
      <c r="F122" s="247">
        <f t="shared" si="10"/>
        <v>0.41758048957689542</v>
      </c>
      <c r="G122" s="53">
        <f>'★施工時販売価格指数（四半期）'!E122</f>
        <v>86.26155747155515</v>
      </c>
      <c r="H122" s="53">
        <f t="shared" si="11"/>
        <v>18035808.181599297</v>
      </c>
      <c r="I122" s="52">
        <f t="shared" si="9"/>
        <v>21739835.854672417</v>
      </c>
      <c r="J122" s="52">
        <f t="shared" si="9"/>
        <v>303215.90378866048</v>
      </c>
      <c r="K122" s="53">
        <f t="shared" si="13"/>
        <v>520614.26233538461</v>
      </c>
      <c r="L122" s="247">
        <f t="shared" si="14"/>
        <v>0.41758048957689542</v>
      </c>
      <c r="M122" s="248">
        <f t="shared" si="15"/>
        <v>87.018118855421989</v>
      </c>
      <c r="N122" s="250">
        <f t="shared" si="18"/>
        <v>86.751398794284484</v>
      </c>
    </row>
    <row r="123" spans="1:14">
      <c r="A123" s="103" t="s">
        <v>222</v>
      </c>
      <c r="B123" s="54">
        <v>17115640</v>
      </c>
      <c r="C123" s="54">
        <v>15671638</v>
      </c>
      <c r="D123" s="52">
        <f t="shared" si="16"/>
        <v>275998.78110955073</v>
      </c>
      <c r="E123" s="53">
        <f t="shared" si="17"/>
        <v>432715.16110955074</v>
      </c>
      <c r="F123" s="247">
        <f t="shared" si="10"/>
        <v>0.36216983846406997</v>
      </c>
      <c r="G123" s="53">
        <f>'★施工時販売価格指数（四半期）'!E123</f>
        <v>86.226215552429522</v>
      </c>
      <c r="H123" s="53">
        <f t="shared" si="11"/>
        <v>19862122.119386863</v>
      </c>
      <c r="I123" s="52">
        <f t="shared" si="9"/>
        <v>18175027.049019586</v>
      </c>
      <c r="J123" s="52">
        <f t="shared" si="9"/>
        <v>320086.85449233325</v>
      </c>
      <c r="K123" s="53">
        <f t="shared" si="13"/>
        <v>501837.12498252909</v>
      </c>
      <c r="L123" s="247">
        <f t="shared" si="14"/>
        <v>0.36216983846406997</v>
      </c>
      <c r="M123" s="248">
        <f t="shared" si="15"/>
        <v>86.172262445682492</v>
      </c>
      <c r="N123" s="250">
        <f t="shared" si="18"/>
        <v>85.9081350270462</v>
      </c>
    </row>
    <row r="124" spans="1:14">
      <c r="A124" s="103" t="s">
        <v>223</v>
      </c>
      <c r="B124" s="54">
        <v>14435898</v>
      </c>
      <c r="C124" s="54">
        <v>14645780</v>
      </c>
      <c r="D124" s="52">
        <f t="shared" si="16"/>
        <v>273899.96110955079</v>
      </c>
      <c r="E124" s="53">
        <f t="shared" si="17"/>
        <v>420357.76110955072</v>
      </c>
      <c r="F124" s="247">
        <f t="shared" si="10"/>
        <v>0.34841226581238538</v>
      </c>
      <c r="G124" s="53">
        <f>'★施工時販売価格指数（四半期）'!E124</f>
        <v>86.276511661355528</v>
      </c>
      <c r="H124" s="53">
        <f t="shared" si="11"/>
        <v>16713469.980450671</v>
      </c>
      <c r="I124" s="52">
        <f t="shared" si="9"/>
        <v>16975396.568519417</v>
      </c>
      <c r="J124" s="52">
        <f t="shared" si="9"/>
        <v>317467.5886116458</v>
      </c>
      <c r="K124" s="53">
        <f t="shared" si="13"/>
        <v>487221.55429683998</v>
      </c>
      <c r="L124" s="247">
        <f t="shared" si="14"/>
        <v>0.34841226581238544</v>
      </c>
      <c r="M124" s="248">
        <f t="shared" si="15"/>
        <v>86.372835903527573</v>
      </c>
      <c r="N124" s="250">
        <f t="shared" si="18"/>
        <v>86.108093705283963</v>
      </c>
    </row>
    <row r="125" spans="1:14">
      <c r="A125" s="103" t="s">
        <v>224</v>
      </c>
      <c r="B125" s="54">
        <v>18137482</v>
      </c>
      <c r="C125" s="54">
        <v>16324841</v>
      </c>
      <c r="D125" s="52">
        <f t="shared" si="16"/>
        <v>292026.37110955082</v>
      </c>
      <c r="E125" s="53">
        <f t="shared" si="17"/>
        <v>455274.78110955079</v>
      </c>
      <c r="F125" s="247">
        <f t="shared" si="10"/>
        <v>0.35857116794861132</v>
      </c>
      <c r="G125" s="53">
        <f>'★施工時販売価格指数（四半期）'!E125</f>
        <v>86.66518095138882</v>
      </c>
      <c r="H125" s="53">
        <f t="shared" si="11"/>
        <v>20785847.211038511</v>
      </c>
      <c r="I125" s="52">
        <f t="shared" si="9"/>
        <v>18836677.914694171</v>
      </c>
      <c r="J125" s="52">
        <f t="shared" si="9"/>
        <v>336959.2815750892</v>
      </c>
      <c r="K125" s="53">
        <f t="shared" si="13"/>
        <v>525326.06072203093</v>
      </c>
      <c r="L125" s="247">
        <f t="shared" si="14"/>
        <v>0.35857116794861127</v>
      </c>
      <c r="M125" s="248">
        <f t="shared" si="15"/>
        <v>87.25880555096127</v>
      </c>
      <c r="N125" s="250">
        <f t="shared" si="18"/>
        <v>86.991347758751274</v>
      </c>
    </row>
    <row r="126" spans="1:14">
      <c r="A126" s="103" t="s">
        <v>225</v>
      </c>
      <c r="B126" s="54">
        <v>16670176</v>
      </c>
      <c r="C126" s="54">
        <v>18598866</v>
      </c>
      <c r="D126" s="52">
        <f t="shared" si="16"/>
        <v>272739.4711095508</v>
      </c>
      <c r="E126" s="53">
        <f t="shared" si="17"/>
        <v>458728.13110955083</v>
      </c>
      <c r="F126" s="247">
        <f t="shared" si="10"/>
        <v>0.40544419970525691</v>
      </c>
      <c r="G126" s="53">
        <f>'★施工時販売価格指数（四半期）'!E126</f>
        <v>86.78531240654776</v>
      </c>
      <c r="H126" s="53">
        <f t="shared" si="11"/>
        <v>19161879.043855809</v>
      </c>
      <c r="I126" s="52">
        <f t="shared" si="9"/>
        <v>21430891.33893209</v>
      </c>
      <c r="J126" s="52">
        <f t="shared" si="9"/>
        <v>314269.1586243264</v>
      </c>
      <c r="K126" s="53">
        <f t="shared" si="13"/>
        <v>528578.0720136473</v>
      </c>
      <c r="L126" s="247">
        <f t="shared" si="14"/>
        <v>0.40544419970525691</v>
      </c>
      <c r="M126" s="248">
        <f t="shared" si="15"/>
        <v>86.996562090006691</v>
      </c>
      <c r="N126" s="250">
        <f t="shared" si="18"/>
        <v>86.729908102715243</v>
      </c>
    </row>
    <row r="127" spans="1:14">
      <c r="A127" s="103" t="s">
        <v>226</v>
      </c>
      <c r="B127" s="54">
        <v>17251787</v>
      </c>
      <c r="C127" s="54">
        <v>16786452</v>
      </c>
      <c r="D127" s="52">
        <f t="shared" si="16"/>
        <v>277392.82110955083</v>
      </c>
      <c r="E127" s="53">
        <f t="shared" si="17"/>
        <v>445257.34110955079</v>
      </c>
      <c r="F127" s="247">
        <f t="shared" si="10"/>
        <v>0.37700562012451744</v>
      </c>
      <c r="G127" s="53">
        <f>'★施工時販売価格指数（四半期）'!E127</f>
        <v>85.939429526435831</v>
      </c>
      <c r="H127" s="53">
        <f t="shared" si="11"/>
        <v>20383684.180308536</v>
      </c>
      <c r="I127" s="52">
        <f t="shared" si="9"/>
        <v>19532887.398136985</v>
      </c>
      <c r="J127" s="52">
        <f t="shared" si="9"/>
        <v>322777.12644604192</v>
      </c>
      <c r="K127" s="53">
        <f t="shared" si="13"/>
        <v>518106.00042741175</v>
      </c>
      <c r="L127" s="247">
        <f t="shared" si="14"/>
        <v>0.37700562012451738</v>
      </c>
      <c r="M127" s="248">
        <f t="shared" si="15"/>
        <v>84.635274209487235</v>
      </c>
      <c r="N127" s="250">
        <f t="shared" si="18"/>
        <v>84.375857828066145</v>
      </c>
    </row>
    <row r="128" spans="1:14">
      <c r="A128" s="103" t="s">
        <v>227</v>
      </c>
      <c r="B128" s="54">
        <v>13225841</v>
      </c>
      <c r="C128" s="54">
        <v>13870478</v>
      </c>
      <c r="D128" s="52">
        <f t="shared" si="16"/>
        <v>270946.45110955084</v>
      </c>
      <c r="E128" s="53">
        <f t="shared" si="17"/>
        <v>409651.2311095508</v>
      </c>
      <c r="F128" s="247">
        <f t="shared" si="10"/>
        <v>0.33859236703454926</v>
      </c>
      <c r="G128" s="53">
        <f>'★施工時販売価格指数（四半期）'!E128</f>
        <v>85.67797753033166</v>
      </c>
      <c r="H128" s="53">
        <f t="shared" si="11"/>
        <v>15535184.311854241</v>
      </c>
      <c r="I128" s="52">
        <f t="shared" si="9"/>
        <v>16189081.955266256</v>
      </c>
      <c r="J128" s="52">
        <f t="shared" si="9"/>
        <v>316238.15001192177</v>
      </c>
      <c r="K128" s="53">
        <f t="shared" si="13"/>
        <v>478128.96956458432</v>
      </c>
      <c r="L128" s="247">
        <f t="shared" si="14"/>
        <v>0.3385923670345492</v>
      </c>
      <c r="M128" s="248">
        <f t="shared" si="15"/>
        <v>85.134754338948653</v>
      </c>
      <c r="N128" s="250">
        <f t="shared" si="18"/>
        <v>84.873806996247097</v>
      </c>
    </row>
    <row r="129" spans="1:14">
      <c r="A129" s="103" t="s">
        <v>228</v>
      </c>
      <c r="B129" s="54">
        <v>17619158</v>
      </c>
      <c r="C129" s="54">
        <v>15384584</v>
      </c>
      <c r="D129" s="52">
        <f t="shared" si="16"/>
        <v>293292.19110955083</v>
      </c>
      <c r="E129" s="53">
        <f t="shared" si="17"/>
        <v>447138.03110955085</v>
      </c>
      <c r="F129" s="247">
        <f t="shared" si="10"/>
        <v>0.34406789245423652</v>
      </c>
      <c r="G129" s="53">
        <f>'★施工時販売価格指数（四半期）'!E129</f>
        <v>84.881150987017406</v>
      </c>
      <c r="H129" s="53">
        <f t="shared" si="11"/>
        <v>21054315.05596748</v>
      </c>
      <c r="I129" s="52">
        <f t="shared" si="9"/>
        <v>18124853.187197093</v>
      </c>
      <c r="J129" s="52">
        <f t="shared" si="9"/>
        <v>345532.76869962562</v>
      </c>
      <c r="K129" s="53">
        <f t="shared" si="13"/>
        <v>526781.3005715966</v>
      </c>
      <c r="L129" s="247">
        <f t="shared" si="14"/>
        <v>0.34406789245423647</v>
      </c>
      <c r="M129" s="248">
        <f t="shared" si="15"/>
        <v>83.684308670996899</v>
      </c>
      <c r="N129" s="250">
        <f t="shared" si="18"/>
        <v>83.427807103064112</v>
      </c>
    </row>
    <row r="130" spans="1:14">
      <c r="A130" s="103" t="s">
        <v>229</v>
      </c>
      <c r="B130" s="54">
        <v>15272509</v>
      </c>
      <c r="C130" s="54">
        <v>17674152</v>
      </c>
      <c r="D130" s="52">
        <f t="shared" si="16"/>
        <v>269275.76110955083</v>
      </c>
      <c r="E130" s="53">
        <f t="shared" si="17"/>
        <v>446017.28110955085</v>
      </c>
      <c r="F130" s="247">
        <f t="shared" si="10"/>
        <v>0.39626608090234222</v>
      </c>
      <c r="G130" s="53">
        <f>'★施工時販売価格指数（四半期）'!E130</f>
        <v>85.020544420742795</v>
      </c>
      <c r="H130" s="53">
        <f t="shared" si="11"/>
        <v>17906664.918028891</v>
      </c>
      <c r="I130" s="52">
        <f t="shared" si="9"/>
        <v>20788095.536692385</v>
      </c>
      <c r="J130" s="52">
        <f t="shared" si="9"/>
        <v>316718.46251299069</v>
      </c>
      <c r="K130" s="53">
        <f t="shared" si="13"/>
        <v>524599.41787991452</v>
      </c>
      <c r="L130" s="247">
        <f t="shared" si="14"/>
        <v>0.39626608090234222</v>
      </c>
      <c r="M130" s="248">
        <f t="shared" si="15"/>
        <v>85.289522476199593</v>
      </c>
      <c r="N130" s="250">
        <f t="shared" si="18"/>
        <v>85.028100752213163</v>
      </c>
    </row>
    <row r="131" spans="1:14">
      <c r="A131" s="103" t="s">
        <v>230</v>
      </c>
      <c r="B131" s="54">
        <v>15644031</v>
      </c>
      <c r="C131" s="54">
        <v>15556102</v>
      </c>
      <c r="D131" s="52">
        <f t="shared" si="16"/>
        <v>270155.05110955081</v>
      </c>
      <c r="E131" s="53">
        <f t="shared" si="17"/>
        <v>425716.07110955083</v>
      </c>
      <c r="F131" s="247">
        <f t="shared" si="10"/>
        <v>0.36541025945898337</v>
      </c>
      <c r="G131" s="53">
        <f>'★施工時販売価格指数（四半期）'!E131</f>
        <v>84.194090858031288</v>
      </c>
      <c r="H131" s="53">
        <f t="shared" si="11"/>
        <v>18891805.754563965</v>
      </c>
      <c r="I131" s="52">
        <f t="shared" ref="I131:J194" si="19">C131/$G131*100</f>
        <v>18476477.19865616</v>
      </c>
      <c r="J131" s="52">
        <f t="shared" si="19"/>
        <v>320871.74807206873</v>
      </c>
      <c r="K131" s="53">
        <f t="shared" si="13"/>
        <v>505636.52005863038</v>
      </c>
      <c r="L131" s="247">
        <f t="shared" si="14"/>
        <v>0.36541025945898342</v>
      </c>
      <c r="M131" s="248">
        <f t="shared" si="15"/>
        <v>82.808553100968908</v>
      </c>
      <c r="N131" s="250">
        <f t="shared" si="18"/>
        <v>82.554735819737004</v>
      </c>
    </row>
    <row r="132" spans="1:14">
      <c r="A132" s="103" t="s">
        <v>231</v>
      </c>
      <c r="B132" s="54">
        <v>12461808</v>
      </c>
      <c r="C132" s="54">
        <v>13120500</v>
      </c>
      <c r="D132" s="52">
        <f t="shared" si="16"/>
        <v>263568.13110955083</v>
      </c>
      <c r="E132" s="53">
        <f t="shared" si="17"/>
        <v>394773.13110955083</v>
      </c>
      <c r="F132" s="247">
        <f t="shared" ref="F132:F195" si="20">C132/100/E132</f>
        <v>0.33235544585122789</v>
      </c>
      <c r="G132" s="53">
        <f>'★施工時販売価格指数（四半期）'!E132</f>
        <v>83.780045655289939</v>
      </c>
      <c r="H132" s="53">
        <f t="shared" ref="H132:H195" si="21">(J132-J131)*100+I132</f>
        <v>15033010.915039092</v>
      </c>
      <c r="I132" s="52">
        <f t="shared" si="19"/>
        <v>15660650.33430972</v>
      </c>
      <c r="J132" s="52">
        <f t="shared" si="19"/>
        <v>314595.35387936246</v>
      </c>
      <c r="K132" s="53">
        <f t="shared" si="13"/>
        <v>471201.85722245963</v>
      </c>
      <c r="L132" s="247">
        <f t="shared" si="14"/>
        <v>0.33235544585122789</v>
      </c>
      <c r="M132" s="248">
        <f t="shared" si="15"/>
        <v>82.896287845658051</v>
      </c>
      <c r="N132" s="250">
        <f t="shared" si="18"/>
        <v>82.642201647828372</v>
      </c>
    </row>
    <row r="133" spans="1:14">
      <c r="A133" s="103" t="s">
        <v>232</v>
      </c>
      <c r="B133" s="54">
        <v>16147102</v>
      </c>
      <c r="C133" s="54">
        <v>14646306</v>
      </c>
      <c r="D133" s="52">
        <f t="shared" si="16"/>
        <v>278576.09110955079</v>
      </c>
      <c r="E133" s="53">
        <f t="shared" si="17"/>
        <v>425039.15110955085</v>
      </c>
      <c r="F133" s="247">
        <f t="shared" si="20"/>
        <v>0.3445872212422384</v>
      </c>
      <c r="G133" s="53">
        <f>'★施工時販売価格指数（四半期）'!E133</f>
        <v>83.698706316576235</v>
      </c>
      <c r="H133" s="53">
        <f t="shared" si="21"/>
        <v>19322510.095767155</v>
      </c>
      <c r="I133" s="52">
        <f t="shared" si="19"/>
        <v>17498843.942226321</v>
      </c>
      <c r="J133" s="52">
        <f t="shared" si="19"/>
        <v>332832.01541477081</v>
      </c>
      <c r="K133" s="53">
        <f t="shared" ref="K133:K196" si="22">J132+H133/100</f>
        <v>507820.45483703399</v>
      </c>
      <c r="L133" s="247">
        <f t="shared" ref="L133:L196" si="23">I133/100/K133</f>
        <v>0.34458722124223851</v>
      </c>
      <c r="M133" s="248">
        <f t="shared" ref="M133:M196" si="24">B133/H133*100</f>
        <v>83.56627539574805</v>
      </c>
      <c r="N133" s="250">
        <f t="shared" si="18"/>
        <v>83.310135612726327</v>
      </c>
    </row>
    <row r="134" spans="1:14">
      <c r="A134" s="103" t="s">
        <v>233</v>
      </c>
      <c r="B134" s="54">
        <v>14379273</v>
      </c>
      <c r="C134" s="54">
        <v>16720378</v>
      </c>
      <c r="D134" s="52">
        <f t="shared" ref="D134:D166" si="25">D135-B135/100+C135/100</f>
        <v>255165.04110955077</v>
      </c>
      <c r="E134" s="53">
        <f t="shared" si="17"/>
        <v>422368.82110955077</v>
      </c>
      <c r="F134" s="247">
        <f t="shared" si="20"/>
        <v>0.39587150292192608</v>
      </c>
      <c r="G134" s="53">
        <f>'★施工時販売価格指数（四半期）'!E134</f>
        <v>84.037558874924258</v>
      </c>
      <c r="H134" s="53">
        <f t="shared" si="21"/>
        <v>16976328.454887468</v>
      </c>
      <c r="I134" s="52">
        <f t="shared" si="19"/>
        <v>19896315.67581046</v>
      </c>
      <c r="J134" s="52">
        <f t="shared" si="19"/>
        <v>303632.14320554089</v>
      </c>
      <c r="K134" s="53">
        <f t="shared" si="22"/>
        <v>502595.29996364552</v>
      </c>
      <c r="L134" s="247">
        <f t="shared" si="23"/>
        <v>0.39587150292192602</v>
      </c>
      <c r="M134" s="248">
        <f t="shared" si="24"/>
        <v>84.701901463624324</v>
      </c>
      <c r="N134" s="250">
        <f t="shared" si="18"/>
        <v>84.442280862374872</v>
      </c>
    </row>
    <row r="135" spans="1:14">
      <c r="A135" s="103" t="s">
        <v>234</v>
      </c>
      <c r="B135" s="54">
        <v>14134995</v>
      </c>
      <c r="C135" s="54">
        <v>14588190</v>
      </c>
      <c r="D135" s="52">
        <f t="shared" si="25"/>
        <v>250633.09110955079</v>
      </c>
      <c r="E135" s="53">
        <f t="shared" ref="E135:E198" si="26">D134+B135/100</f>
        <v>396514.99110955081</v>
      </c>
      <c r="F135" s="247">
        <f t="shared" si="20"/>
        <v>0.36791017558197475</v>
      </c>
      <c r="G135" s="53">
        <f>'★施工時販売価格指数（四半期）'!E135</f>
        <v>83.763360533545438</v>
      </c>
      <c r="H135" s="53">
        <f t="shared" si="21"/>
        <v>16974307.548659243</v>
      </c>
      <c r="I135" s="52">
        <f t="shared" si="19"/>
        <v>17415955.982517846</v>
      </c>
      <c r="J135" s="52">
        <f t="shared" si="19"/>
        <v>299215.65886695485</v>
      </c>
      <c r="K135" s="53">
        <f t="shared" si="22"/>
        <v>473375.21869213332</v>
      </c>
      <c r="L135" s="247">
        <f t="shared" si="23"/>
        <v>0.36791017558197475</v>
      </c>
      <c r="M135" s="248">
        <f t="shared" si="24"/>
        <v>83.27288143849195</v>
      </c>
      <c r="N135" s="250">
        <f t="shared" si="18"/>
        <v>83.017640940070322</v>
      </c>
    </row>
    <row r="136" spans="1:14">
      <c r="A136" s="103" t="s">
        <v>235</v>
      </c>
      <c r="B136" s="54">
        <v>12265175</v>
      </c>
      <c r="C136" s="54">
        <v>12428686</v>
      </c>
      <c r="D136" s="52">
        <f t="shared" si="25"/>
        <v>248997.9811095508</v>
      </c>
      <c r="E136" s="53">
        <f t="shared" si="26"/>
        <v>373284.84110955079</v>
      </c>
      <c r="F136" s="247">
        <f t="shared" si="20"/>
        <v>0.33295447956196156</v>
      </c>
      <c r="G136" s="53">
        <f>'★施工時販売価格指数（四半期）'!E136</f>
        <v>83.648275055011027</v>
      </c>
      <c r="H136" s="53">
        <f t="shared" si="21"/>
        <v>14703961.760355361</v>
      </c>
      <c r="I136" s="52">
        <f t="shared" si="19"/>
        <v>14858269.33290174</v>
      </c>
      <c r="J136" s="52">
        <f t="shared" si="19"/>
        <v>297672.58314149105</v>
      </c>
      <c r="K136" s="53">
        <f t="shared" si="22"/>
        <v>446255.27647050843</v>
      </c>
      <c r="L136" s="247">
        <f t="shared" si="23"/>
        <v>0.33295447956196156</v>
      </c>
      <c r="M136" s="248">
        <f t="shared" si="24"/>
        <v>83.414083904034712</v>
      </c>
      <c r="N136" s="250">
        <f t="shared" si="18"/>
        <v>83.158410604597194</v>
      </c>
    </row>
    <row r="137" spans="1:14">
      <c r="A137" s="103" t="s">
        <v>236</v>
      </c>
      <c r="B137" s="54">
        <v>14780468</v>
      </c>
      <c r="C137" s="54">
        <v>13846911</v>
      </c>
      <c r="D137" s="52">
        <f t="shared" si="25"/>
        <v>258333.55110955081</v>
      </c>
      <c r="E137" s="53">
        <f t="shared" si="26"/>
        <v>396802.6611095508</v>
      </c>
      <c r="F137" s="247">
        <f t="shared" si="20"/>
        <v>0.34896215063883079</v>
      </c>
      <c r="G137" s="53">
        <f>'★施工時販売価格指数（四半期）'!E137</f>
        <v>83.867718821554135</v>
      </c>
      <c r="H137" s="53">
        <f t="shared" si="21"/>
        <v>17545660.969351415</v>
      </c>
      <c r="I137" s="52">
        <f t="shared" si="19"/>
        <v>16510418.066171752</v>
      </c>
      <c r="J137" s="52">
        <f t="shared" si="19"/>
        <v>308025.01217328769</v>
      </c>
      <c r="K137" s="53">
        <f t="shared" si="22"/>
        <v>473129.19283500523</v>
      </c>
      <c r="L137" s="247">
        <f t="shared" si="23"/>
        <v>0.34896215063883079</v>
      </c>
      <c r="M137" s="248">
        <f t="shared" si="24"/>
        <v>84.240018234812425</v>
      </c>
      <c r="N137" s="250">
        <f t="shared" si="18"/>
        <v>83.981813356226809</v>
      </c>
    </row>
    <row r="138" spans="1:14">
      <c r="A138" s="103" t="s">
        <v>237</v>
      </c>
      <c r="B138" s="54">
        <v>13584069</v>
      </c>
      <c r="C138" s="54">
        <v>15572470</v>
      </c>
      <c r="D138" s="52">
        <f t="shared" si="25"/>
        <v>238449.5411095508</v>
      </c>
      <c r="E138" s="53">
        <f t="shared" si="26"/>
        <v>394174.24110955081</v>
      </c>
      <c r="F138" s="247">
        <f t="shared" si="20"/>
        <v>0.39506564295438129</v>
      </c>
      <c r="G138" s="53">
        <f>'★施工時販売価格指数（四半期）'!E138</f>
        <v>83.994195827875046</v>
      </c>
      <c r="H138" s="53">
        <f t="shared" si="21"/>
        <v>16126246.325812384</v>
      </c>
      <c r="I138" s="52">
        <f t="shared" si="19"/>
        <v>18539935.821174901</v>
      </c>
      <c r="J138" s="52">
        <f t="shared" si="19"/>
        <v>283888.11721966253</v>
      </c>
      <c r="K138" s="53">
        <f t="shared" si="22"/>
        <v>469287.47543141153</v>
      </c>
      <c r="L138" s="247">
        <f t="shared" si="23"/>
        <v>0.39506564295438129</v>
      </c>
      <c r="M138" s="248">
        <f t="shared" si="24"/>
        <v>84.235777660525599</v>
      </c>
      <c r="N138" s="250">
        <f t="shared" si="18"/>
        <v>83.977585779764425</v>
      </c>
    </row>
    <row r="139" spans="1:14">
      <c r="A139" s="103" t="s">
        <v>238</v>
      </c>
      <c r="B139" s="54">
        <v>13489421</v>
      </c>
      <c r="C139" s="54">
        <v>13495078</v>
      </c>
      <c r="D139" s="52">
        <f t="shared" si="25"/>
        <v>238392.9711095508</v>
      </c>
      <c r="E139" s="53">
        <f t="shared" si="26"/>
        <v>373343.75110955082</v>
      </c>
      <c r="F139" s="247">
        <f t="shared" si="20"/>
        <v>0.3614652169721228</v>
      </c>
      <c r="G139" s="53">
        <f>'★施工時販売価格指数（四半期）'!E139</f>
        <v>84.027654883713296</v>
      </c>
      <c r="H139" s="53">
        <f t="shared" si="21"/>
        <v>16042245.127855981</v>
      </c>
      <c r="I139" s="52">
        <f t="shared" si="19"/>
        <v>16060281.604521716</v>
      </c>
      <c r="J139" s="52">
        <f t="shared" si="19"/>
        <v>283707.75245300517</v>
      </c>
      <c r="K139" s="53">
        <f t="shared" si="22"/>
        <v>444310.56849822233</v>
      </c>
      <c r="L139" s="247">
        <f t="shared" si="23"/>
        <v>0.3614652169721228</v>
      </c>
      <c r="M139" s="248">
        <f t="shared" si="24"/>
        <v>84.086864977376379</v>
      </c>
      <c r="N139" s="250">
        <f t="shared" si="18"/>
        <v>83.829129530292207</v>
      </c>
    </row>
    <row r="140" spans="1:14">
      <c r="A140" s="103" t="s">
        <v>239</v>
      </c>
      <c r="B140" s="54">
        <v>11396723</v>
      </c>
      <c r="C140" s="54">
        <v>11649922</v>
      </c>
      <c r="D140" s="52">
        <f t="shared" si="25"/>
        <v>235860.98110955078</v>
      </c>
      <c r="E140" s="53">
        <f t="shared" si="26"/>
        <v>352360.20110955078</v>
      </c>
      <c r="F140" s="247">
        <f t="shared" si="20"/>
        <v>0.33062536470678122</v>
      </c>
      <c r="G140" s="53">
        <f>'★施工時販売価格指数（四半期）'!E140</f>
        <v>84.137522050133768</v>
      </c>
      <c r="H140" s="53">
        <f t="shared" si="21"/>
        <v>13508304.685244046</v>
      </c>
      <c r="I140" s="52">
        <f t="shared" si="19"/>
        <v>13846286.075620737</v>
      </c>
      <c r="J140" s="52">
        <f t="shared" si="19"/>
        <v>280327.93854923826</v>
      </c>
      <c r="K140" s="53">
        <f t="shared" si="22"/>
        <v>418790.79930544563</v>
      </c>
      <c r="L140" s="247">
        <f t="shared" si="23"/>
        <v>0.33062536470678122</v>
      </c>
      <c r="M140" s="248">
        <f t="shared" si="24"/>
        <v>84.36827022749452</v>
      </c>
      <c r="N140" s="250">
        <f t="shared" si="18"/>
        <v>84.109672242510143</v>
      </c>
    </row>
    <row r="141" spans="1:14">
      <c r="A141" s="103" t="s">
        <v>240</v>
      </c>
      <c r="B141" s="54">
        <v>14847720</v>
      </c>
      <c r="C141" s="54">
        <v>13127914</v>
      </c>
      <c r="D141" s="52">
        <f t="shared" si="25"/>
        <v>253059.04110955077</v>
      </c>
      <c r="E141" s="53">
        <f t="shared" si="26"/>
        <v>384338.18110955076</v>
      </c>
      <c r="F141" s="247">
        <f t="shared" si="20"/>
        <v>0.34157194484557479</v>
      </c>
      <c r="G141" s="53">
        <f>'★施工時販売価格指数（四半期）'!E141</f>
        <v>84.156200121609231</v>
      </c>
      <c r="H141" s="53">
        <f t="shared" si="21"/>
        <v>17636827.700489331</v>
      </c>
      <c r="I141" s="52">
        <f t="shared" si="19"/>
        <v>15599461.455043854</v>
      </c>
      <c r="J141" s="52">
        <f t="shared" si="19"/>
        <v>300701.60100369301</v>
      </c>
      <c r="K141" s="53">
        <f t="shared" si="22"/>
        <v>456696.21555413154</v>
      </c>
      <c r="L141" s="247">
        <f t="shared" si="23"/>
        <v>0.34157194484557474</v>
      </c>
      <c r="M141" s="248">
        <f t="shared" si="24"/>
        <v>84.185887916725818</v>
      </c>
      <c r="N141" s="250">
        <f t="shared" si="18"/>
        <v>83.927848953491377</v>
      </c>
    </row>
    <row r="142" spans="1:14">
      <c r="A142" s="103" t="s">
        <v>241</v>
      </c>
      <c r="B142" s="54">
        <v>12768865</v>
      </c>
      <c r="C142" s="54">
        <v>15052561</v>
      </c>
      <c r="D142" s="52">
        <f t="shared" si="25"/>
        <v>230222.08110955078</v>
      </c>
      <c r="E142" s="53">
        <f t="shared" si="26"/>
        <v>380747.69110955077</v>
      </c>
      <c r="F142" s="247">
        <f t="shared" si="20"/>
        <v>0.39534214787054334</v>
      </c>
      <c r="G142" s="53">
        <f>'★施工時販売価格指数（四半期）'!E142</f>
        <v>84.680899066353106</v>
      </c>
      <c r="H142" s="53">
        <f t="shared" si="21"/>
        <v>14892481.452504354</v>
      </c>
      <c r="I142" s="52">
        <f t="shared" si="19"/>
        <v>17775627.285446413</v>
      </c>
      <c r="J142" s="52">
        <f t="shared" si="19"/>
        <v>271870.14267427241</v>
      </c>
      <c r="K142" s="53">
        <f t="shared" si="22"/>
        <v>449626.41552873654</v>
      </c>
      <c r="L142" s="247">
        <f t="shared" si="23"/>
        <v>0.39534214787054334</v>
      </c>
      <c r="M142" s="248">
        <f t="shared" si="24"/>
        <v>85.740345158212421</v>
      </c>
      <c r="N142" s="250">
        <f t="shared" si="18"/>
        <v>85.477541613349032</v>
      </c>
    </row>
    <row r="143" spans="1:14">
      <c r="A143" s="103" t="s">
        <v>242</v>
      </c>
      <c r="B143" s="54">
        <v>13961602</v>
      </c>
      <c r="C143" s="54">
        <v>13102591</v>
      </c>
      <c r="D143" s="52">
        <f t="shared" si="25"/>
        <v>238812.19110955077</v>
      </c>
      <c r="E143" s="53">
        <f t="shared" si="26"/>
        <v>369838.1011095508</v>
      </c>
      <c r="F143" s="247">
        <f t="shared" si="20"/>
        <v>0.35427910106316612</v>
      </c>
      <c r="G143" s="53">
        <f>'★施工時販売価格指数（四半期）'!E143</f>
        <v>84.012079889974402</v>
      </c>
      <c r="H143" s="53">
        <f t="shared" si="21"/>
        <v>16835000.375455737</v>
      </c>
      <c r="I143" s="52">
        <f t="shared" si="19"/>
        <v>15596079.77467012</v>
      </c>
      <c r="J143" s="52">
        <f t="shared" si="19"/>
        <v>284259.34868212859</v>
      </c>
      <c r="K143" s="53">
        <f t="shared" si="22"/>
        <v>440220.14642882976</v>
      </c>
      <c r="L143" s="247">
        <f t="shared" si="23"/>
        <v>0.35427910106316618</v>
      </c>
      <c r="M143" s="248">
        <f t="shared" si="24"/>
        <v>82.931996962441701</v>
      </c>
      <c r="N143" s="250">
        <f t="shared" si="18"/>
        <v>82.677801312259604</v>
      </c>
    </row>
    <row r="144" spans="1:14">
      <c r="A144" s="103" t="s">
        <v>243</v>
      </c>
      <c r="B144" s="54">
        <v>11794874</v>
      </c>
      <c r="C144" s="54">
        <v>11592959</v>
      </c>
      <c r="D144" s="52">
        <f t="shared" si="25"/>
        <v>240831.34110955076</v>
      </c>
      <c r="E144" s="53">
        <f t="shared" si="26"/>
        <v>356760.93110955076</v>
      </c>
      <c r="F144" s="247">
        <f t="shared" si="20"/>
        <v>0.32495035159665908</v>
      </c>
      <c r="G144" s="53">
        <f>'★施工時販売価格指数（四半期）'!E144</f>
        <v>84.872336614532742</v>
      </c>
      <c r="H144" s="53">
        <f t="shared" si="21"/>
        <v>13609072.690240804</v>
      </c>
      <c r="I144" s="52">
        <f t="shared" si="19"/>
        <v>13659290.485487742</v>
      </c>
      <c r="J144" s="52">
        <f t="shared" si="19"/>
        <v>283757.17072965921</v>
      </c>
      <c r="K144" s="53">
        <f t="shared" si="22"/>
        <v>420350.07558453665</v>
      </c>
      <c r="L144" s="247">
        <f t="shared" si="23"/>
        <v>0.32495035159665908</v>
      </c>
      <c r="M144" s="248">
        <f t="shared" si="24"/>
        <v>86.66919685467046</v>
      </c>
      <c r="N144" s="250">
        <f t="shared" si="18"/>
        <v>86.403546277665654</v>
      </c>
    </row>
    <row r="145" spans="1:15">
      <c r="A145" s="103" t="s">
        <v>244</v>
      </c>
      <c r="B145" s="54">
        <v>15092219</v>
      </c>
      <c r="C145" s="54">
        <v>13295847</v>
      </c>
      <c r="D145" s="52">
        <f t="shared" si="25"/>
        <v>258795.06110955076</v>
      </c>
      <c r="E145" s="53">
        <f t="shared" si="26"/>
        <v>391753.53110955073</v>
      </c>
      <c r="F145" s="247">
        <f t="shared" si="20"/>
        <v>0.33939316289868804</v>
      </c>
      <c r="G145" s="53">
        <f>'★施工時販売価格指数（四半期）'!E145</f>
        <v>85.067275794399649</v>
      </c>
      <c r="H145" s="53">
        <f t="shared" si="21"/>
        <v>17676484.252533864</v>
      </c>
      <c r="I145" s="52">
        <f t="shared" si="19"/>
        <v>15629802.266308526</v>
      </c>
      <c r="J145" s="52">
        <f t="shared" si="19"/>
        <v>304223.99059191259</v>
      </c>
      <c r="K145" s="53">
        <f t="shared" si="22"/>
        <v>460522.01325499784</v>
      </c>
      <c r="L145" s="247">
        <f t="shared" si="23"/>
        <v>0.33939316289868804</v>
      </c>
      <c r="M145" s="248">
        <f t="shared" si="24"/>
        <v>85.380207876102858</v>
      </c>
      <c r="N145" s="250">
        <f t="shared" si="18"/>
        <v>85.118508191437385</v>
      </c>
      <c r="O145" s="142"/>
    </row>
    <row r="146" spans="1:15">
      <c r="A146" s="103" t="s">
        <v>245</v>
      </c>
      <c r="B146" s="54">
        <v>13153346</v>
      </c>
      <c r="C146" s="54">
        <v>15259256</v>
      </c>
      <c r="D146" s="52">
        <f t="shared" si="25"/>
        <v>237735.96110955076</v>
      </c>
      <c r="E146" s="53">
        <f t="shared" si="26"/>
        <v>390328.52110955073</v>
      </c>
      <c r="F146" s="247">
        <f t="shared" si="20"/>
        <v>0.39093366676418945</v>
      </c>
      <c r="G146" s="53">
        <f>'★施工時販売価格指数（四半期）'!E146</f>
        <v>85.351572888208352</v>
      </c>
      <c r="H146" s="53">
        <f t="shared" si="21"/>
        <v>15309449.564242387</v>
      </c>
      <c r="I146" s="52">
        <f t="shared" si="19"/>
        <v>17878119.270263765</v>
      </c>
      <c r="J146" s="52">
        <f t="shared" si="19"/>
        <v>278537.29353169882</v>
      </c>
      <c r="K146" s="53">
        <f t="shared" si="22"/>
        <v>457318.48623433645</v>
      </c>
      <c r="L146" s="247">
        <f t="shared" si="23"/>
        <v>0.39093366676418945</v>
      </c>
      <c r="M146" s="248">
        <f t="shared" si="24"/>
        <v>85.916518061640147</v>
      </c>
      <c r="N146" s="250">
        <f t="shared" si="18"/>
        <v>85.653174527540131</v>
      </c>
      <c r="O146" s="142"/>
    </row>
    <row r="147" spans="1:15">
      <c r="A147" s="103" t="s">
        <v>246</v>
      </c>
      <c r="B147" s="54">
        <v>13110074</v>
      </c>
      <c r="C147" s="54">
        <v>13459979</v>
      </c>
      <c r="D147" s="52">
        <f t="shared" si="25"/>
        <v>234236.91110955074</v>
      </c>
      <c r="E147" s="53">
        <f t="shared" si="26"/>
        <v>368836.70110955078</v>
      </c>
      <c r="F147" s="247">
        <f t="shared" si="20"/>
        <v>0.36493057658061412</v>
      </c>
      <c r="G147" s="53">
        <f>'★施工時販売価格指数（四半期）'!E147</f>
        <v>85.009247811221513</v>
      </c>
      <c r="H147" s="53">
        <f t="shared" si="21"/>
        <v>15534103.218719201</v>
      </c>
      <c r="I147" s="52">
        <f t="shared" si="19"/>
        <v>15833546.757042635</v>
      </c>
      <c r="J147" s="52">
        <f t="shared" si="19"/>
        <v>275542.85814846447</v>
      </c>
      <c r="K147" s="53">
        <f t="shared" si="22"/>
        <v>433878.32571889082</v>
      </c>
      <c r="L147" s="247">
        <f t="shared" si="23"/>
        <v>0.36493057658061417</v>
      </c>
      <c r="M147" s="248">
        <f t="shared" si="24"/>
        <v>84.395435097932463</v>
      </c>
      <c r="N147" s="250">
        <f t="shared" si="18"/>
        <v>84.136753849646169</v>
      </c>
      <c r="O147" s="142"/>
    </row>
    <row r="148" spans="1:15">
      <c r="A148" s="103" t="s">
        <v>247</v>
      </c>
      <c r="B148" s="54">
        <v>11713131</v>
      </c>
      <c r="C148" s="54">
        <v>11747905</v>
      </c>
      <c r="D148" s="52">
        <f t="shared" si="25"/>
        <v>233889.17110955075</v>
      </c>
      <c r="E148" s="53">
        <f t="shared" si="26"/>
        <v>351368.22110955074</v>
      </c>
      <c r="F148" s="247">
        <f t="shared" si="20"/>
        <v>0.3343473966684426</v>
      </c>
      <c r="G148" s="53">
        <f>'★施工時販売価格指数（四半期）'!E148</f>
        <v>85.474657632198685</v>
      </c>
      <c r="H148" s="53">
        <f t="shared" si="21"/>
        <v>13553597.017689027</v>
      </c>
      <c r="I148" s="52">
        <f t="shared" si="19"/>
        <v>13744313.607609598</v>
      </c>
      <c r="J148" s="52">
        <f t="shared" si="19"/>
        <v>273635.69224925875</v>
      </c>
      <c r="K148" s="53">
        <f t="shared" si="22"/>
        <v>411078.82832535473</v>
      </c>
      <c r="L148" s="247">
        <f t="shared" si="23"/>
        <v>0.33434739666844254</v>
      </c>
      <c r="M148" s="248">
        <f t="shared" si="24"/>
        <v>86.42082972301003</v>
      </c>
      <c r="N148" s="250">
        <f t="shared" si="18"/>
        <v>86.155940418455287</v>
      </c>
      <c r="O148" s="142"/>
    </row>
    <row r="149" spans="1:15">
      <c r="A149" s="103" t="s">
        <v>248</v>
      </c>
      <c r="B149" s="54">
        <v>14437659</v>
      </c>
      <c r="C149" s="54">
        <v>12987889</v>
      </c>
      <c r="D149" s="52">
        <f t="shared" si="25"/>
        <v>248386.87110955076</v>
      </c>
      <c r="E149" s="53">
        <f t="shared" si="26"/>
        <v>378265.76110955072</v>
      </c>
      <c r="F149" s="247">
        <f t="shared" si="20"/>
        <v>0.34335354492310333</v>
      </c>
      <c r="G149" s="53">
        <f>'★施工時販売価格指数（四半期）'!E149</f>
        <v>86.478854262345536</v>
      </c>
      <c r="H149" s="53">
        <f t="shared" si="21"/>
        <v>16377269.42703283</v>
      </c>
      <c r="I149" s="52">
        <f t="shared" si="19"/>
        <v>15018572.009059517</v>
      </c>
      <c r="J149" s="52">
        <f t="shared" si="19"/>
        <v>287222.66642899188</v>
      </c>
      <c r="K149" s="53">
        <f t="shared" si="22"/>
        <v>437408.38651958702</v>
      </c>
      <c r="L149" s="247">
        <f t="shared" si="23"/>
        <v>0.34335354492310333</v>
      </c>
      <c r="M149" s="248">
        <f t="shared" si="24"/>
        <v>88.156692202723065</v>
      </c>
      <c r="N149" s="250">
        <f t="shared" si="18"/>
        <v>87.886482289623743</v>
      </c>
      <c r="O149" s="142"/>
    </row>
    <row r="150" spans="1:15">
      <c r="A150" s="103" t="s">
        <v>249</v>
      </c>
      <c r="B150" s="54">
        <v>13427403</v>
      </c>
      <c r="C150" s="54">
        <v>14943390</v>
      </c>
      <c r="D150" s="52">
        <f t="shared" si="25"/>
        <v>233227.00110955077</v>
      </c>
      <c r="E150" s="53">
        <f t="shared" si="26"/>
        <v>382660.90110955073</v>
      </c>
      <c r="F150" s="247">
        <f t="shared" si="20"/>
        <v>0.39051259108706027</v>
      </c>
      <c r="G150" s="53">
        <f>'★施工時販売価格指数（四半期）'!E150</f>
        <v>86.06167832798856</v>
      </c>
      <c r="H150" s="53">
        <f t="shared" si="21"/>
        <v>15741298.156661972</v>
      </c>
      <c r="I150" s="52">
        <f t="shared" si="19"/>
        <v>17363581.898844033</v>
      </c>
      <c r="J150" s="52">
        <f t="shared" si="19"/>
        <v>270999.82900717127</v>
      </c>
      <c r="K150" s="53">
        <f t="shared" si="22"/>
        <v>444635.64799561159</v>
      </c>
      <c r="L150" s="247">
        <f t="shared" si="23"/>
        <v>0.39051259108706021</v>
      </c>
      <c r="M150" s="248">
        <f t="shared" si="24"/>
        <v>85.300480725074806</v>
      </c>
      <c r="N150" s="250">
        <f t="shared" si="18"/>
        <v>85.03902541285585</v>
      </c>
      <c r="O150" s="142"/>
    </row>
    <row r="151" spans="1:15">
      <c r="A151" s="103" t="s">
        <v>250</v>
      </c>
      <c r="B151" s="54">
        <v>13049331</v>
      </c>
      <c r="C151" s="54">
        <v>13204163</v>
      </c>
      <c r="D151" s="52">
        <f t="shared" si="25"/>
        <v>231678.68110955076</v>
      </c>
      <c r="E151" s="53">
        <f t="shared" si="26"/>
        <v>363720.31110955076</v>
      </c>
      <c r="F151" s="247">
        <f t="shared" si="20"/>
        <v>0.36303067485343077</v>
      </c>
      <c r="G151" s="53">
        <f>'★施工時販売価格指数（四半期）'!E151</f>
        <v>86.456490307222694</v>
      </c>
      <c r="H151" s="53">
        <f t="shared" si="21"/>
        <v>14969769.158043586</v>
      </c>
      <c r="I151" s="52">
        <f t="shared" si="19"/>
        <v>15272610.480808409</v>
      </c>
      <c r="J151" s="52">
        <f t="shared" si="19"/>
        <v>267971.41577952303</v>
      </c>
      <c r="K151" s="53">
        <f t="shared" si="22"/>
        <v>420697.52058760711</v>
      </c>
      <c r="L151" s="247">
        <f t="shared" si="23"/>
        <v>0.36303067485343077</v>
      </c>
      <c r="M151" s="248">
        <f t="shared" si="24"/>
        <v>87.171223966324874</v>
      </c>
      <c r="N151" s="250">
        <f t="shared" si="18"/>
        <v>86.904034621260323</v>
      </c>
      <c r="O151" s="142"/>
    </row>
    <row r="152" spans="1:15">
      <c r="A152" s="103" t="s">
        <v>251</v>
      </c>
      <c r="B152" s="54">
        <v>12181714</v>
      </c>
      <c r="C152" s="54">
        <v>11646425</v>
      </c>
      <c r="D152" s="52">
        <f t="shared" si="25"/>
        <v>237031.57110955077</v>
      </c>
      <c r="E152" s="53">
        <f t="shared" si="26"/>
        <v>353495.82110955077</v>
      </c>
      <c r="F152" s="247">
        <f t="shared" si="20"/>
        <v>0.32946429079258316</v>
      </c>
      <c r="G152" s="53">
        <f>'★施工時販売価格指数（四半期）'!E152</f>
        <v>87.30712463476199</v>
      </c>
      <c r="H152" s="53">
        <f t="shared" si="21"/>
        <v>13691629.823964166</v>
      </c>
      <c r="I152" s="52">
        <f t="shared" si="19"/>
        <v>13339604.354995431</v>
      </c>
      <c r="J152" s="52">
        <f t="shared" si="19"/>
        <v>271491.67046921037</v>
      </c>
      <c r="K152" s="53">
        <f t="shared" si="22"/>
        <v>404887.71401916468</v>
      </c>
      <c r="L152" s="247">
        <f t="shared" si="23"/>
        <v>0.32946429079258316</v>
      </c>
      <c r="M152" s="248">
        <f t="shared" si="24"/>
        <v>88.971978914289721</v>
      </c>
      <c r="N152" s="250">
        <f t="shared" si="18"/>
        <v>88.699270058160906</v>
      </c>
      <c r="O152" s="142"/>
    </row>
    <row r="153" spans="1:15">
      <c r="A153" s="103" t="s">
        <v>252</v>
      </c>
      <c r="B153" s="54">
        <v>11690682</v>
      </c>
      <c r="C153" s="54">
        <v>12400430</v>
      </c>
      <c r="D153" s="52">
        <f t="shared" si="25"/>
        <v>229934.09110955079</v>
      </c>
      <c r="E153" s="53">
        <f t="shared" si="26"/>
        <v>353938.39110955078</v>
      </c>
      <c r="F153" s="247">
        <f t="shared" si="20"/>
        <v>0.35035560740179289</v>
      </c>
      <c r="G153" s="53">
        <f>'★施工時販売価格指数（四半期）'!E153</f>
        <v>87.461104571231388</v>
      </c>
      <c r="H153" s="53">
        <f t="shared" si="21"/>
        <v>13318923.63689727</v>
      </c>
      <c r="I153" s="52">
        <f t="shared" si="19"/>
        <v>14178222.49192</v>
      </c>
      <c r="J153" s="52">
        <f t="shared" si="19"/>
        <v>262898.68191898306</v>
      </c>
      <c r="K153" s="53">
        <f t="shared" si="22"/>
        <v>404680.90683818306</v>
      </c>
      <c r="L153" s="247">
        <f t="shared" si="23"/>
        <v>0.35035560740179295</v>
      </c>
      <c r="M153" s="248">
        <f t="shared" si="24"/>
        <v>87.774975806704305</v>
      </c>
      <c r="N153" s="250">
        <f t="shared" si="18"/>
        <v>87.505935896149538</v>
      </c>
      <c r="O153" s="142"/>
    </row>
    <row r="154" spans="1:15">
      <c r="A154" s="103" t="s">
        <v>253</v>
      </c>
      <c r="B154" s="54">
        <v>11714200</v>
      </c>
      <c r="C154" s="54">
        <v>13679092</v>
      </c>
      <c r="D154" s="52">
        <f t="shared" si="25"/>
        <v>210285.17110955078</v>
      </c>
      <c r="E154" s="53">
        <f t="shared" si="26"/>
        <v>347076.09110955079</v>
      </c>
      <c r="F154" s="247">
        <f t="shared" si="20"/>
        <v>0.3941237195644901</v>
      </c>
      <c r="G154" s="53">
        <f>'★施工時販売価格指数（四半期）'!E154</f>
        <v>87.898521643730746</v>
      </c>
      <c r="H154" s="53">
        <f t="shared" si="21"/>
        <v>13196130.50513502</v>
      </c>
      <c r="I154" s="52">
        <f t="shared" si="19"/>
        <v>15562368.677193383</v>
      </c>
      <c r="J154" s="52">
        <f t="shared" si="19"/>
        <v>239236.30019839943</v>
      </c>
      <c r="K154" s="53">
        <f t="shared" si="22"/>
        <v>394859.98697033327</v>
      </c>
      <c r="L154" s="247">
        <f t="shared" si="23"/>
        <v>0.39412371956449005</v>
      </c>
      <c r="M154" s="248">
        <f t="shared" si="24"/>
        <v>88.769961735689449</v>
      </c>
      <c r="N154" s="250">
        <f t="shared" si="18"/>
        <v>88.497872084330126</v>
      </c>
      <c r="O154" s="142"/>
    </row>
    <row r="155" spans="1:15">
      <c r="A155" s="103" t="s">
        <v>254</v>
      </c>
      <c r="B155" s="54">
        <v>12924541</v>
      </c>
      <c r="C155" s="54">
        <v>12325460</v>
      </c>
      <c r="D155" s="52">
        <f t="shared" si="25"/>
        <v>216275.98110955078</v>
      </c>
      <c r="E155" s="53">
        <f t="shared" si="26"/>
        <v>339530.58110955078</v>
      </c>
      <c r="F155" s="247">
        <f t="shared" si="20"/>
        <v>0.36301472343733143</v>
      </c>
      <c r="G155" s="53">
        <f>'★施工時販売価格指数（四半期）'!E155</f>
        <v>88.621082147377237</v>
      </c>
      <c r="H155" s="53">
        <f t="shared" si="21"/>
        <v>14388989.605466593</v>
      </c>
      <c r="I155" s="52">
        <f t="shared" si="19"/>
        <v>13908045.017440328</v>
      </c>
      <c r="J155" s="52">
        <f t="shared" si="19"/>
        <v>244045.74607866208</v>
      </c>
      <c r="K155" s="53">
        <f t="shared" si="22"/>
        <v>383126.19625306537</v>
      </c>
      <c r="L155" s="247">
        <f t="shared" si="23"/>
        <v>0.36301472343733143</v>
      </c>
      <c r="M155" s="248">
        <f t="shared" si="24"/>
        <v>89.822436143047696</v>
      </c>
      <c r="N155" s="250">
        <f t="shared" si="18"/>
        <v>89.547120542403675</v>
      </c>
      <c r="O155" s="142"/>
    </row>
    <row r="156" spans="1:15">
      <c r="A156" s="103" t="s">
        <v>255</v>
      </c>
      <c r="B156" s="54">
        <v>11444590</v>
      </c>
      <c r="C156" s="54">
        <v>10794709</v>
      </c>
      <c r="D156" s="52">
        <f t="shared" si="25"/>
        <v>222774.79110955077</v>
      </c>
      <c r="E156" s="53">
        <f t="shared" si="26"/>
        <v>330721.88110955077</v>
      </c>
      <c r="F156" s="247">
        <f t="shared" si="20"/>
        <v>0.32639839141530164</v>
      </c>
      <c r="G156" s="53">
        <f>'★施工時販売価格指数（四半期）'!E156</f>
        <v>90.86882407292633</v>
      </c>
      <c r="H156" s="53">
        <f t="shared" si="21"/>
        <v>11990953.174482062</v>
      </c>
      <c r="I156" s="52">
        <f t="shared" si="19"/>
        <v>11879441.722869396</v>
      </c>
      <c r="J156" s="52">
        <f t="shared" si="19"/>
        <v>245160.86059478874</v>
      </c>
      <c r="K156" s="53">
        <f t="shared" si="22"/>
        <v>363955.2778234827</v>
      </c>
      <c r="L156" s="247">
        <f t="shared" si="23"/>
        <v>0.32639839141530164</v>
      </c>
      <c r="M156" s="248">
        <f t="shared" si="24"/>
        <v>95.443538419908293</v>
      </c>
      <c r="N156" s="250">
        <f t="shared" si="18"/>
        <v>95.150993525380841</v>
      </c>
      <c r="O156" s="142"/>
    </row>
    <row r="157" spans="1:15">
      <c r="A157" s="103" t="s">
        <v>256</v>
      </c>
      <c r="B157" s="54">
        <v>14235082</v>
      </c>
      <c r="C157" s="54">
        <v>12115053</v>
      </c>
      <c r="D157" s="52">
        <f t="shared" si="25"/>
        <v>243975.08110955078</v>
      </c>
      <c r="E157" s="53">
        <f t="shared" si="26"/>
        <v>365125.61110955081</v>
      </c>
      <c r="F157" s="247">
        <f t="shared" si="20"/>
        <v>0.33180507286751376</v>
      </c>
      <c r="G157" s="53">
        <f>'★施工時販売価格指数（四半期）'!E157</f>
        <v>92.33960225053292</v>
      </c>
      <c r="H157" s="53">
        <f t="shared" si="21"/>
        <v>15025519.298415497</v>
      </c>
      <c r="I157" s="52">
        <f t="shared" si="19"/>
        <v>13120105.247074615</v>
      </c>
      <c r="J157" s="52">
        <f t="shared" si="19"/>
        <v>264215.00110819755</v>
      </c>
      <c r="K157" s="53">
        <f t="shared" si="22"/>
        <v>395416.05357894371</v>
      </c>
      <c r="L157" s="247">
        <f t="shared" si="23"/>
        <v>0.33180507286751382</v>
      </c>
      <c r="M157" s="248">
        <f t="shared" si="24"/>
        <v>94.739367853337015</v>
      </c>
      <c r="N157" s="250">
        <f t="shared" si="18"/>
        <v>94.448981318689519</v>
      </c>
      <c r="O157" s="142"/>
    </row>
    <row r="158" spans="1:15">
      <c r="A158" s="103" t="s">
        <v>257</v>
      </c>
      <c r="B158" s="54">
        <v>12400949</v>
      </c>
      <c r="C158" s="54">
        <v>14047536</v>
      </c>
      <c r="D158" s="52">
        <f t="shared" si="25"/>
        <v>227509.21110955082</v>
      </c>
      <c r="E158" s="53">
        <f t="shared" si="26"/>
        <v>367984.57110955077</v>
      </c>
      <c r="F158" s="247">
        <f t="shared" si="20"/>
        <v>0.38174252680333109</v>
      </c>
      <c r="G158" s="53">
        <f>'★施工時販売価格指数（四半期）'!E158</f>
        <v>90.294069032171478</v>
      </c>
      <c r="H158" s="53">
        <f t="shared" si="21"/>
        <v>14332513.420062231</v>
      </c>
      <c r="I158" s="52">
        <f t="shared" si="19"/>
        <v>15557540.102656035</v>
      </c>
      <c r="J158" s="52">
        <f t="shared" si="19"/>
        <v>251964.73428225951</v>
      </c>
      <c r="K158" s="53">
        <f t="shared" si="22"/>
        <v>407540.13530881982</v>
      </c>
      <c r="L158" s="247">
        <f t="shared" si="23"/>
        <v>0.38174252680333109</v>
      </c>
      <c r="M158" s="248">
        <f t="shared" si="24"/>
        <v>86.523198245476721</v>
      </c>
      <c r="N158" s="250">
        <f t="shared" si="18"/>
        <v>86.257995170193198</v>
      </c>
      <c r="O158" s="142"/>
    </row>
    <row r="159" spans="1:15">
      <c r="A159" s="103" t="s">
        <v>258</v>
      </c>
      <c r="B159" s="54">
        <v>12824630</v>
      </c>
      <c r="C159" s="54">
        <v>12217552</v>
      </c>
      <c r="D159" s="52">
        <f t="shared" si="25"/>
        <v>233579.99110955081</v>
      </c>
      <c r="E159" s="53">
        <f t="shared" si="26"/>
        <v>355755.51110955083</v>
      </c>
      <c r="F159" s="247">
        <f t="shared" si="20"/>
        <v>0.3434255160769033</v>
      </c>
      <c r="G159" s="53">
        <f>'★施工時販売価格指数（四半期）'!E159</f>
        <v>88.359622106791605</v>
      </c>
      <c r="H159" s="53">
        <f t="shared" si="21"/>
        <v>15065752.985506788</v>
      </c>
      <c r="I159" s="52">
        <f t="shared" si="19"/>
        <v>13827075.884541294</v>
      </c>
      <c r="J159" s="52">
        <f t="shared" si="19"/>
        <v>264351.50529191445</v>
      </c>
      <c r="K159" s="53">
        <f t="shared" si="22"/>
        <v>402622.26413732738</v>
      </c>
      <c r="L159" s="247">
        <f t="shared" si="23"/>
        <v>0.3434255160769033</v>
      </c>
      <c r="M159" s="248">
        <f t="shared" si="24"/>
        <v>85.124387824075285</v>
      </c>
      <c r="N159" s="250">
        <f t="shared" si="18"/>
        <v>84.863472255876758</v>
      </c>
      <c r="O159" s="142"/>
    </row>
    <row r="160" spans="1:15">
      <c r="A160" s="103" t="s">
        <v>259</v>
      </c>
      <c r="B160" s="54">
        <v>9117061</v>
      </c>
      <c r="C160" s="54">
        <v>10422207</v>
      </c>
      <c r="D160" s="52">
        <f t="shared" si="25"/>
        <v>220528.53110955079</v>
      </c>
      <c r="E160" s="53">
        <f t="shared" si="26"/>
        <v>324750.6011095508</v>
      </c>
      <c r="F160" s="247">
        <f t="shared" si="20"/>
        <v>0.32092956762485536</v>
      </c>
      <c r="G160" s="53">
        <f>'★施工時販売価格指数（四半期）'!E160</f>
        <v>88.127961082792396</v>
      </c>
      <c r="H160" s="53">
        <f t="shared" si="21"/>
        <v>10414743.320555253</v>
      </c>
      <c r="I160" s="52">
        <f t="shared" si="19"/>
        <v>11826220.500221023</v>
      </c>
      <c r="J160" s="52">
        <f t="shared" si="19"/>
        <v>250236.73349525675</v>
      </c>
      <c r="K160" s="53">
        <f t="shared" si="22"/>
        <v>368498.93849746697</v>
      </c>
      <c r="L160" s="247">
        <f t="shared" si="23"/>
        <v>0.32092956762485536</v>
      </c>
      <c r="M160" s="248">
        <f t="shared" si="24"/>
        <v>87.539949083583664</v>
      </c>
      <c r="N160" s="250">
        <f t="shared" si="18"/>
        <v>87.271629555666266</v>
      </c>
      <c r="O160" s="142"/>
    </row>
    <row r="161" spans="1:15">
      <c r="A161" s="103" t="s">
        <v>260</v>
      </c>
      <c r="B161" s="54">
        <v>11775814</v>
      </c>
      <c r="C161" s="54">
        <v>10688201</v>
      </c>
      <c r="D161" s="52">
        <f t="shared" si="25"/>
        <v>231404.6611095508</v>
      </c>
      <c r="E161" s="53">
        <f t="shared" si="26"/>
        <v>338286.67110955081</v>
      </c>
      <c r="F161" s="247">
        <f t="shared" si="20"/>
        <v>0.31595099401769605</v>
      </c>
      <c r="G161" s="53">
        <f>'★施工時販売価格指数（四半期）'!E161</f>
        <v>87.297556253611745</v>
      </c>
      <c r="H161" s="53">
        <f t="shared" si="21"/>
        <v>13727316.440701693</v>
      </c>
      <c r="I161" s="52">
        <f t="shared" si="19"/>
        <v>12243413.743391929</v>
      </c>
      <c r="J161" s="52">
        <f t="shared" si="19"/>
        <v>265075.76046835439</v>
      </c>
      <c r="K161" s="53">
        <f t="shared" si="22"/>
        <v>387509.89790227369</v>
      </c>
      <c r="L161" s="247">
        <f t="shared" si="23"/>
        <v>0.31595099401769611</v>
      </c>
      <c r="M161" s="248">
        <f t="shared" si="24"/>
        <v>85.783802324863288</v>
      </c>
      <c r="N161" s="250">
        <f t="shared" si="18"/>
        <v>85.520865579026378</v>
      </c>
      <c r="O161" s="142"/>
    </row>
    <row r="162" spans="1:15">
      <c r="A162" s="103" t="s">
        <v>261</v>
      </c>
      <c r="B162" s="54">
        <v>10494070</v>
      </c>
      <c r="C162" s="54">
        <v>12077769</v>
      </c>
      <c r="D162" s="52">
        <f t="shared" si="25"/>
        <v>215567.67110955081</v>
      </c>
      <c r="E162" s="53">
        <f t="shared" si="26"/>
        <v>336345.36110955081</v>
      </c>
      <c r="F162" s="247">
        <f t="shared" si="20"/>
        <v>0.35908831803588215</v>
      </c>
      <c r="G162" s="53">
        <f>'★施工時販売価格指数（四半期）'!E162</f>
        <v>87.01870219498295</v>
      </c>
      <c r="H162" s="53">
        <f t="shared" si="21"/>
        <v>12144501.33716199</v>
      </c>
      <c r="I162" s="52">
        <f t="shared" si="19"/>
        <v>13879509.456412395</v>
      </c>
      <c r="J162" s="52">
        <f t="shared" si="19"/>
        <v>247725.67927585033</v>
      </c>
      <c r="K162" s="53">
        <f t="shared" si="22"/>
        <v>386520.77383997431</v>
      </c>
      <c r="L162" s="247">
        <f t="shared" si="23"/>
        <v>0.35908831803588209</v>
      </c>
      <c r="M162" s="248">
        <f t="shared" si="24"/>
        <v>86.41005265393899</v>
      </c>
      <c r="N162" s="250">
        <f t="shared" si="18"/>
        <v>86.14519638228083</v>
      </c>
      <c r="O162" s="142"/>
    </row>
    <row r="163" spans="1:15">
      <c r="A163" s="103" t="s">
        <v>262</v>
      </c>
      <c r="B163" s="54">
        <v>11010226</v>
      </c>
      <c r="C163" s="54">
        <v>11871228</v>
      </c>
      <c r="D163" s="52">
        <f t="shared" si="25"/>
        <v>206957.65110955079</v>
      </c>
      <c r="E163" s="53">
        <f t="shared" si="26"/>
        <v>325669.93110955082</v>
      </c>
      <c r="F163" s="247">
        <f t="shared" si="20"/>
        <v>0.36451716495762959</v>
      </c>
      <c r="G163" s="53">
        <f>'★施工時販売価格指数（四半期）'!E163</f>
        <v>87.027217358590661</v>
      </c>
      <c r="H163" s="53">
        <f t="shared" si="21"/>
        <v>12649050.3884007</v>
      </c>
      <c r="I163" s="52">
        <f t="shared" si="19"/>
        <v>13640822.216669625</v>
      </c>
      <c r="J163" s="52">
        <f t="shared" si="19"/>
        <v>237807.96099316108</v>
      </c>
      <c r="K163" s="53">
        <f t="shared" si="22"/>
        <v>374216.18315985735</v>
      </c>
      <c r="L163" s="247">
        <f t="shared" si="23"/>
        <v>0.36451716495762959</v>
      </c>
      <c r="M163" s="248">
        <f t="shared" si="24"/>
        <v>87.043893904450584</v>
      </c>
      <c r="N163" s="250">
        <f t="shared" si="18"/>
        <v>86.777094839965926</v>
      </c>
      <c r="O163" s="142"/>
    </row>
    <row r="164" spans="1:15">
      <c r="A164" s="103" t="s">
        <v>263</v>
      </c>
      <c r="B164" s="54">
        <v>8891032</v>
      </c>
      <c r="C164" s="54">
        <v>9127951</v>
      </c>
      <c r="D164" s="52">
        <f t="shared" si="25"/>
        <v>204588.46110955079</v>
      </c>
      <c r="E164" s="53">
        <f t="shared" si="26"/>
        <v>295867.9711095508</v>
      </c>
      <c r="F164" s="247">
        <f t="shared" si="20"/>
        <v>0.30851433380128196</v>
      </c>
      <c r="G164" s="53">
        <f>'★施工時販売価格指数（四半期）'!E164</f>
        <v>87.679536015450878</v>
      </c>
      <c r="H164" s="53">
        <f t="shared" si="21"/>
        <v>9963448.5163731202</v>
      </c>
      <c r="I164" s="52">
        <f t="shared" si="19"/>
        <v>10410583.147236858</v>
      </c>
      <c r="J164" s="52">
        <f t="shared" si="19"/>
        <v>233336.61468452369</v>
      </c>
      <c r="K164" s="53">
        <f t="shared" si="22"/>
        <v>337442.44615689229</v>
      </c>
      <c r="L164" s="247">
        <f t="shared" si="23"/>
        <v>0.30851433380128196</v>
      </c>
      <c r="M164" s="248">
        <f t="shared" si="24"/>
        <v>89.236492619891621</v>
      </c>
      <c r="N164" s="250">
        <f t="shared" si="18"/>
        <v>88.962973000295861</v>
      </c>
      <c r="O164" s="142"/>
    </row>
    <row r="165" spans="1:15">
      <c r="A165" s="103" t="s">
        <v>264</v>
      </c>
      <c r="B165" s="54">
        <v>11527826</v>
      </c>
      <c r="C165" s="54">
        <v>10217677</v>
      </c>
      <c r="D165" s="52">
        <f t="shared" si="25"/>
        <v>217689.95110955078</v>
      </c>
      <c r="E165" s="53">
        <f t="shared" si="26"/>
        <v>319866.7211095508</v>
      </c>
      <c r="F165" s="247">
        <f t="shared" si="20"/>
        <v>0.31943545000733475</v>
      </c>
      <c r="G165" s="53">
        <f>'★施工時販売価格指数（四半期）'!E165</f>
        <v>87.55421433203125</v>
      </c>
      <c r="H165" s="53">
        <f t="shared" si="21"/>
        <v>13199899.314415535</v>
      </c>
      <c r="I165" s="52">
        <f t="shared" si="19"/>
        <v>11670114.429045726</v>
      </c>
      <c r="J165" s="52">
        <f t="shared" si="19"/>
        <v>248634.46353822178</v>
      </c>
      <c r="K165" s="53">
        <f t="shared" si="22"/>
        <v>365335.60782867903</v>
      </c>
      <c r="L165" s="247">
        <f t="shared" si="23"/>
        <v>0.31943545000733475</v>
      </c>
      <c r="M165" s="248">
        <f t="shared" si="24"/>
        <v>87.332681298640864</v>
      </c>
      <c r="N165" s="250">
        <f t="shared" si="18"/>
        <v>87.064997069176229</v>
      </c>
      <c r="O165" s="142"/>
    </row>
    <row r="166" spans="1:15">
      <c r="A166" s="103" t="s">
        <v>265</v>
      </c>
      <c r="B166" s="54">
        <v>10413736</v>
      </c>
      <c r="C166" s="54">
        <v>11848216</v>
      </c>
      <c r="D166" s="52">
        <f t="shared" si="25"/>
        <v>203345.15110955079</v>
      </c>
      <c r="E166" s="53">
        <f t="shared" si="26"/>
        <v>321827.31110955076</v>
      </c>
      <c r="F166" s="247">
        <f t="shared" si="20"/>
        <v>0.36815446020262838</v>
      </c>
      <c r="G166" s="53">
        <f>'★施工時販売価格指数（四半期）'!E166</f>
        <v>87.806076598611284</v>
      </c>
      <c r="H166" s="53">
        <f t="shared" si="21"/>
        <v>11788608.216469454</v>
      </c>
      <c r="I166" s="52">
        <f t="shared" si="19"/>
        <v>13493617.365642993</v>
      </c>
      <c r="J166" s="52">
        <f t="shared" si="19"/>
        <v>231584.37204648639</v>
      </c>
      <c r="K166" s="53">
        <f t="shared" si="22"/>
        <v>366520.54570291634</v>
      </c>
      <c r="L166" s="247">
        <f t="shared" si="23"/>
        <v>0.36815446020262832</v>
      </c>
      <c r="M166" s="248">
        <f t="shared" si="24"/>
        <v>88.337281286957463</v>
      </c>
      <c r="N166" s="250">
        <f t="shared" si="18"/>
        <v>88.066517848543853</v>
      </c>
      <c r="O166" s="142"/>
    </row>
    <row r="167" spans="1:15">
      <c r="A167" s="103" t="s">
        <v>266</v>
      </c>
      <c r="B167" s="54">
        <v>10997265</v>
      </c>
      <c r="C167" s="54">
        <v>11737196</v>
      </c>
      <c r="D167" s="52">
        <f>D168-B168/100+C168/100</f>
        <v>195945.84110955079</v>
      </c>
      <c r="E167" s="53">
        <f t="shared" si="26"/>
        <v>313317.80110955075</v>
      </c>
      <c r="F167" s="247">
        <f t="shared" si="20"/>
        <v>0.37460993146368088</v>
      </c>
      <c r="G167" s="53">
        <f>'★施工時販売価格指数（四半期）'!E167</f>
        <v>88.705305893666292</v>
      </c>
      <c r="H167" s="53">
        <f t="shared" si="21"/>
        <v>12162764.605436344</v>
      </c>
      <c r="I167" s="52">
        <f t="shared" si="19"/>
        <v>13231672.989290776</v>
      </c>
      <c r="J167" s="52">
        <f t="shared" si="19"/>
        <v>220895.28820794207</v>
      </c>
      <c r="K167" s="53">
        <f t="shared" si="22"/>
        <v>353212.01810084982</v>
      </c>
      <c r="L167" s="247">
        <f t="shared" si="23"/>
        <v>0.37460993146368088</v>
      </c>
      <c r="M167" s="248">
        <f t="shared" si="24"/>
        <v>90.417477906993255</v>
      </c>
      <c r="N167" s="250">
        <f t="shared" si="18"/>
        <v>90.140338438196878</v>
      </c>
      <c r="O167" s="142"/>
    </row>
    <row r="168" spans="1:15">
      <c r="A168" s="103" t="s">
        <v>267</v>
      </c>
      <c r="B168" s="54">
        <v>8574401</v>
      </c>
      <c r="C168" s="54">
        <v>8816685.11095508</v>
      </c>
      <c r="D168" s="55">
        <v>193523</v>
      </c>
      <c r="E168" s="53">
        <f t="shared" si="26"/>
        <v>281689.8511095508</v>
      </c>
      <c r="F168" s="247">
        <f t="shared" si="20"/>
        <v>0.31299264337096122</v>
      </c>
      <c r="G168" s="53">
        <f>'★施工時販売価格指数（四半期）'!E168</f>
        <v>90.582837668136619</v>
      </c>
      <c r="H168" s="53">
        <f t="shared" si="21"/>
        <v>9007957.0121802967</v>
      </c>
      <c r="I168" s="52">
        <f t="shared" si="19"/>
        <v>9733284.293053709</v>
      </c>
      <c r="J168" s="52">
        <f t="shared" si="19"/>
        <v>213642.01539920794</v>
      </c>
      <c r="K168" s="53">
        <f t="shared" si="22"/>
        <v>310974.85832974501</v>
      </c>
      <c r="L168" s="247">
        <f t="shared" si="23"/>
        <v>0.31299264337096133</v>
      </c>
      <c r="M168" s="248">
        <f t="shared" si="24"/>
        <v>95.186966238914607</v>
      </c>
      <c r="N168" s="250">
        <f t="shared" si="18"/>
        <v>94.895207766211726</v>
      </c>
      <c r="O168" s="142"/>
    </row>
    <row r="169" spans="1:15">
      <c r="A169" s="103" t="s">
        <v>268</v>
      </c>
      <c r="B169" s="54">
        <v>11377949</v>
      </c>
      <c r="C169" s="54">
        <v>10092355.005542399</v>
      </c>
      <c r="D169" s="55">
        <v>206379</v>
      </c>
      <c r="E169" s="53">
        <f t="shared" si="26"/>
        <v>307302.49</v>
      </c>
      <c r="F169" s="247">
        <f t="shared" si="20"/>
        <v>0.32841761241643047</v>
      </c>
      <c r="G169" s="53">
        <f>'★施工時販売価格指数（四半期）'!E169</f>
        <v>89.110067204904695</v>
      </c>
      <c r="H169" s="53">
        <f t="shared" si="21"/>
        <v>13121526.020893998</v>
      </c>
      <c r="I169" s="52">
        <f t="shared" si="19"/>
        <v>11325718.094607057</v>
      </c>
      <c r="J169" s="52">
        <f t="shared" si="19"/>
        <v>231600.09466207735</v>
      </c>
      <c r="K169" s="53">
        <f t="shared" si="22"/>
        <v>344857.27560814796</v>
      </c>
      <c r="L169" s="247">
        <f t="shared" si="23"/>
        <v>0.32841754823453878</v>
      </c>
      <c r="M169" s="248">
        <f t="shared" si="24"/>
        <v>86.712086550622075</v>
      </c>
      <c r="N169" s="250">
        <f t="shared" si="18"/>
        <v>86.446304512003564</v>
      </c>
      <c r="O169" s="142"/>
    </row>
    <row r="170" spans="1:15">
      <c r="A170" s="103" t="s">
        <v>269</v>
      </c>
      <c r="B170" s="54">
        <v>10559696</v>
      </c>
      <c r="C170" s="54">
        <v>11428955.357877599</v>
      </c>
      <c r="D170" s="55">
        <v>197686</v>
      </c>
      <c r="E170" s="53">
        <f t="shared" si="26"/>
        <v>311975.96000000002</v>
      </c>
      <c r="F170" s="247">
        <f t="shared" si="20"/>
        <v>0.3663408987627636</v>
      </c>
      <c r="G170" s="53">
        <f>'★施工時販売価格指数（四半期）'!E170</f>
        <v>89.930612804105166</v>
      </c>
      <c r="H170" s="53">
        <f t="shared" si="21"/>
        <v>11530686.37708078</v>
      </c>
      <c r="I170" s="52">
        <f t="shared" si="19"/>
        <v>12708637.249890827</v>
      </c>
      <c r="J170" s="52">
        <f t="shared" si="19"/>
        <v>219820.58593397686</v>
      </c>
      <c r="K170" s="53">
        <f t="shared" si="22"/>
        <v>346906.95843288512</v>
      </c>
      <c r="L170" s="247">
        <f t="shared" si="23"/>
        <v>0.36634137600758226</v>
      </c>
      <c r="M170" s="248">
        <f t="shared" si="24"/>
        <v>91.579075647996206</v>
      </c>
      <c r="N170" s="250">
        <f t="shared" ref="N170:N213" si="27">M170/AVERAGE(M$184:M$187)*100</f>
        <v>91.29837575495057</v>
      </c>
      <c r="O170" s="142"/>
    </row>
    <row r="171" spans="1:15">
      <c r="A171" s="103" t="s">
        <v>270</v>
      </c>
      <c r="B171" s="54">
        <v>11398065</v>
      </c>
      <c r="C171" s="54">
        <v>11487404.9147209</v>
      </c>
      <c r="D171" s="55">
        <v>196793</v>
      </c>
      <c r="E171" s="53">
        <f t="shared" si="26"/>
        <v>311666.65000000002</v>
      </c>
      <c r="F171" s="247">
        <f t="shared" si="20"/>
        <v>0.36857985654611747</v>
      </c>
      <c r="G171" s="53">
        <f>'★施工時販売価格指数（四半期）'!E171</f>
        <v>89.916014045720672</v>
      </c>
      <c r="H171" s="53">
        <f t="shared" si="21"/>
        <v>12679959.341331039</v>
      </c>
      <c r="I171" s="52">
        <f t="shared" si="19"/>
        <v>12775705.236310588</v>
      </c>
      <c r="J171" s="52">
        <f t="shared" si="19"/>
        <v>218863.12698418138</v>
      </c>
      <c r="K171" s="53">
        <f t="shared" si="22"/>
        <v>346620.17934728728</v>
      </c>
      <c r="L171" s="247">
        <f t="shared" si="23"/>
        <v>0.36857938451154898</v>
      </c>
      <c r="M171" s="248">
        <f t="shared" si="24"/>
        <v>89.890390758962198</v>
      </c>
      <c r="N171" s="250">
        <f t="shared" si="27"/>
        <v>89.614866869980659</v>
      </c>
      <c r="O171" s="142"/>
    </row>
    <row r="172" spans="1:15">
      <c r="A172" s="103" t="s">
        <v>271</v>
      </c>
      <c r="B172" s="54">
        <v>8790742</v>
      </c>
      <c r="C172" s="54">
        <v>8940880.6881335601</v>
      </c>
      <c r="D172" s="55">
        <v>195292</v>
      </c>
      <c r="E172" s="53">
        <f t="shared" si="26"/>
        <v>284700.42</v>
      </c>
      <c r="F172" s="247">
        <f t="shared" si="20"/>
        <v>0.31404522297977505</v>
      </c>
      <c r="G172" s="53">
        <f>'★施工時販売価格指数（四半期）'!E172</f>
        <v>89.631339134717663</v>
      </c>
      <c r="H172" s="53">
        <f t="shared" si="21"/>
        <v>9877221.0867264401</v>
      </c>
      <c r="I172" s="52">
        <f t="shared" si="19"/>
        <v>9975172.4948516507</v>
      </c>
      <c r="J172" s="52">
        <f t="shared" si="19"/>
        <v>217883.61290292928</v>
      </c>
      <c r="K172" s="53">
        <f t="shared" si="22"/>
        <v>317635.33785144577</v>
      </c>
      <c r="L172" s="247">
        <f t="shared" si="23"/>
        <v>0.31404479622216719</v>
      </c>
      <c r="M172" s="248">
        <f t="shared" si="24"/>
        <v>89.000154221651357</v>
      </c>
      <c r="N172" s="250">
        <f t="shared" si="27"/>
        <v>88.727359005120803</v>
      </c>
      <c r="O172" s="142"/>
    </row>
    <row r="173" spans="1:15">
      <c r="A173" s="103" t="s">
        <v>272</v>
      </c>
      <c r="B173" s="54">
        <v>11783213</v>
      </c>
      <c r="C173" s="54">
        <v>10289154.802108601</v>
      </c>
      <c r="D173" s="55">
        <v>210232</v>
      </c>
      <c r="E173" s="53">
        <f t="shared" si="26"/>
        <v>313124.13</v>
      </c>
      <c r="F173" s="247">
        <f t="shared" si="20"/>
        <v>0.32859667513035806</v>
      </c>
      <c r="G173" s="53">
        <f>'★施工時販売価格指数（四半期）'!E173</f>
        <v>90.127046572332674</v>
      </c>
      <c r="H173" s="53">
        <f t="shared" si="21"/>
        <v>12954100.593197787</v>
      </c>
      <c r="I173" s="52">
        <f t="shared" si="19"/>
        <v>11416278.679287357</v>
      </c>
      <c r="J173" s="52">
        <f t="shared" si="19"/>
        <v>233261.83204203358</v>
      </c>
      <c r="K173" s="53">
        <f t="shared" si="22"/>
        <v>347424.61883490713</v>
      </c>
      <c r="L173" s="247">
        <f t="shared" si="23"/>
        <v>0.32859728586799614</v>
      </c>
      <c r="M173" s="248">
        <f t="shared" si="24"/>
        <v>90.961259064078732</v>
      </c>
      <c r="N173" s="250">
        <f t="shared" si="27"/>
        <v>90.682452846502088</v>
      </c>
      <c r="O173" s="142"/>
    </row>
    <row r="174" spans="1:15">
      <c r="A174" s="103" t="s">
        <v>273</v>
      </c>
      <c r="B174" s="54">
        <v>11155990</v>
      </c>
      <c r="C174" s="54">
        <v>11792911.087233</v>
      </c>
      <c r="D174" s="55">
        <v>203863</v>
      </c>
      <c r="E174" s="53">
        <f t="shared" si="26"/>
        <v>321791.90000000002</v>
      </c>
      <c r="F174" s="247">
        <f t="shared" si="20"/>
        <v>0.36647631861563323</v>
      </c>
      <c r="G174" s="53">
        <f>'★施工時販売価格指数（四半期）'!E174</f>
        <v>90.445026069555681</v>
      </c>
      <c r="H174" s="53">
        <f t="shared" si="21"/>
        <v>12252568.315516429</v>
      </c>
      <c r="I174" s="52">
        <f t="shared" si="19"/>
        <v>13038761.333501967</v>
      </c>
      <c r="J174" s="52">
        <f t="shared" si="19"/>
        <v>225399.9018621782</v>
      </c>
      <c r="K174" s="53">
        <f t="shared" si="22"/>
        <v>355787.51519719791</v>
      </c>
      <c r="L174" s="247">
        <f t="shared" si="23"/>
        <v>0.36647607846146973</v>
      </c>
      <c r="M174" s="248">
        <f t="shared" si="24"/>
        <v>91.050216678835056</v>
      </c>
      <c r="N174" s="250">
        <f t="shared" si="27"/>
        <v>90.771137796429997</v>
      </c>
      <c r="O174" s="142"/>
    </row>
    <row r="175" spans="1:15">
      <c r="A175" s="103" t="s">
        <v>274</v>
      </c>
      <c r="B175" s="54">
        <v>11526060</v>
      </c>
      <c r="C175" s="54">
        <v>11793213.5238964</v>
      </c>
      <c r="D175" s="55">
        <v>201192</v>
      </c>
      <c r="E175" s="53">
        <f t="shared" si="26"/>
        <v>319123.59999999998</v>
      </c>
      <c r="F175" s="247">
        <f t="shared" si="20"/>
        <v>0.369550027760291</v>
      </c>
      <c r="G175" s="53">
        <f>'★施工時販売価格指数（四半期）'!E175</f>
        <v>91.643075997361123</v>
      </c>
      <c r="H175" s="53">
        <f t="shared" si="21"/>
        <v>12282513.507149396</v>
      </c>
      <c r="I175" s="52">
        <f t="shared" si="19"/>
        <v>12868635.623094959</v>
      </c>
      <c r="J175" s="52">
        <f t="shared" si="19"/>
        <v>219538.68070272257</v>
      </c>
      <c r="K175" s="53">
        <f t="shared" si="22"/>
        <v>348225.03693367215</v>
      </c>
      <c r="L175" s="247">
        <f t="shared" si="23"/>
        <v>0.36954940794639363</v>
      </c>
      <c r="M175" s="248">
        <f t="shared" si="24"/>
        <v>93.841215751897352</v>
      </c>
      <c r="N175" s="250">
        <f t="shared" si="27"/>
        <v>93.553582151771508</v>
      </c>
      <c r="O175" s="142"/>
    </row>
    <row r="176" spans="1:15">
      <c r="A176" s="103" t="s">
        <v>275</v>
      </c>
      <c r="B176" s="54">
        <v>11217067</v>
      </c>
      <c r="C176" s="54">
        <v>9685488.4674702007</v>
      </c>
      <c r="D176" s="55">
        <v>216507</v>
      </c>
      <c r="E176" s="53">
        <f t="shared" si="26"/>
        <v>313362.67</v>
      </c>
      <c r="F176" s="247">
        <f t="shared" si="20"/>
        <v>0.3090823954069003</v>
      </c>
      <c r="G176" s="53">
        <f>'★施工時販売価格指数（四半期）'!E176</f>
        <v>92.465204516999805</v>
      </c>
      <c r="H176" s="53">
        <f t="shared" si="21"/>
        <v>11935840.638163049</v>
      </c>
      <c r="I176" s="52">
        <f t="shared" si="19"/>
        <v>10474738.598225363</v>
      </c>
      <c r="J176" s="52">
        <f t="shared" si="19"/>
        <v>234149.70110209944</v>
      </c>
      <c r="K176" s="53">
        <f t="shared" si="22"/>
        <v>338897.08708435309</v>
      </c>
      <c r="L176" s="247">
        <f t="shared" si="23"/>
        <v>0.30908317000724622</v>
      </c>
      <c r="M176" s="248">
        <f t="shared" si="24"/>
        <v>93.978022495835958</v>
      </c>
      <c r="N176" s="250">
        <f t="shared" si="27"/>
        <v>93.689969568062182</v>
      </c>
      <c r="O176" s="142"/>
    </row>
    <row r="177" spans="1:15">
      <c r="A177" s="103" t="s">
        <v>276</v>
      </c>
      <c r="B177" s="54">
        <v>13825723</v>
      </c>
      <c r="C177" s="54">
        <v>11579296.0666871</v>
      </c>
      <c r="D177" s="55">
        <v>238972</v>
      </c>
      <c r="E177" s="53">
        <f t="shared" si="26"/>
        <v>354764.23</v>
      </c>
      <c r="F177" s="247">
        <f t="shared" si="20"/>
        <v>0.32639412566162884</v>
      </c>
      <c r="G177" s="53">
        <f>'★施工時販売価格指数（四半期）'!E177</f>
        <v>93.586582445214404</v>
      </c>
      <c r="H177" s="53">
        <f t="shared" si="21"/>
        <v>14492703.340153566</v>
      </c>
      <c r="I177" s="52">
        <f t="shared" si="19"/>
        <v>12372816.448838294</v>
      </c>
      <c r="J177" s="52">
        <f t="shared" si="19"/>
        <v>255348.57001525216</v>
      </c>
      <c r="K177" s="53">
        <f t="shared" si="22"/>
        <v>379076.73450363509</v>
      </c>
      <c r="L177" s="247">
        <f t="shared" si="23"/>
        <v>0.32639345342676646</v>
      </c>
      <c r="M177" s="248">
        <f t="shared" si="24"/>
        <v>95.397819685540469</v>
      </c>
      <c r="N177" s="250">
        <f t="shared" si="27"/>
        <v>95.105414923939193</v>
      </c>
      <c r="O177" s="142"/>
    </row>
    <row r="178" spans="1:15">
      <c r="A178" s="103" t="s">
        <v>277</v>
      </c>
      <c r="B178" s="54">
        <v>12383182</v>
      </c>
      <c r="C178" s="54">
        <v>13508809.2213262</v>
      </c>
      <c r="D178" s="55">
        <v>227715</v>
      </c>
      <c r="E178" s="53">
        <f t="shared" si="26"/>
        <v>362803.82</v>
      </c>
      <c r="F178" s="247">
        <f t="shared" si="20"/>
        <v>0.37234473499551901</v>
      </c>
      <c r="G178" s="53">
        <f>'★施工時販売価格指数（四半期）'!E178</f>
        <v>94.713841175322955</v>
      </c>
      <c r="H178" s="53">
        <f t="shared" si="21"/>
        <v>12770324.977282317</v>
      </c>
      <c r="I178" s="52">
        <f t="shared" si="19"/>
        <v>14262761.44404312</v>
      </c>
      <c r="J178" s="52">
        <f t="shared" si="19"/>
        <v>240424.20534764414</v>
      </c>
      <c r="K178" s="53">
        <f t="shared" si="22"/>
        <v>383051.81978807534</v>
      </c>
      <c r="L178" s="247">
        <f t="shared" si="23"/>
        <v>0.37234548192289074</v>
      </c>
      <c r="M178" s="248">
        <f t="shared" si="24"/>
        <v>96.968417186163833</v>
      </c>
      <c r="N178" s="250">
        <f t="shared" si="27"/>
        <v>96.671198371272283</v>
      </c>
      <c r="O178" s="142"/>
    </row>
    <row r="179" spans="1:15">
      <c r="A179" s="103" t="s">
        <v>278</v>
      </c>
      <c r="B179" s="54">
        <v>12589788</v>
      </c>
      <c r="C179" s="54">
        <v>12989331.354810201</v>
      </c>
      <c r="D179" s="55">
        <v>223720</v>
      </c>
      <c r="E179" s="53">
        <f t="shared" si="26"/>
        <v>353612.88</v>
      </c>
      <c r="F179" s="247">
        <f t="shared" si="20"/>
        <v>0.36733196355319975</v>
      </c>
      <c r="G179" s="53">
        <f>'★施工時販売価格指数（四半期）'!E179</f>
        <v>95.842893556852957</v>
      </c>
      <c r="H179" s="53">
        <f t="shared" si="21"/>
        <v>12852679.396493657</v>
      </c>
      <c r="I179" s="52">
        <f t="shared" si="19"/>
        <v>13552732.886872903</v>
      </c>
      <c r="J179" s="52">
        <f t="shared" si="19"/>
        <v>233423.67044385168</v>
      </c>
      <c r="K179" s="53">
        <f t="shared" si="22"/>
        <v>368950.99931258068</v>
      </c>
      <c r="L179" s="247">
        <f t="shared" si="23"/>
        <v>0.36733151318532764</v>
      </c>
      <c r="M179" s="248">
        <f t="shared" si="24"/>
        <v>97.954579054034625</v>
      </c>
      <c r="N179" s="250">
        <f t="shared" si="27"/>
        <v>97.654337545051888</v>
      </c>
      <c r="O179" s="142"/>
    </row>
    <row r="180" spans="1:15">
      <c r="A180" s="103" t="s">
        <v>279</v>
      </c>
      <c r="B180" s="54">
        <v>12077340</v>
      </c>
      <c r="C180" s="54">
        <v>9941062.1866430808</v>
      </c>
      <c r="D180" s="55">
        <v>245083</v>
      </c>
      <c r="E180" s="53">
        <f t="shared" si="26"/>
        <v>344493.4</v>
      </c>
      <c r="F180" s="247">
        <f t="shared" si="20"/>
        <v>0.28857046859658503</v>
      </c>
      <c r="G180" s="53">
        <f>'★施工時販売価格指数（四半期）'!E180</f>
        <v>98.052604732601992</v>
      </c>
      <c r="H180" s="53">
        <f t="shared" si="21"/>
        <v>11791184.257581258</v>
      </c>
      <c r="I180" s="52">
        <f t="shared" si="19"/>
        <v>10138498.833104152</v>
      </c>
      <c r="J180" s="52">
        <f t="shared" si="19"/>
        <v>249950.52468862274</v>
      </c>
      <c r="K180" s="53">
        <f t="shared" si="22"/>
        <v>351335.51301966427</v>
      </c>
      <c r="L180" s="247">
        <f t="shared" si="23"/>
        <v>0.28857028274670027</v>
      </c>
      <c r="M180" s="248">
        <f t="shared" si="24"/>
        <v>102.42686176526124</v>
      </c>
      <c r="N180" s="250">
        <f t="shared" si="27"/>
        <v>102.11291222013786</v>
      </c>
      <c r="O180" s="142"/>
    </row>
    <row r="181" spans="1:15">
      <c r="A181" s="103" t="s">
        <v>280</v>
      </c>
      <c r="B181" s="54">
        <v>12876696</v>
      </c>
      <c r="C181" s="54">
        <v>11528445.704416901</v>
      </c>
      <c r="D181" s="55">
        <v>258565</v>
      </c>
      <c r="E181" s="53">
        <f t="shared" si="26"/>
        <v>373849.96</v>
      </c>
      <c r="F181" s="247">
        <f t="shared" si="20"/>
        <v>0.30837092250636861</v>
      </c>
      <c r="G181" s="53">
        <f>'★施工時販売価格指数（四半期）'!E181</f>
        <v>98.980761547502027</v>
      </c>
      <c r="H181" s="53">
        <f t="shared" si="21"/>
        <v>12774858.693596736</v>
      </c>
      <c r="I181" s="52">
        <f t="shared" si="19"/>
        <v>11647158.017555023</v>
      </c>
      <c r="J181" s="52">
        <f t="shared" si="19"/>
        <v>261227.53144903987</v>
      </c>
      <c r="K181" s="53">
        <f t="shared" si="22"/>
        <v>377699.11162459012</v>
      </c>
      <c r="L181" s="247">
        <f t="shared" si="23"/>
        <v>0.30837133737109734</v>
      </c>
      <c r="M181" s="248">
        <f t="shared" si="24"/>
        <v>100.79716972880732</v>
      </c>
      <c r="N181" s="250">
        <f t="shared" si="27"/>
        <v>100.48821536819625</v>
      </c>
      <c r="O181" s="142"/>
    </row>
    <row r="182" spans="1:15">
      <c r="A182" s="103" t="s">
        <v>281</v>
      </c>
      <c r="B182" s="54">
        <v>11569176</v>
      </c>
      <c r="C182" s="54">
        <v>13081179.901625801</v>
      </c>
      <c r="D182" s="55">
        <v>243445</v>
      </c>
      <c r="E182" s="53">
        <f t="shared" si="26"/>
        <v>374256.76</v>
      </c>
      <c r="F182" s="247">
        <f t="shared" si="20"/>
        <v>0.34952421171031889</v>
      </c>
      <c r="G182" s="53">
        <f>'★施工時販売価格指数（四半期）'!E182</f>
        <v>98.610268006891005</v>
      </c>
      <c r="H182" s="53">
        <f t="shared" si="21"/>
        <v>11830373.500092505</v>
      </c>
      <c r="I182" s="52">
        <f t="shared" si="19"/>
        <v>13265535.289602572</v>
      </c>
      <c r="J182" s="52">
        <f t="shared" si="19"/>
        <v>246875.9135539392</v>
      </c>
      <c r="K182" s="53">
        <f t="shared" si="22"/>
        <v>379531.26644996495</v>
      </c>
      <c r="L182" s="247">
        <f t="shared" si="23"/>
        <v>0.34952417527243224</v>
      </c>
      <c r="M182" s="248">
        <f t="shared" si="24"/>
        <v>97.792144938699849</v>
      </c>
      <c r="N182" s="250">
        <f t="shared" si="27"/>
        <v>97.492401308064103</v>
      </c>
      <c r="O182" s="142"/>
    </row>
    <row r="183" spans="1:15">
      <c r="A183" s="103" t="s">
        <v>282</v>
      </c>
      <c r="B183" s="54">
        <v>12098172</v>
      </c>
      <c r="C183" s="54">
        <v>12500347.6850054</v>
      </c>
      <c r="D183" s="55">
        <v>239423</v>
      </c>
      <c r="E183" s="53">
        <f t="shared" si="26"/>
        <v>364426.72</v>
      </c>
      <c r="F183" s="247">
        <f t="shared" si="20"/>
        <v>0.34301402720978863</v>
      </c>
      <c r="G183" s="53">
        <f>'★施工時販売価格指数（四半期）'!E183</f>
        <v>99.210294158027907</v>
      </c>
      <c r="H183" s="53">
        <f t="shared" si="21"/>
        <v>12045136.830007326</v>
      </c>
      <c r="I183" s="52">
        <f t="shared" si="19"/>
        <v>12599849.432049988</v>
      </c>
      <c r="J183" s="52">
        <f t="shared" si="19"/>
        <v>241328.78753351257</v>
      </c>
      <c r="K183" s="53">
        <f t="shared" si="22"/>
        <v>367327.28185401246</v>
      </c>
      <c r="L183" s="247">
        <f t="shared" si="23"/>
        <v>0.34301425607307789</v>
      </c>
      <c r="M183" s="248">
        <f t="shared" si="24"/>
        <v>100.44030359091107</v>
      </c>
      <c r="N183" s="250">
        <f t="shared" si="27"/>
        <v>100.13244306408278</v>
      </c>
      <c r="O183" s="142"/>
    </row>
    <row r="184" spans="1:15">
      <c r="A184" s="103" t="s">
        <v>283</v>
      </c>
      <c r="B184" s="54">
        <v>11953192</v>
      </c>
      <c r="C184" s="54">
        <v>10116529.3156648</v>
      </c>
      <c r="D184" s="55">
        <v>257790</v>
      </c>
      <c r="E184" s="53">
        <f t="shared" si="26"/>
        <v>358954.92</v>
      </c>
      <c r="F184" s="247">
        <f t="shared" si="20"/>
        <v>0.28183286401715291</v>
      </c>
      <c r="G184" s="53">
        <f>'★施工時販売価格指数（四半期）'!E184</f>
        <v>99.58745163165932</v>
      </c>
      <c r="H184" s="53">
        <f t="shared" si="21"/>
        <v>11911350.441738861</v>
      </c>
      <c r="I184" s="52">
        <f t="shared" si="19"/>
        <v>10158437.784995703</v>
      </c>
      <c r="J184" s="52">
        <f t="shared" si="19"/>
        <v>258857.91410094415</v>
      </c>
      <c r="K184" s="53">
        <f t="shared" si="22"/>
        <v>360442.29195090116</v>
      </c>
      <c r="L184" s="247">
        <f t="shared" si="23"/>
        <v>0.28183257103413017</v>
      </c>
      <c r="M184" s="248">
        <f t="shared" si="24"/>
        <v>100.35127468095071</v>
      </c>
      <c r="N184" s="250">
        <f t="shared" si="27"/>
        <v>100.04368703747843</v>
      </c>
      <c r="O184" s="142"/>
    </row>
    <row r="185" spans="1:15">
      <c r="A185" s="103" t="s">
        <v>284</v>
      </c>
      <c r="B185" s="54">
        <v>13201186</v>
      </c>
      <c r="C185" s="54">
        <v>11599081.8224418</v>
      </c>
      <c r="D185" s="55">
        <v>273811</v>
      </c>
      <c r="E185" s="53">
        <f t="shared" si="26"/>
        <v>389801.86</v>
      </c>
      <c r="F185" s="247">
        <f t="shared" si="20"/>
        <v>0.29756353195548629</v>
      </c>
      <c r="G185" s="53">
        <f>'★施工時販売価格指数（四半期）'!E185</f>
        <v>100.33535071619688</v>
      </c>
      <c r="H185" s="53">
        <f>(J185-J184)*100+I185</f>
        <v>12964106.999788083</v>
      </c>
      <c r="I185" s="52">
        <f t="shared" si="19"/>
        <v>11560314.225890664</v>
      </c>
      <c r="J185" s="52">
        <f t="shared" si="19"/>
        <v>272895.84183991834</v>
      </c>
      <c r="K185" s="53">
        <f t="shared" si="22"/>
        <v>388498.98409882496</v>
      </c>
      <c r="L185" s="247">
        <f t="shared" si="23"/>
        <v>0.29756356384576782</v>
      </c>
      <c r="M185" s="248">
        <f t="shared" si="24"/>
        <v>101.82873375093087</v>
      </c>
      <c r="N185" s="250">
        <f t="shared" si="27"/>
        <v>101.51661753365515</v>
      </c>
      <c r="O185" s="142"/>
    </row>
    <row r="186" spans="1:15">
      <c r="A186" s="103" t="s">
        <v>285</v>
      </c>
      <c r="B186" s="54">
        <v>11927671</v>
      </c>
      <c r="C186" s="54">
        <v>13236655.626659101</v>
      </c>
      <c r="D186" s="55">
        <v>260721</v>
      </c>
      <c r="E186" s="53">
        <f t="shared" si="26"/>
        <v>393087.71</v>
      </c>
      <c r="F186" s="247">
        <f t="shared" si="20"/>
        <v>0.33673542290750075</v>
      </c>
      <c r="G186" s="53">
        <f>'★施工時販売価格指数（四半期）'!E186</f>
        <v>100.2508484958627</v>
      </c>
      <c r="H186" s="53">
        <f t="shared" si="21"/>
        <v>11920812.751732208</v>
      </c>
      <c r="I186" s="52">
        <f t="shared" si="19"/>
        <v>13203534.758317154</v>
      </c>
      <c r="J186" s="52">
        <f t="shared" si="19"/>
        <v>260068.62177406889</v>
      </c>
      <c r="K186" s="53">
        <f t="shared" si="22"/>
        <v>392103.96935724042</v>
      </c>
      <c r="L186" s="247">
        <f t="shared" si="23"/>
        <v>0.33673555460203969</v>
      </c>
      <c r="M186" s="248">
        <f t="shared" si="24"/>
        <v>100.05753171709534</v>
      </c>
      <c r="N186" s="250">
        <f t="shared" si="27"/>
        <v>99.750844427966612</v>
      </c>
      <c r="O186" s="142"/>
    </row>
    <row r="187" spans="1:15">
      <c r="A187" s="103" t="s">
        <v>286</v>
      </c>
      <c r="B187" s="54">
        <v>13104705</v>
      </c>
      <c r="C187" s="54">
        <v>13029821.9316976</v>
      </c>
      <c r="D187" s="55">
        <v>261470</v>
      </c>
      <c r="E187" s="53">
        <f t="shared" si="26"/>
        <v>391768.05</v>
      </c>
      <c r="F187" s="247">
        <f t="shared" si="20"/>
        <v>0.33259021330855337</v>
      </c>
      <c r="G187" s="53">
        <f>'★施工時販売価格指数（四半期）'!E187</f>
        <v>99.826349156281083</v>
      </c>
      <c r="H187" s="53">
        <f t="shared" si="21"/>
        <v>13238108.977819007</v>
      </c>
      <c r="I187" s="52">
        <f t="shared" si="19"/>
        <v>13052487.686691849</v>
      </c>
      <c r="J187" s="52">
        <f t="shared" si="19"/>
        <v>261924.83468534047</v>
      </c>
      <c r="K187" s="53">
        <f t="shared" si="22"/>
        <v>392449.71155225893</v>
      </c>
      <c r="L187" s="247">
        <f t="shared" si="23"/>
        <v>0.3325900695675188</v>
      </c>
      <c r="M187" s="248">
        <f t="shared" si="24"/>
        <v>98.992273155912741</v>
      </c>
      <c r="N187" s="250">
        <f t="shared" si="27"/>
        <v>98.688851000899788</v>
      </c>
      <c r="O187" s="142"/>
    </row>
    <row r="188" spans="1:15">
      <c r="A188" s="103" t="s">
        <v>287</v>
      </c>
      <c r="B188" s="54">
        <v>12015436</v>
      </c>
      <c r="C188" s="54">
        <v>10476646.3012722</v>
      </c>
      <c r="D188" s="55">
        <v>276858</v>
      </c>
      <c r="E188" s="53">
        <f t="shared" si="26"/>
        <v>381624.36</v>
      </c>
      <c r="F188" s="247">
        <f t="shared" si="20"/>
        <v>0.27452771362059281</v>
      </c>
      <c r="G188" s="53">
        <f>'★施工時販売価格指数（四半期）'!E188</f>
        <v>100.16213765675082</v>
      </c>
      <c r="H188" s="53">
        <f t="shared" si="21"/>
        <v>11908187.29795103</v>
      </c>
      <c r="I188" s="52">
        <f t="shared" si="19"/>
        <v>10459687.209527208</v>
      </c>
      <c r="J188" s="52">
        <f t="shared" si="19"/>
        <v>276409.83556957869</v>
      </c>
      <c r="K188" s="53">
        <f t="shared" si="22"/>
        <v>381006.70766485075</v>
      </c>
      <c r="L188" s="247">
        <f t="shared" si="23"/>
        <v>0.27452763951672948</v>
      </c>
      <c r="M188" s="248">
        <f t="shared" si="24"/>
        <v>100.90062995622704</v>
      </c>
      <c r="N188" s="250">
        <f t="shared" si="27"/>
        <v>100.59135847869199</v>
      </c>
      <c r="O188" s="142"/>
    </row>
    <row r="189" spans="1:15">
      <c r="A189" s="103" t="s">
        <v>288</v>
      </c>
      <c r="B189" s="54">
        <v>14612818</v>
      </c>
      <c r="C189" s="54">
        <v>12054172.143693401</v>
      </c>
      <c r="D189" s="55">
        <v>302444</v>
      </c>
      <c r="E189" s="53">
        <f t="shared" si="26"/>
        <v>422986.18</v>
      </c>
      <c r="F189" s="247">
        <f t="shared" si="20"/>
        <v>0.28497791922406074</v>
      </c>
      <c r="G189" s="53">
        <f>'★施工時販売価格指数（四半期）'!E189</f>
        <v>100.45587691304519</v>
      </c>
      <c r="H189" s="53">
        <f t="shared" si="21"/>
        <v>14465634.23734712</v>
      </c>
      <c r="I189" s="52">
        <f t="shared" si="19"/>
        <v>11999469.333314881</v>
      </c>
      <c r="J189" s="52">
        <f t="shared" si="19"/>
        <v>301071.48460990109</v>
      </c>
      <c r="K189" s="53">
        <f t="shared" si="22"/>
        <v>421066.17794304993</v>
      </c>
      <c r="L189" s="247">
        <f t="shared" si="23"/>
        <v>0.28497822817148316</v>
      </c>
      <c r="M189" s="248">
        <f t="shared" si="24"/>
        <v>101.0174718939933</v>
      </c>
      <c r="N189" s="250">
        <f t="shared" si="27"/>
        <v>100.70784228312701</v>
      </c>
      <c r="O189" s="142"/>
    </row>
    <row r="190" spans="1:15">
      <c r="A190" s="103" t="s">
        <v>289</v>
      </c>
      <c r="B190" s="54">
        <v>12023751</v>
      </c>
      <c r="C190" s="54">
        <v>13621214.913477801</v>
      </c>
      <c r="D190" s="55">
        <v>286470</v>
      </c>
      <c r="E190" s="53">
        <f t="shared" si="26"/>
        <v>422681.51</v>
      </c>
      <c r="F190" s="247">
        <f t="shared" si="20"/>
        <v>0.32225717452078284</v>
      </c>
      <c r="G190" s="53">
        <f>'★施工時販売価格指数（四半期）'!E190</f>
        <v>101.10885373820739</v>
      </c>
      <c r="H190" s="53">
        <f t="shared" si="21"/>
        <v>11697513.891249904</v>
      </c>
      <c r="I190" s="52">
        <f t="shared" si="19"/>
        <v>13471832.000732658</v>
      </c>
      <c r="J190" s="52">
        <f t="shared" si="19"/>
        <v>283328.30351507355</v>
      </c>
      <c r="K190" s="53">
        <f t="shared" si="22"/>
        <v>418046.62352240016</v>
      </c>
      <c r="L190" s="247">
        <f t="shared" si="23"/>
        <v>0.32225668723791995</v>
      </c>
      <c r="M190" s="248">
        <f t="shared" si="24"/>
        <v>102.78894397376293</v>
      </c>
      <c r="N190" s="250">
        <f t="shared" si="27"/>
        <v>102.47388460702929</v>
      </c>
      <c r="O190" s="142"/>
    </row>
    <row r="191" spans="1:15">
      <c r="A191" s="103" t="s">
        <v>290</v>
      </c>
      <c r="B191" s="54">
        <v>14078220</v>
      </c>
      <c r="C191" s="54">
        <v>13422460.973934401</v>
      </c>
      <c r="D191" s="55">
        <v>293027</v>
      </c>
      <c r="E191" s="53">
        <f t="shared" si="26"/>
        <v>427252.2</v>
      </c>
      <c r="F191" s="247">
        <f t="shared" si="20"/>
        <v>0.31415779658792631</v>
      </c>
      <c r="G191" s="53">
        <f>'★施工時販売価格指数（四半期）'!E191</f>
        <v>101.51633490287486</v>
      </c>
      <c r="H191" s="53">
        <f t="shared" si="21"/>
        <v>13754151.034110479</v>
      </c>
      <c r="I191" s="52">
        <f t="shared" si="19"/>
        <v>13221971.603659904</v>
      </c>
      <c r="J191" s="52">
        <f t="shared" si="19"/>
        <v>288650.0978195793</v>
      </c>
      <c r="K191" s="53">
        <f t="shared" si="22"/>
        <v>420869.81385617831</v>
      </c>
      <c r="L191" s="247">
        <f t="shared" si="23"/>
        <v>0.31415823060615561</v>
      </c>
      <c r="M191" s="248">
        <f t="shared" si="24"/>
        <v>102.35615389918161</v>
      </c>
      <c r="N191" s="250">
        <f t="shared" si="27"/>
        <v>102.04242108140893</v>
      </c>
      <c r="O191" s="142"/>
    </row>
    <row r="192" spans="1:15">
      <c r="A192" s="103" t="s">
        <v>291</v>
      </c>
      <c r="B192" s="54">
        <v>12697914</v>
      </c>
      <c r="C192" s="54">
        <v>11345152.338200601</v>
      </c>
      <c r="D192" s="55">
        <v>306555</v>
      </c>
      <c r="E192" s="53">
        <f t="shared" si="26"/>
        <v>420006.14</v>
      </c>
      <c r="F192" s="247">
        <f t="shared" si="20"/>
        <v>0.27011872584054608</v>
      </c>
      <c r="G192" s="53">
        <f>'★施工時販売価格指数（四半期）'!E192</f>
        <v>101.98016428459349</v>
      </c>
      <c r="H192" s="53">
        <f t="shared" si="21"/>
        <v>12320109.533000652</v>
      </c>
      <c r="I192" s="52">
        <f t="shared" si="19"/>
        <v>11124861.798162993</v>
      </c>
      <c r="J192" s="52">
        <f t="shared" si="19"/>
        <v>300602.57516795589</v>
      </c>
      <c r="K192" s="53">
        <f t="shared" si="22"/>
        <v>411851.1931495858</v>
      </c>
      <c r="L192" s="247">
        <f t="shared" si="23"/>
        <v>0.27011847927614002</v>
      </c>
      <c r="M192" s="248">
        <f t="shared" si="24"/>
        <v>103.06656743584431</v>
      </c>
      <c r="N192" s="250">
        <f t="shared" si="27"/>
        <v>102.75065712280484</v>
      </c>
      <c r="O192" s="142"/>
    </row>
    <row r="193" spans="1:15">
      <c r="A193" s="103" t="s">
        <v>292</v>
      </c>
      <c r="B193" s="54">
        <v>13920156</v>
      </c>
      <c r="C193" s="54">
        <v>12710653.175640799</v>
      </c>
      <c r="D193" s="55">
        <v>318650</v>
      </c>
      <c r="E193" s="53">
        <f t="shared" si="26"/>
        <v>445756.56</v>
      </c>
      <c r="F193" s="247">
        <f t="shared" si="20"/>
        <v>0.28514786581359114</v>
      </c>
      <c r="G193" s="53">
        <f>'★施工時販売価格指数（四半期）'!E193</f>
        <v>102.10200444585216</v>
      </c>
      <c r="H193" s="53">
        <f t="shared" si="21"/>
        <v>13597703.379829749</v>
      </c>
      <c r="I193" s="52">
        <f t="shared" si="19"/>
        <v>12448975.164225742</v>
      </c>
      <c r="J193" s="52">
        <f t="shared" si="19"/>
        <v>312089.85732399597</v>
      </c>
      <c r="K193" s="53">
        <f t="shared" si="22"/>
        <v>436579.60896625335</v>
      </c>
      <c r="L193" s="247">
        <f t="shared" si="23"/>
        <v>0.28514788388085299</v>
      </c>
      <c r="M193" s="248">
        <f t="shared" si="24"/>
        <v>102.3713756004456</v>
      </c>
      <c r="N193" s="250">
        <f t="shared" si="27"/>
        <v>102.05759612649206</v>
      </c>
      <c r="O193" s="142"/>
    </row>
    <row r="194" spans="1:15">
      <c r="A194" s="103" t="s">
        <v>293</v>
      </c>
      <c r="B194" s="54">
        <v>13020321</v>
      </c>
      <c r="C194" s="54">
        <v>14207093.7109657</v>
      </c>
      <c r="D194" s="55">
        <v>306782</v>
      </c>
      <c r="E194" s="53">
        <f t="shared" si="26"/>
        <v>448853.21</v>
      </c>
      <c r="F194" s="247">
        <f t="shared" si="20"/>
        <v>0.31651981971936216</v>
      </c>
      <c r="G194" s="53">
        <f>'★施工時販売価格指数（四半期）'!E194</f>
        <v>103.29325065851577</v>
      </c>
      <c r="H194" s="53">
        <f t="shared" si="21"/>
        <v>12245251.039909046</v>
      </c>
      <c r="I194" s="52">
        <f t="shared" si="19"/>
        <v>13754135.551347787</v>
      </c>
      <c r="J194" s="52">
        <f t="shared" si="19"/>
        <v>297001.01220960857</v>
      </c>
      <c r="K194" s="53">
        <f t="shared" si="22"/>
        <v>434542.36772308644</v>
      </c>
      <c r="L194" s="247">
        <f t="shared" si="23"/>
        <v>0.31652001215477926</v>
      </c>
      <c r="M194" s="248">
        <f t="shared" si="24"/>
        <v>106.32955549514574</v>
      </c>
      <c r="N194" s="250">
        <f t="shared" si="27"/>
        <v>106.00364376646878</v>
      </c>
      <c r="O194" s="142"/>
    </row>
    <row r="195" spans="1:15">
      <c r="A195" s="103" t="s">
        <v>294</v>
      </c>
      <c r="B195" s="54">
        <v>13071116</v>
      </c>
      <c r="C195" s="54">
        <v>13913883.8171965</v>
      </c>
      <c r="D195" s="55">
        <v>298355</v>
      </c>
      <c r="E195" s="53">
        <f t="shared" si="26"/>
        <v>437493.16000000003</v>
      </c>
      <c r="F195" s="247">
        <f t="shared" si="20"/>
        <v>0.31803660238245779</v>
      </c>
      <c r="G195" s="53">
        <f>'★施工時販売価格指数（四半期）'!E195</f>
        <v>103.24987124924496</v>
      </c>
      <c r="H195" s="53">
        <f t="shared" si="21"/>
        <v>12672236.185238505</v>
      </c>
      <c r="I195" s="52">
        <f t="shared" ref="I195:J210" si="28">C195/$G195*100</f>
        <v>13475933.334200887</v>
      </c>
      <c r="J195" s="52">
        <f t="shared" si="28"/>
        <v>288964.04071998474</v>
      </c>
      <c r="K195" s="53">
        <f t="shared" si="22"/>
        <v>423723.37406199361</v>
      </c>
      <c r="L195" s="247">
        <f t="shared" si="23"/>
        <v>0.31803610938463989</v>
      </c>
      <c r="M195" s="248">
        <f t="shared" si="24"/>
        <v>103.14766714359489</v>
      </c>
      <c r="N195" s="250">
        <f t="shared" si="27"/>
        <v>102.83150825107228</v>
      </c>
      <c r="O195" s="142"/>
    </row>
    <row r="196" spans="1:15">
      <c r="A196" s="103" t="s">
        <v>295</v>
      </c>
      <c r="B196" s="54">
        <v>12238330</v>
      </c>
      <c r="C196" s="54">
        <v>11402467.709199</v>
      </c>
      <c r="D196" s="55">
        <v>306713</v>
      </c>
      <c r="E196" s="53">
        <f t="shared" si="26"/>
        <v>420738.3</v>
      </c>
      <c r="F196" s="247">
        <f t="shared" ref="F196:F213" si="29">C196/100/E196</f>
        <v>0.27101092791407394</v>
      </c>
      <c r="G196" s="53">
        <f>'★施工時販売価格指数（四半期）'!E196</f>
        <v>104.98454165705313</v>
      </c>
      <c r="H196" s="53">
        <f t="shared" ref="H196:H213" si="30">(J196-J195)*100+I196</f>
        <v>11179750.993419558</v>
      </c>
      <c r="I196" s="52">
        <f t="shared" si="28"/>
        <v>10861092.051481994</v>
      </c>
      <c r="J196" s="52">
        <f t="shared" si="28"/>
        <v>292150.63013936038</v>
      </c>
      <c r="K196" s="53">
        <f t="shared" si="22"/>
        <v>400761.55065418035</v>
      </c>
      <c r="L196" s="247">
        <f t="shared" si="23"/>
        <v>0.27101132914953957</v>
      </c>
      <c r="M196" s="248">
        <f t="shared" si="24"/>
        <v>109.46871721206963</v>
      </c>
      <c r="N196" s="250">
        <f t="shared" si="27"/>
        <v>109.1331836090512</v>
      </c>
      <c r="O196" s="142"/>
    </row>
    <row r="197" spans="1:15">
      <c r="A197" s="103" t="s">
        <v>296</v>
      </c>
      <c r="B197" s="54">
        <v>13754468</v>
      </c>
      <c r="C197" s="54">
        <v>12802639.6659844</v>
      </c>
      <c r="D197" s="55">
        <v>316231</v>
      </c>
      <c r="E197" s="53">
        <f t="shared" si="26"/>
        <v>444257.68</v>
      </c>
      <c r="F197" s="247">
        <f t="shared" si="29"/>
        <v>0.28818049169086735</v>
      </c>
      <c r="G197" s="53">
        <f>'★施工時販売価格指数（四半期）'!E197</f>
        <v>105.49772650514311</v>
      </c>
      <c r="H197" s="53">
        <f t="shared" si="30"/>
        <v>12895550.3022842</v>
      </c>
      <c r="I197" s="52">
        <f t="shared" si="28"/>
        <v>12135464.990669973</v>
      </c>
      <c r="J197" s="52">
        <f t="shared" si="28"/>
        <v>299751.48325550265</v>
      </c>
      <c r="K197" s="53">
        <f t="shared" ref="K197:K213" si="31">J196+H197/100</f>
        <v>421106.13316220237</v>
      </c>
      <c r="L197" s="247">
        <f t="shared" ref="L197:L213" si="32">I197/100/K197</f>
        <v>0.28818067548770693</v>
      </c>
      <c r="M197" s="248">
        <f t="shared" ref="M197:M213" si="33">B197/H197*100</f>
        <v>106.66057421034338</v>
      </c>
      <c r="N197" s="250">
        <f t="shared" si="27"/>
        <v>106.33364787306401</v>
      </c>
      <c r="O197" s="142"/>
    </row>
    <row r="198" spans="1:15">
      <c r="A198" s="103" t="s">
        <v>297</v>
      </c>
      <c r="B198" s="54">
        <v>12818206</v>
      </c>
      <c r="C198" s="54">
        <v>14079777.712260401</v>
      </c>
      <c r="D198" s="55">
        <v>303616</v>
      </c>
      <c r="E198" s="53">
        <f t="shared" si="26"/>
        <v>444413.06</v>
      </c>
      <c r="F198" s="247">
        <f t="shared" si="29"/>
        <v>0.31681737058448289</v>
      </c>
      <c r="G198" s="53">
        <f>'★施工時販売価格指数（四半期）'!E198</f>
        <v>105.49974150767893</v>
      </c>
      <c r="H198" s="53">
        <f t="shared" si="30"/>
        <v>12149483.523927469</v>
      </c>
      <c r="I198" s="52">
        <f t="shared" si="28"/>
        <v>13345793.564087156</v>
      </c>
      <c r="J198" s="52">
        <f t="shared" si="28"/>
        <v>287788.38285390579</v>
      </c>
      <c r="K198" s="53">
        <f t="shared" si="31"/>
        <v>421246.31849477731</v>
      </c>
      <c r="L198" s="247">
        <f t="shared" si="32"/>
        <v>0.31681685935618731</v>
      </c>
      <c r="M198" s="248">
        <f t="shared" si="33"/>
        <v>105.50412266295545</v>
      </c>
      <c r="N198" s="250">
        <f t="shared" si="27"/>
        <v>105.1807409762785</v>
      </c>
      <c r="O198" s="142"/>
    </row>
    <row r="199" spans="1:15">
      <c r="A199" s="103" t="s">
        <v>298</v>
      </c>
      <c r="B199" s="54">
        <v>14015274</v>
      </c>
      <c r="C199" s="54">
        <v>14017212.504217699</v>
      </c>
      <c r="D199" s="55">
        <v>303596</v>
      </c>
      <c r="E199" s="53">
        <f t="shared" ref="E199:E212" si="34">D198+B199/100</f>
        <v>443768.74</v>
      </c>
      <c r="F199" s="247">
        <f t="shared" si="29"/>
        <v>0.31586750576928196</v>
      </c>
      <c r="G199" s="53">
        <f>'★施工時販売価格指数（四半期）'!E199</f>
        <v>105.39617523605685</v>
      </c>
      <c r="H199" s="53">
        <f t="shared" si="30"/>
        <v>13325927.285870919</v>
      </c>
      <c r="I199" s="52">
        <f t="shared" si="28"/>
        <v>13299545.711998761</v>
      </c>
      <c r="J199" s="52">
        <f t="shared" si="28"/>
        <v>288052.19859262736</v>
      </c>
      <c r="K199" s="53">
        <f t="shared" si="31"/>
        <v>421047.655712615</v>
      </c>
      <c r="L199" s="247">
        <f t="shared" si="32"/>
        <v>0.31586794348705105</v>
      </c>
      <c r="M199" s="248">
        <f t="shared" si="33"/>
        <v>105.17297370262537</v>
      </c>
      <c r="N199" s="250">
        <f t="shared" si="27"/>
        <v>104.8506070237664</v>
      </c>
      <c r="O199" s="142"/>
    </row>
    <row r="200" spans="1:15">
      <c r="A200" s="103" t="s">
        <v>299</v>
      </c>
      <c r="B200" s="54">
        <v>12491530</v>
      </c>
      <c r="C200" s="54">
        <v>11675273.394608799</v>
      </c>
      <c r="D200" s="55">
        <v>311759</v>
      </c>
      <c r="E200" s="53">
        <f t="shared" si="34"/>
        <v>428511.3</v>
      </c>
      <c r="F200" s="247">
        <f t="shared" si="29"/>
        <v>0.27246127219069366</v>
      </c>
      <c r="G200" s="53">
        <f>'★施工時販売価格指数（四半期）'!E200</f>
        <v>105.98520773809696</v>
      </c>
      <c r="H200" s="53">
        <f t="shared" si="30"/>
        <v>11626057.588906774</v>
      </c>
      <c r="I200" s="52">
        <f t="shared" si="28"/>
        <v>11015946.134162324</v>
      </c>
      <c r="J200" s="52">
        <f t="shared" si="28"/>
        <v>294153.31314007187</v>
      </c>
      <c r="K200" s="53">
        <f t="shared" si="31"/>
        <v>404312.77448169509</v>
      </c>
      <c r="L200" s="247">
        <f t="shared" si="32"/>
        <v>0.27246099627408782</v>
      </c>
      <c r="M200" s="248">
        <f t="shared" si="33"/>
        <v>107.44424672314572</v>
      </c>
      <c r="N200" s="250">
        <f t="shared" si="27"/>
        <v>107.11491834381724</v>
      </c>
      <c r="O200" s="142"/>
    </row>
    <row r="201" spans="1:15">
      <c r="A201" s="103" t="s">
        <v>300</v>
      </c>
      <c r="B201" s="54">
        <v>14518174</v>
      </c>
      <c r="C201" s="54">
        <v>13008360.797241</v>
      </c>
      <c r="D201" s="55">
        <v>326857</v>
      </c>
      <c r="E201" s="53">
        <f t="shared" si="34"/>
        <v>456940.74</v>
      </c>
      <c r="F201" s="247">
        <f t="shared" si="29"/>
        <v>0.28468376002632201</v>
      </c>
      <c r="G201" s="53">
        <f>'★施工時販売価格指数（四半期）'!E201</f>
        <v>106.67021869202604</v>
      </c>
      <c r="H201" s="53">
        <f t="shared" si="30"/>
        <v>13421424.209263138</v>
      </c>
      <c r="I201" s="52">
        <f t="shared" si="28"/>
        <v>12194932.15327346</v>
      </c>
      <c r="J201" s="52">
        <f t="shared" si="28"/>
        <v>306418.23369996867</v>
      </c>
      <c r="K201" s="53">
        <f t="shared" si="31"/>
        <v>428367.55523270322</v>
      </c>
      <c r="L201" s="247">
        <f t="shared" si="32"/>
        <v>0.28468384228233101</v>
      </c>
      <c r="M201" s="248">
        <f t="shared" si="33"/>
        <v>108.17163494452333</v>
      </c>
      <c r="N201" s="250">
        <f t="shared" si="27"/>
        <v>107.84007704066101</v>
      </c>
      <c r="O201" s="142"/>
    </row>
    <row r="202" spans="1:15">
      <c r="A202" s="103" t="s">
        <v>301</v>
      </c>
      <c r="B202" s="54">
        <v>12567204</v>
      </c>
      <c r="C202" s="54">
        <v>14250253.102442499</v>
      </c>
      <c r="D202" s="55">
        <v>310027</v>
      </c>
      <c r="E202" s="53">
        <f t="shared" si="34"/>
        <v>452529.04</v>
      </c>
      <c r="F202" s="247">
        <f t="shared" si="29"/>
        <v>0.31490251106188677</v>
      </c>
      <c r="G202" s="53">
        <f>'★施工時販売価格指数（四半期）'!E202</f>
        <v>107.84731935824587</v>
      </c>
      <c r="H202" s="53">
        <f t="shared" si="30"/>
        <v>11318378.67463793</v>
      </c>
      <c r="I202" s="52">
        <f t="shared" si="28"/>
        <v>13213358.651137343</v>
      </c>
      <c r="J202" s="52">
        <f t="shared" si="28"/>
        <v>287468.43393497454</v>
      </c>
      <c r="K202" s="53">
        <f t="shared" si="31"/>
        <v>419602.020446348</v>
      </c>
      <c r="L202" s="247">
        <f t="shared" si="32"/>
        <v>0.31490216937186688</v>
      </c>
      <c r="M202" s="248">
        <f t="shared" si="33"/>
        <v>111.03360614855924</v>
      </c>
      <c r="N202" s="250">
        <f t="shared" si="27"/>
        <v>110.6932759896246</v>
      </c>
      <c r="O202" s="142"/>
    </row>
    <row r="203" spans="1:15">
      <c r="A203" s="103" t="s">
        <v>302</v>
      </c>
      <c r="B203" s="54">
        <v>14067336</v>
      </c>
      <c r="C203" s="54">
        <v>13909398.900788199</v>
      </c>
      <c r="D203" s="55">
        <v>311606</v>
      </c>
      <c r="E203" s="53">
        <f t="shared" si="34"/>
        <v>450700.36</v>
      </c>
      <c r="F203" s="247">
        <f t="shared" si="29"/>
        <v>0.30861743489151416</v>
      </c>
      <c r="G203" s="53">
        <f>'★施工時販売価格指数（四半期）'!E203</f>
        <v>107.4402865687436</v>
      </c>
      <c r="H203" s="53">
        <f t="shared" si="30"/>
        <v>13202038.483275115</v>
      </c>
      <c r="I203" s="52">
        <f t="shared" si="28"/>
        <v>12946166.977959927</v>
      </c>
      <c r="J203" s="52">
        <f t="shared" si="28"/>
        <v>290027.14898812643</v>
      </c>
      <c r="K203" s="53">
        <f t="shared" si="31"/>
        <v>419488.81876772572</v>
      </c>
      <c r="L203" s="247">
        <f t="shared" si="32"/>
        <v>0.30861768892887514</v>
      </c>
      <c r="M203" s="248">
        <f t="shared" si="33"/>
        <v>106.55427203776962</v>
      </c>
      <c r="N203" s="250">
        <f t="shared" si="27"/>
        <v>106.22767152828727</v>
      </c>
      <c r="O203" s="142"/>
    </row>
    <row r="204" spans="1:15">
      <c r="A204" s="103" t="s">
        <v>303</v>
      </c>
      <c r="B204" s="54">
        <v>11977096</v>
      </c>
      <c r="C204" s="54">
        <v>11435099.7875176</v>
      </c>
      <c r="D204" s="55">
        <v>317026</v>
      </c>
      <c r="E204" s="53">
        <f t="shared" si="34"/>
        <v>431376.96</v>
      </c>
      <c r="F204" s="247">
        <f t="shared" si="29"/>
        <v>0.26508369356392142</v>
      </c>
      <c r="G204" s="53">
        <f>'★施工時販売価格指数（四半期）'!E204</f>
        <v>106.34393594577702</v>
      </c>
      <c r="H204" s="53">
        <f t="shared" si="30"/>
        <v>11561610.094304772</v>
      </c>
      <c r="I204" s="52">
        <f t="shared" si="28"/>
        <v>10752940.151987759</v>
      </c>
      <c r="J204" s="52">
        <f t="shared" si="28"/>
        <v>298113.84841129655</v>
      </c>
      <c r="K204" s="53">
        <f t="shared" si="31"/>
        <v>405643.24993117416</v>
      </c>
      <c r="L204" s="247">
        <f t="shared" si="32"/>
        <v>0.26508367028940377</v>
      </c>
      <c r="M204" s="248">
        <f t="shared" si="33"/>
        <v>103.59366820283877</v>
      </c>
      <c r="N204" s="250">
        <f t="shared" si="27"/>
        <v>103.27614226824086</v>
      </c>
      <c r="O204" s="142"/>
    </row>
    <row r="205" spans="1:15">
      <c r="A205" s="103" t="s">
        <v>304</v>
      </c>
      <c r="B205" s="54">
        <v>13835063</v>
      </c>
      <c r="C205" s="54">
        <v>12568862.8426053</v>
      </c>
      <c r="D205" s="55">
        <v>329688</v>
      </c>
      <c r="E205" s="53">
        <f t="shared" si="34"/>
        <v>455376.63</v>
      </c>
      <c r="F205" s="247">
        <f t="shared" si="29"/>
        <v>0.27601027401439771</v>
      </c>
      <c r="G205" s="53">
        <f>'★施工時販売価格指数（四半期）'!E205</f>
        <v>105.64369827049651</v>
      </c>
      <c r="H205" s="53">
        <f t="shared" si="30"/>
        <v>13293564.709205016</v>
      </c>
      <c r="I205" s="52">
        <f t="shared" si="28"/>
        <v>11897408.977886427</v>
      </c>
      <c r="J205" s="52">
        <f t="shared" si="28"/>
        <v>312075.40572448244</v>
      </c>
      <c r="K205" s="53">
        <f t="shared" si="31"/>
        <v>431049.49550334673</v>
      </c>
      <c r="L205" s="247">
        <f t="shared" si="32"/>
        <v>0.27601027496838942</v>
      </c>
      <c r="M205" s="248">
        <f t="shared" si="33"/>
        <v>104.07338665467229</v>
      </c>
      <c r="N205" s="250">
        <f t="shared" si="27"/>
        <v>103.75439033049938</v>
      </c>
      <c r="O205" s="142"/>
    </row>
    <row r="206" spans="1:15">
      <c r="A206" s="103" t="s">
        <v>305</v>
      </c>
      <c r="B206" s="54">
        <v>12335622</v>
      </c>
      <c r="C206" s="54">
        <v>14098569.009069201</v>
      </c>
      <c r="D206" s="55">
        <v>312058</v>
      </c>
      <c r="E206" s="53">
        <f t="shared" si="34"/>
        <v>453044.22</v>
      </c>
      <c r="F206" s="247">
        <f t="shared" si="29"/>
        <v>0.31119631123578184</v>
      </c>
      <c r="G206" s="53">
        <f>'★施工時販売価格指数（四半期）'!E206</f>
        <v>105.82792363042735</v>
      </c>
      <c r="H206" s="53">
        <f t="shared" si="30"/>
        <v>11601925.450225769</v>
      </c>
      <c r="I206" s="52">
        <f t="shared" si="28"/>
        <v>13322163.494678658</v>
      </c>
      <c r="J206" s="52">
        <f t="shared" si="28"/>
        <v>294873.02527995355</v>
      </c>
      <c r="K206" s="53">
        <f t="shared" si="31"/>
        <v>428094.66022674012</v>
      </c>
      <c r="L206" s="247">
        <f t="shared" si="32"/>
        <v>0.31119667523118788</v>
      </c>
      <c r="M206" s="248">
        <f t="shared" si="33"/>
        <v>106.32392056751196</v>
      </c>
      <c r="N206" s="250">
        <f t="shared" si="27"/>
        <v>105.99802611050511</v>
      </c>
    </row>
    <row r="207" spans="1:15">
      <c r="A207" s="103" t="s">
        <v>306</v>
      </c>
      <c r="B207" s="54">
        <v>14866815</v>
      </c>
      <c r="C207" s="54">
        <v>13881996.373167301</v>
      </c>
      <c r="D207" s="55">
        <v>321907</v>
      </c>
      <c r="E207" s="53">
        <f t="shared" si="34"/>
        <v>460726.15</v>
      </c>
      <c r="F207" s="247">
        <f t="shared" si="29"/>
        <v>0.30130689072385619</v>
      </c>
      <c r="G207" s="53">
        <f>'★施工時販売価格指数（四半期）'!E207</f>
        <v>106.40147922500907</v>
      </c>
      <c r="H207" s="53">
        <f t="shared" si="30"/>
        <v>13813501.848733816</v>
      </c>
      <c r="I207" s="52">
        <f t="shared" si="28"/>
        <v>13046807.689403266</v>
      </c>
      <c r="J207" s="52">
        <f t="shared" si="28"/>
        <v>302539.96687325905</v>
      </c>
      <c r="K207" s="53">
        <f t="shared" si="31"/>
        <v>433008.0437672917</v>
      </c>
      <c r="L207" s="247">
        <f t="shared" si="32"/>
        <v>0.30130635855843163</v>
      </c>
      <c r="M207" s="248">
        <f t="shared" si="33"/>
        <v>107.62524349582459</v>
      </c>
      <c r="N207" s="250">
        <f t="shared" si="27"/>
        <v>107.29536034157209</v>
      </c>
    </row>
    <row r="208" spans="1:15">
      <c r="A208" s="103" t="s">
        <v>307</v>
      </c>
      <c r="B208" s="54">
        <v>13160702</v>
      </c>
      <c r="C208" s="54">
        <v>11513531.1005386</v>
      </c>
      <c r="D208" s="55">
        <v>338378</v>
      </c>
      <c r="E208" s="53">
        <f t="shared" si="34"/>
        <v>453514.02</v>
      </c>
      <c r="F208" s="247">
        <f t="shared" si="29"/>
        <v>0.25387376338527745</v>
      </c>
      <c r="G208" s="53">
        <f>'★施工時販売価格指数（四半期）'!E208</f>
        <v>107.263874127618</v>
      </c>
      <c r="H208" s="53">
        <f t="shared" si="30"/>
        <v>12026157.250225818</v>
      </c>
      <c r="I208" s="52">
        <f t="shared" si="28"/>
        <v>10733838.577227119</v>
      </c>
      <c r="J208" s="52">
        <f t="shared" si="28"/>
        <v>315463.15360324603</v>
      </c>
      <c r="K208" s="53">
        <f t="shared" si="31"/>
        <v>422801.53937551723</v>
      </c>
      <c r="L208" s="247">
        <f t="shared" si="32"/>
        <v>0.25387416027579096</v>
      </c>
      <c r="M208" s="248">
        <f t="shared" si="33"/>
        <v>109.43397567625253</v>
      </c>
      <c r="N208" s="250">
        <f t="shared" si="27"/>
        <v>109.09854855984491</v>
      </c>
    </row>
    <row r="209" spans="1:28">
      <c r="A209" s="103" t="s">
        <v>308</v>
      </c>
      <c r="B209" s="54">
        <v>13282426</v>
      </c>
      <c r="C209" s="54">
        <v>12838888.2021155</v>
      </c>
      <c r="D209" s="55">
        <v>342814</v>
      </c>
      <c r="E209" s="53">
        <f t="shared" si="34"/>
        <v>471202.26</v>
      </c>
      <c r="F209" s="247">
        <f t="shared" si="29"/>
        <v>0.27247085364394263</v>
      </c>
      <c r="G209" s="53">
        <f>'★施工時販売価格指数（四半期）'!E209</f>
        <v>109.29186888919156</v>
      </c>
      <c r="H209" s="53">
        <f t="shared" si="30"/>
        <v>11567860.17810419</v>
      </c>
      <c r="I209" s="52">
        <f t="shared" si="28"/>
        <v>11747340.705768829</v>
      </c>
      <c r="J209" s="52">
        <f t="shared" si="28"/>
        <v>313668.34832659963</v>
      </c>
      <c r="K209" s="53">
        <f t="shared" si="31"/>
        <v>431141.75538428791</v>
      </c>
      <c r="L209" s="247">
        <f t="shared" si="32"/>
        <v>0.27247049396313094</v>
      </c>
      <c r="M209" s="248">
        <f t="shared" si="33"/>
        <v>114.82180624158273</v>
      </c>
      <c r="N209" s="250">
        <f t="shared" si="27"/>
        <v>114.46986483462638</v>
      </c>
    </row>
    <row r="210" spans="1:28">
      <c r="A210" s="103" t="s">
        <v>309</v>
      </c>
      <c r="B210" s="54">
        <v>12782573</v>
      </c>
      <c r="C210" s="54">
        <v>14102823.0053594</v>
      </c>
      <c r="D210" s="55">
        <v>329611</v>
      </c>
      <c r="E210" s="53">
        <f t="shared" si="34"/>
        <v>470639.73</v>
      </c>
      <c r="F210" s="247">
        <f t="shared" si="29"/>
        <v>0.29965219904744123</v>
      </c>
      <c r="G210" s="53">
        <f>'★施工時販売価格指数（四半期）'!E210</f>
        <v>111.60266882596055</v>
      </c>
      <c r="H210" s="53">
        <f t="shared" si="30"/>
        <v>10804130.701106541</v>
      </c>
      <c r="I210" s="52">
        <f t="shared" si="28"/>
        <v>12636635.981664678</v>
      </c>
      <c r="J210" s="52">
        <f t="shared" si="28"/>
        <v>295343.29552101827</v>
      </c>
      <c r="K210" s="53">
        <f t="shared" si="31"/>
        <v>421709.65533766506</v>
      </c>
      <c r="L210" s="247">
        <f t="shared" si="32"/>
        <v>0.29965251735928267</v>
      </c>
      <c r="M210" s="248">
        <f t="shared" si="33"/>
        <v>118.31190637753789</v>
      </c>
      <c r="N210" s="250">
        <f t="shared" si="27"/>
        <v>117.94926743156458</v>
      </c>
    </row>
    <row r="211" spans="1:28" hidden="1" outlineLevel="1">
      <c r="A211" s="103" t="s">
        <v>310</v>
      </c>
      <c r="B211" s="54">
        <v>14117595</v>
      </c>
      <c r="C211" s="54">
        <v>13482705.821236899</v>
      </c>
      <c r="D211" s="55">
        <v>335960</v>
      </c>
      <c r="E211" s="53">
        <f t="shared" si="34"/>
        <v>470786.95</v>
      </c>
      <c r="F211" s="247">
        <f t="shared" si="29"/>
        <v>0.28638656660378753</v>
      </c>
      <c r="G211" s="53">
        <f>'★施工時販売価格指数（四半期）'!E211</f>
        <v>0</v>
      </c>
      <c r="H211" s="53" t="e">
        <f t="shared" si="30"/>
        <v>#DIV/0!</v>
      </c>
      <c r="I211" s="52" t="e">
        <f t="shared" ref="I211:J213" si="35">C211/$G211*100</f>
        <v>#DIV/0!</v>
      </c>
      <c r="J211" s="52" t="e">
        <f t="shared" si="35"/>
        <v>#DIV/0!</v>
      </c>
      <c r="K211" s="53" t="e">
        <f t="shared" si="31"/>
        <v>#DIV/0!</v>
      </c>
      <c r="L211" s="247" t="e">
        <f t="shared" si="32"/>
        <v>#DIV/0!</v>
      </c>
      <c r="M211" s="248" t="e">
        <f t="shared" si="33"/>
        <v>#DIV/0!</v>
      </c>
      <c r="N211" s="250" t="e">
        <f t="shared" si="27"/>
        <v>#DIV/0!</v>
      </c>
    </row>
    <row r="212" spans="1:28" hidden="1" outlineLevel="1">
      <c r="A212" s="103" t="s">
        <v>500</v>
      </c>
      <c r="B212" s="53">
        <f>(AF212-AF211)*100+Q212</f>
        <v>0</v>
      </c>
      <c r="C212" s="55">
        <v>11565078.0206703</v>
      </c>
      <c r="D212" s="54">
        <v>350928</v>
      </c>
      <c r="E212" s="53">
        <f t="shared" si="34"/>
        <v>335960</v>
      </c>
      <c r="F212" s="247">
        <f t="shared" si="29"/>
        <v>0.34423973153560838</v>
      </c>
      <c r="G212" s="53">
        <f>'★施工時販売価格指数（四半期）'!E212</f>
        <v>0</v>
      </c>
      <c r="H212" s="53" t="e">
        <f t="shared" si="30"/>
        <v>#DIV/0!</v>
      </c>
      <c r="I212" s="52" t="e">
        <f t="shared" si="35"/>
        <v>#DIV/0!</v>
      </c>
      <c r="J212" s="52" t="e">
        <f t="shared" si="35"/>
        <v>#DIV/0!</v>
      </c>
      <c r="K212" s="53" t="e">
        <f t="shared" si="31"/>
        <v>#DIV/0!</v>
      </c>
      <c r="L212" s="247" t="e">
        <f t="shared" si="32"/>
        <v>#DIV/0!</v>
      </c>
      <c r="M212" s="248" t="e">
        <f t="shared" si="33"/>
        <v>#DIV/0!</v>
      </c>
      <c r="N212" s="250" t="e">
        <f t="shared" si="27"/>
        <v>#DIV/0!</v>
      </c>
      <c r="O212" s="251"/>
      <c r="P212" s="251"/>
      <c r="Q212" s="251"/>
      <c r="R212" s="251"/>
      <c r="S212" s="251"/>
      <c r="T212" s="251"/>
      <c r="U212" s="251"/>
      <c r="V212" s="251"/>
      <c r="W212" s="251"/>
      <c r="X212" s="251"/>
      <c r="Y212" s="251"/>
      <c r="Z212" s="251"/>
      <c r="AA212" s="251"/>
      <c r="AB212" s="251"/>
    </row>
    <row r="213" spans="1:28" hidden="1" outlineLevel="1">
      <c r="A213" s="103" t="s">
        <v>501</v>
      </c>
      <c r="B213" s="53">
        <f>(AF213-AF212)*100+Q213</f>
        <v>0</v>
      </c>
      <c r="C213" s="55">
        <v>13104994.769120701</v>
      </c>
      <c r="D213" s="54">
        <v>366311</v>
      </c>
      <c r="E213" s="53">
        <f>D212+B213/100</f>
        <v>350928</v>
      </c>
      <c r="F213" s="247">
        <f t="shared" si="29"/>
        <v>0.37343827705742205</v>
      </c>
      <c r="G213" s="53">
        <f>'★施工時販売価格指数（四半期）'!E213</f>
        <v>0</v>
      </c>
      <c r="H213" s="53" t="e">
        <f t="shared" si="30"/>
        <v>#DIV/0!</v>
      </c>
      <c r="I213" s="52" t="e">
        <f t="shared" si="35"/>
        <v>#DIV/0!</v>
      </c>
      <c r="J213" s="52" t="e">
        <f t="shared" si="35"/>
        <v>#DIV/0!</v>
      </c>
      <c r="K213" s="53" t="e">
        <f t="shared" si="31"/>
        <v>#DIV/0!</v>
      </c>
      <c r="L213" s="247" t="e">
        <f t="shared" si="32"/>
        <v>#DIV/0!</v>
      </c>
      <c r="M213" s="248" t="e">
        <f t="shared" si="33"/>
        <v>#DIV/0!</v>
      </c>
      <c r="N213" s="250" t="e">
        <f t="shared" si="27"/>
        <v>#DIV/0!</v>
      </c>
      <c r="O213" s="251"/>
      <c r="P213" s="251"/>
      <c r="Q213" s="251"/>
      <c r="R213" s="251"/>
      <c r="S213" s="251"/>
      <c r="T213" s="251"/>
      <c r="U213" s="251"/>
      <c r="V213" s="251"/>
      <c r="W213" s="251"/>
      <c r="X213" s="251"/>
      <c r="Y213" s="251"/>
      <c r="Z213" s="251"/>
      <c r="AA213" s="251"/>
      <c r="AB213" s="251"/>
    </row>
    <row r="214" spans="1:28" collapsed="1"/>
  </sheetData>
  <phoneticPr fontId="4"/>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134E9-AD17-48BF-AC14-C55A5B1C4AD9}">
  <dimension ref="A1:S111"/>
  <sheetViews>
    <sheetView zoomScaleNormal="100" workbookViewId="0">
      <selection activeCell="G13" sqref="G13"/>
    </sheetView>
  </sheetViews>
  <sheetFormatPr defaultColWidth="7.46875" defaultRowHeight="18.45"/>
  <cols>
    <col min="1" max="1" width="10.234375" style="104" bestFit="1" customWidth="1"/>
    <col min="2" max="3" width="14" style="232" customWidth="1"/>
    <col min="4" max="7" width="7.46875" style="232"/>
    <col min="8" max="8" width="12.76171875" style="232" customWidth="1"/>
    <col min="9" max="10" width="7.46875" style="232"/>
    <col min="11" max="12" width="19.52734375" style="232" bestFit="1" customWidth="1"/>
    <col min="13" max="13" width="7.46875" style="232"/>
    <col min="14" max="14" width="7.46875" style="232" customWidth="1"/>
    <col min="15" max="16" width="7.46875" style="232"/>
    <col min="17" max="17" width="10.234375" style="104" bestFit="1" customWidth="1"/>
    <col min="18" max="19" width="7.46875" style="233"/>
    <col min="20" max="16384" width="7.46875" style="232"/>
  </cols>
  <sheetData>
    <row r="1" spans="1:19" ht="36.9">
      <c r="B1" s="78" t="s">
        <v>502</v>
      </c>
      <c r="C1" s="78" t="s">
        <v>503</v>
      </c>
    </row>
    <row r="2" spans="1:19" ht="55.3">
      <c r="A2" s="104" t="s">
        <v>545</v>
      </c>
      <c r="B2" s="78" t="s">
        <v>543</v>
      </c>
      <c r="C2" s="78" t="s">
        <v>544</v>
      </c>
      <c r="D2" s="224" t="s">
        <v>504</v>
      </c>
      <c r="E2" s="224" t="s">
        <v>505</v>
      </c>
      <c r="F2" s="224" t="s">
        <v>506</v>
      </c>
      <c r="G2" s="224" t="s">
        <v>507</v>
      </c>
      <c r="H2" s="98" t="s">
        <v>508</v>
      </c>
      <c r="I2" s="224" t="s">
        <v>509</v>
      </c>
      <c r="J2" s="224" t="s">
        <v>510</v>
      </c>
      <c r="K2" s="224" t="s">
        <v>511</v>
      </c>
      <c r="L2" s="224" t="s">
        <v>512</v>
      </c>
      <c r="M2" s="224" t="s">
        <v>513</v>
      </c>
      <c r="N2" s="224" t="s">
        <v>514</v>
      </c>
      <c r="O2" s="224" t="s">
        <v>515</v>
      </c>
      <c r="Q2" s="104" t="s">
        <v>545</v>
      </c>
      <c r="R2" s="233" t="s">
        <v>516</v>
      </c>
      <c r="S2" s="233" t="s">
        <v>517</v>
      </c>
    </row>
    <row r="3" spans="1:19">
      <c r="A3" s="105" t="s">
        <v>518</v>
      </c>
      <c r="B3" s="234">
        <v>10</v>
      </c>
      <c r="C3" s="234">
        <v>7</v>
      </c>
      <c r="D3" s="226">
        <f>(1-E3)*(C3/100)/(1-(B3/100))+E3</f>
        <v>0.38205195289126781</v>
      </c>
      <c r="E3" s="235">
        <v>0.32993585253270002</v>
      </c>
      <c r="F3" s="226">
        <v>0.2389113647142509</v>
      </c>
      <c r="G3" s="226">
        <v>0.89967670698504842</v>
      </c>
      <c r="H3" s="240">
        <f>SUM(K$3:K$1048576)+2*SUM(L$3:L$1048576)*F3/G3</f>
        <v>6.7785776991513558E-12</v>
      </c>
      <c r="I3" s="226">
        <f>_xlfn.NORM.S.INV(1-(B3/100))</f>
        <v>1.2815515655446006</v>
      </c>
      <c r="J3" s="226">
        <f>_xlfn.NORM.S.INV((C3/100)/D3)</f>
        <v>-0.90315750153644603</v>
      </c>
      <c r="K3" s="226">
        <f>(I3+J3)/(I3-J3)</f>
        <v>0.1732011230738931</v>
      </c>
      <c r="L3" s="226">
        <f>1/(I3-J3)</f>
        <v>0.45772685025566506</v>
      </c>
      <c r="M3" s="226">
        <f>-F3/SUM(K$3:K$1048566)</f>
        <v>8.744463995389945E-3</v>
      </c>
      <c r="N3" s="226">
        <f>-M3*K3</f>
        <v>-1.5145509846807609E-3</v>
      </c>
      <c r="O3" s="226">
        <f>2*M3*L3</f>
        <v>8.0051519235678163E-3</v>
      </c>
      <c r="Q3" s="105" t="s">
        <v>518</v>
      </c>
      <c r="R3" s="233">
        <f>N3</f>
        <v>-1.5145509846807609E-3</v>
      </c>
      <c r="S3" s="233">
        <v>-4.7060379132657398E-4</v>
      </c>
    </row>
    <row r="4" spans="1:19">
      <c r="A4" s="105" t="s">
        <v>205</v>
      </c>
      <c r="B4" s="234">
        <v>4</v>
      </c>
      <c r="C4" s="234">
        <v>7</v>
      </c>
      <c r="D4" s="226">
        <f t="shared" ref="D4:D67" si="0">(1-E4)*(C4/100)/(1-(B4/100))+E4</f>
        <v>0.37879469661885734</v>
      </c>
      <c r="E4" s="237">
        <f>E3</f>
        <v>0.32993585253270002</v>
      </c>
      <c r="I4" s="226">
        <f t="shared" ref="I4:I67" si="1">_xlfn.NORM.S.INV(1-(B4/100))</f>
        <v>1.7506860712521695</v>
      </c>
      <c r="J4" s="226">
        <f t="shared" ref="J4:J67" si="2">_xlfn.NORM.S.INV((C4/100)/D4)</f>
        <v>-0.89723534669167793</v>
      </c>
      <c r="K4" s="226">
        <f t="shared" ref="K4:K67" si="3">(I4+J4)/(I4-J4)</f>
        <v>0.32230968743143801</v>
      </c>
      <c r="L4" s="226">
        <f t="shared" ref="L4:L67" si="4">1/(I4-J4)</f>
        <v>0.37765471181411259</v>
      </c>
      <c r="M4" s="238">
        <f>M3</f>
        <v>8.744463995389945E-3</v>
      </c>
      <c r="N4" s="226">
        <f t="shared" ref="N4:N67" si="5">-M4*K4</f>
        <v>-2.8184254571095965E-3</v>
      </c>
      <c r="O4" s="226">
        <f t="shared" ref="O4:O67" si="6">2*M4*L4</f>
        <v>6.6047760602957464E-3</v>
      </c>
      <c r="Q4" s="105" t="s">
        <v>205</v>
      </c>
      <c r="R4" s="233">
        <f t="shared" ref="R4:R67" si="7">N4</f>
        <v>-2.8184254571095965E-3</v>
      </c>
      <c r="S4" s="233">
        <v>3.3665870400574338E-3</v>
      </c>
    </row>
    <row r="5" spans="1:19">
      <c r="A5" s="105" t="s">
        <v>206</v>
      </c>
      <c r="B5" s="234">
        <v>6</v>
      </c>
      <c r="C5" s="234">
        <v>5</v>
      </c>
      <c r="D5" s="226">
        <f t="shared" si="0"/>
        <v>0.36557756250436491</v>
      </c>
      <c r="E5" s="237">
        <f t="shared" ref="E5:E68" si="8">E4</f>
        <v>0.32993585253270002</v>
      </c>
      <c r="I5" s="226">
        <f t="shared" si="1"/>
        <v>1.5547735945968528</v>
      </c>
      <c r="J5" s="226">
        <f t="shared" si="2"/>
        <v>-1.0949472123172104</v>
      </c>
      <c r="K5" s="226">
        <f t="shared" si="3"/>
        <v>0.17353767275397169</v>
      </c>
      <c r="L5" s="226">
        <f t="shared" si="4"/>
        <v>0.37739825169151586</v>
      </c>
      <c r="M5" s="238">
        <f t="shared" ref="M5:M68" si="9">M4</f>
        <v>8.744463995389945E-3</v>
      </c>
      <c r="N5" s="226">
        <f t="shared" si="5"/>
        <v>-1.517493931240868E-3</v>
      </c>
      <c r="O5" s="226">
        <f t="shared" si="6"/>
        <v>6.6002908476791456E-3</v>
      </c>
      <c r="Q5" s="105" t="s">
        <v>206</v>
      </c>
      <c r="R5" s="233">
        <f t="shared" si="7"/>
        <v>-1.517493931240868E-3</v>
      </c>
      <c r="S5" s="233">
        <v>-7.5547494612475674E-3</v>
      </c>
    </row>
    <row r="6" spans="1:19">
      <c r="A6" s="105" t="s">
        <v>207</v>
      </c>
      <c r="B6" s="234">
        <v>10</v>
      </c>
      <c r="C6" s="234">
        <v>4</v>
      </c>
      <c r="D6" s="226">
        <f t="shared" si="0"/>
        <v>0.35971648130902445</v>
      </c>
      <c r="E6" s="237">
        <f t="shared" si="8"/>
        <v>0.32993585253270002</v>
      </c>
      <c r="I6" s="226">
        <f t="shared" si="1"/>
        <v>1.2815515655446006</v>
      </c>
      <c r="J6" s="226">
        <f t="shared" si="2"/>
        <v>-1.2201780874891575</v>
      </c>
      <c r="K6" s="226">
        <f t="shared" si="3"/>
        <v>2.4532418193555693E-2</v>
      </c>
      <c r="L6" s="226">
        <f t="shared" si="4"/>
        <v>0.39972344685099603</v>
      </c>
      <c r="M6" s="238">
        <f t="shared" si="9"/>
        <v>8.744463995389945E-3</v>
      </c>
      <c r="N6" s="226">
        <f t="shared" si="5"/>
        <v>-2.1452284761339698E-4</v>
      </c>
      <c r="O6" s="226">
        <f t="shared" si="6"/>
        <v>6.990734578203402E-3</v>
      </c>
      <c r="Q6" s="105" t="s">
        <v>207</v>
      </c>
      <c r="R6" s="233">
        <f t="shared" si="7"/>
        <v>-2.1452284761339698E-4</v>
      </c>
      <c r="S6" s="233">
        <v>2.2620814612062112E-3</v>
      </c>
    </row>
    <row r="7" spans="1:19">
      <c r="A7" s="105" t="s">
        <v>208</v>
      </c>
      <c r="B7" s="234">
        <v>10</v>
      </c>
      <c r="C7" s="234">
        <v>2</v>
      </c>
      <c r="D7" s="226">
        <f t="shared" si="0"/>
        <v>0.34482616692086226</v>
      </c>
      <c r="E7" s="237">
        <f t="shared" si="8"/>
        <v>0.32993585253270002</v>
      </c>
      <c r="I7" s="226">
        <f t="shared" si="1"/>
        <v>1.2815515655446006</v>
      </c>
      <c r="J7" s="226">
        <f t="shared" si="2"/>
        <v>-1.5717847584775206</v>
      </c>
      <c r="K7" s="226">
        <f t="shared" si="3"/>
        <v>-0.10171713390022015</v>
      </c>
      <c r="L7" s="226">
        <f t="shared" si="4"/>
        <v>0.35046692238171895</v>
      </c>
      <c r="M7" s="238">
        <f t="shared" si="9"/>
        <v>8.744463995389945E-3</v>
      </c>
      <c r="N7" s="226">
        <f t="shared" si="5"/>
        <v>8.8946181510473309E-4</v>
      </c>
      <c r="O7" s="226">
        <f t="shared" si="6"/>
        <v>6.1292907686841275E-3</v>
      </c>
      <c r="Q7" s="105" t="s">
        <v>208</v>
      </c>
      <c r="R7" s="233">
        <f t="shared" si="7"/>
        <v>8.8946181510473309E-4</v>
      </c>
      <c r="S7" s="233">
        <v>1.3451620716251611E-3</v>
      </c>
    </row>
    <row r="8" spans="1:19">
      <c r="A8" s="105" t="s">
        <v>209</v>
      </c>
      <c r="B8" s="234">
        <v>9</v>
      </c>
      <c r="C8" s="234">
        <v>2</v>
      </c>
      <c r="D8" s="226">
        <f t="shared" si="0"/>
        <v>0.3446625370924209</v>
      </c>
      <c r="E8" s="237">
        <f t="shared" si="8"/>
        <v>0.32993585253270002</v>
      </c>
      <c r="I8" s="226">
        <f t="shared" si="1"/>
        <v>1.3407550336902161</v>
      </c>
      <c r="J8" s="226">
        <f t="shared" si="2"/>
        <v>-1.5715474184683014</v>
      </c>
      <c r="K8" s="226">
        <f t="shared" si="3"/>
        <v>-7.9247395684135899E-2</v>
      </c>
      <c r="L8" s="226">
        <f t="shared" si="4"/>
        <v>0.3433709295059062</v>
      </c>
      <c r="M8" s="238">
        <f t="shared" si="9"/>
        <v>8.744463995389945E-3</v>
      </c>
      <c r="N8" s="226">
        <f t="shared" si="5"/>
        <v>6.9297599828834692E-4</v>
      </c>
      <c r="O8" s="226">
        <f t="shared" si="6"/>
        <v>6.0051894602559516E-3</v>
      </c>
      <c r="Q8" s="105" t="s">
        <v>209</v>
      </c>
      <c r="R8" s="233">
        <f t="shared" si="7"/>
        <v>6.9297599828834692E-4</v>
      </c>
      <c r="S8" s="233">
        <v>8.548617457841523E-3</v>
      </c>
    </row>
    <row r="9" spans="1:19">
      <c r="A9" s="105" t="s">
        <v>210</v>
      </c>
      <c r="B9" s="234">
        <v>9</v>
      </c>
      <c r="C9" s="234">
        <v>2</v>
      </c>
      <c r="D9" s="226">
        <f t="shared" si="0"/>
        <v>0.3446625370924209</v>
      </c>
      <c r="E9" s="237">
        <f t="shared" si="8"/>
        <v>0.32993585253270002</v>
      </c>
      <c r="I9" s="226">
        <f t="shared" si="1"/>
        <v>1.3407550336902161</v>
      </c>
      <c r="J9" s="226">
        <f t="shared" si="2"/>
        <v>-1.5715474184683014</v>
      </c>
      <c r="K9" s="226">
        <f t="shared" si="3"/>
        <v>-7.9247395684135899E-2</v>
      </c>
      <c r="L9" s="226">
        <f t="shared" si="4"/>
        <v>0.3433709295059062</v>
      </c>
      <c r="M9" s="238">
        <f t="shared" si="9"/>
        <v>8.744463995389945E-3</v>
      </c>
      <c r="N9" s="226">
        <f t="shared" si="5"/>
        <v>6.9297599828834692E-4</v>
      </c>
      <c r="O9" s="226">
        <f t="shared" si="6"/>
        <v>6.0051894602559516E-3</v>
      </c>
      <c r="Q9" s="105" t="s">
        <v>210</v>
      </c>
      <c r="R9" s="233">
        <f t="shared" si="7"/>
        <v>6.9297599828834692E-4</v>
      </c>
      <c r="S9" s="233">
        <v>-3.8436743749413749E-3</v>
      </c>
    </row>
    <row r="10" spans="1:19">
      <c r="A10" s="105" t="s">
        <v>211</v>
      </c>
      <c r="B10" s="234">
        <v>9</v>
      </c>
      <c r="C10" s="234">
        <v>3</v>
      </c>
      <c r="D10" s="226">
        <f t="shared" si="0"/>
        <v>0.35202587937228136</v>
      </c>
      <c r="E10" s="237">
        <f t="shared" si="8"/>
        <v>0.32993585253270002</v>
      </c>
      <c r="I10" s="226">
        <f t="shared" si="1"/>
        <v>1.3407550336902161</v>
      </c>
      <c r="J10" s="226">
        <f t="shared" si="2"/>
        <v>-1.3707849162025516</v>
      </c>
      <c r="K10" s="226">
        <f t="shared" si="3"/>
        <v>-1.1074844209292618E-2</v>
      </c>
      <c r="L10" s="226">
        <f t="shared" si="4"/>
        <v>0.3687941238112854</v>
      </c>
      <c r="M10" s="238">
        <f t="shared" si="9"/>
        <v>8.744463995389945E-3</v>
      </c>
      <c r="N10" s="226">
        <f t="shared" si="5"/>
        <v>9.6843576442712121E-5</v>
      </c>
      <c r="O10" s="226">
        <f t="shared" si="6"/>
        <v>6.4498138747583339E-3</v>
      </c>
      <c r="Q10" s="105" t="s">
        <v>211</v>
      </c>
      <c r="R10" s="233">
        <f t="shared" si="7"/>
        <v>9.6843576442712121E-5</v>
      </c>
      <c r="S10" s="233">
        <v>1.3798920211298249E-2</v>
      </c>
    </row>
    <row r="11" spans="1:19">
      <c r="A11" s="105" t="s">
        <v>212</v>
      </c>
      <c r="B11" s="234">
        <v>8</v>
      </c>
      <c r="C11" s="234">
        <v>5</v>
      </c>
      <c r="D11" s="226">
        <f t="shared" si="0"/>
        <v>0.36635238228635764</v>
      </c>
      <c r="E11" s="237">
        <f t="shared" si="8"/>
        <v>0.32993585253270002</v>
      </c>
      <c r="I11" s="226">
        <f t="shared" si="1"/>
        <v>1.4050715603096329</v>
      </c>
      <c r="J11" s="226">
        <f t="shared" si="2"/>
        <v>-1.0962686181697374</v>
      </c>
      <c r="K11" s="226">
        <f t="shared" si="3"/>
        <v>0.1234549961643461</v>
      </c>
      <c r="L11" s="226">
        <f t="shared" si="4"/>
        <v>0.3997856863307277</v>
      </c>
      <c r="M11" s="238">
        <f t="shared" si="9"/>
        <v>8.744463995389945E-3</v>
      </c>
      <c r="N11" s="226">
        <f t="shared" si="5"/>
        <v>-1.0795477690101283E-3</v>
      </c>
      <c r="O11" s="226">
        <f t="shared" si="6"/>
        <v>6.9918230799826129E-3</v>
      </c>
      <c r="Q11" s="105" t="s">
        <v>212</v>
      </c>
      <c r="R11" s="233">
        <f t="shared" si="7"/>
        <v>-1.0795477690101283E-3</v>
      </c>
      <c r="S11" s="233">
        <v>-6.8762278978389269E-3</v>
      </c>
    </row>
    <row r="12" spans="1:19">
      <c r="A12" s="105" t="s">
        <v>213</v>
      </c>
      <c r="B12" s="234">
        <v>4</v>
      </c>
      <c r="C12" s="234">
        <v>6</v>
      </c>
      <c r="D12" s="226">
        <f t="shared" si="0"/>
        <v>0.37181486174940626</v>
      </c>
      <c r="E12" s="237">
        <f t="shared" si="8"/>
        <v>0.32993585253270002</v>
      </c>
      <c r="I12" s="226">
        <f t="shared" si="1"/>
        <v>1.7506860712521695</v>
      </c>
      <c r="J12" s="226">
        <f t="shared" si="2"/>
        <v>-0.98884033114059411</v>
      </c>
      <c r="K12" s="226">
        <f t="shared" si="3"/>
        <v>0.27809395793600028</v>
      </c>
      <c r="L12" s="226">
        <f t="shared" si="4"/>
        <v>0.36502659697916312</v>
      </c>
      <c r="M12" s="238">
        <f t="shared" si="9"/>
        <v>8.744463995389945E-3</v>
      </c>
      <c r="N12" s="226">
        <f t="shared" si="5"/>
        <v>-2.4317826025068404E-3</v>
      </c>
      <c r="O12" s="226">
        <f t="shared" si="6"/>
        <v>6.3839238692880163E-3</v>
      </c>
      <c r="Q12" s="105" t="s">
        <v>213</v>
      </c>
      <c r="R12" s="233">
        <f t="shared" si="7"/>
        <v>-2.4317826025068404E-3</v>
      </c>
      <c r="S12" s="233">
        <v>0</v>
      </c>
    </row>
    <row r="13" spans="1:19">
      <c r="A13" s="105" t="s">
        <v>214</v>
      </c>
      <c r="B13" s="234">
        <v>3</v>
      </c>
      <c r="C13" s="234">
        <v>11</v>
      </c>
      <c r="D13" s="226">
        <f t="shared" si="0"/>
        <v>0.4059225084310536</v>
      </c>
      <c r="E13" s="237">
        <f t="shared" si="8"/>
        <v>0.32993585253270002</v>
      </c>
      <c r="I13" s="226">
        <f t="shared" si="1"/>
        <v>1.8807936081512504</v>
      </c>
      <c r="J13" s="226">
        <f t="shared" si="2"/>
        <v>-0.60982858200337275</v>
      </c>
      <c r="K13" s="226">
        <f t="shared" si="3"/>
        <v>0.51030020979174417</v>
      </c>
      <c r="L13" s="226">
        <f t="shared" si="4"/>
        <v>0.40150609913979679</v>
      </c>
      <c r="M13" s="238">
        <f t="shared" si="9"/>
        <v>8.744463995389945E-3</v>
      </c>
      <c r="N13" s="226">
        <f t="shared" si="5"/>
        <v>-4.4623018113638425E-3</v>
      </c>
      <c r="O13" s="226">
        <f t="shared" si="6"/>
        <v>7.0219112557148378E-3</v>
      </c>
      <c r="Q13" s="105" t="s">
        <v>214</v>
      </c>
      <c r="R13" s="233">
        <f t="shared" si="7"/>
        <v>-4.4623018113638425E-3</v>
      </c>
      <c r="S13" s="233">
        <v>-1.1869436201780381E-2</v>
      </c>
    </row>
    <row r="14" spans="1:19">
      <c r="A14" s="105" t="s">
        <v>215</v>
      </c>
      <c r="B14" s="234">
        <v>3</v>
      </c>
      <c r="C14" s="234">
        <v>11</v>
      </c>
      <c r="D14" s="226">
        <f t="shared" si="0"/>
        <v>0.4059225084310536</v>
      </c>
      <c r="E14" s="237">
        <f t="shared" si="8"/>
        <v>0.32993585253270002</v>
      </c>
      <c r="I14" s="226">
        <f t="shared" si="1"/>
        <v>1.8807936081512504</v>
      </c>
      <c r="J14" s="226">
        <f t="shared" si="2"/>
        <v>-0.60982858200337275</v>
      </c>
      <c r="K14" s="226">
        <f t="shared" si="3"/>
        <v>0.51030020979174417</v>
      </c>
      <c r="L14" s="226">
        <f t="shared" si="4"/>
        <v>0.40150609913979679</v>
      </c>
      <c r="M14" s="238">
        <f t="shared" si="9"/>
        <v>8.744463995389945E-3</v>
      </c>
      <c r="N14" s="226">
        <f t="shared" si="5"/>
        <v>-4.4623018113638425E-3</v>
      </c>
      <c r="O14" s="226">
        <f t="shared" si="6"/>
        <v>7.0219112557148378E-3</v>
      </c>
      <c r="Q14" s="105" t="s">
        <v>215</v>
      </c>
      <c r="R14" s="233">
        <f t="shared" si="7"/>
        <v>-4.4623018113638425E-3</v>
      </c>
      <c r="S14" s="233">
        <v>-2.0020020020021789E-3</v>
      </c>
    </row>
    <row r="15" spans="1:19">
      <c r="A15" s="105" t="s">
        <v>216</v>
      </c>
      <c r="B15" s="234">
        <v>2</v>
      </c>
      <c r="C15" s="234">
        <v>11</v>
      </c>
      <c r="D15" s="226">
        <f t="shared" si="0"/>
        <v>0.40514713439127448</v>
      </c>
      <c r="E15" s="237">
        <f t="shared" si="8"/>
        <v>0.32993585253270002</v>
      </c>
      <c r="I15" s="226">
        <f t="shared" si="1"/>
        <v>2.0537489106318221</v>
      </c>
      <c r="J15" s="226">
        <f t="shared" si="2"/>
        <v>-0.60826368418071497</v>
      </c>
      <c r="K15" s="226">
        <f t="shared" si="3"/>
        <v>0.54300465342197246</v>
      </c>
      <c r="L15" s="226">
        <f t="shared" si="4"/>
        <v>0.37565562309836537</v>
      </c>
      <c r="M15" s="238">
        <f t="shared" si="9"/>
        <v>8.744463995389945E-3</v>
      </c>
      <c r="N15" s="226">
        <f t="shared" si="5"/>
        <v>-4.7482846411776337E-3</v>
      </c>
      <c r="O15" s="226">
        <f t="shared" si="6"/>
        <v>6.5698141416988629E-3</v>
      </c>
      <c r="Q15" s="105" t="s">
        <v>216</v>
      </c>
      <c r="R15" s="233">
        <f t="shared" si="7"/>
        <v>-4.7482846411776337E-3</v>
      </c>
      <c r="S15" s="233">
        <v>-4.0120361083247902E-3</v>
      </c>
    </row>
    <row r="16" spans="1:19">
      <c r="A16" s="105" t="s">
        <v>217</v>
      </c>
      <c r="B16" s="234">
        <v>3</v>
      </c>
      <c r="C16" s="234">
        <v>12</v>
      </c>
      <c r="D16" s="226">
        <f t="shared" si="0"/>
        <v>0.41283038623999485</v>
      </c>
      <c r="E16" s="237">
        <f t="shared" si="8"/>
        <v>0.32993585253270002</v>
      </c>
      <c r="I16" s="226">
        <f t="shared" si="1"/>
        <v>1.8807936081512504</v>
      </c>
      <c r="J16" s="226">
        <f t="shared" si="2"/>
        <v>-0.55141013378755654</v>
      </c>
      <c r="K16" s="226">
        <f t="shared" si="3"/>
        <v>0.54657570475736095</v>
      </c>
      <c r="L16" s="226">
        <f t="shared" si="4"/>
        <v>0.41114976626212246</v>
      </c>
      <c r="M16" s="238">
        <f t="shared" si="9"/>
        <v>8.744463995389945E-3</v>
      </c>
      <c r="N16" s="226">
        <f t="shared" si="5"/>
        <v>-4.7795115710056275E-3</v>
      </c>
      <c r="O16" s="226">
        <f t="shared" si="6"/>
        <v>7.1905686555842428E-3</v>
      </c>
      <c r="Q16" s="105" t="s">
        <v>217</v>
      </c>
      <c r="R16" s="233">
        <f t="shared" si="7"/>
        <v>-4.7795115710056275E-3</v>
      </c>
      <c r="S16" s="233">
        <v>1.0070493454179541E-3</v>
      </c>
    </row>
    <row r="17" spans="1:19">
      <c r="A17" s="105" t="s">
        <v>218</v>
      </c>
      <c r="B17" s="234">
        <v>4</v>
      </c>
      <c r="C17" s="234">
        <v>13</v>
      </c>
      <c r="D17" s="226">
        <f t="shared" si="0"/>
        <v>0.42067370583556357</v>
      </c>
      <c r="E17" s="237">
        <f t="shared" si="8"/>
        <v>0.32993585253270002</v>
      </c>
      <c r="I17" s="226">
        <f t="shared" si="1"/>
        <v>1.7506860712521695</v>
      </c>
      <c r="J17" s="226">
        <f t="shared" si="2"/>
        <v>-0.49860707655574005</v>
      </c>
      <c r="K17" s="226">
        <f t="shared" si="3"/>
        <v>0.55665442982239388</v>
      </c>
      <c r="L17" s="226">
        <f t="shared" si="4"/>
        <v>0.44458411344673704</v>
      </c>
      <c r="M17" s="238">
        <f t="shared" si="9"/>
        <v>8.744463995389945E-3</v>
      </c>
      <c r="N17" s="226">
        <f t="shared" si="5"/>
        <v>-4.8676446194562423E-3</v>
      </c>
      <c r="O17" s="226">
        <f t="shared" si="6"/>
        <v>7.7752995459147017E-3</v>
      </c>
      <c r="Q17" s="105" t="s">
        <v>218</v>
      </c>
      <c r="R17" s="233">
        <f t="shared" si="7"/>
        <v>-4.8676446194562423E-3</v>
      </c>
      <c r="S17" s="233">
        <v>-1.7102615694165046E-2</v>
      </c>
    </row>
    <row r="18" spans="1:19">
      <c r="A18" s="105" t="s">
        <v>219</v>
      </c>
      <c r="B18" s="234">
        <v>4</v>
      </c>
      <c r="C18" s="234">
        <v>11</v>
      </c>
      <c r="D18" s="226">
        <f t="shared" si="0"/>
        <v>0.40671403609666146</v>
      </c>
      <c r="E18" s="237">
        <f t="shared" si="8"/>
        <v>0.32993585253270002</v>
      </c>
      <c r="I18" s="226">
        <f t="shared" si="1"/>
        <v>1.7506860712521695</v>
      </c>
      <c r="J18" s="226">
        <f t="shared" si="2"/>
        <v>-0.6114214603422915</v>
      </c>
      <c r="K18" s="226">
        <f t="shared" si="3"/>
        <v>0.48230852984955175</v>
      </c>
      <c r="L18" s="226">
        <f t="shared" si="4"/>
        <v>0.42335075208239303</v>
      </c>
      <c r="M18" s="238">
        <f t="shared" si="9"/>
        <v>8.744463995389945E-3</v>
      </c>
      <c r="N18" s="226">
        <f t="shared" si="5"/>
        <v>-4.217529573938862E-3</v>
      </c>
      <c r="O18" s="226">
        <f t="shared" si="6"/>
        <v>7.4039508180114818E-3</v>
      </c>
      <c r="Q18" s="105" t="s">
        <v>219</v>
      </c>
      <c r="R18" s="233">
        <f t="shared" si="7"/>
        <v>-4.217529573938862E-3</v>
      </c>
      <c r="S18" s="233">
        <v>1.0235414534287557E-3</v>
      </c>
    </row>
    <row r="19" spans="1:19">
      <c r="A19" s="105" t="s">
        <v>220</v>
      </c>
      <c r="B19" s="234">
        <v>4</v>
      </c>
      <c r="C19" s="234">
        <v>10</v>
      </c>
      <c r="D19" s="226">
        <f t="shared" si="0"/>
        <v>0.39973420122721043</v>
      </c>
      <c r="E19" s="237">
        <f t="shared" si="8"/>
        <v>0.32993585253270002</v>
      </c>
      <c r="I19" s="226">
        <f t="shared" si="1"/>
        <v>1.7506860712521695</v>
      </c>
      <c r="J19" s="226">
        <f t="shared" si="2"/>
        <v>-0.67396672428022097</v>
      </c>
      <c r="K19" s="226">
        <f t="shared" si="3"/>
        <v>0.44407155901079404</v>
      </c>
      <c r="L19" s="226">
        <f t="shared" si="4"/>
        <v>0.41243018457841762</v>
      </c>
      <c r="M19" s="238">
        <f t="shared" si="9"/>
        <v>8.744463995389945E-3</v>
      </c>
      <c r="N19" s="226">
        <f t="shared" si="5"/>
        <v>-3.8831677591465697E-3</v>
      </c>
      <c r="O19" s="226">
        <f t="shared" si="6"/>
        <v>7.2129617993160044E-3</v>
      </c>
      <c r="Q19" s="105" t="s">
        <v>220</v>
      </c>
      <c r="R19" s="233">
        <f t="shared" si="7"/>
        <v>-3.8831677591465697E-3</v>
      </c>
      <c r="S19" s="233">
        <v>1.0224948875257045E-3</v>
      </c>
    </row>
    <row r="20" spans="1:19">
      <c r="A20" s="105" t="s">
        <v>221</v>
      </c>
      <c r="B20" s="234">
        <v>4</v>
      </c>
      <c r="C20" s="234">
        <v>7</v>
      </c>
      <c r="D20" s="226">
        <f t="shared" si="0"/>
        <v>0.37879469661885734</v>
      </c>
      <c r="E20" s="237">
        <f t="shared" si="8"/>
        <v>0.32993585253270002</v>
      </c>
      <c r="I20" s="226">
        <f t="shared" si="1"/>
        <v>1.7506860712521695</v>
      </c>
      <c r="J20" s="226">
        <f t="shared" si="2"/>
        <v>-0.89723534669167793</v>
      </c>
      <c r="K20" s="226">
        <f t="shared" si="3"/>
        <v>0.32230968743143801</v>
      </c>
      <c r="L20" s="226">
        <f t="shared" si="4"/>
        <v>0.37765471181411259</v>
      </c>
      <c r="M20" s="238">
        <f t="shared" si="9"/>
        <v>8.744463995389945E-3</v>
      </c>
      <c r="N20" s="226">
        <f t="shared" si="5"/>
        <v>-2.8184254571095965E-3</v>
      </c>
      <c r="O20" s="226">
        <f t="shared" si="6"/>
        <v>6.6047760602957464E-3</v>
      </c>
      <c r="Q20" s="105" t="s">
        <v>221</v>
      </c>
      <c r="R20" s="233">
        <f t="shared" si="7"/>
        <v>-2.8184254571095965E-3</v>
      </c>
      <c r="S20" s="233">
        <v>4.0858018386105144E-3</v>
      </c>
    </row>
    <row r="21" spans="1:19">
      <c r="A21" s="105" t="s">
        <v>222</v>
      </c>
      <c r="B21" s="234">
        <v>4</v>
      </c>
      <c r="C21" s="234">
        <v>7</v>
      </c>
      <c r="D21" s="226">
        <f t="shared" si="0"/>
        <v>0.37879469661885734</v>
      </c>
      <c r="E21" s="237">
        <f t="shared" si="8"/>
        <v>0.32993585253270002</v>
      </c>
      <c r="I21" s="226">
        <f t="shared" si="1"/>
        <v>1.7506860712521695</v>
      </c>
      <c r="J21" s="226">
        <f t="shared" si="2"/>
        <v>-0.89723534669167793</v>
      </c>
      <c r="K21" s="226">
        <f t="shared" si="3"/>
        <v>0.32230968743143801</v>
      </c>
      <c r="L21" s="226">
        <f t="shared" si="4"/>
        <v>0.37765471181411259</v>
      </c>
      <c r="M21" s="238">
        <f t="shared" si="9"/>
        <v>8.744463995389945E-3</v>
      </c>
      <c r="N21" s="226">
        <f t="shared" si="5"/>
        <v>-2.8184254571095965E-3</v>
      </c>
      <c r="O21" s="226">
        <f t="shared" si="6"/>
        <v>6.6047760602957464E-3</v>
      </c>
      <c r="Q21" s="105" t="s">
        <v>222</v>
      </c>
      <c r="R21" s="233">
        <f t="shared" si="7"/>
        <v>-2.8184254571095965E-3</v>
      </c>
      <c r="S21" s="233">
        <v>-1.0172939979651296E-3</v>
      </c>
    </row>
    <row r="22" spans="1:19">
      <c r="A22" s="105" t="s">
        <v>223</v>
      </c>
      <c r="B22" s="234">
        <v>5</v>
      </c>
      <c r="C22" s="234">
        <v>9</v>
      </c>
      <c r="D22" s="226">
        <f t="shared" si="0"/>
        <v>0.39341561387170737</v>
      </c>
      <c r="E22" s="237">
        <f t="shared" si="8"/>
        <v>0.32993585253270002</v>
      </c>
      <c r="I22" s="226">
        <f t="shared" si="1"/>
        <v>1.6448536269514715</v>
      </c>
      <c r="J22" s="226">
        <f t="shared" si="2"/>
        <v>-0.74291786551920014</v>
      </c>
      <c r="K22" s="226">
        <f t="shared" si="3"/>
        <v>0.37773118754300128</v>
      </c>
      <c r="L22" s="226">
        <f t="shared" si="4"/>
        <v>0.41880054400234146</v>
      </c>
      <c r="M22" s="238">
        <f t="shared" si="9"/>
        <v>8.744463995389945E-3</v>
      </c>
      <c r="N22" s="226">
        <f t="shared" si="5"/>
        <v>-3.3030567694056615E-3</v>
      </c>
      <c r="O22" s="226">
        <f t="shared" si="6"/>
        <v>7.3243725565563947E-3</v>
      </c>
      <c r="Q22" s="105" t="s">
        <v>223</v>
      </c>
      <c r="R22" s="233">
        <f t="shared" si="7"/>
        <v>-3.3030567694056615E-3</v>
      </c>
      <c r="S22" s="233">
        <v>1.7311608961012581E-5</v>
      </c>
    </row>
    <row r="23" spans="1:19">
      <c r="A23" s="105" t="s">
        <v>224</v>
      </c>
      <c r="B23" s="234">
        <v>4</v>
      </c>
      <c r="C23" s="234">
        <v>10</v>
      </c>
      <c r="D23" s="226">
        <f t="shared" si="0"/>
        <v>0.39973420122721043</v>
      </c>
      <c r="E23" s="237">
        <f t="shared" si="8"/>
        <v>0.32993585253270002</v>
      </c>
      <c r="I23" s="226">
        <f t="shared" si="1"/>
        <v>1.7506860712521695</v>
      </c>
      <c r="J23" s="226">
        <f t="shared" si="2"/>
        <v>-0.67396672428022097</v>
      </c>
      <c r="K23" s="226">
        <f t="shared" si="3"/>
        <v>0.44407155901079404</v>
      </c>
      <c r="L23" s="226">
        <f t="shared" si="4"/>
        <v>0.41243018457841762</v>
      </c>
      <c r="M23" s="238">
        <f t="shared" si="9"/>
        <v>8.744463995389945E-3</v>
      </c>
      <c r="N23" s="226">
        <f t="shared" si="5"/>
        <v>-3.8831677591465697E-3</v>
      </c>
      <c r="O23" s="226">
        <f t="shared" si="6"/>
        <v>7.2129617993160044E-3</v>
      </c>
      <c r="Q23" s="105" t="s">
        <v>224</v>
      </c>
      <c r="R23" s="233">
        <f t="shared" si="7"/>
        <v>-3.8831677591465697E-3</v>
      </c>
      <c r="S23" s="233">
        <v>4.0040040040041358E-3</v>
      </c>
    </row>
    <row r="24" spans="1:19">
      <c r="A24" s="105" t="s">
        <v>225</v>
      </c>
      <c r="B24" s="234">
        <v>8</v>
      </c>
      <c r="C24" s="234">
        <v>8</v>
      </c>
      <c r="D24" s="226">
        <f t="shared" si="0"/>
        <v>0.38820230013855217</v>
      </c>
      <c r="E24" s="237">
        <f t="shared" si="8"/>
        <v>0.32993585253270002</v>
      </c>
      <c r="I24" s="226">
        <f t="shared" si="1"/>
        <v>1.4050715603096329</v>
      </c>
      <c r="J24" s="226">
        <f t="shared" si="2"/>
        <v>-0.82010502298782506</v>
      </c>
      <c r="K24" s="226">
        <f t="shared" si="3"/>
        <v>0.26288544545752596</v>
      </c>
      <c r="L24" s="226">
        <f t="shared" si="4"/>
        <v>0.44940253618798837</v>
      </c>
      <c r="M24" s="238">
        <f t="shared" si="9"/>
        <v>8.744463995389945E-3</v>
      </c>
      <c r="N24" s="226">
        <f t="shared" si="5"/>
        <v>-2.2987923127153827E-3</v>
      </c>
      <c r="O24" s="226">
        <f t="shared" si="6"/>
        <v>7.859568594265582E-3</v>
      </c>
      <c r="Q24" s="105" t="s">
        <v>225</v>
      </c>
      <c r="R24" s="233">
        <f t="shared" si="7"/>
        <v>-2.2987923127153827E-3</v>
      </c>
      <c r="S24" s="233">
        <v>9.9700897308085956E-4</v>
      </c>
    </row>
    <row r="25" spans="1:19">
      <c r="A25" s="105" t="s">
        <v>226</v>
      </c>
      <c r="B25" s="234">
        <v>8</v>
      </c>
      <c r="C25" s="234">
        <v>9</v>
      </c>
      <c r="D25" s="226">
        <f t="shared" si="0"/>
        <v>0.39548560608928374</v>
      </c>
      <c r="E25" s="237">
        <f t="shared" si="8"/>
        <v>0.32993585253270002</v>
      </c>
      <c r="I25" s="226">
        <f t="shared" si="1"/>
        <v>1.4050715603096329</v>
      </c>
      <c r="J25" s="226">
        <f t="shared" si="2"/>
        <v>-0.74687889686911235</v>
      </c>
      <c r="K25" s="226">
        <f t="shared" si="3"/>
        <v>0.3058586508090087</v>
      </c>
      <c r="L25" s="226">
        <f t="shared" si="4"/>
        <v>0.46469471295869058</v>
      </c>
      <c r="M25" s="238">
        <f t="shared" si="9"/>
        <v>8.744463995389945E-3</v>
      </c>
      <c r="N25" s="226">
        <f t="shared" si="5"/>
        <v>-2.6745699596779221E-3</v>
      </c>
      <c r="O25" s="226">
        <f t="shared" si="6"/>
        <v>8.1270123726306705E-3</v>
      </c>
      <c r="Q25" s="105" t="s">
        <v>226</v>
      </c>
      <c r="R25" s="233">
        <f t="shared" si="7"/>
        <v>-2.6745699596779221E-3</v>
      </c>
      <c r="S25" s="233">
        <v>-9.960159362549792E-3</v>
      </c>
    </row>
    <row r="26" spans="1:19">
      <c r="A26" s="105" t="s">
        <v>227</v>
      </c>
      <c r="B26" s="234">
        <v>3</v>
      </c>
      <c r="C26" s="234">
        <v>12</v>
      </c>
      <c r="D26" s="226">
        <f t="shared" si="0"/>
        <v>0.41283038623999485</v>
      </c>
      <c r="E26" s="237">
        <f t="shared" si="8"/>
        <v>0.32993585253270002</v>
      </c>
      <c r="I26" s="226">
        <f t="shared" si="1"/>
        <v>1.8807936081512504</v>
      </c>
      <c r="J26" s="226">
        <f t="shared" si="2"/>
        <v>-0.55141013378755654</v>
      </c>
      <c r="K26" s="226">
        <f t="shared" si="3"/>
        <v>0.54657570475736095</v>
      </c>
      <c r="L26" s="226">
        <f t="shared" si="4"/>
        <v>0.41114976626212246</v>
      </c>
      <c r="M26" s="238">
        <f t="shared" si="9"/>
        <v>8.744463995389945E-3</v>
      </c>
      <c r="N26" s="226">
        <f t="shared" si="5"/>
        <v>-4.7795115710056275E-3</v>
      </c>
      <c r="O26" s="226">
        <f t="shared" si="6"/>
        <v>7.1905686555842428E-3</v>
      </c>
      <c r="Q26" s="105" t="s">
        <v>227</v>
      </c>
      <c r="R26" s="233">
        <f t="shared" si="7"/>
        <v>-4.7795115710056275E-3</v>
      </c>
      <c r="S26" s="233">
        <v>-3.0181086519116551E-3</v>
      </c>
    </row>
    <row r="27" spans="1:19">
      <c r="A27" s="105" t="s">
        <v>228</v>
      </c>
      <c r="B27" s="234">
        <v>3</v>
      </c>
      <c r="C27" s="234">
        <v>11</v>
      </c>
      <c r="D27" s="226">
        <f t="shared" si="0"/>
        <v>0.4059225084310536</v>
      </c>
      <c r="E27" s="237">
        <f t="shared" si="8"/>
        <v>0.32993585253270002</v>
      </c>
      <c r="I27" s="226">
        <f t="shared" si="1"/>
        <v>1.8807936081512504</v>
      </c>
      <c r="J27" s="226">
        <f t="shared" si="2"/>
        <v>-0.60982858200337275</v>
      </c>
      <c r="K27" s="226">
        <f t="shared" si="3"/>
        <v>0.51030020979174417</v>
      </c>
      <c r="L27" s="226">
        <f t="shared" si="4"/>
        <v>0.40150609913979679</v>
      </c>
      <c r="M27" s="238">
        <f t="shared" si="9"/>
        <v>8.744463995389945E-3</v>
      </c>
      <c r="N27" s="226">
        <f t="shared" si="5"/>
        <v>-4.4623018113638425E-3</v>
      </c>
      <c r="O27" s="226">
        <f t="shared" si="6"/>
        <v>7.0219112557148378E-3</v>
      </c>
      <c r="Q27" s="105" t="s">
        <v>228</v>
      </c>
      <c r="R27" s="233">
        <f t="shared" si="7"/>
        <v>-4.4623018113638425E-3</v>
      </c>
      <c r="S27" s="233">
        <v>-9.0817356205850075E-3</v>
      </c>
    </row>
    <row r="28" spans="1:19">
      <c r="A28" s="105" t="s">
        <v>229</v>
      </c>
      <c r="B28" s="234">
        <v>1</v>
      </c>
      <c r="C28" s="234">
        <v>13</v>
      </c>
      <c r="D28" s="226">
        <f t="shared" si="0"/>
        <v>0.41792407391729497</v>
      </c>
      <c r="E28" s="237">
        <f t="shared" si="8"/>
        <v>0.32993585253270002</v>
      </c>
      <c r="I28" s="226">
        <f t="shared" si="1"/>
        <v>2.3263478740408408</v>
      </c>
      <c r="J28" s="226">
        <f t="shared" si="2"/>
        <v>-0.49284434788742648</v>
      </c>
      <c r="K28" s="226">
        <f t="shared" si="3"/>
        <v>0.6503648498644542</v>
      </c>
      <c r="L28" s="226">
        <f t="shared" si="4"/>
        <v>0.3547115348225604</v>
      </c>
      <c r="M28" s="238">
        <f t="shared" si="9"/>
        <v>8.744463995389945E-3</v>
      </c>
      <c r="N28" s="226">
        <f t="shared" si="5"/>
        <v>-5.6870920135069069E-3</v>
      </c>
      <c r="O28" s="226">
        <f t="shared" si="6"/>
        <v>6.2035244900107726E-3</v>
      </c>
      <c r="Q28" s="105" t="s">
        <v>229</v>
      </c>
      <c r="R28" s="233">
        <f t="shared" si="7"/>
        <v>-5.6870920135069069E-3</v>
      </c>
      <c r="S28" s="233">
        <v>2.0366598778003286E-3</v>
      </c>
    </row>
    <row r="29" spans="1:19">
      <c r="A29" s="105" t="s">
        <v>230</v>
      </c>
      <c r="B29" s="234">
        <v>2</v>
      </c>
      <c r="C29" s="234">
        <v>15</v>
      </c>
      <c r="D29" s="226">
        <f t="shared" si="0"/>
        <v>0.43249669143075614</v>
      </c>
      <c r="E29" s="237">
        <f t="shared" si="8"/>
        <v>0.32993585253270002</v>
      </c>
      <c r="I29" s="226">
        <f t="shared" si="1"/>
        <v>2.0537489106318221</v>
      </c>
      <c r="J29" s="226">
        <f t="shared" si="2"/>
        <v>-0.39391076161703398</v>
      </c>
      <c r="K29" s="226">
        <f t="shared" si="3"/>
        <v>0.67813273545899677</v>
      </c>
      <c r="L29" s="226">
        <f t="shared" si="4"/>
        <v>0.40855353027131502</v>
      </c>
      <c r="M29" s="238">
        <f t="shared" si="9"/>
        <v>8.744463995389945E-3</v>
      </c>
      <c r="N29" s="226">
        <f t="shared" si="5"/>
        <v>-5.9299072893164917E-3</v>
      </c>
      <c r="O29" s="226">
        <f t="shared" si="6"/>
        <v>7.1451632712939408E-3</v>
      </c>
      <c r="Q29" s="105" t="s">
        <v>230</v>
      </c>
      <c r="R29" s="233">
        <f t="shared" si="7"/>
        <v>-5.9299072893164917E-3</v>
      </c>
      <c r="S29" s="233">
        <v>-9.1463414634147533E-3</v>
      </c>
    </row>
    <row r="30" spans="1:19">
      <c r="A30" s="105" t="s">
        <v>231</v>
      </c>
      <c r="B30" s="234">
        <v>3</v>
      </c>
      <c r="C30" s="234">
        <v>16</v>
      </c>
      <c r="D30" s="226">
        <f t="shared" si="0"/>
        <v>0.44046189747575981</v>
      </c>
      <c r="E30" s="237">
        <f t="shared" si="8"/>
        <v>0.32993585253270002</v>
      </c>
      <c r="I30" s="226">
        <f t="shared" si="1"/>
        <v>1.8807936081512504</v>
      </c>
      <c r="J30" s="226">
        <f t="shared" si="2"/>
        <v>-0.34977167101100215</v>
      </c>
      <c r="K30" s="226">
        <f t="shared" si="3"/>
        <v>0.68638293236379244</v>
      </c>
      <c r="L30" s="226">
        <f t="shared" si="4"/>
        <v>0.44831685014642397</v>
      </c>
      <c r="M30" s="238">
        <f t="shared" si="9"/>
        <v>8.744463995389945E-3</v>
      </c>
      <c r="N30" s="226">
        <f t="shared" si="5"/>
        <v>-6.0020508391053547E-3</v>
      </c>
      <c r="O30" s="226">
        <f t="shared" si="6"/>
        <v>7.8405811092640675E-3</v>
      </c>
      <c r="Q30" s="105" t="s">
        <v>231</v>
      </c>
      <c r="R30" s="233">
        <f t="shared" si="7"/>
        <v>-6.0020508391053547E-3</v>
      </c>
      <c r="S30" s="233">
        <v>-4.1025641025641546E-3</v>
      </c>
    </row>
    <row r="31" spans="1:19">
      <c r="A31" s="105" t="s">
        <v>232</v>
      </c>
      <c r="B31" s="234">
        <v>3</v>
      </c>
      <c r="C31" s="234">
        <v>14</v>
      </c>
      <c r="D31" s="226">
        <f t="shared" si="0"/>
        <v>0.42664614185787736</v>
      </c>
      <c r="E31" s="237">
        <f t="shared" si="8"/>
        <v>0.32993585253270002</v>
      </c>
      <c r="I31" s="226">
        <f t="shared" si="1"/>
        <v>1.8807936081512504</v>
      </c>
      <c r="J31" s="226">
        <f t="shared" si="2"/>
        <v>-0.44505283764891451</v>
      </c>
      <c r="K31" s="226">
        <f t="shared" si="3"/>
        <v>0.61729817679704801</v>
      </c>
      <c r="L31" s="226">
        <f t="shared" si="4"/>
        <v>0.42995099775641821</v>
      </c>
      <c r="M31" s="238">
        <f t="shared" si="9"/>
        <v>8.744463995389945E-3</v>
      </c>
      <c r="N31" s="226">
        <f t="shared" si="5"/>
        <v>-5.3979416814216429E-3</v>
      </c>
      <c r="O31" s="226">
        <f t="shared" si="6"/>
        <v>7.5193820393259642E-3</v>
      </c>
      <c r="Q31" s="105" t="s">
        <v>232</v>
      </c>
      <c r="R31" s="233">
        <f t="shared" si="7"/>
        <v>-5.3979416814216429E-3</v>
      </c>
      <c r="S31" s="233">
        <v>0</v>
      </c>
    </row>
    <row r="32" spans="1:19">
      <c r="A32" s="105" t="s">
        <v>233</v>
      </c>
      <c r="B32" s="234">
        <v>3</v>
      </c>
      <c r="C32" s="234">
        <v>13</v>
      </c>
      <c r="D32" s="226">
        <f t="shared" si="0"/>
        <v>0.4197382640489361</v>
      </c>
      <c r="E32" s="237">
        <f t="shared" si="8"/>
        <v>0.32993585253270002</v>
      </c>
      <c r="I32" s="226">
        <f t="shared" si="1"/>
        <v>1.8807936081512504</v>
      </c>
      <c r="J32" s="226">
        <f t="shared" si="2"/>
        <v>-0.49665318887403548</v>
      </c>
      <c r="K32" s="226">
        <f t="shared" si="3"/>
        <v>0.58219616986133282</v>
      </c>
      <c r="L32" s="226">
        <f t="shared" si="4"/>
        <v>0.4206192968234756</v>
      </c>
      <c r="M32" s="238">
        <f t="shared" si="9"/>
        <v>8.744463995389945E-3</v>
      </c>
      <c r="N32" s="226">
        <f t="shared" si="5"/>
        <v>-5.0909934456063533E-3</v>
      </c>
      <c r="O32" s="226">
        <f t="shared" si="6"/>
        <v>7.3561805936782371E-3</v>
      </c>
      <c r="Q32" s="105" t="s">
        <v>233</v>
      </c>
      <c r="R32" s="233">
        <f t="shared" si="7"/>
        <v>-5.0909934456063533E-3</v>
      </c>
      <c r="S32" s="233">
        <v>5.1493305870236039E-3</v>
      </c>
    </row>
    <row r="33" spans="1:19">
      <c r="A33" s="105" t="s">
        <v>234</v>
      </c>
      <c r="B33" s="234">
        <v>4</v>
      </c>
      <c r="C33" s="234">
        <v>14</v>
      </c>
      <c r="D33" s="226">
        <f t="shared" si="0"/>
        <v>0.4276535407050146</v>
      </c>
      <c r="E33" s="237">
        <f t="shared" si="8"/>
        <v>0.32993585253270002</v>
      </c>
      <c r="I33" s="226">
        <f t="shared" si="1"/>
        <v>1.7506860712521695</v>
      </c>
      <c r="J33" s="226">
        <f t="shared" si="2"/>
        <v>-0.44719315158048545</v>
      </c>
      <c r="K33" s="226">
        <f t="shared" si="3"/>
        <v>0.59306849354157209</v>
      </c>
      <c r="L33" s="226">
        <f t="shared" si="4"/>
        <v>0.45498405445190349</v>
      </c>
      <c r="M33" s="238">
        <f t="shared" si="9"/>
        <v>8.744463995389945E-3</v>
      </c>
      <c r="N33" s="226">
        <f t="shared" si="5"/>
        <v>-5.1860660885744312E-3</v>
      </c>
      <c r="O33" s="226">
        <f t="shared" si="6"/>
        <v>7.9571833652624172E-3</v>
      </c>
      <c r="Q33" s="105" t="s">
        <v>234</v>
      </c>
      <c r="R33" s="233">
        <f t="shared" si="7"/>
        <v>-5.1860660885744312E-3</v>
      </c>
      <c r="S33" s="233">
        <v>-2.0491803278686049E-3</v>
      </c>
    </row>
    <row r="34" spans="1:19">
      <c r="A34" s="105" t="s">
        <v>235</v>
      </c>
      <c r="B34" s="234">
        <v>7</v>
      </c>
      <c r="C34" s="234">
        <v>14</v>
      </c>
      <c r="D34" s="226">
        <f t="shared" si="0"/>
        <v>0.43080572419444413</v>
      </c>
      <c r="E34" s="237">
        <f t="shared" si="8"/>
        <v>0.32993585253270002</v>
      </c>
      <c r="I34" s="226">
        <f t="shared" si="1"/>
        <v>1.47579102817917</v>
      </c>
      <c r="J34" s="226">
        <f t="shared" si="2"/>
        <v>-0.45383868368860297</v>
      </c>
      <c r="K34" s="226">
        <f t="shared" si="3"/>
        <v>0.5296105974142441</v>
      </c>
      <c r="L34" s="226">
        <f t="shared" si="4"/>
        <v>0.51823414298075676</v>
      </c>
      <c r="M34" s="238">
        <f t="shared" si="9"/>
        <v>8.744463995389945E-3</v>
      </c>
      <c r="N34" s="226">
        <f t="shared" si="5"/>
        <v>-4.6311608006658163E-3</v>
      </c>
      <c r="O34" s="226">
        <f t="shared" si="6"/>
        <v>9.0633596089539845E-3</v>
      </c>
      <c r="Q34" s="105" t="s">
        <v>235</v>
      </c>
      <c r="R34" s="233">
        <f t="shared" si="7"/>
        <v>-4.6311608006658163E-3</v>
      </c>
      <c r="S34" s="233">
        <v>0</v>
      </c>
    </row>
    <row r="35" spans="1:19">
      <c r="A35" s="105" t="s">
        <v>236</v>
      </c>
      <c r="B35" s="234">
        <v>4</v>
      </c>
      <c r="C35" s="234">
        <v>14</v>
      </c>
      <c r="D35" s="226">
        <f t="shared" si="0"/>
        <v>0.4276535407050146</v>
      </c>
      <c r="E35" s="237">
        <f t="shared" si="8"/>
        <v>0.32993585253270002</v>
      </c>
      <c r="I35" s="226">
        <f t="shared" si="1"/>
        <v>1.7506860712521695</v>
      </c>
      <c r="J35" s="226">
        <f t="shared" si="2"/>
        <v>-0.44719315158048545</v>
      </c>
      <c r="K35" s="226">
        <f t="shared" si="3"/>
        <v>0.59306849354157209</v>
      </c>
      <c r="L35" s="226">
        <f t="shared" si="4"/>
        <v>0.45498405445190349</v>
      </c>
      <c r="M35" s="238">
        <f t="shared" si="9"/>
        <v>8.744463995389945E-3</v>
      </c>
      <c r="N35" s="226">
        <f t="shared" si="5"/>
        <v>-5.1860660885744312E-3</v>
      </c>
      <c r="O35" s="226">
        <f t="shared" si="6"/>
        <v>7.9571833652624172E-3</v>
      </c>
      <c r="Q35" s="105" t="s">
        <v>236</v>
      </c>
      <c r="R35" s="233">
        <f t="shared" si="7"/>
        <v>-5.1860660885744312E-3</v>
      </c>
      <c r="S35" s="233">
        <v>4.1067761806978798E-3</v>
      </c>
    </row>
    <row r="36" spans="1:19">
      <c r="A36" s="105" t="s">
        <v>237</v>
      </c>
      <c r="B36" s="234">
        <v>5</v>
      </c>
      <c r="C36" s="234">
        <v>11</v>
      </c>
      <c r="D36" s="226">
        <f t="shared" si="0"/>
        <v>0.40752222750259792</v>
      </c>
      <c r="E36" s="237">
        <f t="shared" si="8"/>
        <v>0.32993585253270002</v>
      </c>
      <c r="I36" s="226">
        <f t="shared" si="1"/>
        <v>1.6448536269514715</v>
      </c>
      <c r="J36" s="226">
        <f t="shared" si="2"/>
        <v>-0.61304308133465391</v>
      </c>
      <c r="K36" s="226">
        <f t="shared" si="3"/>
        <v>0.45697863052381243</v>
      </c>
      <c r="L36" s="226">
        <f t="shared" si="4"/>
        <v>0.44289005618820271</v>
      </c>
      <c r="M36" s="238">
        <f t="shared" si="9"/>
        <v>8.744463995389945E-3</v>
      </c>
      <c r="N36" s="226">
        <f t="shared" si="5"/>
        <v>-3.9960331812780824E-3</v>
      </c>
      <c r="O36" s="226">
        <f t="shared" si="6"/>
        <v>7.7456723005079366E-3</v>
      </c>
      <c r="Q36" s="105" t="s">
        <v>237</v>
      </c>
      <c r="R36" s="233">
        <f t="shared" si="7"/>
        <v>-3.9960331812780824E-3</v>
      </c>
      <c r="S36" s="233">
        <v>3.0674846625766694E-3</v>
      </c>
    </row>
    <row r="37" spans="1:19">
      <c r="A37" s="105" t="s">
        <v>238</v>
      </c>
      <c r="B37" s="234">
        <v>4</v>
      </c>
      <c r="C37" s="234">
        <v>10</v>
      </c>
      <c r="D37" s="226">
        <f t="shared" si="0"/>
        <v>0.39973420122721043</v>
      </c>
      <c r="E37" s="237">
        <f t="shared" si="8"/>
        <v>0.32993585253270002</v>
      </c>
      <c r="I37" s="226">
        <f t="shared" si="1"/>
        <v>1.7506860712521695</v>
      </c>
      <c r="J37" s="226">
        <f t="shared" si="2"/>
        <v>-0.67396672428022097</v>
      </c>
      <c r="K37" s="226">
        <f t="shared" si="3"/>
        <v>0.44407155901079404</v>
      </c>
      <c r="L37" s="226">
        <f t="shared" si="4"/>
        <v>0.41243018457841762</v>
      </c>
      <c r="M37" s="238">
        <f t="shared" si="9"/>
        <v>8.744463995389945E-3</v>
      </c>
      <c r="N37" s="226">
        <f t="shared" si="5"/>
        <v>-3.8831677591465697E-3</v>
      </c>
      <c r="O37" s="226">
        <f t="shared" si="6"/>
        <v>7.2129617993160044E-3</v>
      </c>
      <c r="Q37" s="105" t="s">
        <v>238</v>
      </c>
      <c r="R37" s="233">
        <f t="shared" si="7"/>
        <v>-3.8831677591465697E-3</v>
      </c>
      <c r="S37" s="233">
        <v>2.0387359836901986E-3</v>
      </c>
    </row>
    <row r="38" spans="1:19">
      <c r="A38" s="105" t="s">
        <v>239</v>
      </c>
      <c r="B38" s="234">
        <v>20</v>
      </c>
      <c r="C38" s="234">
        <v>12</v>
      </c>
      <c r="D38" s="226">
        <f t="shared" si="0"/>
        <v>0.43044547465279503</v>
      </c>
      <c r="E38" s="237">
        <f t="shared" si="8"/>
        <v>0.32993585253270002</v>
      </c>
      <c r="I38" s="226">
        <f t="shared" si="1"/>
        <v>0.84162123357291474</v>
      </c>
      <c r="J38" s="226">
        <f t="shared" si="2"/>
        <v>-0.58646673762299928</v>
      </c>
      <c r="K38" s="226">
        <f t="shared" si="3"/>
        <v>0.17866861222578828</v>
      </c>
      <c r="L38" s="226">
        <f t="shared" si="4"/>
        <v>0.70023697431088705</v>
      </c>
      <c r="M38" s="238">
        <f t="shared" si="9"/>
        <v>8.744463995389945E-3</v>
      </c>
      <c r="N38" s="226">
        <f t="shared" si="5"/>
        <v>-1.5623612467146933E-3</v>
      </c>
      <c r="O38" s="226">
        <f t="shared" si="6"/>
        <v>1.2246394020204691E-2</v>
      </c>
      <c r="Q38" s="105" t="s">
        <v>239</v>
      </c>
      <c r="R38" s="233">
        <f t="shared" si="7"/>
        <v>-1.5623612467146933E-3</v>
      </c>
      <c r="S38" s="233">
        <v>3.0518819938960551E-3</v>
      </c>
    </row>
    <row r="39" spans="1:19">
      <c r="A39" s="105" t="s">
        <v>240</v>
      </c>
      <c r="B39" s="234">
        <v>31</v>
      </c>
      <c r="C39" s="234">
        <v>7</v>
      </c>
      <c r="D39" s="226">
        <f t="shared" si="0"/>
        <v>0.39791337473952759</v>
      </c>
      <c r="E39" s="237">
        <f t="shared" si="8"/>
        <v>0.32993585253270002</v>
      </c>
      <c r="I39" s="226">
        <f t="shared" si="1"/>
        <v>0.49585034734745331</v>
      </c>
      <c r="J39" s="226">
        <f t="shared" si="2"/>
        <v>-0.93103517059943786</v>
      </c>
      <c r="K39" s="226">
        <f t="shared" si="3"/>
        <v>-0.30498930557383525</v>
      </c>
      <c r="L39" s="226">
        <f t="shared" si="4"/>
        <v>0.70082707226496654</v>
      </c>
      <c r="M39" s="238">
        <f t="shared" si="9"/>
        <v>8.744463995389945E-3</v>
      </c>
      <c r="N39" s="226">
        <f t="shared" si="5"/>
        <v>2.666968001569384E-3</v>
      </c>
      <c r="O39" s="226">
        <f t="shared" si="6"/>
        <v>1.2256714200831095E-2</v>
      </c>
      <c r="Q39" s="105" t="s">
        <v>240</v>
      </c>
      <c r="R39" s="233">
        <f t="shared" si="7"/>
        <v>2.666968001569384E-3</v>
      </c>
      <c r="S39" s="233">
        <v>2.0283975659229903E-3</v>
      </c>
    </row>
    <row r="40" spans="1:19">
      <c r="A40" s="105" t="s">
        <v>241</v>
      </c>
      <c r="B40" s="234">
        <v>30</v>
      </c>
      <c r="C40" s="234">
        <v>6</v>
      </c>
      <c r="D40" s="226">
        <f t="shared" si="0"/>
        <v>0.38736992231561146</v>
      </c>
      <c r="E40" s="237">
        <f t="shared" si="8"/>
        <v>0.32993585253270002</v>
      </c>
      <c r="I40" s="226">
        <f t="shared" si="1"/>
        <v>0.52440051270804078</v>
      </c>
      <c r="J40" s="226">
        <f t="shared" si="2"/>
        <v>-1.0156808121916898</v>
      </c>
      <c r="K40" s="226">
        <f t="shared" si="3"/>
        <v>-0.3189963358043022</v>
      </c>
      <c r="L40" s="226">
        <f t="shared" si="4"/>
        <v>0.64931636000787596</v>
      </c>
      <c r="M40" s="238">
        <f t="shared" si="9"/>
        <v>8.744463995389945E-3</v>
      </c>
      <c r="N40" s="226">
        <f t="shared" si="5"/>
        <v>2.7894519731020409E-3</v>
      </c>
      <c r="O40" s="226">
        <f t="shared" si="6"/>
        <v>1.1355847063413053E-2</v>
      </c>
      <c r="Q40" s="105" t="s">
        <v>241</v>
      </c>
      <c r="R40" s="233">
        <f t="shared" si="7"/>
        <v>2.7894519731020409E-3</v>
      </c>
      <c r="S40" s="233">
        <v>8.0971659919029104E-3</v>
      </c>
    </row>
    <row r="41" spans="1:19">
      <c r="A41" s="105" t="s">
        <v>242</v>
      </c>
      <c r="B41" s="234">
        <v>30</v>
      </c>
      <c r="C41" s="234">
        <v>4</v>
      </c>
      <c r="D41" s="226">
        <f t="shared" si="0"/>
        <v>0.36822523238797433</v>
      </c>
      <c r="E41" s="237">
        <f t="shared" si="8"/>
        <v>0.32993585253270002</v>
      </c>
      <c r="I41" s="226">
        <f t="shared" si="1"/>
        <v>0.52440051270804078</v>
      </c>
      <c r="J41" s="226">
        <f t="shared" si="2"/>
        <v>-1.2338512646691664</v>
      </c>
      <c r="K41" s="226">
        <f t="shared" si="3"/>
        <v>-0.40349781589267997</v>
      </c>
      <c r="L41" s="226">
        <f t="shared" si="4"/>
        <v>0.56874675906297389</v>
      </c>
      <c r="M41" s="238">
        <f t="shared" si="9"/>
        <v>8.744463995389945E-3</v>
      </c>
      <c r="N41" s="226">
        <f t="shared" si="5"/>
        <v>3.5283721232920208E-3</v>
      </c>
      <c r="O41" s="226">
        <f t="shared" si="6"/>
        <v>9.9467711142417897E-3</v>
      </c>
      <c r="Q41" s="105" t="s">
        <v>242</v>
      </c>
      <c r="R41" s="233">
        <f t="shared" si="7"/>
        <v>3.5283721232920208E-3</v>
      </c>
      <c r="S41" s="233">
        <v>-6.0240963855421326E-3</v>
      </c>
    </row>
    <row r="42" spans="1:19">
      <c r="A42" s="105" t="s">
        <v>243</v>
      </c>
      <c r="B42" s="234">
        <v>27</v>
      </c>
      <c r="C42" s="234">
        <v>5</v>
      </c>
      <c r="D42" s="226">
        <f t="shared" si="0"/>
        <v>0.37583065715374797</v>
      </c>
      <c r="E42" s="237">
        <f t="shared" si="8"/>
        <v>0.32993585253270002</v>
      </c>
      <c r="I42" s="226">
        <f t="shared" si="1"/>
        <v>0.61281299101662734</v>
      </c>
      <c r="J42" s="226">
        <f t="shared" si="2"/>
        <v>-1.1121415770645744</v>
      </c>
      <c r="K42" s="226">
        <f t="shared" si="3"/>
        <v>-0.28947347094676718</v>
      </c>
      <c r="L42" s="226">
        <f t="shared" si="4"/>
        <v>0.57972541335530714</v>
      </c>
      <c r="M42" s="238">
        <f t="shared" si="9"/>
        <v>8.744463995389945E-3</v>
      </c>
      <c r="N42" s="226">
        <f t="shared" si="5"/>
        <v>2.5312903443145628E-3</v>
      </c>
      <c r="O42" s="226">
        <f t="shared" si="6"/>
        <v>1.0138776008596072E-2</v>
      </c>
      <c r="Q42" s="105" t="s">
        <v>243</v>
      </c>
      <c r="R42" s="233">
        <f t="shared" si="7"/>
        <v>2.5312903443145628E-3</v>
      </c>
      <c r="S42" s="233">
        <v>1.2193272727272886E-2</v>
      </c>
    </row>
    <row r="43" spans="1:19">
      <c r="A43" s="105" t="s">
        <v>244</v>
      </c>
      <c r="B43" s="234">
        <v>27</v>
      </c>
      <c r="C43" s="234">
        <v>5</v>
      </c>
      <c r="D43" s="226">
        <f t="shared" si="0"/>
        <v>0.37583065715374797</v>
      </c>
      <c r="E43" s="237">
        <f t="shared" si="8"/>
        <v>0.32993585253270002</v>
      </c>
      <c r="I43" s="226">
        <f t="shared" si="1"/>
        <v>0.61281299101662734</v>
      </c>
      <c r="J43" s="226">
        <f t="shared" si="2"/>
        <v>-1.1121415770645744</v>
      </c>
      <c r="K43" s="226">
        <f t="shared" si="3"/>
        <v>-0.28947347094676718</v>
      </c>
      <c r="L43" s="226">
        <f t="shared" si="4"/>
        <v>0.57972541335530714</v>
      </c>
      <c r="M43" s="238">
        <f t="shared" si="9"/>
        <v>8.744463995389945E-3</v>
      </c>
      <c r="N43" s="226">
        <f t="shared" si="5"/>
        <v>2.5312903443145628E-3</v>
      </c>
      <c r="O43" s="226">
        <f t="shared" si="6"/>
        <v>1.0138776008596072E-2</v>
      </c>
      <c r="Q43" s="105" t="s">
        <v>244</v>
      </c>
      <c r="R43" s="233">
        <f t="shared" si="7"/>
        <v>2.5312903443145628E-3</v>
      </c>
      <c r="S43" s="233">
        <v>4.2462845010613481E-3</v>
      </c>
    </row>
    <row r="44" spans="1:19">
      <c r="A44" s="105" t="s">
        <v>245</v>
      </c>
      <c r="B44" s="234">
        <v>33</v>
      </c>
      <c r="C44" s="234">
        <v>4</v>
      </c>
      <c r="D44" s="226">
        <f t="shared" si="0"/>
        <v>0.36993968223224033</v>
      </c>
      <c r="E44" s="237">
        <f t="shared" si="8"/>
        <v>0.32993585253270002</v>
      </c>
      <c r="I44" s="226">
        <f t="shared" si="1"/>
        <v>0.43991316567323369</v>
      </c>
      <c r="J44" s="226">
        <f t="shared" si="2"/>
        <v>-1.2365573292772545</v>
      </c>
      <c r="K44" s="226">
        <f t="shared" si="3"/>
        <v>-0.47519128192443871</v>
      </c>
      <c r="L44" s="226">
        <f t="shared" si="4"/>
        <v>0.59649126126107777</v>
      </c>
      <c r="M44" s="238">
        <f t="shared" si="9"/>
        <v>8.744463995389945E-3</v>
      </c>
      <c r="N44" s="226">
        <f t="shared" si="5"/>
        <v>4.1552930557114467E-3</v>
      </c>
      <c r="O44" s="226">
        <f t="shared" si="6"/>
        <v>1.0431992715324464E-2</v>
      </c>
      <c r="Q44" s="105" t="s">
        <v>245</v>
      </c>
      <c r="R44" s="233">
        <f t="shared" si="7"/>
        <v>4.1552930557114467E-3</v>
      </c>
      <c r="S44" s="233">
        <v>5.2854122621566191E-3</v>
      </c>
    </row>
    <row r="45" spans="1:19">
      <c r="A45" s="105" t="s">
        <v>246</v>
      </c>
      <c r="B45" s="234">
        <v>29</v>
      </c>
      <c r="C45" s="234">
        <v>3</v>
      </c>
      <c r="D45" s="226">
        <f t="shared" si="0"/>
        <v>0.35824842214399438</v>
      </c>
      <c r="E45" s="237">
        <f t="shared" si="8"/>
        <v>0.32993585253270002</v>
      </c>
      <c r="I45" s="226">
        <f t="shared" si="1"/>
        <v>0.5533847195556727</v>
      </c>
      <c r="J45" s="226">
        <f t="shared" si="2"/>
        <v>-1.3803414213252956</v>
      </c>
      <c r="K45" s="226">
        <f t="shared" si="3"/>
        <v>-0.42764933683571005</v>
      </c>
      <c r="L45" s="226">
        <f t="shared" si="4"/>
        <v>0.51713630945921807</v>
      </c>
      <c r="M45" s="238">
        <f t="shared" si="9"/>
        <v>8.744463995389945E-3</v>
      </c>
      <c r="N45" s="226">
        <f t="shared" si="5"/>
        <v>3.7395642286122536E-3</v>
      </c>
      <c r="O45" s="226">
        <f t="shared" si="6"/>
        <v>9.0441596775499306E-3</v>
      </c>
      <c r="Q45" s="105" t="s">
        <v>246</v>
      </c>
      <c r="R45" s="233">
        <f t="shared" si="7"/>
        <v>3.7395642286122536E-3</v>
      </c>
      <c r="S45" s="233">
        <v>-2.103049421661396E-3</v>
      </c>
    </row>
    <row r="46" spans="1:19">
      <c r="A46" s="105" t="s">
        <v>247</v>
      </c>
      <c r="B46" s="234">
        <v>27</v>
      </c>
      <c r="C46" s="234">
        <v>3</v>
      </c>
      <c r="D46" s="226">
        <f t="shared" si="0"/>
        <v>0.3574727353053288</v>
      </c>
      <c r="E46" s="237">
        <f t="shared" si="8"/>
        <v>0.32993585253270002</v>
      </c>
      <c r="I46" s="226">
        <f t="shared" si="1"/>
        <v>0.61281299101662734</v>
      </c>
      <c r="J46" s="226">
        <f t="shared" si="2"/>
        <v>-1.3791614902500913</v>
      </c>
      <c r="K46" s="226">
        <f t="shared" si="3"/>
        <v>-0.38471803049712489</v>
      </c>
      <c r="L46" s="226">
        <f t="shared" si="4"/>
        <v>0.50201446323955357</v>
      </c>
      <c r="M46" s="238">
        <f t="shared" si="9"/>
        <v>8.744463995389945E-3</v>
      </c>
      <c r="N46" s="226">
        <f t="shared" si="5"/>
        <v>3.3641529660594395E-3</v>
      </c>
      <c r="O46" s="226">
        <f t="shared" si="6"/>
        <v>8.7796947979265696E-3</v>
      </c>
      <c r="Q46" s="105" t="s">
        <v>247</v>
      </c>
      <c r="R46" s="233">
        <f t="shared" si="7"/>
        <v>3.3641529660594395E-3</v>
      </c>
      <c r="S46" s="233">
        <v>7.3761854583771491E-3</v>
      </c>
    </row>
    <row r="47" spans="1:19">
      <c r="A47" s="105" t="s">
        <v>248</v>
      </c>
      <c r="B47" s="234">
        <v>39</v>
      </c>
      <c r="C47" s="234">
        <v>2</v>
      </c>
      <c r="D47" s="226">
        <f t="shared" si="0"/>
        <v>0.3519051688431033</v>
      </c>
      <c r="E47" s="237">
        <f t="shared" si="8"/>
        <v>0.32993585253270002</v>
      </c>
      <c r="I47" s="226">
        <f t="shared" si="1"/>
        <v>0.27931903444745415</v>
      </c>
      <c r="J47" s="226">
        <f t="shared" si="2"/>
        <v>-1.5819237154360861</v>
      </c>
      <c r="K47" s="226">
        <f t="shared" si="3"/>
        <v>-0.69985749095336292</v>
      </c>
      <c r="L47" s="226">
        <f t="shared" si="4"/>
        <v>0.53727543065651751</v>
      </c>
      <c r="M47" s="238">
        <f t="shared" si="9"/>
        <v>8.744463995389945E-3</v>
      </c>
      <c r="N47" s="226">
        <f t="shared" si="5"/>
        <v>6.1198786315456262E-3</v>
      </c>
      <c r="O47" s="226">
        <f t="shared" si="6"/>
        <v>9.396371317967089E-3</v>
      </c>
      <c r="Q47" s="105" t="s">
        <v>248</v>
      </c>
      <c r="R47" s="233">
        <f t="shared" si="7"/>
        <v>6.1198786315456262E-3</v>
      </c>
      <c r="S47" s="233">
        <v>1.3598326359832713E-2</v>
      </c>
    </row>
    <row r="48" spans="1:19">
      <c r="A48" s="105" t="s">
        <v>249</v>
      </c>
      <c r="B48" s="234">
        <v>46</v>
      </c>
      <c r="C48" s="234">
        <v>1</v>
      </c>
      <c r="D48" s="226">
        <f t="shared" si="0"/>
        <v>0.34234444785616852</v>
      </c>
      <c r="E48" s="237">
        <f t="shared" si="8"/>
        <v>0.32993585253270002</v>
      </c>
      <c r="I48" s="226">
        <f t="shared" si="1"/>
        <v>0.10043372051146988</v>
      </c>
      <c r="J48" s="226">
        <f t="shared" si="2"/>
        <v>-1.8925277994253233</v>
      </c>
      <c r="K48" s="226">
        <f t="shared" si="3"/>
        <v>-0.89921158084913244</v>
      </c>
      <c r="L48" s="226">
        <f t="shared" si="4"/>
        <v>0.50176583441094991</v>
      </c>
      <c r="M48" s="238">
        <f t="shared" si="9"/>
        <v>8.744463995389945E-3</v>
      </c>
      <c r="N48" s="226">
        <f t="shared" si="5"/>
        <v>7.8631232929729129E-3</v>
      </c>
      <c r="O48" s="226">
        <f t="shared" si="6"/>
        <v>8.7753465462466883E-3</v>
      </c>
      <c r="Q48" s="105" t="s">
        <v>249</v>
      </c>
      <c r="R48" s="233">
        <f t="shared" si="7"/>
        <v>7.8631232929729129E-3</v>
      </c>
      <c r="S48" s="233">
        <v>-3.0959752321982892E-3</v>
      </c>
    </row>
    <row r="49" spans="1:19">
      <c r="A49" s="105" t="s">
        <v>250</v>
      </c>
      <c r="B49" s="234">
        <v>35</v>
      </c>
      <c r="C49" s="234">
        <v>2</v>
      </c>
      <c r="D49" s="226">
        <f t="shared" si="0"/>
        <v>0.35055321091630925</v>
      </c>
      <c r="E49" s="237">
        <f t="shared" si="8"/>
        <v>0.32993585253270002</v>
      </c>
      <c r="I49" s="226">
        <f t="shared" si="1"/>
        <v>0.38532046640756784</v>
      </c>
      <c r="J49" s="226">
        <f t="shared" si="2"/>
        <v>-1.5800065823742104</v>
      </c>
      <c r="K49" s="226">
        <f t="shared" si="3"/>
        <v>-0.60788158220647159</v>
      </c>
      <c r="L49" s="226">
        <f t="shared" si="4"/>
        <v>0.50882116572906122</v>
      </c>
      <c r="M49" s="238">
        <f t="shared" si="9"/>
        <v>8.744463995389945E-3</v>
      </c>
      <c r="N49" s="226">
        <f t="shared" si="5"/>
        <v>5.3155986090651641E-3</v>
      </c>
      <c r="O49" s="226">
        <f t="shared" si="6"/>
        <v>8.8987367276202323E-3</v>
      </c>
      <c r="Q49" s="105" t="s">
        <v>250</v>
      </c>
      <c r="R49" s="233">
        <f t="shared" si="7"/>
        <v>5.3155986090651641E-3</v>
      </c>
      <c r="S49" s="233">
        <v>6.2111801242237252E-3</v>
      </c>
    </row>
    <row r="50" spans="1:19">
      <c r="A50" s="105" t="s">
        <v>251</v>
      </c>
      <c r="B50" s="234">
        <v>40</v>
      </c>
      <c r="C50" s="234">
        <v>1</v>
      </c>
      <c r="D50" s="226">
        <f t="shared" si="0"/>
        <v>0.3411035883238217</v>
      </c>
      <c r="E50" s="237">
        <f t="shared" si="8"/>
        <v>0.32993585253270002</v>
      </c>
      <c r="I50" s="226">
        <f t="shared" si="1"/>
        <v>0.25334710313579978</v>
      </c>
      <c r="J50" s="226">
        <f t="shared" si="2"/>
        <v>-1.890933551953214</v>
      </c>
      <c r="K50" s="226">
        <f t="shared" si="3"/>
        <v>-0.76369967939175121</v>
      </c>
      <c r="L50" s="226">
        <f t="shared" si="4"/>
        <v>0.46635686314042124</v>
      </c>
      <c r="M50" s="238">
        <f t="shared" si="9"/>
        <v>8.744463995389945E-3</v>
      </c>
      <c r="N50" s="226">
        <f t="shared" si="5"/>
        <v>6.6781443497320129E-3</v>
      </c>
      <c r="O50" s="226">
        <f t="shared" si="6"/>
        <v>8.15608159746882E-3</v>
      </c>
      <c r="Q50" s="105" t="s">
        <v>251</v>
      </c>
      <c r="R50" s="233">
        <f t="shared" si="7"/>
        <v>6.6781443497320129E-3</v>
      </c>
      <c r="S50" s="233">
        <v>1.1316872427983515E-2</v>
      </c>
    </row>
    <row r="51" spans="1:19">
      <c r="A51" s="105" t="s">
        <v>252</v>
      </c>
      <c r="B51" s="234">
        <v>48</v>
      </c>
      <c r="C51" s="234">
        <v>1</v>
      </c>
      <c r="D51" s="226">
        <f t="shared" si="0"/>
        <v>0.34282170152245578</v>
      </c>
      <c r="E51" s="237">
        <f t="shared" si="8"/>
        <v>0.32993585253270002</v>
      </c>
      <c r="I51" s="226">
        <f t="shared" si="1"/>
        <v>5.0153583464733656E-2</v>
      </c>
      <c r="J51" s="226">
        <f t="shared" si="2"/>
        <v>-1.8931391731506795</v>
      </c>
      <c r="K51" s="226">
        <f t="shared" si="3"/>
        <v>-0.9483828843657246</v>
      </c>
      <c r="L51" s="226">
        <f t="shared" si="4"/>
        <v>0.51459050449077792</v>
      </c>
      <c r="M51" s="238">
        <f t="shared" si="9"/>
        <v>8.744463995389945E-3</v>
      </c>
      <c r="N51" s="226">
        <f t="shared" si="5"/>
        <v>8.2930999861801444E-3</v>
      </c>
      <c r="O51" s="226">
        <f t="shared" si="6"/>
        <v>8.9996362777783109E-3</v>
      </c>
      <c r="Q51" s="105" t="s">
        <v>252</v>
      </c>
      <c r="R51" s="233">
        <f t="shared" si="7"/>
        <v>8.2930999861801444E-3</v>
      </c>
      <c r="S51" s="233">
        <v>3.0518819938962771E-3</v>
      </c>
    </row>
    <row r="52" spans="1:19">
      <c r="A52" s="105" t="s">
        <v>253</v>
      </c>
      <c r="B52" s="234">
        <v>45</v>
      </c>
      <c r="C52" s="234">
        <v>2</v>
      </c>
      <c r="D52" s="226">
        <f t="shared" si="0"/>
        <v>0.35430182153151091</v>
      </c>
      <c r="E52" s="237">
        <f t="shared" si="8"/>
        <v>0.32993585253270002</v>
      </c>
      <c r="I52" s="226">
        <f t="shared" si="1"/>
        <v>0.12566134685507416</v>
      </c>
      <c r="J52" s="226">
        <f t="shared" si="2"/>
        <v>-1.5853004229527017</v>
      </c>
      <c r="K52" s="226">
        <f t="shared" si="3"/>
        <v>-0.85311028092791097</v>
      </c>
      <c r="L52" s="226">
        <f t="shared" si="4"/>
        <v>0.58446659513166599</v>
      </c>
      <c r="M52" s="238">
        <f t="shared" si="9"/>
        <v>8.744463995389945E-3</v>
      </c>
      <c r="N52" s="226">
        <f t="shared" si="5"/>
        <v>7.4599921356711188E-3</v>
      </c>
      <c r="O52" s="226">
        <f t="shared" si="6"/>
        <v>1.022169419527401E-2</v>
      </c>
      <c r="Q52" s="105" t="s">
        <v>253</v>
      </c>
      <c r="R52" s="233">
        <f t="shared" si="7"/>
        <v>7.4599921356711188E-3</v>
      </c>
      <c r="S52" s="233">
        <v>6.0851926977687487E-3</v>
      </c>
    </row>
    <row r="53" spans="1:19">
      <c r="A53" s="105" t="s">
        <v>254</v>
      </c>
      <c r="B53" s="234">
        <v>56</v>
      </c>
      <c r="C53" s="234">
        <v>2</v>
      </c>
      <c r="D53" s="226">
        <f t="shared" si="0"/>
        <v>0.36039331378121364</v>
      </c>
      <c r="E53" s="237">
        <f t="shared" si="8"/>
        <v>0.32993585253270002</v>
      </c>
      <c r="I53" s="226">
        <f t="shared" si="1"/>
        <v>-0.15096921549677741</v>
      </c>
      <c r="J53" s="226">
        <f t="shared" si="2"/>
        <v>-1.593759773971396</v>
      </c>
      <c r="K53" s="226">
        <f t="shared" si="3"/>
        <v>-1.2092739165917314</v>
      </c>
      <c r="L53" s="226">
        <f t="shared" si="4"/>
        <v>0.69310129188622072</v>
      </c>
      <c r="M53" s="238">
        <f t="shared" si="9"/>
        <v>8.744463995389945E-3</v>
      </c>
      <c r="N53" s="226">
        <f t="shared" si="5"/>
        <v>1.057445222420058E-2</v>
      </c>
      <c r="O53" s="226">
        <f t="shared" si="6"/>
        <v>1.2121598584114629E-2</v>
      </c>
      <c r="Q53" s="105" t="s">
        <v>254</v>
      </c>
      <c r="R53" s="233">
        <f t="shared" si="7"/>
        <v>1.057445222420058E-2</v>
      </c>
      <c r="S53" s="233">
        <v>9.0725806451612545E-3</v>
      </c>
    </row>
    <row r="54" spans="1:19">
      <c r="A54" s="105" t="s">
        <v>255</v>
      </c>
      <c r="B54" s="234">
        <v>66</v>
      </c>
      <c r="C54" s="234">
        <v>2</v>
      </c>
      <c r="D54" s="226">
        <f t="shared" si="0"/>
        <v>0.36935139061901179</v>
      </c>
      <c r="E54" s="237">
        <f t="shared" si="8"/>
        <v>0.32993585253270002</v>
      </c>
      <c r="I54" s="226">
        <f t="shared" si="1"/>
        <v>-0.41246312944140473</v>
      </c>
      <c r="J54" s="226">
        <f t="shared" si="2"/>
        <v>-1.6058905772511205</v>
      </c>
      <c r="K54" s="226">
        <f t="shared" si="3"/>
        <v>-1.6912244731732855</v>
      </c>
      <c r="L54" s="226">
        <f t="shared" si="4"/>
        <v>0.83792274246355647</v>
      </c>
      <c r="M54" s="238">
        <f t="shared" si="9"/>
        <v>8.744463995389945E-3</v>
      </c>
      <c r="N54" s="226">
        <f t="shared" si="5"/>
        <v>1.4788851513786123E-2</v>
      </c>
      <c r="O54" s="226">
        <f t="shared" si="6"/>
        <v>1.4654370504781942E-2</v>
      </c>
      <c r="Q54" s="105" t="s">
        <v>255</v>
      </c>
      <c r="R54" s="233">
        <f t="shared" si="7"/>
        <v>1.4788851513786123E-2</v>
      </c>
      <c r="S54" s="233">
        <v>2.5974025974025983E-2</v>
      </c>
    </row>
    <row r="55" spans="1:19">
      <c r="A55" s="105" t="s">
        <v>256</v>
      </c>
      <c r="B55" s="234">
        <v>76</v>
      </c>
      <c r="C55" s="234">
        <v>1</v>
      </c>
      <c r="D55" s="226">
        <f t="shared" si="0"/>
        <v>0.3578551920105042</v>
      </c>
      <c r="E55" s="237">
        <f t="shared" si="8"/>
        <v>0.32993585253270002</v>
      </c>
      <c r="I55" s="226">
        <f t="shared" si="1"/>
        <v>-0.7063025628400873</v>
      </c>
      <c r="J55" s="226">
        <f t="shared" si="2"/>
        <v>-1.9119038465608611</v>
      </c>
      <c r="K55" s="226">
        <f t="shared" si="3"/>
        <v>-2.1717017431505528</v>
      </c>
      <c r="L55" s="226">
        <f t="shared" si="4"/>
        <v>0.82946162508533583</v>
      </c>
      <c r="M55" s="238">
        <f t="shared" si="9"/>
        <v>8.744463995389945E-3</v>
      </c>
      <c r="N55" s="226">
        <f t="shared" si="5"/>
        <v>1.8990367701705591E-2</v>
      </c>
      <c r="O55" s="226">
        <f t="shared" si="6"/>
        <v>1.4506394632232704E-2</v>
      </c>
      <c r="Q55" s="105" t="s">
        <v>256</v>
      </c>
      <c r="R55" s="233">
        <f t="shared" si="7"/>
        <v>1.8990367701705591E-2</v>
      </c>
      <c r="S55" s="233">
        <v>1.6553067185978598E-2</v>
      </c>
    </row>
    <row r="56" spans="1:19">
      <c r="A56" s="105" t="s">
        <v>257</v>
      </c>
      <c r="B56" s="234">
        <v>64</v>
      </c>
      <c r="C56" s="234">
        <v>2</v>
      </c>
      <c r="D56" s="226">
        <f t="shared" si="0"/>
        <v>0.36716163850310557</v>
      </c>
      <c r="E56" s="237">
        <f t="shared" si="8"/>
        <v>0.32993585253270002</v>
      </c>
      <c r="I56" s="226">
        <f t="shared" si="1"/>
        <v>-0.35845879325119384</v>
      </c>
      <c r="J56" s="226">
        <f t="shared" si="2"/>
        <v>-1.6029583796638336</v>
      </c>
      <c r="K56" s="226">
        <f t="shared" si="3"/>
        <v>-1.5760689632440574</v>
      </c>
      <c r="L56" s="226">
        <f t="shared" si="4"/>
        <v>0.80353582348916031</v>
      </c>
      <c r="M56" s="238">
        <f t="shared" si="9"/>
        <v>8.744463995389945E-3</v>
      </c>
      <c r="N56" s="226">
        <f t="shared" si="5"/>
        <v>1.3781878303339219E-2</v>
      </c>
      <c r="O56" s="226">
        <f t="shared" si="6"/>
        <v>1.4052980155013944E-2</v>
      </c>
      <c r="Q56" s="105" t="s">
        <v>257</v>
      </c>
      <c r="R56" s="233">
        <f t="shared" si="7"/>
        <v>1.3781878303339219E-2</v>
      </c>
      <c r="S56" s="233">
        <v>-2.2030651340996243E-2</v>
      </c>
    </row>
    <row r="57" spans="1:19">
      <c r="A57" s="105" t="s">
        <v>258</v>
      </c>
      <c r="B57" s="234">
        <v>33</v>
      </c>
      <c r="C57" s="234">
        <v>10</v>
      </c>
      <c r="D57" s="226">
        <f t="shared" si="0"/>
        <v>0.42994542678155079</v>
      </c>
      <c r="E57" s="237">
        <f t="shared" si="8"/>
        <v>0.32993585253270002</v>
      </c>
      <c r="I57" s="226">
        <f t="shared" si="1"/>
        <v>0.43991316567323369</v>
      </c>
      <c r="J57" s="226">
        <f t="shared" si="2"/>
        <v>-0.73035156472862828</v>
      </c>
      <c r="K57" s="226">
        <f t="shared" si="3"/>
        <v>-0.24818179298256707</v>
      </c>
      <c r="L57" s="226">
        <f t="shared" si="4"/>
        <v>0.85450750930228059</v>
      </c>
      <c r="M57" s="238">
        <f t="shared" si="9"/>
        <v>8.744463995389945E-3</v>
      </c>
      <c r="N57" s="226">
        <f t="shared" si="5"/>
        <v>2.1702167530473788E-3</v>
      </c>
      <c r="O57" s="226">
        <f t="shared" si="6"/>
        <v>1.4944420297768261E-2</v>
      </c>
      <c r="Q57" s="105" t="s">
        <v>258</v>
      </c>
      <c r="R57" s="233">
        <f t="shared" si="7"/>
        <v>2.1702167530473788E-3</v>
      </c>
      <c r="S57" s="233">
        <v>-2.1547502448579725E-2</v>
      </c>
    </row>
    <row r="58" spans="1:19">
      <c r="A58" s="105" t="s">
        <v>259</v>
      </c>
      <c r="B58" s="234">
        <v>20</v>
      </c>
      <c r="C58" s="234">
        <v>12</v>
      </c>
      <c r="D58" s="226">
        <f t="shared" si="0"/>
        <v>0.43044547465279503</v>
      </c>
      <c r="E58" s="237">
        <f t="shared" si="8"/>
        <v>0.32993585253270002</v>
      </c>
      <c r="I58" s="226">
        <f t="shared" si="1"/>
        <v>0.84162123357291474</v>
      </c>
      <c r="J58" s="226">
        <f t="shared" si="2"/>
        <v>-0.58646673762299928</v>
      </c>
      <c r="K58" s="226">
        <f t="shared" si="3"/>
        <v>0.17866861222578828</v>
      </c>
      <c r="L58" s="226">
        <f t="shared" si="4"/>
        <v>0.70023697431088705</v>
      </c>
      <c r="M58" s="238">
        <f t="shared" si="9"/>
        <v>8.744463995389945E-3</v>
      </c>
      <c r="N58" s="226">
        <f t="shared" si="5"/>
        <v>-1.5623612467146933E-3</v>
      </c>
      <c r="O58" s="226">
        <f t="shared" si="6"/>
        <v>1.2246394020204691E-2</v>
      </c>
      <c r="Q58" s="105" t="s">
        <v>259</v>
      </c>
      <c r="R58" s="233">
        <f t="shared" si="7"/>
        <v>-1.5623612467146933E-3</v>
      </c>
      <c r="S58" s="233">
        <v>-3.0030030030031574E-3</v>
      </c>
    </row>
    <row r="59" spans="1:19">
      <c r="A59" s="105" t="s">
        <v>260</v>
      </c>
      <c r="B59" s="234">
        <v>18</v>
      </c>
      <c r="C59" s="234">
        <v>8</v>
      </c>
      <c r="D59" s="226">
        <f t="shared" si="0"/>
        <v>0.39530796448072925</v>
      </c>
      <c r="E59" s="237">
        <f t="shared" si="8"/>
        <v>0.32993585253270002</v>
      </c>
      <c r="I59" s="226">
        <f t="shared" si="1"/>
        <v>0.91536508784281367</v>
      </c>
      <c r="J59" s="226">
        <f t="shared" si="2"/>
        <v>-0.83317200856735663</v>
      </c>
      <c r="K59" s="226">
        <f t="shared" si="3"/>
        <v>4.7006768940849666E-2</v>
      </c>
      <c r="L59" s="226">
        <f t="shared" si="4"/>
        <v>0.57190665388400819</v>
      </c>
      <c r="M59" s="238">
        <f t="shared" si="9"/>
        <v>8.744463995389945E-3</v>
      </c>
      <c r="N59" s="226">
        <f t="shared" si="5"/>
        <v>-4.1104899854287427E-4</v>
      </c>
      <c r="O59" s="226">
        <f t="shared" si="6"/>
        <v>1.0002034287225297E-2</v>
      </c>
      <c r="Q59" s="105" t="s">
        <v>260</v>
      </c>
      <c r="R59" s="233">
        <f t="shared" si="7"/>
        <v>-4.1104899854287427E-4</v>
      </c>
      <c r="S59" s="233">
        <v>-1.0040160642570184E-2</v>
      </c>
    </row>
    <row r="60" spans="1:19">
      <c r="A60" s="105" t="s">
        <v>261</v>
      </c>
      <c r="B60" s="234">
        <v>18</v>
      </c>
      <c r="C60" s="234">
        <v>6</v>
      </c>
      <c r="D60" s="226">
        <f t="shared" si="0"/>
        <v>0.37896493649372198</v>
      </c>
      <c r="E60" s="237">
        <f t="shared" si="8"/>
        <v>0.32993585253270002</v>
      </c>
      <c r="I60" s="226">
        <f t="shared" si="1"/>
        <v>0.91536508784281367</v>
      </c>
      <c r="J60" s="226">
        <f t="shared" si="2"/>
        <v>-1.0013616727703762</v>
      </c>
      <c r="K60" s="226">
        <f t="shared" si="3"/>
        <v>-4.4866376728653255E-2</v>
      </c>
      <c r="L60" s="226">
        <f t="shared" si="4"/>
        <v>0.52172277267109524</v>
      </c>
      <c r="M60" s="238">
        <f t="shared" si="9"/>
        <v>8.744463995389945E-3</v>
      </c>
      <c r="N60" s="226">
        <f t="shared" si="5"/>
        <v>3.9233241590730969E-4</v>
      </c>
      <c r="O60" s="226">
        <f t="shared" si="6"/>
        <v>9.1243720023948104E-3</v>
      </c>
      <c r="Q60" s="105" t="s">
        <v>261</v>
      </c>
      <c r="R60" s="233">
        <f t="shared" si="7"/>
        <v>3.9233241590730969E-4</v>
      </c>
      <c r="S60" s="233">
        <v>-4.0567951318457585E-3</v>
      </c>
    </row>
    <row r="61" spans="1:19">
      <c r="A61" s="105" t="s">
        <v>262</v>
      </c>
      <c r="B61" s="234">
        <v>15</v>
      </c>
      <c r="C61" s="234">
        <v>8</v>
      </c>
      <c r="D61" s="226">
        <f t="shared" si="0"/>
        <v>0.39300071347079885</v>
      </c>
      <c r="E61" s="237">
        <f t="shared" si="8"/>
        <v>0.32993585253270002</v>
      </c>
      <c r="I61" s="226">
        <f t="shared" si="1"/>
        <v>1.0364333894937898</v>
      </c>
      <c r="J61" s="226">
        <f t="shared" si="2"/>
        <v>-0.82896547665707998</v>
      </c>
      <c r="K61" s="226">
        <f t="shared" si="3"/>
        <v>0.11121906236857884</v>
      </c>
      <c r="L61" s="226">
        <f t="shared" si="4"/>
        <v>0.53607837880990861</v>
      </c>
      <c r="M61" s="238">
        <f t="shared" si="9"/>
        <v>8.744463995389945E-3</v>
      </c>
      <c r="N61" s="226">
        <f t="shared" si="5"/>
        <v>-9.7255108648306647E-4</v>
      </c>
      <c r="O61" s="226">
        <f t="shared" si="6"/>
        <v>9.3754361644205163E-3</v>
      </c>
      <c r="Q61" s="105" t="s">
        <v>262</v>
      </c>
      <c r="R61" s="233">
        <f t="shared" si="7"/>
        <v>-9.7255108648306647E-4</v>
      </c>
      <c r="S61" s="233">
        <v>-1.0183299389003864E-3</v>
      </c>
    </row>
    <row r="62" spans="1:19">
      <c r="A62" s="105" t="s">
        <v>263</v>
      </c>
      <c r="B62" s="234">
        <v>18</v>
      </c>
      <c r="C62" s="234">
        <v>7</v>
      </c>
      <c r="D62" s="226">
        <f t="shared" si="0"/>
        <v>0.38713645048722561</v>
      </c>
      <c r="E62" s="237">
        <f t="shared" si="8"/>
        <v>0.32993585253270002</v>
      </c>
      <c r="I62" s="226">
        <f t="shared" si="1"/>
        <v>0.91536508784281367</v>
      </c>
      <c r="J62" s="226">
        <f t="shared" si="2"/>
        <v>-0.91226430356120158</v>
      </c>
      <c r="K62" s="226">
        <f t="shared" si="3"/>
        <v>1.6966154605502464E-3</v>
      </c>
      <c r="L62" s="226">
        <f t="shared" si="4"/>
        <v>0.54715688240917559</v>
      </c>
      <c r="M62" s="238">
        <f t="shared" si="9"/>
        <v>8.744463995389945E-3</v>
      </c>
      <c r="N62" s="226">
        <f t="shared" si="5"/>
        <v>-1.483599280880356E-5</v>
      </c>
      <c r="O62" s="226">
        <f t="shared" si="6"/>
        <v>9.5691873161136923E-3</v>
      </c>
      <c r="Q62" s="105" t="s">
        <v>263</v>
      </c>
      <c r="R62" s="233">
        <f t="shared" si="7"/>
        <v>-1.483599280880356E-5</v>
      </c>
      <c r="S62" s="233">
        <v>6.1162079510703737E-3</v>
      </c>
    </row>
    <row r="63" spans="1:19">
      <c r="A63" s="105" t="s">
        <v>264</v>
      </c>
      <c r="B63" s="234">
        <v>24</v>
      </c>
      <c r="C63" s="234">
        <v>5</v>
      </c>
      <c r="D63" s="226">
        <f t="shared" si="0"/>
        <v>0.37401902012923294</v>
      </c>
      <c r="E63" s="237">
        <f t="shared" si="8"/>
        <v>0.32993585253270002</v>
      </c>
      <c r="I63" s="226">
        <f t="shared" si="1"/>
        <v>0.7063025628400873</v>
      </c>
      <c r="J63" s="226">
        <f t="shared" si="2"/>
        <v>-1.1091486000692639</v>
      </c>
      <c r="K63" s="226">
        <f t="shared" si="3"/>
        <v>-0.22189858116788758</v>
      </c>
      <c r="L63" s="226">
        <f t="shared" si="4"/>
        <v>0.55082726565745233</v>
      </c>
      <c r="M63" s="238">
        <f t="shared" si="9"/>
        <v>8.744463995389945E-3</v>
      </c>
      <c r="N63" s="226">
        <f t="shared" si="5"/>
        <v>1.9403841536507062E-3</v>
      </c>
      <c r="O63" s="226">
        <f t="shared" si="6"/>
        <v>9.6333783844413691E-3</v>
      </c>
      <c r="Q63" s="105" t="s">
        <v>264</v>
      </c>
      <c r="R63" s="233">
        <f t="shared" si="7"/>
        <v>1.9403841536507062E-3</v>
      </c>
      <c r="S63" s="233">
        <v>-3.0395136778115228E-3</v>
      </c>
    </row>
    <row r="64" spans="1:19">
      <c r="A64" s="105" t="s">
        <v>265</v>
      </c>
      <c r="B64" s="234">
        <v>17</v>
      </c>
      <c r="C64" s="234">
        <v>6</v>
      </c>
      <c r="D64" s="226">
        <f t="shared" si="0"/>
        <v>0.37837422463876991</v>
      </c>
      <c r="E64" s="237">
        <f t="shared" si="8"/>
        <v>0.32993585253270002</v>
      </c>
      <c r="I64" s="226">
        <f t="shared" si="1"/>
        <v>0.95416525314619549</v>
      </c>
      <c r="J64" s="226">
        <f t="shared" si="2"/>
        <v>-1.000339291097103</v>
      </c>
      <c r="K64" s="226">
        <f t="shared" si="3"/>
        <v>-2.3624420872750695E-2</v>
      </c>
      <c r="L64" s="226">
        <f t="shared" si="4"/>
        <v>0.51163861600902938</v>
      </c>
      <c r="M64" s="238">
        <f t="shared" si="9"/>
        <v>8.744463995389945E-3</v>
      </c>
      <c r="N64" s="226">
        <f t="shared" si="5"/>
        <v>2.0658289773370716E-4</v>
      </c>
      <c r="O64" s="226">
        <f t="shared" si="6"/>
        <v>8.9480109126841983E-3</v>
      </c>
      <c r="Q64" s="105" t="s">
        <v>265</v>
      </c>
      <c r="R64" s="233">
        <f t="shared" si="7"/>
        <v>2.0658289773370716E-4</v>
      </c>
      <c r="S64" s="233">
        <v>1.0162601626015899E-3</v>
      </c>
    </row>
    <row r="65" spans="1:19">
      <c r="A65" s="105" t="s">
        <v>266</v>
      </c>
      <c r="B65" s="234">
        <v>16</v>
      </c>
      <c r="C65" s="234">
        <v>5</v>
      </c>
      <c r="D65" s="226">
        <f t="shared" si="0"/>
        <v>0.36982062321527742</v>
      </c>
      <c r="E65" s="237">
        <f t="shared" si="8"/>
        <v>0.32993585253270002</v>
      </c>
      <c r="I65" s="226">
        <f t="shared" si="1"/>
        <v>0.9944578832097497</v>
      </c>
      <c r="J65" s="226">
        <f t="shared" si="2"/>
        <v>-1.1021387357217176</v>
      </c>
      <c r="K65" s="226">
        <f t="shared" si="3"/>
        <v>-5.1359833140839257E-2</v>
      </c>
      <c r="L65" s="226">
        <f t="shared" si="4"/>
        <v>0.47696347068882095</v>
      </c>
      <c r="M65" s="238">
        <f t="shared" si="9"/>
        <v>8.744463995389945E-3</v>
      </c>
      <c r="N65" s="226">
        <f t="shared" si="5"/>
        <v>4.4911421170930414E-4</v>
      </c>
      <c r="O65" s="226">
        <f t="shared" si="6"/>
        <v>8.341579793109245E-3</v>
      </c>
      <c r="Q65" s="105" t="s">
        <v>266</v>
      </c>
      <c r="R65" s="233">
        <f t="shared" si="7"/>
        <v>4.4911421170930414E-4</v>
      </c>
      <c r="S65" s="233">
        <v>8.1218274111674038E-3</v>
      </c>
    </row>
    <row r="66" spans="1:19">
      <c r="A66" s="105" t="s">
        <v>267</v>
      </c>
      <c r="B66" s="234">
        <v>36</v>
      </c>
      <c r="C66" s="234">
        <v>4</v>
      </c>
      <c r="D66" s="226">
        <f t="shared" si="0"/>
        <v>0.37181486174940626</v>
      </c>
      <c r="E66" s="237">
        <f t="shared" si="8"/>
        <v>0.32993585253270002</v>
      </c>
      <c r="I66" s="226">
        <f t="shared" si="1"/>
        <v>0.35845879325119384</v>
      </c>
      <c r="J66" s="226">
        <f t="shared" si="2"/>
        <v>-1.239498766098688</v>
      </c>
      <c r="K66" s="226">
        <f t="shared" si="3"/>
        <v>-0.5513538001634658</v>
      </c>
      <c r="L66" s="226">
        <f t="shared" si="4"/>
        <v>0.62579884812888475</v>
      </c>
      <c r="M66" s="238">
        <f t="shared" si="9"/>
        <v>8.744463995389945E-3</v>
      </c>
      <c r="N66" s="226">
        <f t="shared" si="5"/>
        <v>4.8212934542508495E-3</v>
      </c>
      <c r="O66" s="226">
        <f t="shared" si="6"/>
        <v>1.0944550991639067E-2</v>
      </c>
      <c r="Q66" s="105" t="s">
        <v>267</v>
      </c>
      <c r="R66" s="233">
        <f t="shared" si="7"/>
        <v>4.8212934542508495E-3</v>
      </c>
      <c r="S66" s="233">
        <v>1.8779456193353417E-2</v>
      </c>
    </row>
    <row r="67" spans="1:19">
      <c r="A67" s="105" t="s">
        <v>268</v>
      </c>
      <c r="B67" s="234">
        <v>38</v>
      </c>
      <c r="C67" s="234">
        <v>3</v>
      </c>
      <c r="D67" s="226">
        <f t="shared" si="0"/>
        <v>0.36235831128111778</v>
      </c>
      <c r="E67" s="237">
        <f t="shared" si="8"/>
        <v>0.32993585253270002</v>
      </c>
      <c r="I67" s="226">
        <f t="shared" si="1"/>
        <v>0.30548078809939727</v>
      </c>
      <c r="J67" s="226">
        <f t="shared" si="2"/>
        <v>-1.3865403714741669</v>
      </c>
      <c r="K67" s="226">
        <f t="shared" si="3"/>
        <v>-0.63891611358289768</v>
      </c>
      <c r="L67" s="226">
        <f t="shared" si="4"/>
        <v>0.5910091575048787</v>
      </c>
      <c r="M67" s="238">
        <f t="shared" si="9"/>
        <v>8.744463995389945E-3</v>
      </c>
      <c r="N67" s="226">
        <f t="shared" si="5"/>
        <v>5.5869789513001214E-3</v>
      </c>
      <c r="O67" s="226">
        <f t="shared" si="6"/>
        <v>1.0336116597494314E-2</v>
      </c>
      <c r="Q67" s="105" t="s">
        <v>268</v>
      </c>
      <c r="R67" s="233">
        <f t="shared" si="7"/>
        <v>5.5869789513001214E-3</v>
      </c>
      <c r="S67" s="233">
        <v>-1.8789144050104345E-2</v>
      </c>
    </row>
    <row r="68" spans="1:19">
      <c r="A68" s="105" t="s">
        <v>269</v>
      </c>
      <c r="B68" s="234">
        <v>29</v>
      </c>
      <c r="C68" s="234">
        <v>3</v>
      </c>
      <c r="D68" s="226">
        <f t="shared" ref="D68:D108" si="10">(1-E68)*(C68/100)/(1-(B68/100))+E68</f>
        <v>0.35824842214399438</v>
      </c>
      <c r="E68" s="237">
        <f t="shared" si="8"/>
        <v>0.32993585253270002</v>
      </c>
      <c r="I68" s="226">
        <f t="shared" ref="I68:I108" si="11">_xlfn.NORM.S.INV(1-(B68/100))</f>
        <v>0.5533847195556727</v>
      </c>
      <c r="J68" s="226">
        <f t="shared" ref="J68:J108" si="12">_xlfn.NORM.S.INV((C68/100)/D68)</f>
        <v>-1.3803414213252956</v>
      </c>
      <c r="K68" s="226">
        <f t="shared" ref="K68:K108" si="13">(I68+J68)/(I68-J68)</f>
        <v>-0.42764933683571005</v>
      </c>
      <c r="L68" s="226">
        <f t="shared" ref="L68:L108" si="14">1/(I68-J68)</f>
        <v>0.51713630945921807</v>
      </c>
      <c r="M68" s="238">
        <f t="shared" si="9"/>
        <v>8.744463995389945E-3</v>
      </c>
      <c r="N68" s="226">
        <f t="shared" ref="N68:N108" si="15">-M68*K68</f>
        <v>3.7395642286122536E-3</v>
      </c>
      <c r="O68" s="226">
        <f t="shared" ref="O68:O108" si="16">2*M68*L68</f>
        <v>9.0441596775499306E-3</v>
      </c>
      <c r="Q68" s="105" t="s">
        <v>269</v>
      </c>
      <c r="R68" s="233">
        <f t="shared" ref="R68:R108" si="17">N68</f>
        <v>3.7395642286122536E-3</v>
      </c>
      <c r="S68" s="233">
        <v>6.382978723404209E-3</v>
      </c>
    </row>
    <row r="69" spans="1:19">
      <c r="A69" s="105" t="s">
        <v>270</v>
      </c>
      <c r="B69" s="234">
        <v>25</v>
      </c>
      <c r="C69" s="234">
        <v>2</v>
      </c>
      <c r="D69" s="226">
        <f t="shared" si="10"/>
        <v>0.34780422979849468</v>
      </c>
      <c r="E69" s="237">
        <f t="shared" ref="E69:E108" si="18">E68</f>
        <v>0.32993585253270002</v>
      </c>
      <c r="I69" s="226">
        <f t="shared" si="11"/>
        <v>0.67448975019608193</v>
      </c>
      <c r="J69" s="226">
        <f t="shared" si="12"/>
        <v>-1.5760806102624545</v>
      </c>
      <c r="K69" s="226">
        <f t="shared" si="13"/>
        <v>-0.40060549801370365</v>
      </c>
      <c r="L69" s="226">
        <f t="shared" si="14"/>
        <v>0.44433180920247151</v>
      </c>
      <c r="M69" s="238">
        <f t="shared" ref="M69:M108" si="19">M68</f>
        <v>8.744463995389945E-3</v>
      </c>
      <c r="N69" s="226">
        <f t="shared" si="15"/>
        <v>3.5030803537360899E-3</v>
      </c>
      <c r="O69" s="226">
        <f t="shared" si="16"/>
        <v>7.7708870151549734E-3</v>
      </c>
      <c r="Q69" s="105" t="s">
        <v>270</v>
      </c>
      <c r="R69" s="233">
        <f t="shared" si="17"/>
        <v>3.5030803537360899E-3</v>
      </c>
      <c r="S69" s="233">
        <v>-3.1712473572937938E-3</v>
      </c>
    </row>
    <row r="70" spans="1:19">
      <c r="A70" s="105" t="s">
        <v>271</v>
      </c>
      <c r="B70" s="234">
        <v>32</v>
      </c>
      <c r="C70" s="234">
        <v>2</v>
      </c>
      <c r="D70" s="226">
        <f t="shared" si="10"/>
        <v>0.34964362157585593</v>
      </c>
      <c r="E70" s="237">
        <f t="shared" si="18"/>
        <v>0.32993585253270002</v>
      </c>
      <c r="I70" s="226">
        <f t="shared" si="11"/>
        <v>0.46769879911450818</v>
      </c>
      <c r="J70" s="226">
        <f t="shared" si="12"/>
        <v>-1.5787116937999879</v>
      </c>
      <c r="K70" s="226">
        <f t="shared" si="13"/>
        <v>-0.54290813037377261</v>
      </c>
      <c r="L70" s="226">
        <f t="shared" si="14"/>
        <v>0.48866051237638097</v>
      </c>
      <c r="M70" s="238">
        <f t="shared" si="19"/>
        <v>8.744463995389945E-3</v>
      </c>
      <c r="N70" s="226">
        <f t="shared" si="15"/>
        <v>4.7474405988579245E-3</v>
      </c>
      <c r="O70" s="226">
        <f t="shared" si="16"/>
        <v>8.5461485128881312E-3</v>
      </c>
      <c r="Q70" s="105" t="s">
        <v>271</v>
      </c>
      <c r="R70" s="233">
        <f t="shared" si="17"/>
        <v>4.7474405988579245E-3</v>
      </c>
      <c r="S70" s="233">
        <v>-6.3626723223753068E-3</v>
      </c>
    </row>
    <row r="71" spans="1:19">
      <c r="A71" s="105" t="s">
        <v>272</v>
      </c>
      <c r="B71" s="234">
        <v>24</v>
      </c>
      <c r="C71" s="234">
        <v>3</v>
      </c>
      <c r="D71" s="226">
        <f t="shared" si="10"/>
        <v>0.35638575309061976</v>
      </c>
      <c r="E71" s="237">
        <f t="shared" si="18"/>
        <v>0.32993585253270002</v>
      </c>
      <c r="I71" s="226">
        <f t="shared" si="11"/>
        <v>0.7063025628400873</v>
      </c>
      <c r="J71" s="226">
        <f t="shared" si="12"/>
        <v>-1.3775026426161165</v>
      </c>
      <c r="K71" s="226">
        <f t="shared" si="13"/>
        <v>-0.32210308238916435</v>
      </c>
      <c r="L71" s="226">
        <f t="shared" si="14"/>
        <v>0.47989130528209412</v>
      </c>
      <c r="M71" s="238">
        <f t="shared" si="19"/>
        <v>8.744463995389945E-3</v>
      </c>
      <c r="N71" s="226">
        <f t="shared" si="15"/>
        <v>2.8166188067561687E-3</v>
      </c>
      <c r="O71" s="226">
        <f t="shared" si="16"/>
        <v>8.3927844814799136E-3</v>
      </c>
      <c r="Q71" s="105" t="s">
        <v>272</v>
      </c>
      <c r="R71" s="233">
        <f t="shared" si="17"/>
        <v>2.8166188067561687E-3</v>
      </c>
      <c r="S71" s="233">
        <v>2.1344717182496531E-3</v>
      </c>
    </row>
    <row r="72" spans="1:19">
      <c r="A72" s="105" t="s">
        <v>273</v>
      </c>
      <c r="B72" s="234">
        <v>25</v>
      </c>
      <c r="C72" s="234">
        <v>2</v>
      </c>
      <c r="D72" s="226">
        <f t="shared" si="10"/>
        <v>0.34780422979849468</v>
      </c>
      <c r="E72" s="237">
        <f t="shared" si="18"/>
        <v>0.32993585253270002</v>
      </c>
      <c r="I72" s="226">
        <f t="shared" si="11"/>
        <v>0.67448975019608193</v>
      </c>
      <c r="J72" s="226">
        <f t="shared" si="12"/>
        <v>-1.5760806102624545</v>
      </c>
      <c r="K72" s="226">
        <f t="shared" si="13"/>
        <v>-0.40060549801370365</v>
      </c>
      <c r="L72" s="226">
        <f t="shared" si="14"/>
        <v>0.44433180920247151</v>
      </c>
      <c r="M72" s="238">
        <f t="shared" si="19"/>
        <v>8.744463995389945E-3</v>
      </c>
      <c r="N72" s="226">
        <f t="shared" si="15"/>
        <v>3.5030803537360899E-3</v>
      </c>
      <c r="O72" s="226">
        <f t="shared" si="16"/>
        <v>7.7708870151549734E-3</v>
      </c>
      <c r="Q72" s="105" t="s">
        <v>273</v>
      </c>
      <c r="R72" s="233">
        <f t="shared" si="17"/>
        <v>3.5030803537360899E-3</v>
      </c>
      <c r="S72" s="233">
        <v>0</v>
      </c>
    </row>
    <row r="73" spans="1:19">
      <c r="A73" s="105" t="s">
        <v>274</v>
      </c>
      <c r="B73" s="234">
        <v>23</v>
      </c>
      <c r="C73" s="234">
        <v>2</v>
      </c>
      <c r="D73" s="226">
        <f t="shared" si="10"/>
        <v>0.34734011610327925</v>
      </c>
      <c r="E73" s="237">
        <f t="shared" si="18"/>
        <v>0.32993585253270002</v>
      </c>
      <c r="I73" s="226">
        <f t="shared" si="11"/>
        <v>0.73884684918521393</v>
      </c>
      <c r="J73" s="226">
        <f t="shared" si="12"/>
        <v>-1.5754140695458805</v>
      </c>
      <c r="K73" s="226">
        <f t="shared" si="13"/>
        <v>-0.36148353609987721</v>
      </c>
      <c r="L73" s="226">
        <f t="shared" si="14"/>
        <v>0.43210339504341561</v>
      </c>
      <c r="M73" s="238">
        <f t="shared" si="19"/>
        <v>8.744463995389945E-3</v>
      </c>
      <c r="N73" s="226">
        <f t="shared" si="15"/>
        <v>3.1609797663516175E-3</v>
      </c>
      <c r="O73" s="226">
        <f t="shared" si="16"/>
        <v>7.5570251604858115E-3</v>
      </c>
      <c r="Q73" s="105" t="s">
        <v>274</v>
      </c>
      <c r="R73" s="233">
        <f t="shared" si="17"/>
        <v>3.1609797663516175E-3</v>
      </c>
      <c r="S73" s="233">
        <v>9.5846645367412275E-3</v>
      </c>
    </row>
    <row r="74" spans="1:19">
      <c r="A74" s="105" t="s">
        <v>275</v>
      </c>
      <c r="B74" s="234">
        <v>40</v>
      </c>
      <c r="C74" s="234">
        <v>2</v>
      </c>
      <c r="D74" s="226">
        <f t="shared" si="10"/>
        <v>0.35227132411494333</v>
      </c>
      <c r="E74" s="237">
        <f t="shared" si="18"/>
        <v>0.32993585253270002</v>
      </c>
      <c r="I74" s="226">
        <f t="shared" si="11"/>
        <v>0.25334710313579978</v>
      </c>
      <c r="J74" s="226">
        <f t="shared" si="12"/>
        <v>-1.5824414025118743</v>
      </c>
      <c r="K74" s="226">
        <f t="shared" si="13"/>
        <v>-0.72399096915968786</v>
      </c>
      <c r="L74" s="226">
        <f t="shared" si="14"/>
        <v>0.54472505788306791</v>
      </c>
      <c r="M74" s="238">
        <f t="shared" si="19"/>
        <v>8.744463995389945E-3</v>
      </c>
      <c r="N74" s="226">
        <f t="shared" si="15"/>
        <v>6.3309129628043624E-3</v>
      </c>
      <c r="O74" s="226">
        <f t="shared" si="16"/>
        <v>9.5266573120903822E-3</v>
      </c>
      <c r="Q74" s="105" t="s">
        <v>275</v>
      </c>
      <c r="R74" s="233">
        <f t="shared" si="17"/>
        <v>6.3309129628043624E-3</v>
      </c>
      <c r="S74" s="233">
        <v>5.2742616033756295E-3</v>
      </c>
    </row>
    <row r="75" spans="1:19">
      <c r="A75" s="105" t="s">
        <v>276</v>
      </c>
      <c r="B75" s="234">
        <v>42</v>
      </c>
      <c r="C75" s="234">
        <v>2</v>
      </c>
      <c r="D75" s="226">
        <f t="shared" si="10"/>
        <v>0.35304151279019313</v>
      </c>
      <c r="E75" s="237">
        <f t="shared" si="18"/>
        <v>0.32993585253270002</v>
      </c>
      <c r="I75" s="226">
        <f t="shared" si="11"/>
        <v>0.20189347914185105</v>
      </c>
      <c r="J75" s="226">
        <f t="shared" si="12"/>
        <v>-1.58352820442453</v>
      </c>
      <c r="K75" s="226">
        <f t="shared" si="13"/>
        <v>-0.77384224578412353</v>
      </c>
      <c r="L75" s="226">
        <f t="shared" si="14"/>
        <v>0.56009177507158947</v>
      </c>
      <c r="M75" s="238">
        <f t="shared" si="19"/>
        <v>8.744463995389945E-3</v>
      </c>
      <c r="N75" s="226">
        <f t="shared" si="15"/>
        <v>6.7668356563709651E-3</v>
      </c>
      <c r="O75" s="226">
        <f t="shared" si="16"/>
        <v>9.7954047224551154E-3</v>
      </c>
      <c r="Q75" s="105" t="s">
        <v>276</v>
      </c>
      <c r="R75" s="233">
        <f t="shared" si="17"/>
        <v>6.7668356563709651E-3</v>
      </c>
      <c r="S75" s="233">
        <v>8.394543546694555E-3</v>
      </c>
    </row>
    <row r="76" spans="1:19">
      <c r="A76" s="105" t="s">
        <v>277</v>
      </c>
      <c r="B76" s="234">
        <v>45</v>
      </c>
      <c r="C76" s="234">
        <v>1</v>
      </c>
      <c r="D76" s="226">
        <f t="shared" si="10"/>
        <v>0.34211883703210549</v>
      </c>
      <c r="E76" s="237">
        <f t="shared" si="18"/>
        <v>0.32993585253270002</v>
      </c>
      <c r="I76" s="226">
        <f t="shared" si="11"/>
        <v>0.12566134685507416</v>
      </c>
      <c r="J76" s="226">
        <f t="shared" si="12"/>
        <v>-1.8922384393673948</v>
      </c>
      <c r="K76" s="226">
        <f t="shared" si="13"/>
        <v>-0.87545333250635449</v>
      </c>
      <c r="L76" s="226">
        <f t="shared" si="14"/>
        <v>0.49556474847148446</v>
      </c>
      <c r="M76" s="238">
        <f t="shared" si="19"/>
        <v>8.744463995389945E-3</v>
      </c>
      <c r="N76" s="226">
        <f t="shared" si="15"/>
        <v>7.6553701457459586E-3</v>
      </c>
      <c r="O76" s="226">
        <f t="shared" si="16"/>
        <v>8.66689620078674E-3</v>
      </c>
      <c r="Q76" s="105" t="s">
        <v>277</v>
      </c>
      <c r="R76" s="233">
        <f t="shared" si="17"/>
        <v>7.6553701457459586E-3</v>
      </c>
      <c r="S76" s="233">
        <v>8.3246618106140868E-3</v>
      </c>
    </row>
    <row r="77" spans="1:19">
      <c r="A77" s="105" t="s">
        <v>278</v>
      </c>
      <c r="B77" s="234">
        <v>51</v>
      </c>
      <c r="C77" s="234">
        <v>1</v>
      </c>
      <c r="D77" s="226">
        <f t="shared" si="10"/>
        <v>0.34361063105244083</v>
      </c>
      <c r="E77" s="237">
        <f t="shared" si="18"/>
        <v>0.32993585253270002</v>
      </c>
      <c r="I77" s="226">
        <f t="shared" si="11"/>
        <v>-2.506890825871106E-2</v>
      </c>
      <c r="J77" s="226">
        <f t="shared" si="12"/>
        <v>-1.8941476322937305</v>
      </c>
      <c r="K77" s="226">
        <f t="shared" si="13"/>
        <v>-1.0268248821586194</v>
      </c>
      <c r="L77" s="226">
        <f t="shared" si="14"/>
        <v>0.53502294319694144</v>
      </c>
      <c r="M77" s="238">
        <f t="shared" si="19"/>
        <v>8.744463995389945E-3</v>
      </c>
      <c r="N77" s="226">
        <f t="shared" si="15"/>
        <v>8.9790332116065717E-3</v>
      </c>
      <c r="O77" s="226">
        <f t="shared" si="16"/>
        <v>9.3569777269864284E-3</v>
      </c>
      <c r="Q77" s="105" t="s">
        <v>278</v>
      </c>
      <c r="R77" s="233">
        <f t="shared" si="17"/>
        <v>8.9790332116065717E-3</v>
      </c>
      <c r="S77" s="233">
        <v>8.2559339525283271E-3</v>
      </c>
    </row>
    <row r="78" spans="1:19">
      <c r="A78" s="105" t="s">
        <v>279</v>
      </c>
      <c r="B78" s="234">
        <v>57</v>
      </c>
      <c r="C78" s="234">
        <v>2</v>
      </c>
      <c r="D78" s="226">
        <f t="shared" si="10"/>
        <v>0.36110162683350466</v>
      </c>
      <c r="E78" s="237">
        <f t="shared" si="18"/>
        <v>0.32993585253270002</v>
      </c>
      <c r="I78" s="226">
        <f t="shared" si="11"/>
        <v>-0.17637416478086121</v>
      </c>
      <c r="J78" s="226">
        <f t="shared" si="12"/>
        <v>-1.5947321736295357</v>
      </c>
      <c r="K78" s="226">
        <f t="shared" si="13"/>
        <v>-1.2487018985059064</v>
      </c>
      <c r="L78" s="226">
        <f t="shared" si="14"/>
        <v>0.7050406129914486</v>
      </c>
      <c r="M78" s="238">
        <f t="shared" si="19"/>
        <v>8.744463995389945E-3</v>
      </c>
      <c r="N78" s="226">
        <f t="shared" si="15"/>
        <v>1.0919228792459969E-2</v>
      </c>
      <c r="O78" s="226">
        <f t="shared" si="16"/>
        <v>1.2330404511182757E-2</v>
      </c>
      <c r="Q78" s="105" t="s">
        <v>279</v>
      </c>
      <c r="R78" s="233">
        <f t="shared" si="17"/>
        <v>1.0919228792459969E-2</v>
      </c>
      <c r="S78" s="233">
        <v>1.9447287615148356E-2</v>
      </c>
    </row>
    <row r="79" spans="1:19">
      <c r="A79" s="105" t="s">
        <v>280</v>
      </c>
      <c r="B79" s="234">
        <v>50</v>
      </c>
      <c r="C79" s="234">
        <v>1</v>
      </c>
      <c r="D79" s="226">
        <f t="shared" si="10"/>
        <v>0.34333713548204603</v>
      </c>
      <c r="E79" s="237">
        <f t="shared" si="18"/>
        <v>0.32993585253270002</v>
      </c>
      <c r="I79" s="226">
        <f t="shared" si="11"/>
        <v>0</v>
      </c>
      <c r="J79" s="226">
        <f t="shared" si="12"/>
        <v>-1.8937983399763214</v>
      </c>
      <c r="K79" s="226">
        <f t="shared" si="13"/>
        <v>-1</v>
      </c>
      <c r="L79" s="226">
        <f t="shared" si="14"/>
        <v>0.5280393265169423</v>
      </c>
      <c r="M79" s="238">
        <f t="shared" si="19"/>
        <v>8.744463995389945E-3</v>
      </c>
      <c r="N79" s="226">
        <f t="shared" si="15"/>
        <v>8.744463995389945E-3</v>
      </c>
      <c r="O79" s="226">
        <f t="shared" si="16"/>
        <v>9.2348417577547137E-3</v>
      </c>
      <c r="Q79" s="105" t="s">
        <v>280</v>
      </c>
      <c r="R79" s="233">
        <f t="shared" si="17"/>
        <v>8.744463995389945E-3</v>
      </c>
      <c r="S79" s="233">
        <v>6.0240963855422436E-3</v>
      </c>
    </row>
    <row r="80" spans="1:19">
      <c r="A80" s="105" t="s">
        <v>281</v>
      </c>
      <c r="B80" s="234">
        <v>48</v>
      </c>
      <c r="C80" s="234">
        <v>1</v>
      </c>
      <c r="D80" s="226">
        <f t="shared" si="10"/>
        <v>0.34282170152245578</v>
      </c>
      <c r="E80" s="237">
        <f t="shared" si="18"/>
        <v>0.32993585253270002</v>
      </c>
      <c r="I80" s="226">
        <f t="shared" si="11"/>
        <v>5.0153583464733656E-2</v>
      </c>
      <c r="J80" s="226">
        <f t="shared" si="12"/>
        <v>-1.8931391731506795</v>
      </c>
      <c r="K80" s="226">
        <f t="shared" si="13"/>
        <v>-0.9483828843657246</v>
      </c>
      <c r="L80" s="226">
        <f t="shared" si="14"/>
        <v>0.51459050449077792</v>
      </c>
      <c r="M80" s="238">
        <f t="shared" si="19"/>
        <v>8.744463995389945E-3</v>
      </c>
      <c r="N80" s="226">
        <f t="shared" si="15"/>
        <v>8.2930999861801444E-3</v>
      </c>
      <c r="O80" s="226">
        <f t="shared" si="16"/>
        <v>8.9996362777783109E-3</v>
      </c>
      <c r="Q80" s="105" t="s">
        <v>281</v>
      </c>
      <c r="R80" s="233">
        <f t="shared" si="17"/>
        <v>8.2930999861801444E-3</v>
      </c>
      <c r="S80" s="233">
        <v>-6.98602794411185E-3</v>
      </c>
    </row>
    <row r="81" spans="1:19">
      <c r="A81" s="105" t="s">
        <v>282</v>
      </c>
      <c r="B81" s="234">
        <v>49</v>
      </c>
      <c r="C81" s="234">
        <v>1</v>
      </c>
      <c r="D81" s="226">
        <f t="shared" si="10"/>
        <v>0.34307436522813728</v>
      </c>
      <c r="E81" s="237">
        <f t="shared" si="18"/>
        <v>0.32993585253270002</v>
      </c>
      <c r="I81" s="226">
        <f t="shared" si="11"/>
        <v>2.506890825871106E-2</v>
      </c>
      <c r="J81" s="226">
        <f t="shared" si="12"/>
        <v>-1.8934624388293102</v>
      </c>
      <c r="K81" s="226">
        <f t="shared" si="13"/>
        <v>-0.97386656382053804</v>
      </c>
      <c r="L81" s="226">
        <f t="shared" si="14"/>
        <v>0.52123203591008127</v>
      </c>
      <c r="M81" s="238">
        <f t="shared" si="19"/>
        <v>8.744463995389945E-3</v>
      </c>
      <c r="N81" s="226">
        <f t="shared" si="15"/>
        <v>8.5159411036428191E-3</v>
      </c>
      <c r="O81" s="226">
        <f t="shared" si="16"/>
        <v>9.1157895425190098E-3</v>
      </c>
      <c r="Q81" s="105" t="s">
        <v>282</v>
      </c>
      <c r="R81" s="233">
        <f t="shared" si="17"/>
        <v>8.5159411036428191E-3</v>
      </c>
      <c r="S81" s="233">
        <v>3.0150753768845018E-3</v>
      </c>
    </row>
    <row r="82" spans="1:19">
      <c r="A82" s="105" t="s">
        <v>283</v>
      </c>
      <c r="B82" s="234">
        <v>43</v>
      </c>
      <c r="C82" s="234">
        <v>1</v>
      </c>
      <c r="D82" s="226">
        <f t="shared" si="10"/>
        <v>0.34169136389177546</v>
      </c>
      <c r="E82" s="237">
        <f t="shared" si="18"/>
        <v>0.32993585253270002</v>
      </c>
      <c r="I82" s="226">
        <f t="shared" si="11"/>
        <v>0.17637416478086151</v>
      </c>
      <c r="J82" s="226">
        <f t="shared" si="12"/>
        <v>-1.8916895657637727</v>
      </c>
      <c r="K82" s="226">
        <f t="shared" si="13"/>
        <v>-0.82943062907020526</v>
      </c>
      <c r="L82" s="226">
        <f t="shared" si="14"/>
        <v>0.48354409258782627</v>
      </c>
      <c r="M82" s="238">
        <f t="shared" si="19"/>
        <v>8.744463995389945E-3</v>
      </c>
      <c r="N82" s="226">
        <f t="shared" si="15"/>
        <v>7.2529262725780424E-3</v>
      </c>
      <c r="O82" s="226">
        <f t="shared" si="16"/>
        <v>8.4566678156354977E-3</v>
      </c>
      <c r="Q82" s="105" t="s">
        <v>283</v>
      </c>
      <c r="R82" s="233">
        <f t="shared" si="17"/>
        <v>7.2529262725780424E-3</v>
      </c>
      <c r="S82" s="233">
        <v>1.0020040080160886E-3</v>
      </c>
    </row>
    <row r="83" spans="1:19">
      <c r="A83" s="105" t="s">
        <v>284</v>
      </c>
      <c r="B83" s="234">
        <v>39</v>
      </c>
      <c r="C83" s="234">
        <v>1</v>
      </c>
      <c r="D83" s="226">
        <f t="shared" si="10"/>
        <v>0.34092051068790163</v>
      </c>
      <c r="E83" s="237">
        <f t="shared" si="18"/>
        <v>0.32993585253270002</v>
      </c>
      <c r="I83" s="226">
        <f t="shared" si="11"/>
        <v>0.27931903444745415</v>
      </c>
      <c r="J83" s="226">
        <f t="shared" si="12"/>
        <v>-1.890697761011406</v>
      </c>
      <c r="K83" s="226">
        <f t="shared" si="13"/>
        <v>-0.74256509439744611</v>
      </c>
      <c r="L83" s="226">
        <f t="shared" si="14"/>
        <v>0.46082592636733272</v>
      </c>
      <c r="M83" s="238">
        <f t="shared" si="19"/>
        <v>8.744463995389945E-3</v>
      </c>
      <c r="N83" s="226">
        <f t="shared" si="15"/>
        <v>6.4933337321918033E-3</v>
      </c>
      <c r="O83" s="226">
        <f t="shared" si="16"/>
        <v>8.0593514425227174E-3</v>
      </c>
      <c r="Q83" s="105" t="s">
        <v>284</v>
      </c>
      <c r="R83" s="233">
        <f t="shared" si="17"/>
        <v>6.4933337321918033E-3</v>
      </c>
      <c r="S83" s="233">
        <v>5.0050050050050032E-3</v>
      </c>
    </row>
    <row r="84" spans="1:19">
      <c r="A84" s="105" t="s">
        <v>285</v>
      </c>
      <c r="B84" s="234">
        <v>31</v>
      </c>
      <c r="C84" s="234">
        <v>1</v>
      </c>
      <c r="D84" s="226">
        <f t="shared" si="10"/>
        <v>0.33964692713367539</v>
      </c>
      <c r="E84" s="237">
        <f t="shared" si="18"/>
        <v>0.32993585253270002</v>
      </c>
      <c r="I84" s="226">
        <f t="shared" si="11"/>
        <v>0.49585034734745331</v>
      </c>
      <c r="J84" s="226">
        <f t="shared" si="12"/>
        <v>-1.8890533667437654</v>
      </c>
      <c r="K84" s="226">
        <f t="shared" si="13"/>
        <v>-0.58417579341445247</v>
      </c>
      <c r="L84" s="226">
        <f t="shared" si="14"/>
        <v>0.4193041396562443</v>
      </c>
      <c r="M84" s="238">
        <f t="shared" si="19"/>
        <v>8.744463995389945E-3</v>
      </c>
      <c r="N84" s="226">
        <f t="shared" si="15"/>
        <v>5.1083041924910345E-3</v>
      </c>
      <c r="O84" s="226">
        <f t="shared" si="16"/>
        <v>7.3331799046839714E-3</v>
      </c>
      <c r="Q84" s="105" t="s">
        <v>285</v>
      </c>
      <c r="R84" s="233">
        <f t="shared" si="17"/>
        <v>5.1083041924910345E-3</v>
      </c>
      <c r="S84" s="233">
        <v>-2.9880478087650486E-3</v>
      </c>
    </row>
    <row r="85" spans="1:19">
      <c r="A85" s="105" t="s">
        <v>286</v>
      </c>
      <c r="B85" s="234">
        <v>28</v>
      </c>
      <c r="C85" s="234">
        <v>2</v>
      </c>
      <c r="D85" s="226">
        <f t="shared" si="10"/>
        <v>0.34854874551790282</v>
      </c>
      <c r="E85" s="237">
        <f t="shared" si="18"/>
        <v>0.32993585253270002</v>
      </c>
      <c r="I85" s="226">
        <f t="shared" si="11"/>
        <v>0.58284150727121631</v>
      </c>
      <c r="J85" s="226">
        <f t="shared" si="12"/>
        <v>-1.5771476016125572</v>
      </c>
      <c r="K85" s="226">
        <f t="shared" si="13"/>
        <v>-0.46032921659275056</v>
      </c>
      <c r="L85" s="226">
        <f t="shared" si="14"/>
        <v>0.46296529731891756</v>
      </c>
      <c r="M85" s="238">
        <f t="shared" si="19"/>
        <v>8.744463995389945E-3</v>
      </c>
      <c r="N85" s="226">
        <f t="shared" si="15"/>
        <v>4.025332260521367E-3</v>
      </c>
      <c r="O85" s="226">
        <f t="shared" si="16"/>
        <v>8.096766747040551E-3</v>
      </c>
      <c r="Q85" s="105" t="s">
        <v>286</v>
      </c>
      <c r="R85" s="233">
        <f t="shared" si="17"/>
        <v>4.025332260521367E-3</v>
      </c>
      <c r="S85" s="233">
        <v>-5.9940059940059021E-3</v>
      </c>
    </row>
    <row r="86" spans="1:19">
      <c r="A86" s="105" t="s">
        <v>287</v>
      </c>
      <c r="B86" s="234">
        <v>25</v>
      </c>
      <c r="C86" s="234">
        <v>2</v>
      </c>
      <c r="D86" s="226">
        <f t="shared" si="10"/>
        <v>0.34780422979849468</v>
      </c>
      <c r="E86" s="237">
        <f t="shared" si="18"/>
        <v>0.32993585253270002</v>
      </c>
      <c r="I86" s="226">
        <f t="shared" si="11"/>
        <v>0.67448975019608193</v>
      </c>
      <c r="J86" s="226">
        <f t="shared" si="12"/>
        <v>-1.5760806102624545</v>
      </c>
      <c r="K86" s="226">
        <f t="shared" si="13"/>
        <v>-0.40060549801370365</v>
      </c>
      <c r="L86" s="226">
        <f t="shared" si="14"/>
        <v>0.44433180920247151</v>
      </c>
      <c r="M86" s="238">
        <f t="shared" si="19"/>
        <v>8.744463995389945E-3</v>
      </c>
      <c r="N86" s="226">
        <f t="shared" si="15"/>
        <v>3.5030803537360899E-3</v>
      </c>
      <c r="O86" s="226">
        <f t="shared" si="16"/>
        <v>7.7708870151549734E-3</v>
      </c>
      <c r="Q86" s="105" t="s">
        <v>287</v>
      </c>
      <c r="R86" s="233">
        <f t="shared" si="17"/>
        <v>3.5030803537360899E-3</v>
      </c>
      <c r="S86" s="233">
        <v>2.0100502512563345E-3</v>
      </c>
    </row>
    <row r="87" spans="1:19">
      <c r="A87" s="105" t="s">
        <v>288</v>
      </c>
      <c r="B87" s="234">
        <v>25</v>
      </c>
      <c r="C87" s="234">
        <v>1</v>
      </c>
      <c r="D87" s="226">
        <f t="shared" si="10"/>
        <v>0.33887004116559738</v>
      </c>
      <c r="E87" s="237">
        <f t="shared" si="18"/>
        <v>0.32993585253270002</v>
      </c>
      <c r="I87" s="226">
        <f t="shared" si="11"/>
        <v>0.67448975019608193</v>
      </c>
      <c r="J87" s="226">
        <f t="shared" si="12"/>
        <v>-1.8880467404385741</v>
      </c>
      <c r="K87" s="226">
        <f t="shared" si="13"/>
        <v>-0.47357647185813689</v>
      </c>
      <c r="L87" s="226">
        <f t="shared" si="14"/>
        <v>0.39023834534833601</v>
      </c>
      <c r="M87" s="238">
        <f t="shared" si="19"/>
        <v>8.744463995389945E-3</v>
      </c>
      <c r="N87" s="226">
        <f t="shared" si="15"/>
        <v>4.1411724072272773E-3</v>
      </c>
      <c r="O87" s="226">
        <f t="shared" si="16"/>
        <v>6.8248503210381426E-3</v>
      </c>
      <c r="Q87" s="105" t="s">
        <v>288</v>
      </c>
      <c r="R87" s="233">
        <f t="shared" si="17"/>
        <v>4.1411724072272773E-3</v>
      </c>
      <c r="S87" s="233">
        <v>2.0060180541625616E-3</v>
      </c>
    </row>
    <row r="88" spans="1:19">
      <c r="A88" s="105" t="s">
        <v>289</v>
      </c>
      <c r="B88" s="234">
        <v>22</v>
      </c>
      <c r="C88" s="234">
        <v>1</v>
      </c>
      <c r="D88" s="226">
        <f t="shared" si="10"/>
        <v>0.33852641852587051</v>
      </c>
      <c r="E88" s="237">
        <f t="shared" si="18"/>
        <v>0.32993585253270002</v>
      </c>
      <c r="I88" s="226">
        <f t="shared" si="11"/>
        <v>0.77219321418868503</v>
      </c>
      <c r="J88" s="226">
        <f t="shared" si="12"/>
        <v>-1.8876006403703796</v>
      </c>
      <c r="K88" s="226">
        <f t="shared" si="13"/>
        <v>-0.41935859964102545</v>
      </c>
      <c r="L88" s="226">
        <f t="shared" si="14"/>
        <v>0.37596898657613376</v>
      </c>
      <c r="M88" s="238">
        <f t="shared" si="19"/>
        <v>8.744463995389945E-3</v>
      </c>
      <c r="N88" s="226">
        <f t="shared" si="15"/>
        <v>3.6670661757180938E-3</v>
      </c>
      <c r="O88" s="226">
        <f t="shared" si="16"/>
        <v>6.5752945329964948E-3</v>
      </c>
      <c r="Q88" s="105" t="s">
        <v>289</v>
      </c>
      <c r="R88" s="233">
        <f t="shared" si="17"/>
        <v>3.6670661757180938E-3</v>
      </c>
      <c r="S88" s="233">
        <v>6.0060060060058706E-3</v>
      </c>
    </row>
    <row r="89" spans="1:19">
      <c r="A89" s="105" t="s">
        <v>290</v>
      </c>
      <c r="B89" s="234">
        <v>22</v>
      </c>
      <c r="C89" s="234">
        <v>1</v>
      </c>
      <c r="D89" s="226">
        <f t="shared" si="10"/>
        <v>0.33852641852587051</v>
      </c>
      <c r="E89" s="237">
        <f t="shared" si="18"/>
        <v>0.32993585253270002</v>
      </c>
      <c r="I89" s="226">
        <f t="shared" si="11"/>
        <v>0.77219321418868503</v>
      </c>
      <c r="J89" s="226">
        <f t="shared" si="12"/>
        <v>-1.8876006403703796</v>
      </c>
      <c r="K89" s="226">
        <f t="shared" si="13"/>
        <v>-0.41935859964102545</v>
      </c>
      <c r="L89" s="226">
        <f t="shared" si="14"/>
        <v>0.37596898657613376</v>
      </c>
      <c r="M89" s="238">
        <f t="shared" si="19"/>
        <v>8.744463995389945E-3</v>
      </c>
      <c r="N89" s="226">
        <f t="shared" si="15"/>
        <v>3.6670661757180938E-3</v>
      </c>
      <c r="O89" s="226">
        <f t="shared" si="16"/>
        <v>6.5752945329964948E-3</v>
      </c>
      <c r="Q89" s="105" t="s">
        <v>290</v>
      </c>
      <c r="R89" s="233">
        <f t="shared" si="17"/>
        <v>3.6670661757180938E-3</v>
      </c>
      <c r="S89" s="233">
        <v>3.9800995024876773E-3</v>
      </c>
    </row>
    <row r="90" spans="1:19">
      <c r="A90" s="105" t="s">
        <v>291</v>
      </c>
      <c r="B90" s="234">
        <v>26</v>
      </c>
      <c r="C90" s="234">
        <v>1</v>
      </c>
      <c r="D90" s="226">
        <f t="shared" si="10"/>
        <v>0.3389907734444203</v>
      </c>
      <c r="E90" s="237">
        <f t="shared" si="18"/>
        <v>0.32993585253270002</v>
      </c>
      <c r="I90" s="226">
        <f t="shared" si="11"/>
        <v>0.64334540539291696</v>
      </c>
      <c r="J90" s="226">
        <f t="shared" si="12"/>
        <v>-1.8882033526809034</v>
      </c>
      <c r="K90" s="226">
        <f t="shared" si="13"/>
        <v>-0.49173769350394081</v>
      </c>
      <c r="L90" s="226">
        <f t="shared" si="14"/>
        <v>0.39501510559917874</v>
      </c>
      <c r="M90" s="238">
        <f t="shared" si="19"/>
        <v>8.744463995389945E-3</v>
      </c>
      <c r="N90" s="226">
        <f t="shared" si="15"/>
        <v>4.2999825560213062E-3</v>
      </c>
      <c r="O90" s="226">
        <f t="shared" si="16"/>
        <v>6.9083907370943512E-3</v>
      </c>
      <c r="Q90" s="105" t="s">
        <v>291</v>
      </c>
      <c r="R90" s="233">
        <f t="shared" si="17"/>
        <v>4.2999825560213062E-3</v>
      </c>
      <c r="S90" s="233">
        <v>4.9554013875123815E-3</v>
      </c>
    </row>
    <row r="91" spans="1:19">
      <c r="A91" s="105" t="s">
        <v>292</v>
      </c>
      <c r="B91" s="234">
        <v>26</v>
      </c>
      <c r="C91" s="234">
        <v>1</v>
      </c>
      <c r="D91" s="226">
        <f t="shared" si="10"/>
        <v>0.3389907734444203</v>
      </c>
      <c r="E91" s="237">
        <f t="shared" si="18"/>
        <v>0.32993585253270002</v>
      </c>
      <c r="I91" s="226">
        <f t="shared" si="11"/>
        <v>0.64334540539291696</v>
      </c>
      <c r="J91" s="226">
        <f t="shared" si="12"/>
        <v>-1.8882033526809034</v>
      </c>
      <c r="K91" s="226">
        <f t="shared" si="13"/>
        <v>-0.49173769350394081</v>
      </c>
      <c r="L91" s="226">
        <f t="shared" si="14"/>
        <v>0.39501510559917874</v>
      </c>
      <c r="M91" s="238">
        <f t="shared" si="19"/>
        <v>8.744463995389945E-3</v>
      </c>
      <c r="N91" s="226">
        <f t="shared" si="15"/>
        <v>4.2999825560213062E-3</v>
      </c>
      <c r="O91" s="226">
        <f t="shared" si="16"/>
        <v>6.9083907370943512E-3</v>
      </c>
      <c r="Q91" s="105" t="s">
        <v>292</v>
      </c>
      <c r="R91" s="233">
        <f t="shared" si="17"/>
        <v>4.2999825560213062E-3</v>
      </c>
      <c r="S91" s="233">
        <v>1.9723865877709912E-3</v>
      </c>
    </row>
    <row r="92" spans="1:19">
      <c r="A92" s="105" t="s">
        <v>293</v>
      </c>
      <c r="B92" s="234">
        <v>29</v>
      </c>
      <c r="C92" s="234">
        <v>1</v>
      </c>
      <c r="D92" s="226">
        <f t="shared" si="10"/>
        <v>0.33937337573646481</v>
      </c>
      <c r="E92" s="237">
        <f t="shared" si="18"/>
        <v>0.32993585253270002</v>
      </c>
      <c r="I92" s="226">
        <f t="shared" si="11"/>
        <v>0.5533847195556727</v>
      </c>
      <c r="J92" s="226">
        <f t="shared" si="12"/>
        <v>-1.888699228370879</v>
      </c>
      <c r="K92" s="226">
        <f t="shared" si="13"/>
        <v>-0.54679304122569306</v>
      </c>
      <c r="L92" s="226">
        <f t="shared" si="14"/>
        <v>0.40948633270737839</v>
      </c>
      <c r="M92" s="238">
        <f t="shared" si="19"/>
        <v>8.744463995389945E-3</v>
      </c>
      <c r="N92" s="226">
        <f t="shared" si="15"/>
        <v>4.7814120619278427E-3</v>
      </c>
      <c r="O92" s="226">
        <f t="shared" si="16"/>
        <v>7.1614769859278766E-3</v>
      </c>
      <c r="Q92" s="105" t="s">
        <v>293</v>
      </c>
      <c r="R92" s="233">
        <f t="shared" si="17"/>
        <v>4.7814120619278427E-3</v>
      </c>
      <c r="S92" s="233">
        <v>1.279527559055138E-2</v>
      </c>
    </row>
    <row r="93" spans="1:19">
      <c r="A93" s="105" t="s">
        <v>294</v>
      </c>
      <c r="B93" s="234">
        <v>31</v>
      </c>
      <c r="C93" s="234">
        <v>1</v>
      </c>
      <c r="D93" s="226">
        <f t="shared" si="10"/>
        <v>0.33964692713367539</v>
      </c>
      <c r="E93" s="237">
        <f t="shared" si="18"/>
        <v>0.32993585253270002</v>
      </c>
      <c r="I93" s="226">
        <f t="shared" si="11"/>
        <v>0.49585034734745331</v>
      </c>
      <c r="J93" s="226">
        <f t="shared" si="12"/>
        <v>-1.8890533667437654</v>
      </c>
      <c r="K93" s="226">
        <f t="shared" si="13"/>
        <v>-0.58417579341445247</v>
      </c>
      <c r="L93" s="226">
        <f t="shared" si="14"/>
        <v>0.4193041396562443</v>
      </c>
      <c r="M93" s="238">
        <f t="shared" si="19"/>
        <v>8.744463995389945E-3</v>
      </c>
      <c r="N93" s="226">
        <f t="shared" si="15"/>
        <v>5.1083041924910345E-3</v>
      </c>
      <c r="O93" s="226">
        <f t="shared" si="16"/>
        <v>7.3331799046839714E-3</v>
      </c>
      <c r="Q93" s="105" t="s">
        <v>294</v>
      </c>
      <c r="R93" s="233">
        <f t="shared" si="17"/>
        <v>5.1083041924910345E-3</v>
      </c>
      <c r="S93" s="233">
        <v>9.7181729834794339E-4</v>
      </c>
    </row>
    <row r="94" spans="1:19">
      <c r="A94" s="105" t="s">
        <v>295</v>
      </c>
      <c r="B94" s="234">
        <v>33</v>
      </c>
      <c r="C94" s="234">
        <v>1</v>
      </c>
      <c r="D94" s="226">
        <f t="shared" si="10"/>
        <v>0.33993680995758507</v>
      </c>
      <c r="E94" s="237">
        <f t="shared" si="18"/>
        <v>0.32993585253270002</v>
      </c>
      <c r="I94" s="226">
        <f t="shared" si="11"/>
        <v>0.43991316567323369</v>
      </c>
      <c r="J94" s="226">
        <f t="shared" si="12"/>
        <v>-1.889428283773773</v>
      </c>
      <c r="K94" s="226">
        <f t="shared" si="13"/>
        <v>-0.62228537531269157</v>
      </c>
      <c r="L94" s="226">
        <f t="shared" si="14"/>
        <v>0.42930588825326715</v>
      </c>
      <c r="M94" s="238">
        <f t="shared" si="19"/>
        <v>8.744463995389945E-3</v>
      </c>
      <c r="N94" s="226">
        <f t="shared" si="15"/>
        <v>5.4415520592795506E-3</v>
      </c>
      <c r="O94" s="226">
        <f t="shared" si="16"/>
        <v>7.5080997656791874E-3</v>
      </c>
      <c r="Q94" s="105" t="s">
        <v>295</v>
      </c>
      <c r="R94" s="233">
        <f t="shared" si="17"/>
        <v>5.4415520592795506E-3</v>
      </c>
      <c r="S94" s="233">
        <v>1.844660194174752E-2</v>
      </c>
    </row>
    <row r="95" spans="1:19">
      <c r="A95" s="105" t="s">
        <v>296</v>
      </c>
      <c r="B95" s="234">
        <v>35</v>
      </c>
      <c r="C95" s="234">
        <v>1</v>
      </c>
      <c r="D95" s="226">
        <f t="shared" si="10"/>
        <v>0.34024453172450464</v>
      </c>
      <c r="E95" s="237">
        <f t="shared" si="18"/>
        <v>0.32993585253270002</v>
      </c>
      <c r="I95" s="226">
        <f t="shared" si="11"/>
        <v>0.38532046640756784</v>
      </c>
      <c r="J95" s="226">
        <f t="shared" si="12"/>
        <v>-1.8898258636380405</v>
      </c>
      <c r="K95" s="226">
        <f t="shared" si="13"/>
        <v>-0.66127851969869245</v>
      </c>
      <c r="L95" s="226">
        <f t="shared" si="14"/>
        <v>0.43953216845615095</v>
      </c>
      <c r="M95" s="238">
        <f t="shared" si="19"/>
        <v>8.744463995389945E-3</v>
      </c>
      <c r="N95" s="226">
        <f t="shared" si="15"/>
        <v>5.7825262064299769E-3</v>
      </c>
      <c r="O95" s="226">
        <f t="shared" si="16"/>
        <v>7.6869464437609603E-3</v>
      </c>
      <c r="Q95" s="105" t="s">
        <v>296</v>
      </c>
      <c r="R95" s="233">
        <f t="shared" si="17"/>
        <v>5.7825262064299769E-3</v>
      </c>
      <c r="S95" s="233">
        <v>6.673021925643452E-3</v>
      </c>
    </row>
    <row r="96" spans="1:19">
      <c r="A96" s="105" t="s">
        <v>297</v>
      </c>
      <c r="B96" s="234">
        <v>33</v>
      </c>
      <c r="C96" s="234">
        <v>1</v>
      </c>
      <c r="D96" s="226">
        <f t="shared" si="10"/>
        <v>0.33993680995758507</v>
      </c>
      <c r="E96" s="237">
        <f t="shared" si="18"/>
        <v>0.32993585253270002</v>
      </c>
      <c r="I96" s="226">
        <f t="shared" si="11"/>
        <v>0.43991316567323369</v>
      </c>
      <c r="J96" s="226">
        <f t="shared" si="12"/>
        <v>-1.889428283773773</v>
      </c>
      <c r="K96" s="226">
        <f t="shared" si="13"/>
        <v>-0.62228537531269157</v>
      </c>
      <c r="L96" s="226">
        <f t="shared" si="14"/>
        <v>0.42930588825326715</v>
      </c>
      <c r="M96" s="238">
        <f t="shared" si="19"/>
        <v>8.744463995389945E-3</v>
      </c>
      <c r="N96" s="226">
        <f t="shared" si="15"/>
        <v>5.4415520592795506E-3</v>
      </c>
      <c r="O96" s="226">
        <f t="shared" si="16"/>
        <v>7.5080997656791874E-3</v>
      </c>
      <c r="Q96" s="105" t="s">
        <v>297</v>
      </c>
      <c r="R96" s="233">
        <f t="shared" si="17"/>
        <v>5.4415520592795506E-3</v>
      </c>
      <c r="S96" s="233">
        <v>1.8939393939394478E-3</v>
      </c>
    </row>
    <row r="97" spans="1:19">
      <c r="A97" s="105" t="s">
        <v>298</v>
      </c>
      <c r="B97" s="234">
        <v>36</v>
      </c>
      <c r="C97" s="234">
        <v>1</v>
      </c>
      <c r="D97" s="226">
        <f t="shared" si="10"/>
        <v>0.3404056048368766</v>
      </c>
      <c r="E97" s="237">
        <f t="shared" si="18"/>
        <v>0.32993585253270002</v>
      </c>
      <c r="I97" s="226">
        <f t="shared" si="11"/>
        <v>0.35845879325119384</v>
      </c>
      <c r="J97" s="226">
        <f t="shared" si="12"/>
        <v>-1.8900338041904357</v>
      </c>
      <c r="K97" s="226">
        <f t="shared" si="13"/>
        <v>-0.68115635011735953</v>
      </c>
      <c r="L97" s="226">
        <f t="shared" si="14"/>
        <v>0.44474240259354902</v>
      </c>
      <c r="M97" s="238">
        <f t="shared" si="19"/>
        <v>8.744463995389945E-3</v>
      </c>
      <c r="N97" s="226">
        <f t="shared" si="15"/>
        <v>5.9563471788324782E-3</v>
      </c>
      <c r="O97" s="226">
        <f t="shared" si="16"/>
        <v>7.7780678534050181E-3</v>
      </c>
      <c r="Q97" s="105" t="s">
        <v>298</v>
      </c>
      <c r="R97" s="233">
        <f t="shared" si="17"/>
        <v>5.9563471788324782E-3</v>
      </c>
      <c r="S97" s="233">
        <v>9.4517958412110303E-4</v>
      </c>
    </row>
    <row r="98" spans="1:19">
      <c r="A98" s="105" t="s">
        <v>299</v>
      </c>
      <c r="B98" s="234">
        <v>38</v>
      </c>
      <c r="C98" s="234">
        <v>1</v>
      </c>
      <c r="D98" s="226">
        <f t="shared" si="10"/>
        <v>0.34074333878217261</v>
      </c>
      <c r="E98" s="237">
        <f t="shared" si="18"/>
        <v>0.32993585253270002</v>
      </c>
      <c r="I98" s="226">
        <f t="shared" si="11"/>
        <v>0.30548078809939727</v>
      </c>
      <c r="J98" s="226">
        <f t="shared" si="12"/>
        <v>-1.8904694351820261</v>
      </c>
      <c r="K98" s="226">
        <f t="shared" si="13"/>
        <v>-0.72177803953778585</v>
      </c>
      <c r="L98" s="226">
        <f t="shared" si="14"/>
        <v>0.45538372837326574</v>
      </c>
      <c r="M98" s="238">
        <f t="shared" si="19"/>
        <v>8.744463995389945E-3</v>
      </c>
      <c r="N98" s="226">
        <f t="shared" si="15"/>
        <v>6.3115620794013082E-3</v>
      </c>
      <c r="O98" s="226">
        <f t="shared" si="16"/>
        <v>7.9641732336929137E-3</v>
      </c>
      <c r="Q98" s="105" t="s">
        <v>299</v>
      </c>
      <c r="R98" s="233">
        <f t="shared" si="17"/>
        <v>6.3115620794013082E-3</v>
      </c>
      <c r="S98" s="233">
        <v>7.5542965061379252E-3</v>
      </c>
    </row>
    <row r="99" spans="1:19">
      <c r="A99" s="105" t="s">
        <v>300</v>
      </c>
      <c r="B99" s="234">
        <v>36</v>
      </c>
      <c r="C99" s="234">
        <v>1</v>
      </c>
      <c r="D99" s="226">
        <f t="shared" si="10"/>
        <v>0.3404056048368766</v>
      </c>
      <c r="E99" s="237">
        <f t="shared" si="18"/>
        <v>0.32993585253270002</v>
      </c>
      <c r="I99" s="226">
        <f t="shared" si="11"/>
        <v>0.35845879325119384</v>
      </c>
      <c r="J99" s="226">
        <f t="shared" si="12"/>
        <v>-1.8900338041904357</v>
      </c>
      <c r="K99" s="226">
        <f t="shared" si="13"/>
        <v>-0.68115635011735953</v>
      </c>
      <c r="L99" s="226">
        <f t="shared" si="14"/>
        <v>0.44474240259354902</v>
      </c>
      <c r="M99" s="238">
        <f t="shared" si="19"/>
        <v>8.744463995389945E-3</v>
      </c>
      <c r="N99" s="226">
        <f t="shared" si="15"/>
        <v>5.9563471788324782E-3</v>
      </c>
      <c r="O99" s="226">
        <f t="shared" si="16"/>
        <v>7.7780678534050181E-3</v>
      </c>
      <c r="Q99" s="105" t="s">
        <v>300</v>
      </c>
      <c r="R99" s="233">
        <f t="shared" si="17"/>
        <v>5.9563471788324782E-3</v>
      </c>
      <c r="S99" s="233">
        <v>8.434864104967188E-3</v>
      </c>
    </row>
    <row r="100" spans="1:19">
      <c r="A100" s="105" t="s">
        <v>301</v>
      </c>
      <c r="B100" s="234">
        <v>35</v>
      </c>
      <c r="C100" s="234">
        <v>1</v>
      </c>
      <c r="D100" s="226">
        <f t="shared" si="10"/>
        <v>0.34024453172450464</v>
      </c>
      <c r="E100" s="237">
        <f t="shared" si="18"/>
        <v>0.32993585253270002</v>
      </c>
      <c r="I100" s="226">
        <f t="shared" si="11"/>
        <v>0.38532046640756784</v>
      </c>
      <c r="J100" s="226">
        <f t="shared" si="12"/>
        <v>-1.8898258636380405</v>
      </c>
      <c r="K100" s="226">
        <f t="shared" si="13"/>
        <v>-0.66127851969869245</v>
      </c>
      <c r="L100" s="226">
        <f t="shared" si="14"/>
        <v>0.43953216845615095</v>
      </c>
      <c r="M100" s="238">
        <f t="shared" si="19"/>
        <v>8.744463995389945E-3</v>
      </c>
      <c r="N100" s="226">
        <f t="shared" si="15"/>
        <v>5.7825262064299769E-3</v>
      </c>
      <c r="O100" s="226">
        <f t="shared" si="16"/>
        <v>7.6869464437609603E-3</v>
      </c>
      <c r="Q100" s="105" t="s">
        <v>301</v>
      </c>
      <c r="R100" s="233">
        <f t="shared" si="17"/>
        <v>5.7825262064299769E-3</v>
      </c>
      <c r="S100" s="233">
        <v>1.3011152416356975E-2</v>
      </c>
    </row>
    <row r="101" spans="1:19">
      <c r="A101" s="105" t="s">
        <v>302</v>
      </c>
      <c r="B101" s="234">
        <v>32</v>
      </c>
      <c r="C101" s="234">
        <v>1</v>
      </c>
      <c r="D101" s="226">
        <f t="shared" si="10"/>
        <v>0.33978973705427795</v>
      </c>
      <c r="E101" s="237">
        <f t="shared" si="18"/>
        <v>0.32993585253270002</v>
      </c>
      <c r="I101" s="226">
        <f t="shared" si="11"/>
        <v>0.46769879911450818</v>
      </c>
      <c r="J101" s="226">
        <f t="shared" si="12"/>
        <v>-1.8892381152735791</v>
      </c>
      <c r="K101" s="226">
        <f t="shared" si="13"/>
        <v>-0.60312998090071235</v>
      </c>
      <c r="L101" s="226">
        <f t="shared" si="14"/>
        <v>0.42427949339476573</v>
      </c>
      <c r="M101" s="238">
        <f t="shared" si="19"/>
        <v>8.744463995389945E-3</v>
      </c>
      <c r="N101" s="226">
        <f t="shared" si="15"/>
        <v>5.2740484025265042E-3</v>
      </c>
      <c r="O101" s="226">
        <f t="shared" si="16"/>
        <v>7.4201935079456294E-3</v>
      </c>
      <c r="Q101" s="105" t="s">
        <v>302</v>
      </c>
      <c r="R101" s="233">
        <f t="shared" si="17"/>
        <v>5.2740484025265042E-3</v>
      </c>
      <c r="S101" s="233">
        <v>-1.8348623853211565E-3</v>
      </c>
    </row>
    <row r="102" spans="1:19">
      <c r="A102" s="105" t="s">
        <v>303</v>
      </c>
      <c r="B102" s="234">
        <v>33</v>
      </c>
      <c r="C102" s="234">
        <v>2</v>
      </c>
      <c r="D102" s="226">
        <f t="shared" si="10"/>
        <v>0.34993776738247018</v>
      </c>
      <c r="E102" s="237">
        <f t="shared" si="18"/>
        <v>0.32993585253270002</v>
      </c>
      <c r="I102" s="226">
        <f t="shared" si="11"/>
        <v>0.43991316567323369</v>
      </c>
      <c r="J102" s="226">
        <f t="shared" si="12"/>
        <v>-1.579130885417577</v>
      </c>
      <c r="K102" s="226">
        <f t="shared" si="13"/>
        <v>-0.56423618847189994</v>
      </c>
      <c r="L102" s="226">
        <f t="shared" si="14"/>
        <v>0.49528389410807505</v>
      </c>
      <c r="M102" s="238">
        <f t="shared" si="19"/>
        <v>8.744463995389945E-3</v>
      </c>
      <c r="N102" s="226">
        <f t="shared" si="15"/>
        <v>4.9339430349885837E-3</v>
      </c>
      <c r="O102" s="226">
        <f t="shared" si="16"/>
        <v>8.6619843590491769E-3</v>
      </c>
      <c r="Q102" s="105" t="s">
        <v>303</v>
      </c>
      <c r="R102" s="233">
        <f t="shared" si="17"/>
        <v>4.9339430349885837E-3</v>
      </c>
      <c r="S102" s="233">
        <v>-8.2720588235293269E-3</v>
      </c>
    </row>
    <row r="103" spans="1:19">
      <c r="A103" s="105" t="s">
        <v>304</v>
      </c>
      <c r="B103" s="234">
        <v>24</v>
      </c>
      <c r="C103" s="234">
        <v>3</v>
      </c>
      <c r="D103" s="226">
        <f t="shared" si="10"/>
        <v>0.35638575309061976</v>
      </c>
      <c r="E103" s="237">
        <f t="shared" si="18"/>
        <v>0.32993585253270002</v>
      </c>
      <c r="I103" s="226">
        <f t="shared" si="11"/>
        <v>0.7063025628400873</v>
      </c>
      <c r="J103" s="226">
        <f t="shared" si="12"/>
        <v>-1.3775026426161165</v>
      </c>
      <c r="K103" s="226">
        <f t="shared" si="13"/>
        <v>-0.32210308238916435</v>
      </c>
      <c r="L103" s="226">
        <f t="shared" si="14"/>
        <v>0.47989130528209412</v>
      </c>
      <c r="M103" s="238">
        <f t="shared" si="19"/>
        <v>8.744463995389945E-3</v>
      </c>
      <c r="N103" s="226">
        <f t="shared" si="15"/>
        <v>2.8166188067561687E-3</v>
      </c>
      <c r="O103" s="226">
        <f t="shared" si="16"/>
        <v>8.3927844814799136E-3</v>
      </c>
      <c r="Q103" s="105" t="s">
        <v>304</v>
      </c>
      <c r="R103" s="233">
        <f t="shared" si="17"/>
        <v>2.8166188067561687E-3</v>
      </c>
      <c r="S103" s="233">
        <v>-4.6339202965709481E-3</v>
      </c>
    </row>
    <row r="104" spans="1:19">
      <c r="A104" s="105" t="s">
        <v>305</v>
      </c>
      <c r="B104" s="234">
        <v>22</v>
      </c>
      <c r="C104" s="234">
        <v>3</v>
      </c>
      <c r="D104" s="226">
        <f t="shared" si="10"/>
        <v>0.35570755051221153</v>
      </c>
      <c r="E104" s="237">
        <f t="shared" si="18"/>
        <v>0.32993585253270002</v>
      </c>
      <c r="I104" s="226">
        <f t="shared" si="11"/>
        <v>0.77219321418868503</v>
      </c>
      <c r="J104" s="226">
        <f t="shared" si="12"/>
        <v>-1.3764644294674642</v>
      </c>
      <c r="K104" s="226">
        <f t="shared" si="13"/>
        <v>-0.28123196688075119</v>
      </c>
      <c r="L104" s="226">
        <f t="shared" si="14"/>
        <v>0.46540685667280296</v>
      </c>
      <c r="M104" s="238">
        <f t="shared" si="19"/>
        <v>8.744463995389945E-3</v>
      </c>
      <c r="N104" s="226">
        <f t="shared" si="15"/>
        <v>2.4592228087414263E-3</v>
      </c>
      <c r="O104" s="226">
        <f t="shared" si="16"/>
        <v>8.1394670027658683E-3</v>
      </c>
      <c r="Q104" s="105" t="s">
        <v>305</v>
      </c>
      <c r="R104" s="233">
        <f t="shared" si="17"/>
        <v>2.4592228087414263E-3</v>
      </c>
      <c r="S104" s="233">
        <v>3.7243947858471849E-3</v>
      </c>
    </row>
    <row r="105" spans="1:19">
      <c r="A105" s="105" t="s">
        <v>306</v>
      </c>
      <c r="B105" s="234">
        <v>20</v>
      </c>
      <c r="C105" s="234">
        <v>2</v>
      </c>
      <c r="D105" s="226">
        <f t="shared" si="10"/>
        <v>0.34668745621938252</v>
      </c>
      <c r="E105" s="237">
        <f t="shared" si="18"/>
        <v>0.32993585253270002</v>
      </c>
      <c r="I105" s="226">
        <f t="shared" si="11"/>
        <v>0.84162123357291474</v>
      </c>
      <c r="J105" s="226">
        <f t="shared" si="12"/>
        <v>-1.5744749158767153</v>
      </c>
      <c r="K105" s="226">
        <f t="shared" si="13"/>
        <v>-0.30332140650558942</v>
      </c>
      <c r="L105" s="226">
        <f t="shared" si="14"/>
        <v>0.41389081317305731</v>
      </c>
      <c r="M105" s="238">
        <f t="shared" si="19"/>
        <v>8.744463995389945E-3</v>
      </c>
      <c r="N105" s="226">
        <f t="shared" si="15"/>
        <v>2.652383118219164E-3</v>
      </c>
      <c r="O105" s="226">
        <f t="shared" si="16"/>
        <v>7.2385066276289319E-3</v>
      </c>
      <c r="Q105" s="105" t="s">
        <v>306</v>
      </c>
      <c r="R105" s="233">
        <f t="shared" si="17"/>
        <v>2.652383118219164E-3</v>
      </c>
      <c r="S105" s="233">
        <v>7.4211502782930427E-3</v>
      </c>
    </row>
    <row r="106" spans="1:19">
      <c r="A106" s="105" t="s">
        <v>307</v>
      </c>
      <c r="B106" s="234">
        <v>25</v>
      </c>
      <c r="C106" s="234">
        <v>2</v>
      </c>
      <c r="D106" s="226">
        <f t="shared" si="10"/>
        <v>0.34780422979849468</v>
      </c>
      <c r="E106" s="237">
        <f t="shared" si="18"/>
        <v>0.32993585253270002</v>
      </c>
      <c r="I106" s="226">
        <f t="shared" si="11"/>
        <v>0.67448975019608193</v>
      </c>
      <c r="J106" s="226">
        <f t="shared" si="12"/>
        <v>-1.5760806102624545</v>
      </c>
      <c r="K106" s="226">
        <f t="shared" si="13"/>
        <v>-0.40060549801370365</v>
      </c>
      <c r="L106" s="226">
        <f t="shared" si="14"/>
        <v>0.44433180920247151</v>
      </c>
      <c r="M106" s="238">
        <f t="shared" si="19"/>
        <v>8.744463995389945E-3</v>
      </c>
      <c r="N106" s="226">
        <f t="shared" si="15"/>
        <v>3.5030803537360899E-3</v>
      </c>
      <c r="O106" s="226">
        <f t="shared" si="16"/>
        <v>7.7708870151549734E-3</v>
      </c>
      <c r="Q106" s="105" t="s">
        <v>307</v>
      </c>
      <c r="R106" s="233">
        <f t="shared" si="17"/>
        <v>3.5030803537360899E-3</v>
      </c>
      <c r="S106" s="233">
        <v>1.0128913443830712E-2</v>
      </c>
    </row>
    <row r="107" spans="1:19">
      <c r="A107" s="105" t="s">
        <v>308</v>
      </c>
      <c r="B107" s="234">
        <v>36</v>
      </c>
      <c r="C107" s="234">
        <v>1</v>
      </c>
      <c r="D107" s="226">
        <f t="shared" si="10"/>
        <v>0.3404056048368766</v>
      </c>
      <c r="E107" s="237">
        <f t="shared" si="18"/>
        <v>0.32993585253270002</v>
      </c>
      <c r="I107" s="226">
        <f t="shared" si="11"/>
        <v>0.35845879325119384</v>
      </c>
      <c r="J107" s="226">
        <f t="shared" si="12"/>
        <v>-1.8900338041904357</v>
      </c>
      <c r="K107" s="226">
        <f t="shared" si="13"/>
        <v>-0.68115635011735953</v>
      </c>
      <c r="L107" s="226">
        <f t="shared" si="14"/>
        <v>0.44474240259354902</v>
      </c>
      <c r="M107" s="238">
        <f t="shared" si="19"/>
        <v>8.744463995389945E-3</v>
      </c>
      <c r="N107" s="226">
        <f t="shared" si="15"/>
        <v>5.9563471788324782E-3</v>
      </c>
      <c r="O107" s="226">
        <f t="shared" si="16"/>
        <v>7.7780678534050181E-3</v>
      </c>
      <c r="Q107" s="105" t="s">
        <v>308</v>
      </c>
      <c r="R107" s="233">
        <f t="shared" si="17"/>
        <v>5.9563471788324782E-3</v>
      </c>
      <c r="S107" s="233">
        <v>2.0966271649954349E-2</v>
      </c>
    </row>
    <row r="108" spans="1:19">
      <c r="A108" s="105" t="s">
        <v>309</v>
      </c>
      <c r="B108" s="234">
        <v>42</v>
      </c>
      <c r="C108" s="234">
        <v>1</v>
      </c>
      <c r="D108" s="226">
        <f t="shared" si="10"/>
        <v>0.34148868266144655</v>
      </c>
      <c r="E108" s="237">
        <f t="shared" si="18"/>
        <v>0.32993585253270002</v>
      </c>
      <c r="I108" s="226">
        <f t="shared" si="11"/>
        <v>0.20189347914185105</v>
      </c>
      <c r="J108" s="226">
        <f t="shared" si="12"/>
        <v>-1.8914290432645613</v>
      </c>
      <c r="K108" s="226">
        <f t="shared" si="13"/>
        <v>-0.80710714476070211</v>
      </c>
      <c r="L108" s="226">
        <f t="shared" si="14"/>
        <v>0.47770947347876141</v>
      </c>
      <c r="M108" s="238">
        <f t="shared" si="19"/>
        <v>8.744463995389945E-3</v>
      </c>
      <c r="N108" s="226">
        <f t="shared" si="15"/>
        <v>7.0577193677819399E-3</v>
      </c>
      <c r="O108" s="226">
        <f t="shared" si="16"/>
        <v>8.3546265821834338E-3</v>
      </c>
      <c r="Q108" s="105" t="s">
        <v>309</v>
      </c>
      <c r="R108" s="233">
        <f t="shared" si="17"/>
        <v>7.0577193677819399E-3</v>
      </c>
      <c r="S108" s="233">
        <v>2.3214285714285632E-2</v>
      </c>
    </row>
    <row r="110" spans="1:19">
      <c r="R110" s="239"/>
      <c r="S110" s="239"/>
    </row>
    <row r="111" spans="1:19">
      <c r="R111" s="239"/>
      <c r="S111" s="239"/>
    </row>
  </sheetData>
  <phoneticPr fontId="4"/>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413EE-6025-4C85-84E0-1CA1DF048EE7}">
  <dimension ref="A1:S111"/>
  <sheetViews>
    <sheetView zoomScaleNormal="100" workbookViewId="0">
      <selection activeCell="G6" sqref="G6"/>
    </sheetView>
  </sheetViews>
  <sheetFormatPr defaultColWidth="7.46875" defaultRowHeight="18.45"/>
  <cols>
    <col min="1" max="1" width="10.234375" style="104" bestFit="1" customWidth="1"/>
    <col min="2" max="3" width="14" style="232" customWidth="1"/>
    <col min="4" max="7" width="7.46875" style="232"/>
    <col min="8" max="8" width="13.17578125" style="232" customWidth="1"/>
    <col min="9" max="10" width="7.46875" style="232"/>
    <col min="11" max="11" width="18.87890625" style="232" bestFit="1" customWidth="1"/>
    <col min="12" max="12" width="19.52734375" style="232" bestFit="1" customWidth="1"/>
    <col min="13" max="16" width="7.46875" style="232"/>
    <col min="17" max="17" width="10.234375" style="104" bestFit="1" customWidth="1"/>
    <col min="18" max="16384" width="7.46875" style="232"/>
  </cols>
  <sheetData>
    <row r="1" spans="1:19" ht="36.9">
      <c r="B1" s="78" t="s">
        <v>519</v>
      </c>
      <c r="C1" s="78" t="s">
        <v>520</v>
      </c>
    </row>
    <row r="2" spans="1:19" ht="55.3">
      <c r="A2" s="104" t="s">
        <v>545</v>
      </c>
      <c r="B2" s="78" t="s">
        <v>541</v>
      </c>
      <c r="C2" s="78" t="s">
        <v>542</v>
      </c>
      <c r="D2" s="224" t="s">
        <v>504</v>
      </c>
      <c r="E2" s="224" t="s">
        <v>505</v>
      </c>
      <c r="F2" s="224" t="s">
        <v>506</v>
      </c>
      <c r="G2" s="224" t="s">
        <v>507</v>
      </c>
      <c r="H2" s="98" t="s">
        <v>508</v>
      </c>
      <c r="I2" s="224" t="s">
        <v>521</v>
      </c>
      <c r="J2" s="224" t="s">
        <v>522</v>
      </c>
      <c r="K2" s="224" t="s">
        <v>523</v>
      </c>
      <c r="L2" s="224" t="s">
        <v>524</v>
      </c>
      <c r="M2" s="224" t="s">
        <v>513</v>
      </c>
      <c r="N2" s="224" t="s">
        <v>514</v>
      </c>
      <c r="O2" s="224" t="s">
        <v>515</v>
      </c>
      <c r="Q2" s="104" t="s">
        <v>545</v>
      </c>
      <c r="R2" s="233" t="s">
        <v>525</v>
      </c>
      <c r="S2" s="233" t="s">
        <v>517</v>
      </c>
    </row>
    <row r="3" spans="1:19">
      <c r="A3" s="105" t="s">
        <v>518</v>
      </c>
      <c r="B3" s="234">
        <v>2</v>
      </c>
      <c r="C3" s="234">
        <v>23</v>
      </c>
      <c r="D3" s="226">
        <f>(1-E3)*(B3/100)/(1-(C3/100))+E3</f>
        <v>6.5003328885084422E-2</v>
      </c>
      <c r="E3" s="235">
        <v>4.007008432202E-2</v>
      </c>
      <c r="F3" s="226">
        <v>0.21337510597861442</v>
      </c>
      <c r="G3" s="226">
        <v>0.91246284863073857</v>
      </c>
      <c r="H3" s="236">
        <f>SUM(K$3:K$1048576)+2*SUM(L$3:L$1048576)*F3/G3</f>
        <v>2.1032064978498966E-12</v>
      </c>
      <c r="I3" s="226">
        <f>_xlfn.NORM.S.INV(1-(B3/100)/D3)</f>
        <v>0.50244703434561755</v>
      </c>
      <c r="J3" s="226">
        <f>_xlfn.NORM.S.INV(C3/100)</f>
        <v>-0.73884684918521393</v>
      </c>
      <c r="K3" s="226">
        <f>(I3+J3)/(I3-J3)</f>
        <v>-0.19044628993672524</v>
      </c>
      <c r="L3" s="226">
        <f>1/(I3-J3)</f>
        <v>0.80561099451769103</v>
      </c>
      <c r="M3" s="226">
        <f>-F3/SUM(K$3:K$1048567)</f>
        <v>3.7529834887630262E-3</v>
      </c>
      <c r="N3" s="226">
        <f>-M3*K3</f>
        <v>7.1474178162870595E-4</v>
      </c>
      <c r="O3" s="226">
        <f>2*M3*L3</f>
        <v>6.0468895215817107E-3</v>
      </c>
      <c r="Q3" s="105" t="s">
        <v>518</v>
      </c>
      <c r="R3" s="233">
        <f>N3</f>
        <v>7.1474178162870595E-4</v>
      </c>
      <c r="S3" s="233">
        <v>-5.5820855811699044E-3</v>
      </c>
    </row>
    <row r="4" spans="1:19">
      <c r="A4" s="105" t="s">
        <v>205</v>
      </c>
      <c r="B4" s="234">
        <v>1E-10</v>
      </c>
      <c r="C4" s="234">
        <v>24</v>
      </c>
      <c r="D4" s="226">
        <f t="shared" ref="D4:D67" si="0">(1-E4)*(B4/100)/(1-(C4/100))+E4</f>
        <v>4.0070084323283066E-2</v>
      </c>
      <c r="E4" s="237">
        <f>E3</f>
        <v>4.007008432202E-2</v>
      </c>
      <c r="I4" s="226">
        <f t="shared" ref="I4:I67" si="1">_xlfn.NORM.S.INV(1-(B4/100)/D4)</f>
        <v>6.571196556995921</v>
      </c>
      <c r="J4" s="226">
        <f t="shared" ref="J4:J67" si="2">_xlfn.NORM.S.INV(C4/100)</f>
        <v>-0.7063025628400873</v>
      </c>
      <c r="K4" s="226">
        <f t="shared" ref="K4:K67" si="3">(I4+J4)/(I4-J4)</f>
        <v>0.80589415368943296</v>
      </c>
      <c r="L4" s="226">
        <f t="shared" ref="L4:L67" si="4">1/(I4-J4)</f>
        <v>0.13740984142125653</v>
      </c>
      <c r="M4" s="238">
        <f>M3</f>
        <v>3.7529834887630262E-3</v>
      </c>
      <c r="N4" s="226">
        <f t="shared" ref="N4:N67" si="5">-M4*K4</f>
        <v>-3.0245074524870947E-3</v>
      </c>
      <c r="O4" s="226">
        <f t="shared" ref="O4:O67" si="6">2*M4*L4</f>
        <v>1.031393732095043E-3</v>
      </c>
      <c r="Q4" s="105" t="s">
        <v>205</v>
      </c>
      <c r="R4" s="233">
        <f t="shared" ref="R4:R67" si="7">N4</f>
        <v>-3.0245074524870947E-3</v>
      </c>
      <c r="S4" s="233">
        <v>3.3665870400574338E-3</v>
      </c>
    </row>
    <row r="5" spans="1:19">
      <c r="A5" s="105" t="s">
        <v>206</v>
      </c>
      <c r="B5" s="234">
        <v>1</v>
      </c>
      <c r="C5" s="234">
        <v>22</v>
      </c>
      <c r="D5" s="226">
        <f t="shared" si="0"/>
        <v>5.2376878112763335E-2</v>
      </c>
      <c r="E5" s="237">
        <f t="shared" ref="E5:E68" si="8">E4</f>
        <v>4.007008432202E-2</v>
      </c>
      <c r="I5" s="226">
        <f t="shared" si="1"/>
        <v>0.87449657884783105</v>
      </c>
      <c r="J5" s="226">
        <f t="shared" si="2"/>
        <v>-0.77219321418868503</v>
      </c>
      <c r="K5" s="226">
        <f t="shared" si="3"/>
        <v>6.2126676859092796E-2</v>
      </c>
      <c r="L5" s="226">
        <f t="shared" si="4"/>
        <v>0.60727892055247867</v>
      </c>
      <c r="M5" s="238">
        <f t="shared" ref="M5:M68" si="9">M4</f>
        <v>3.7529834887630262E-3</v>
      </c>
      <c r="N5" s="226">
        <f t="shared" si="5"/>
        <v>-2.3316039246389124E-4</v>
      </c>
      <c r="O5" s="226">
        <f t="shared" si="6"/>
        <v>4.5582155238145725E-3</v>
      </c>
      <c r="Q5" s="105" t="s">
        <v>206</v>
      </c>
      <c r="R5" s="233">
        <f t="shared" si="7"/>
        <v>-2.3316039246389124E-4</v>
      </c>
      <c r="S5" s="233">
        <v>-7.5547494612475674E-3</v>
      </c>
    </row>
    <row r="6" spans="1:19">
      <c r="A6" s="105" t="s">
        <v>207</v>
      </c>
      <c r="B6" s="234">
        <v>2</v>
      </c>
      <c r="C6" s="234">
        <v>20</v>
      </c>
      <c r="D6" s="226">
        <f t="shared" si="0"/>
        <v>6.4068332213969501E-2</v>
      </c>
      <c r="E6" s="237">
        <f t="shared" si="8"/>
        <v>4.007008432202E-2</v>
      </c>
      <c r="I6" s="226">
        <f t="shared" si="1"/>
        <v>0.48971808174992221</v>
      </c>
      <c r="J6" s="226">
        <f t="shared" si="2"/>
        <v>-0.84162123357291452</v>
      </c>
      <c r="K6" s="226">
        <f t="shared" si="3"/>
        <v>-0.2643226619786701</v>
      </c>
      <c r="L6" s="226">
        <f t="shared" si="4"/>
        <v>0.75112331506375574</v>
      </c>
      <c r="M6" s="238">
        <f t="shared" si="9"/>
        <v>3.7529834887630262E-3</v>
      </c>
      <c r="N6" s="226">
        <f t="shared" si="5"/>
        <v>9.9199858611183941E-4</v>
      </c>
      <c r="O6" s="226">
        <f t="shared" si="6"/>
        <v>5.6379067989184477E-3</v>
      </c>
      <c r="Q6" s="105" t="s">
        <v>207</v>
      </c>
      <c r="R6" s="233">
        <f t="shared" si="7"/>
        <v>9.9199858611183941E-4</v>
      </c>
      <c r="S6" s="233">
        <v>2.2620814612062112E-3</v>
      </c>
    </row>
    <row r="7" spans="1:19">
      <c r="A7" s="105" t="s">
        <v>208</v>
      </c>
      <c r="B7" s="234">
        <v>2</v>
      </c>
      <c r="C7" s="234">
        <v>14</v>
      </c>
      <c r="D7" s="226">
        <f t="shared" si="0"/>
        <v>6.2394035849414886E-2</v>
      </c>
      <c r="E7" s="237">
        <f t="shared" si="8"/>
        <v>4.007008432202E-2</v>
      </c>
      <c r="I7" s="226">
        <f t="shared" si="1"/>
        <v>0.46617964817264523</v>
      </c>
      <c r="J7" s="226">
        <f t="shared" si="2"/>
        <v>-1.0803193408149565</v>
      </c>
      <c r="K7" s="226">
        <f t="shared" si="3"/>
        <v>-0.39711612940940294</v>
      </c>
      <c r="L7" s="226">
        <f t="shared" si="4"/>
        <v>0.64662182589245587</v>
      </c>
      <c r="M7" s="238">
        <f t="shared" si="9"/>
        <v>3.7529834887630262E-3</v>
      </c>
      <c r="N7" s="226">
        <f t="shared" si="5"/>
        <v>1.4903702767949704E-3</v>
      </c>
      <c r="O7" s="226">
        <f t="shared" si="6"/>
        <v>4.8535220720963747E-3</v>
      </c>
      <c r="Q7" s="105" t="s">
        <v>208</v>
      </c>
      <c r="R7" s="233">
        <f t="shared" si="7"/>
        <v>1.4903702767949704E-3</v>
      </c>
      <c r="S7" s="233">
        <v>1.3451620716251611E-3</v>
      </c>
    </row>
    <row r="8" spans="1:19">
      <c r="A8" s="105" t="s">
        <v>209</v>
      </c>
      <c r="B8" s="234">
        <v>2</v>
      </c>
      <c r="C8" s="234">
        <v>15</v>
      </c>
      <c r="D8" s="226">
        <f t="shared" si="0"/>
        <v>6.2656670573266599E-2</v>
      </c>
      <c r="E8" s="237">
        <f t="shared" si="8"/>
        <v>4.007008432202E-2</v>
      </c>
      <c r="I8" s="226">
        <f t="shared" si="1"/>
        <v>0.46993745318255703</v>
      </c>
      <c r="J8" s="226">
        <f t="shared" si="2"/>
        <v>-1.0364333894937898</v>
      </c>
      <c r="K8" s="226">
        <f t="shared" si="3"/>
        <v>-0.37606671628398475</v>
      </c>
      <c r="L8" s="226">
        <f t="shared" si="4"/>
        <v>0.66384715613806933</v>
      </c>
      <c r="M8" s="238">
        <f t="shared" si="9"/>
        <v>3.7529834887630262E-3</v>
      </c>
      <c r="N8" s="226">
        <f t="shared" si="5"/>
        <v>1.4113721768871242E-3</v>
      </c>
      <c r="O8" s="226">
        <f t="shared" si="6"/>
        <v>4.9828148320969299E-3</v>
      </c>
      <c r="Q8" s="105" t="s">
        <v>209</v>
      </c>
      <c r="R8" s="233">
        <f t="shared" si="7"/>
        <v>1.4113721768871242E-3</v>
      </c>
      <c r="S8" s="233">
        <v>8.548617457841523E-3</v>
      </c>
    </row>
    <row r="9" spans="1:19">
      <c r="A9" s="105" t="s">
        <v>210</v>
      </c>
      <c r="B9" s="234">
        <v>1</v>
      </c>
      <c r="C9" s="234">
        <v>15</v>
      </c>
      <c r="D9" s="226">
        <f t="shared" si="0"/>
        <v>5.1363377447643299E-2</v>
      </c>
      <c r="E9" s="237">
        <f t="shared" si="8"/>
        <v>4.007008432202E-2</v>
      </c>
      <c r="I9" s="226">
        <f t="shared" si="1"/>
        <v>0.86073775546529885</v>
      </c>
      <c r="J9" s="226">
        <f t="shared" si="2"/>
        <v>-1.0364333894937898</v>
      </c>
      <c r="K9" s="226">
        <f t="shared" si="3"/>
        <v>-9.2609269593481897E-2</v>
      </c>
      <c r="L9" s="226">
        <f t="shared" si="4"/>
        <v>0.52710057427189283</v>
      </c>
      <c r="M9" s="238">
        <f t="shared" si="9"/>
        <v>3.7529834887630262E-3</v>
      </c>
      <c r="N9" s="226">
        <f t="shared" si="5"/>
        <v>3.4756105969074131E-4</v>
      </c>
      <c r="O9" s="226">
        <f t="shared" si="6"/>
        <v>3.9563995043198456E-3</v>
      </c>
      <c r="Q9" s="105" t="s">
        <v>210</v>
      </c>
      <c r="R9" s="233">
        <f t="shared" si="7"/>
        <v>3.4756105969074131E-4</v>
      </c>
      <c r="S9" s="233">
        <v>-3.8436743749413749E-3</v>
      </c>
    </row>
    <row r="10" spans="1:19">
      <c r="A10" s="105" t="s">
        <v>211</v>
      </c>
      <c r="B10" s="234">
        <v>2</v>
      </c>
      <c r="C10" s="234">
        <v>23</v>
      </c>
      <c r="D10" s="226">
        <f t="shared" si="0"/>
        <v>6.5003328885084422E-2</v>
      </c>
      <c r="E10" s="237">
        <f t="shared" si="8"/>
        <v>4.007008432202E-2</v>
      </c>
      <c r="I10" s="226">
        <f t="shared" si="1"/>
        <v>0.50244703434561755</v>
      </c>
      <c r="J10" s="226">
        <f t="shared" si="2"/>
        <v>-0.73884684918521393</v>
      </c>
      <c r="K10" s="226">
        <f t="shared" si="3"/>
        <v>-0.19044628993672524</v>
      </c>
      <c r="L10" s="226">
        <f t="shared" si="4"/>
        <v>0.80561099451769103</v>
      </c>
      <c r="M10" s="238">
        <f t="shared" si="9"/>
        <v>3.7529834887630262E-3</v>
      </c>
      <c r="N10" s="226">
        <f t="shared" si="5"/>
        <v>7.1474178162870595E-4</v>
      </c>
      <c r="O10" s="226">
        <f t="shared" si="6"/>
        <v>6.0468895215817107E-3</v>
      </c>
      <c r="Q10" s="105" t="s">
        <v>211</v>
      </c>
      <c r="R10" s="233">
        <f t="shared" si="7"/>
        <v>7.1474178162870595E-4</v>
      </c>
      <c r="S10" s="233">
        <v>1.3798920211298249E-2</v>
      </c>
    </row>
    <row r="11" spans="1:19">
      <c r="A11" s="105" t="s">
        <v>212</v>
      </c>
      <c r="B11" s="234">
        <v>2</v>
      </c>
      <c r="C11" s="234">
        <v>21</v>
      </c>
      <c r="D11" s="226">
        <f t="shared" si="0"/>
        <v>6.4372107503741019E-2</v>
      </c>
      <c r="E11" s="237">
        <f t="shared" si="8"/>
        <v>4.007008432202E-2</v>
      </c>
      <c r="I11" s="226">
        <f t="shared" si="1"/>
        <v>0.49388536131759542</v>
      </c>
      <c r="J11" s="226">
        <f t="shared" si="2"/>
        <v>-0.80642124701824058</v>
      </c>
      <c r="K11" s="226">
        <f t="shared" si="3"/>
        <v>-0.24035553130091081</v>
      </c>
      <c r="L11" s="226">
        <f t="shared" si="4"/>
        <v>0.76904938695945291</v>
      </c>
      <c r="M11" s="238">
        <f t="shared" si="9"/>
        <v>3.7529834887630262E-3</v>
      </c>
      <c r="N11" s="226">
        <f t="shared" si="5"/>
        <v>9.0205034040518304E-4</v>
      </c>
      <c r="O11" s="226">
        <f t="shared" si="6"/>
        <v>5.7724593026043085E-3</v>
      </c>
      <c r="Q11" s="105" t="s">
        <v>212</v>
      </c>
      <c r="R11" s="233">
        <f t="shared" si="7"/>
        <v>9.0205034040518304E-4</v>
      </c>
      <c r="S11" s="233">
        <v>-6.8762278978389269E-3</v>
      </c>
    </row>
    <row r="12" spans="1:19">
      <c r="A12" s="105" t="s">
        <v>213</v>
      </c>
      <c r="B12" s="234">
        <v>1</v>
      </c>
      <c r="C12" s="234">
        <v>26</v>
      </c>
      <c r="D12" s="226">
        <f t="shared" si="0"/>
        <v>5.3042110209560275E-2</v>
      </c>
      <c r="E12" s="237">
        <f t="shared" si="8"/>
        <v>4.007008432202E-2</v>
      </c>
      <c r="I12" s="226">
        <f t="shared" si="1"/>
        <v>0.88332832320913612</v>
      </c>
      <c r="J12" s="226">
        <f t="shared" si="2"/>
        <v>-0.64334540539291696</v>
      </c>
      <c r="K12" s="226">
        <f t="shared" si="3"/>
        <v>0.15719332383872689</v>
      </c>
      <c r="L12" s="226">
        <f t="shared" si="4"/>
        <v>0.65501880412632862</v>
      </c>
      <c r="M12" s="238">
        <f t="shared" si="9"/>
        <v>3.7529834887630262E-3</v>
      </c>
      <c r="N12" s="226">
        <f t="shared" si="5"/>
        <v>-5.8994394891052145E-4</v>
      </c>
      <c r="O12" s="226">
        <f t="shared" si="6"/>
        <v>4.9165495134308283E-3</v>
      </c>
      <c r="Q12" s="105" t="s">
        <v>213</v>
      </c>
      <c r="R12" s="233">
        <f t="shared" si="7"/>
        <v>-5.8994394891052145E-4</v>
      </c>
      <c r="S12" s="233">
        <v>0</v>
      </c>
    </row>
    <row r="13" spans="1:19">
      <c r="A13" s="105" t="s">
        <v>214</v>
      </c>
      <c r="B13" s="234">
        <v>1</v>
      </c>
      <c r="C13" s="234">
        <v>32</v>
      </c>
      <c r="D13" s="226">
        <f t="shared" si="0"/>
        <v>5.4186700729049117E-2</v>
      </c>
      <c r="E13" s="237">
        <f t="shared" si="8"/>
        <v>4.007008432202E-2</v>
      </c>
      <c r="I13" s="226">
        <f t="shared" si="1"/>
        <v>0.89817125395443809</v>
      </c>
      <c r="J13" s="226">
        <f t="shared" si="2"/>
        <v>-0.46769879911450829</v>
      </c>
      <c r="K13" s="226">
        <f t="shared" si="3"/>
        <v>0.31516355005566582</v>
      </c>
      <c r="L13" s="226">
        <f t="shared" si="4"/>
        <v>0.732134069235298</v>
      </c>
      <c r="M13" s="238">
        <f t="shared" si="9"/>
        <v>3.7529834887630262E-3</v>
      </c>
      <c r="N13" s="226">
        <f t="shared" si="5"/>
        <v>-1.1828035996188533E-3</v>
      </c>
      <c r="O13" s="226">
        <f t="shared" si="6"/>
        <v>5.4953741468019195E-3</v>
      </c>
      <c r="Q13" s="105" t="s">
        <v>214</v>
      </c>
      <c r="R13" s="233">
        <f t="shared" si="7"/>
        <v>-1.1828035996188533E-3</v>
      </c>
      <c r="S13" s="233">
        <v>-1.1869436201780381E-2</v>
      </c>
    </row>
    <row r="14" spans="1:19">
      <c r="A14" s="105" t="s">
        <v>215</v>
      </c>
      <c r="B14" s="234">
        <v>1</v>
      </c>
      <c r="C14" s="234">
        <v>33</v>
      </c>
      <c r="D14" s="226">
        <f t="shared" si="0"/>
        <v>5.4397396496318209E-2</v>
      </c>
      <c r="E14" s="237">
        <f t="shared" si="8"/>
        <v>4.007008432202E-2</v>
      </c>
      <c r="I14" s="226">
        <f t="shared" si="1"/>
        <v>0.90085643914213498</v>
      </c>
      <c r="J14" s="226">
        <f t="shared" si="2"/>
        <v>-0.43991316567323374</v>
      </c>
      <c r="K14" s="226">
        <f t="shared" si="3"/>
        <v>0.34379006789341382</v>
      </c>
      <c r="L14" s="226">
        <f t="shared" si="4"/>
        <v>0.74584029680304798</v>
      </c>
      <c r="M14" s="238">
        <f t="shared" si="9"/>
        <v>3.7529834887630262E-3</v>
      </c>
      <c r="N14" s="226">
        <f t="shared" si="5"/>
        <v>-1.2902384484047018E-3</v>
      </c>
      <c r="O14" s="226">
        <f t="shared" si="6"/>
        <v>5.5982526383119083E-3</v>
      </c>
      <c r="Q14" s="105" t="s">
        <v>215</v>
      </c>
      <c r="R14" s="233">
        <f t="shared" si="7"/>
        <v>-1.2902384484047018E-3</v>
      </c>
      <c r="S14" s="233">
        <v>-2.0020020020021789E-3</v>
      </c>
    </row>
    <row r="15" spans="1:19">
      <c r="A15" s="105" t="s">
        <v>216</v>
      </c>
      <c r="B15" s="234">
        <v>1</v>
      </c>
      <c r="C15" s="234">
        <v>36</v>
      </c>
      <c r="D15" s="226">
        <f t="shared" si="0"/>
        <v>5.5068989254488443E-2</v>
      </c>
      <c r="E15" s="237">
        <f t="shared" si="8"/>
        <v>4.007008432202E-2</v>
      </c>
      <c r="I15" s="226">
        <f t="shared" si="1"/>
        <v>0.90932081241143314</v>
      </c>
      <c r="J15" s="226">
        <f t="shared" si="2"/>
        <v>-0.35845879325119384</v>
      </c>
      <c r="K15" s="226">
        <f t="shared" si="3"/>
        <v>0.43450929223011264</v>
      </c>
      <c r="L15" s="226">
        <f t="shared" si="4"/>
        <v>0.78878063311117286</v>
      </c>
      <c r="M15" s="238">
        <f t="shared" si="9"/>
        <v>3.7529834887630262E-3</v>
      </c>
      <c r="N15" s="226">
        <f t="shared" si="5"/>
        <v>-1.6307061994537213E-3</v>
      </c>
      <c r="O15" s="226">
        <f t="shared" si="6"/>
        <v>5.9205613846445562E-3</v>
      </c>
      <c r="Q15" s="105" t="s">
        <v>216</v>
      </c>
      <c r="R15" s="233">
        <f t="shared" si="7"/>
        <v>-1.6307061994537213E-3</v>
      </c>
      <c r="S15" s="233">
        <v>-4.0120361083247902E-3</v>
      </c>
    </row>
    <row r="16" spans="1:19">
      <c r="A16" s="105" t="s">
        <v>217</v>
      </c>
      <c r="B16" s="234">
        <v>1</v>
      </c>
      <c r="C16" s="234">
        <v>37</v>
      </c>
      <c r="D16" s="226">
        <f t="shared" si="0"/>
        <v>5.5307067110559369E-2</v>
      </c>
      <c r="E16" s="237">
        <f t="shared" si="8"/>
        <v>4.007008432202E-2</v>
      </c>
      <c r="I16" s="226">
        <f t="shared" si="1"/>
        <v>0.91228741104322619</v>
      </c>
      <c r="J16" s="226">
        <f t="shared" si="2"/>
        <v>-0.33185334643681658</v>
      </c>
      <c r="K16" s="226">
        <f t="shared" si="3"/>
        <v>0.46653408074344871</v>
      </c>
      <c r="L16" s="226">
        <f t="shared" si="4"/>
        <v>0.80376757532279541</v>
      </c>
      <c r="M16" s="238">
        <f t="shared" si="9"/>
        <v>3.7529834887630262E-3</v>
      </c>
      <c r="N16" s="226">
        <f t="shared" si="5"/>
        <v>-1.7508947019753995E-3</v>
      </c>
      <c r="O16" s="226">
        <f t="shared" si="6"/>
        <v>6.0330528779790867E-3</v>
      </c>
      <c r="Q16" s="105" t="s">
        <v>217</v>
      </c>
      <c r="R16" s="233">
        <f t="shared" si="7"/>
        <v>-1.7508947019753995E-3</v>
      </c>
      <c r="S16" s="233">
        <v>1.0070493454179541E-3</v>
      </c>
    </row>
    <row r="17" spans="1:19">
      <c r="A17" s="105" t="s">
        <v>218</v>
      </c>
      <c r="B17" s="234">
        <v>1</v>
      </c>
      <c r="C17" s="234">
        <v>34</v>
      </c>
      <c r="D17" s="226">
        <f t="shared" si="0"/>
        <v>5.4614476983807579E-2</v>
      </c>
      <c r="E17" s="237">
        <f t="shared" si="8"/>
        <v>4.007008432202E-2</v>
      </c>
      <c r="I17" s="226">
        <f t="shared" si="1"/>
        <v>0.90360805439868219</v>
      </c>
      <c r="J17" s="226">
        <f t="shared" si="2"/>
        <v>-0.41246312944140484</v>
      </c>
      <c r="K17" s="226">
        <f t="shared" si="3"/>
        <v>0.37319024304156123</v>
      </c>
      <c r="L17" s="226">
        <f t="shared" si="4"/>
        <v>0.75983731904391261</v>
      </c>
      <c r="M17" s="238">
        <f t="shared" si="9"/>
        <v>3.7529834887630262E-3</v>
      </c>
      <c r="N17" s="226">
        <f t="shared" si="5"/>
        <v>-1.4005768203024401E-3</v>
      </c>
      <c r="O17" s="226">
        <f t="shared" si="6"/>
        <v>5.7033138250355353E-3</v>
      </c>
      <c r="Q17" s="105" t="s">
        <v>218</v>
      </c>
      <c r="R17" s="233">
        <f t="shared" si="7"/>
        <v>-1.4005768203024401E-3</v>
      </c>
      <c r="S17" s="233">
        <v>-1.7102615694165046E-2</v>
      </c>
    </row>
    <row r="18" spans="1:19">
      <c r="A18" s="105" t="s">
        <v>219</v>
      </c>
      <c r="B18" s="234">
        <v>1</v>
      </c>
      <c r="C18" s="234">
        <v>34</v>
      </c>
      <c r="D18" s="226">
        <f t="shared" si="0"/>
        <v>5.4614476983807579E-2</v>
      </c>
      <c r="E18" s="237">
        <f t="shared" si="8"/>
        <v>4.007008432202E-2</v>
      </c>
      <c r="I18" s="226">
        <f t="shared" si="1"/>
        <v>0.90360805439868219</v>
      </c>
      <c r="J18" s="226">
        <f t="shared" si="2"/>
        <v>-0.41246312944140484</v>
      </c>
      <c r="K18" s="226">
        <f t="shared" si="3"/>
        <v>0.37319024304156123</v>
      </c>
      <c r="L18" s="226">
        <f t="shared" si="4"/>
        <v>0.75983731904391261</v>
      </c>
      <c r="M18" s="238">
        <f t="shared" si="9"/>
        <v>3.7529834887630262E-3</v>
      </c>
      <c r="N18" s="226">
        <f t="shared" si="5"/>
        <v>-1.4005768203024401E-3</v>
      </c>
      <c r="O18" s="226">
        <f t="shared" si="6"/>
        <v>5.7033138250355353E-3</v>
      </c>
      <c r="Q18" s="105" t="s">
        <v>219</v>
      </c>
      <c r="R18" s="233">
        <f t="shared" si="7"/>
        <v>-1.4005768203024401E-3</v>
      </c>
      <c r="S18" s="233">
        <v>1.0235414534287557E-3</v>
      </c>
    </row>
    <row r="19" spans="1:19">
      <c r="A19" s="105" t="s">
        <v>220</v>
      </c>
      <c r="B19" s="234">
        <v>1</v>
      </c>
      <c r="C19" s="234">
        <v>30</v>
      </c>
      <c r="D19" s="226">
        <f t="shared" si="0"/>
        <v>5.3783368831705432E-2</v>
      </c>
      <c r="E19" s="237">
        <f t="shared" si="8"/>
        <v>4.007008432202E-2</v>
      </c>
      <c r="I19" s="226">
        <f t="shared" si="1"/>
        <v>0.89299067676951605</v>
      </c>
      <c r="J19" s="226">
        <f t="shared" si="2"/>
        <v>-0.52440051270804089</v>
      </c>
      <c r="K19" s="226">
        <f t="shared" si="3"/>
        <v>0.26004829633330484</v>
      </c>
      <c r="L19" s="226">
        <f t="shared" si="4"/>
        <v>0.70552152957053071</v>
      </c>
      <c r="M19" s="238">
        <f t="shared" si="9"/>
        <v>3.7529834887630262E-3</v>
      </c>
      <c r="N19" s="226">
        <f t="shared" si="5"/>
        <v>-9.7595696241984764E-4</v>
      </c>
      <c r="O19" s="226">
        <f t="shared" si="6"/>
        <v>5.2956213028900736E-3</v>
      </c>
      <c r="Q19" s="105" t="s">
        <v>220</v>
      </c>
      <c r="R19" s="233">
        <f t="shared" si="7"/>
        <v>-9.7595696241984764E-4</v>
      </c>
      <c r="S19" s="233">
        <v>1.0224948875257045E-3</v>
      </c>
    </row>
    <row r="20" spans="1:19">
      <c r="A20" s="105" t="s">
        <v>221</v>
      </c>
      <c r="B20" s="234">
        <v>1</v>
      </c>
      <c r="C20" s="234">
        <v>30</v>
      </c>
      <c r="D20" s="226">
        <f t="shared" si="0"/>
        <v>5.3783368831705432E-2</v>
      </c>
      <c r="E20" s="237">
        <f t="shared" si="8"/>
        <v>4.007008432202E-2</v>
      </c>
      <c r="I20" s="226">
        <f t="shared" si="1"/>
        <v>0.89299067676951605</v>
      </c>
      <c r="J20" s="226">
        <f t="shared" si="2"/>
        <v>-0.52440051270804089</v>
      </c>
      <c r="K20" s="226">
        <f t="shared" si="3"/>
        <v>0.26004829633330484</v>
      </c>
      <c r="L20" s="226">
        <f t="shared" si="4"/>
        <v>0.70552152957053071</v>
      </c>
      <c r="M20" s="238">
        <f t="shared" si="9"/>
        <v>3.7529834887630262E-3</v>
      </c>
      <c r="N20" s="226">
        <f t="shared" si="5"/>
        <v>-9.7595696241984764E-4</v>
      </c>
      <c r="O20" s="226">
        <f t="shared" si="6"/>
        <v>5.2956213028900736E-3</v>
      </c>
      <c r="Q20" s="105" t="s">
        <v>221</v>
      </c>
      <c r="R20" s="233">
        <f t="shared" si="7"/>
        <v>-9.7595696241984764E-4</v>
      </c>
      <c r="S20" s="233">
        <v>4.0858018386105144E-3</v>
      </c>
    </row>
    <row r="21" spans="1:19">
      <c r="A21" s="105" t="s">
        <v>222</v>
      </c>
      <c r="B21" s="234">
        <v>1</v>
      </c>
      <c r="C21" s="234">
        <v>29</v>
      </c>
      <c r="D21" s="226">
        <f t="shared" si="0"/>
        <v>5.3590223979456342E-2</v>
      </c>
      <c r="E21" s="237">
        <f t="shared" si="8"/>
        <v>4.007008432202E-2</v>
      </c>
      <c r="I21" s="226">
        <f t="shared" si="1"/>
        <v>0.89049081873402547</v>
      </c>
      <c r="J21" s="226">
        <f t="shared" si="2"/>
        <v>-0.55338471955567303</v>
      </c>
      <c r="K21" s="226">
        <f t="shared" si="3"/>
        <v>0.23347310085858361</v>
      </c>
      <c r="L21" s="226">
        <f t="shared" si="4"/>
        <v>0.69258047074093487</v>
      </c>
      <c r="M21" s="238">
        <f t="shared" si="9"/>
        <v>3.7529834887630262E-3</v>
      </c>
      <c r="N21" s="226">
        <f t="shared" si="5"/>
        <v>-8.7622069259256905E-4</v>
      </c>
      <c r="O21" s="226">
        <f t="shared" si="6"/>
        <v>5.1984861426609052E-3</v>
      </c>
      <c r="Q21" s="105" t="s">
        <v>222</v>
      </c>
      <c r="R21" s="233">
        <f t="shared" si="7"/>
        <v>-8.7622069259256905E-4</v>
      </c>
      <c r="S21" s="233">
        <v>-1.0172939979651296E-3</v>
      </c>
    </row>
    <row r="22" spans="1:19">
      <c r="A22" s="105" t="s">
        <v>223</v>
      </c>
      <c r="B22" s="234">
        <v>1</v>
      </c>
      <c r="C22" s="234">
        <v>30</v>
      </c>
      <c r="D22" s="226">
        <f t="shared" si="0"/>
        <v>5.3783368831705432E-2</v>
      </c>
      <c r="E22" s="237">
        <f t="shared" si="8"/>
        <v>4.007008432202E-2</v>
      </c>
      <c r="I22" s="226">
        <f t="shared" si="1"/>
        <v>0.89299067676951605</v>
      </c>
      <c r="J22" s="226">
        <f t="shared" si="2"/>
        <v>-0.52440051270804089</v>
      </c>
      <c r="K22" s="226">
        <f t="shared" si="3"/>
        <v>0.26004829633330484</v>
      </c>
      <c r="L22" s="226">
        <f t="shared" si="4"/>
        <v>0.70552152957053071</v>
      </c>
      <c r="M22" s="238">
        <f t="shared" si="9"/>
        <v>3.7529834887630262E-3</v>
      </c>
      <c r="N22" s="226">
        <f t="shared" si="5"/>
        <v>-9.7595696241984764E-4</v>
      </c>
      <c r="O22" s="226">
        <f t="shared" si="6"/>
        <v>5.2956213028900736E-3</v>
      </c>
      <c r="Q22" s="105" t="s">
        <v>223</v>
      </c>
      <c r="R22" s="233">
        <f t="shared" si="7"/>
        <v>-9.7595696241984764E-4</v>
      </c>
      <c r="S22" s="233">
        <v>1.7311608961012581E-5</v>
      </c>
    </row>
    <row r="23" spans="1:19">
      <c r="A23" s="105" t="s">
        <v>224</v>
      </c>
      <c r="B23" s="234">
        <v>1E-10</v>
      </c>
      <c r="C23" s="234">
        <v>32</v>
      </c>
      <c r="D23" s="226">
        <f t="shared" si="0"/>
        <v>4.0070084323431662E-2</v>
      </c>
      <c r="E23" s="237">
        <f t="shared" si="8"/>
        <v>4.007008432202E-2</v>
      </c>
      <c r="I23" s="226">
        <f t="shared" si="1"/>
        <v>6.571196556995921</v>
      </c>
      <c r="J23" s="226">
        <f t="shared" si="2"/>
        <v>-0.46769879911450829</v>
      </c>
      <c r="K23" s="226">
        <f t="shared" si="3"/>
        <v>0.86711017128319678</v>
      </c>
      <c r="L23" s="226">
        <f t="shared" si="4"/>
        <v>0.14206774634487288</v>
      </c>
      <c r="M23" s="238">
        <f t="shared" si="9"/>
        <v>3.7529834887630262E-3</v>
      </c>
      <c r="N23" s="226">
        <f t="shared" si="5"/>
        <v>-3.254250155764317E-3</v>
      </c>
      <c r="O23" s="226">
        <f t="shared" si="6"/>
        <v>1.0663558126361634E-3</v>
      </c>
      <c r="Q23" s="105" t="s">
        <v>224</v>
      </c>
      <c r="R23" s="233">
        <f t="shared" si="7"/>
        <v>-3.254250155764317E-3</v>
      </c>
      <c r="S23" s="233">
        <v>4.0040040040041358E-3</v>
      </c>
    </row>
    <row r="24" spans="1:19">
      <c r="A24" s="105" t="s">
        <v>225</v>
      </c>
      <c r="B24" s="234">
        <v>1</v>
      </c>
      <c r="C24" s="234">
        <v>29</v>
      </c>
      <c r="D24" s="226">
        <f t="shared" si="0"/>
        <v>5.3590223979456342E-2</v>
      </c>
      <c r="E24" s="237">
        <f t="shared" si="8"/>
        <v>4.007008432202E-2</v>
      </c>
      <c r="I24" s="226">
        <f t="shared" si="1"/>
        <v>0.89049081873402547</v>
      </c>
      <c r="J24" s="226">
        <f t="shared" si="2"/>
        <v>-0.55338471955567303</v>
      </c>
      <c r="K24" s="226">
        <f t="shared" si="3"/>
        <v>0.23347310085858361</v>
      </c>
      <c r="L24" s="226">
        <f t="shared" si="4"/>
        <v>0.69258047074093487</v>
      </c>
      <c r="M24" s="238">
        <f t="shared" si="9"/>
        <v>3.7529834887630262E-3</v>
      </c>
      <c r="N24" s="226">
        <f t="shared" si="5"/>
        <v>-8.7622069259256905E-4</v>
      </c>
      <c r="O24" s="226">
        <f t="shared" si="6"/>
        <v>5.1984861426609052E-3</v>
      </c>
      <c r="Q24" s="105" t="s">
        <v>225</v>
      </c>
      <c r="R24" s="233">
        <f t="shared" si="7"/>
        <v>-8.7622069259256905E-4</v>
      </c>
      <c r="S24" s="233">
        <v>9.9700897308085956E-4</v>
      </c>
    </row>
    <row r="25" spans="1:19">
      <c r="A25" s="105" t="s">
        <v>226</v>
      </c>
      <c r="B25" s="234">
        <v>2</v>
      </c>
      <c r="C25" s="234">
        <v>34</v>
      </c>
      <c r="D25" s="226">
        <f t="shared" si="0"/>
        <v>6.9158869645595158E-2</v>
      </c>
      <c r="E25" s="237">
        <f t="shared" si="8"/>
        <v>4.007008432202E-2</v>
      </c>
      <c r="I25" s="226">
        <f t="shared" si="1"/>
        <v>0.55575485309461259</v>
      </c>
      <c r="J25" s="226">
        <f t="shared" si="2"/>
        <v>-0.41246312944140484</v>
      </c>
      <c r="K25" s="226">
        <f t="shared" si="3"/>
        <v>0.14799531328460669</v>
      </c>
      <c r="L25" s="226">
        <f t="shared" si="4"/>
        <v>1.032825270793605</v>
      </c>
      <c r="M25" s="238">
        <f t="shared" si="9"/>
        <v>3.7529834887630262E-3</v>
      </c>
      <c r="N25" s="226">
        <f t="shared" si="5"/>
        <v>-5.5542396717144025E-4</v>
      </c>
      <c r="O25" s="226">
        <f t="shared" si="6"/>
        <v>7.7523523761312023E-3</v>
      </c>
      <c r="Q25" s="105" t="s">
        <v>226</v>
      </c>
      <c r="R25" s="233">
        <f t="shared" si="7"/>
        <v>-5.5542396717144025E-4</v>
      </c>
      <c r="S25" s="233">
        <v>-9.960159362549792E-3</v>
      </c>
    </row>
    <row r="26" spans="1:19">
      <c r="A26" s="105" t="s">
        <v>227</v>
      </c>
      <c r="B26" s="234">
        <v>1E-10</v>
      </c>
      <c r="C26" s="234">
        <v>40</v>
      </c>
      <c r="D26" s="226">
        <f t="shared" si="0"/>
        <v>4.007008432361988E-2</v>
      </c>
      <c r="E26" s="237">
        <f t="shared" si="8"/>
        <v>4.007008432202E-2</v>
      </c>
      <c r="I26" s="226">
        <f t="shared" si="1"/>
        <v>6.571196556995921</v>
      </c>
      <c r="J26" s="226">
        <f t="shared" si="2"/>
        <v>-0.25334710313579978</v>
      </c>
      <c r="K26" s="226">
        <f t="shared" si="3"/>
        <v>0.92575412635548726</v>
      </c>
      <c r="L26" s="226">
        <f t="shared" si="4"/>
        <v>0.14652994394949756</v>
      </c>
      <c r="M26" s="238">
        <f t="shared" si="9"/>
        <v>3.7529834887630262E-3</v>
      </c>
      <c r="N26" s="226">
        <f t="shared" si="5"/>
        <v>-3.4743399508663838E-3</v>
      </c>
      <c r="O26" s="226">
        <f t="shared" si="6"/>
        <v>1.099848920503672E-3</v>
      </c>
      <c r="Q26" s="105" t="s">
        <v>227</v>
      </c>
      <c r="R26" s="233">
        <f t="shared" si="7"/>
        <v>-3.4743399508663838E-3</v>
      </c>
      <c r="S26" s="233">
        <v>-3.0181086519116551E-3</v>
      </c>
    </row>
    <row r="27" spans="1:19">
      <c r="A27" s="105" t="s">
        <v>228</v>
      </c>
      <c r="B27" s="234">
        <v>1E-10</v>
      </c>
      <c r="C27" s="234">
        <v>43</v>
      </c>
      <c r="D27" s="226">
        <f t="shared" si="0"/>
        <v>4.007008432370409E-2</v>
      </c>
      <c r="E27" s="237">
        <f t="shared" si="8"/>
        <v>4.007008432202E-2</v>
      </c>
      <c r="I27" s="226">
        <f t="shared" si="1"/>
        <v>6.571196556995921</v>
      </c>
      <c r="J27" s="226">
        <f t="shared" si="2"/>
        <v>-0.17637416478086138</v>
      </c>
      <c r="K27" s="226">
        <f t="shared" si="3"/>
        <v>0.94772217378570345</v>
      </c>
      <c r="L27" s="226">
        <f t="shared" si="4"/>
        <v>0.14820148483551993</v>
      </c>
      <c r="M27" s="238">
        <f t="shared" si="9"/>
        <v>3.7529834887630262E-3</v>
      </c>
      <c r="N27" s="226">
        <f t="shared" si="5"/>
        <v>-3.5567856701523484E-3</v>
      </c>
      <c r="O27" s="226">
        <f t="shared" si="6"/>
        <v>1.1123954511957407E-3</v>
      </c>
      <c r="Q27" s="105" t="s">
        <v>228</v>
      </c>
      <c r="R27" s="233">
        <f t="shared" si="7"/>
        <v>-3.5567856701523484E-3</v>
      </c>
      <c r="S27" s="233">
        <v>-9.0817356205850075E-3</v>
      </c>
    </row>
    <row r="28" spans="1:19">
      <c r="A28" s="105" t="s">
        <v>229</v>
      </c>
      <c r="B28" s="234">
        <v>1E-10</v>
      </c>
      <c r="C28" s="234">
        <v>43</v>
      </c>
      <c r="D28" s="226">
        <f t="shared" si="0"/>
        <v>4.007008432370409E-2</v>
      </c>
      <c r="E28" s="237">
        <f t="shared" si="8"/>
        <v>4.007008432202E-2</v>
      </c>
      <c r="I28" s="226">
        <f t="shared" si="1"/>
        <v>6.571196556995921</v>
      </c>
      <c r="J28" s="226">
        <f t="shared" si="2"/>
        <v>-0.17637416478086138</v>
      </c>
      <c r="K28" s="226">
        <f t="shared" si="3"/>
        <v>0.94772217378570345</v>
      </c>
      <c r="L28" s="226">
        <f t="shared" si="4"/>
        <v>0.14820148483551993</v>
      </c>
      <c r="M28" s="238">
        <f t="shared" si="9"/>
        <v>3.7529834887630262E-3</v>
      </c>
      <c r="N28" s="226">
        <f t="shared" si="5"/>
        <v>-3.5567856701523484E-3</v>
      </c>
      <c r="O28" s="226">
        <f t="shared" si="6"/>
        <v>1.1123954511957407E-3</v>
      </c>
      <c r="Q28" s="105" t="s">
        <v>229</v>
      </c>
      <c r="R28" s="233">
        <f t="shared" si="7"/>
        <v>-3.5567856701523484E-3</v>
      </c>
      <c r="S28" s="233">
        <v>2.0366598778003286E-3</v>
      </c>
    </row>
    <row r="29" spans="1:19">
      <c r="A29" s="105" t="s">
        <v>230</v>
      </c>
      <c r="B29" s="234">
        <v>1E-10</v>
      </c>
      <c r="C29" s="234">
        <v>48</v>
      </c>
      <c r="D29" s="226">
        <f t="shared" si="0"/>
        <v>4.0070084323866016E-2</v>
      </c>
      <c r="E29" s="237">
        <f t="shared" si="8"/>
        <v>4.007008432202E-2</v>
      </c>
      <c r="I29" s="226">
        <f t="shared" si="1"/>
        <v>6.571196556995921</v>
      </c>
      <c r="J29" s="226">
        <f t="shared" si="2"/>
        <v>-5.0153583464733656E-2</v>
      </c>
      <c r="K29" s="226">
        <f t="shared" si="3"/>
        <v>0.98485094960972897</v>
      </c>
      <c r="L29" s="226">
        <f t="shared" si="4"/>
        <v>0.15102660013240576</v>
      </c>
      <c r="M29" s="238">
        <f t="shared" si="9"/>
        <v>3.7529834887630262E-3</v>
      </c>
      <c r="N29" s="226">
        <f t="shared" si="5"/>
        <v>-3.6961293527779E-3</v>
      </c>
      <c r="O29" s="226">
        <f t="shared" si="6"/>
        <v>1.1336006733218694E-3</v>
      </c>
      <c r="Q29" s="105" t="s">
        <v>230</v>
      </c>
      <c r="R29" s="233">
        <f t="shared" si="7"/>
        <v>-3.6961293527779E-3</v>
      </c>
      <c r="S29" s="233">
        <v>-9.1463414634147533E-3</v>
      </c>
    </row>
    <row r="30" spans="1:19">
      <c r="A30" s="105" t="s">
        <v>231</v>
      </c>
      <c r="B30" s="234">
        <v>1E-10</v>
      </c>
      <c r="C30" s="234">
        <v>48</v>
      </c>
      <c r="D30" s="226">
        <f t="shared" si="0"/>
        <v>4.0070084323866016E-2</v>
      </c>
      <c r="E30" s="237">
        <f t="shared" si="8"/>
        <v>4.007008432202E-2</v>
      </c>
      <c r="I30" s="226">
        <f t="shared" si="1"/>
        <v>6.571196556995921</v>
      </c>
      <c r="J30" s="226">
        <f t="shared" si="2"/>
        <v>-5.0153583464733656E-2</v>
      </c>
      <c r="K30" s="226">
        <f t="shared" si="3"/>
        <v>0.98485094960972897</v>
      </c>
      <c r="L30" s="226">
        <f t="shared" si="4"/>
        <v>0.15102660013240576</v>
      </c>
      <c r="M30" s="238">
        <f t="shared" si="9"/>
        <v>3.7529834887630262E-3</v>
      </c>
      <c r="N30" s="226">
        <f t="shared" si="5"/>
        <v>-3.6961293527779E-3</v>
      </c>
      <c r="O30" s="226">
        <f t="shared" si="6"/>
        <v>1.1336006733218694E-3</v>
      </c>
      <c r="Q30" s="105" t="s">
        <v>231</v>
      </c>
      <c r="R30" s="233">
        <f t="shared" si="7"/>
        <v>-3.6961293527779E-3</v>
      </c>
      <c r="S30" s="233">
        <v>-4.1025641025641546E-3</v>
      </c>
    </row>
    <row r="31" spans="1:19">
      <c r="A31" s="105" t="s">
        <v>232</v>
      </c>
      <c r="B31" s="234">
        <v>1E-10</v>
      </c>
      <c r="C31" s="234">
        <v>45</v>
      </c>
      <c r="D31" s="226">
        <f t="shared" si="0"/>
        <v>4.0070084323765326E-2</v>
      </c>
      <c r="E31" s="237">
        <f t="shared" si="8"/>
        <v>4.007008432202E-2</v>
      </c>
      <c r="I31" s="226">
        <f t="shared" si="1"/>
        <v>6.571196556995921</v>
      </c>
      <c r="J31" s="226">
        <f t="shared" si="2"/>
        <v>-0.12566134685507402</v>
      </c>
      <c r="K31" s="226">
        <f t="shared" si="3"/>
        <v>0.96247155049151822</v>
      </c>
      <c r="L31" s="226">
        <f t="shared" si="4"/>
        <v>0.14932375964330299</v>
      </c>
      <c r="M31" s="238">
        <f t="shared" si="9"/>
        <v>3.7529834887630262E-3</v>
      </c>
      <c r="N31" s="226">
        <f t="shared" si="5"/>
        <v>-3.6121398373988173E-3</v>
      </c>
      <c r="O31" s="226">
        <f t="shared" si="6"/>
        <v>1.1208192088426696E-3</v>
      </c>
      <c r="Q31" s="105" t="s">
        <v>232</v>
      </c>
      <c r="R31" s="233">
        <f t="shared" si="7"/>
        <v>-3.6121398373988173E-3</v>
      </c>
      <c r="S31" s="233">
        <v>0</v>
      </c>
    </row>
    <row r="32" spans="1:19">
      <c r="A32" s="105" t="s">
        <v>233</v>
      </c>
      <c r="B32" s="234">
        <v>1E-10</v>
      </c>
      <c r="C32" s="234">
        <v>44</v>
      </c>
      <c r="D32" s="226">
        <f t="shared" si="0"/>
        <v>4.0070084323734163E-2</v>
      </c>
      <c r="E32" s="237">
        <f t="shared" si="8"/>
        <v>4.007008432202E-2</v>
      </c>
      <c r="I32" s="226">
        <f t="shared" si="1"/>
        <v>6.571196556995921</v>
      </c>
      <c r="J32" s="226">
        <f t="shared" si="2"/>
        <v>-0.15096921549677725</v>
      </c>
      <c r="K32" s="226">
        <f t="shared" si="3"/>
        <v>0.95508316200277354</v>
      </c>
      <c r="L32" s="226">
        <f t="shared" si="4"/>
        <v>0.14876157980096677</v>
      </c>
      <c r="M32" s="238">
        <f t="shared" si="9"/>
        <v>3.7529834887630262E-3</v>
      </c>
      <c r="N32" s="226">
        <f t="shared" si="5"/>
        <v>-3.5844113373919915E-3</v>
      </c>
      <c r="O32" s="226">
        <f t="shared" si="6"/>
        <v>1.1165995055106633E-3</v>
      </c>
      <c r="Q32" s="105" t="s">
        <v>233</v>
      </c>
      <c r="R32" s="233">
        <f t="shared" si="7"/>
        <v>-3.5844113373919915E-3</v>
      </c>
      <c r="S32" s="233">
        <v>5.1493305870236039E-3</v>
      </c>
    </row>
    <row r="33" spans="1:19">
      <c r="A33" s="105" t="s">
        <v>234</v>
      </c>
      <c r="B33" s="234">
        <v>1E-10</v>
      </c>
      <c r="C33" s="234">
        <v>44</v>
      </c>
      <c r="D33" s="226">
        <f t="shared" si="0"/>
        <v>4.0070084323734163E-2</v>
      </c>
      <c r="E33" s="237">
        <f t="shared" si="8"/>
        <v>4.007008432202E-2</v>
      </c>
      <c r="I33" s="226">
        <f t="shared" si="1"/>
        <v>6.571196556995921</v>
      </c>
      <c r="J33" s="226">
        <f t="shared" si="2"/>
        <v>-0.15096921549677725</v>
      </c>
      <c r="K33" s="226">
        <f t="shared" si="3"/>
        <v>0.95508316200277354</v>
      </c>
      <c r="L33" s="226">
        <f t="shared" si="4"/>
        <v>0.14876157980096677</v>
      </c>
      <c r="M33" s="238">
        <f t="shared" si="9"/>
        <v>3.7529834887630262E-3</v>
      </c>
      <c r="N33" s="226">
        <f t="shared" si="5"/>
        <v>-3.5844113373919915E-3</v>
      </c>
      <c r="O33" s="226">
        <f t="shared" si="6"/>
        <v>1.1165995055106633E-3</v>
      </c>
      <c r="Q33" s="105" t="s">
        <v>234</v>
      </c>
      <c r="R33" s="233">
        <f t="shared" si="7"/>
        <v>-3.5844113373919915E-3</v>
      </c>
      <c r="S33" s="233">
        <v>-2.0491803278686049E-3</v>
      </c>
    </row>
    <row r="34" spans="1:19">
      <c r="A34" s="105" t="s">
        <v>235</v>
      </c>
      <c r="B34" s="234">
        <v>1E-10</v>
      </c>
      <c r="C34" s="234">
        <v>48</v>
      </c>
      <c r="D34" s="226">
        <f t="shared" si="0"/>
        <v>4.0070084323866016E-2</v>
      </c>
      <c r="E34" s="237">
        <f t="shared" si="8"/>
        <v>4.007008432202E-2</v>
      </c>
      <c r="I34" s="226">
        <f t="shared" si="1"/>
        <v>6.571196556995921</v>
      </c>
      <c r="J34" s="226">
        <f t="shared" si="2"/>
        <v>-5.0153583464733656E-2</v>
      </c>
      <c r="K34" s="226">
        <f t="shared" si="3"/>
        <v>0.98485094960972897</v>
      </c>
      <c r="L34" s="226">
        <f t="shared" si="4"/>
        <v>0.15102660013240576</v>
      </c>
      <c r="M34" s="238">
        <f t="shared" si="9"/>
        <v>3.7529834887630262E-3</v>
      </c>
      <c r="N34" s="226">
        <f t="shared" si="5"/>
        <v>-3.6961293527779E-3</v>
      </c>
      <c r="O34" s="226">
        <f t="shared" si="6"/>
        <v>1.1336006733218694E-3</v>
      </c>
      <c r="Q34" s="105" t="s">
        <v>235</v>
      </c>
      <c r="R34" s="233">
        <f t="shared" si="7"/>
        <v>-3.6961293527779E-3</v>
      </c>
      <c r="S34" s="233">
        <v>0</v>
      </c>
    </row>
    <row r="35" spans="1:19">
      <c r="A35" s="105" t="s">
        <v>236</v>
      </c>
      <c r="B35" s="234">
        <v>1</v>
      </c>
      <c r="C35" s="234">
        <v>43</v>
      </c>
      <c r="D35" s="226">
        <f t="shared" si="0"/>
        <v>5.691096003566877E-2</v>
      </c>
      <c r="E35" s="237">
        <f t="shared" si="8"/>
        <v>4.007008432202E-2</v>
      </c>
      <c r="I35" s="226">
        <f t="shared" si="1"/>
        <v>0.9318265768213928</v>
      </c>
      <c r="J35" s="226">
        <f t="shared" si="2"/>
        <v>-0.17637416478086138</v>
      </c>
      <c r="K35" s="226">
        <f t="shared" si="3"/>
        <v>0.68169275085332148</v>
      </c>
      <c r="L35" s="226">
        <f t="shared" si="4"/>
        <v>0.90236359033128255</v>
      </c>
      <c r="M35" s="238">
        <f t="shared" si="9"/>
        <v>3.7529834887630262E-3</v>
      </c>
      <c r="N35" s="226">
        <f t="shared" si="5"/>
        <v>-2.5583816383619629E-3</v>
      </c>
      <c r="O35" s="226">
        <f t="shared" si="6"/>
        <v>6.7731113107484539E-3</v>
      </c>
      <c r="Q35" s="105" t="s">
        <v>236</v>
      </c>
      <c r="R35" s="233">
        <f t="shared" si="7"/>
        <v>-2.5583816383619629E-3</v>
      </c>
      <c r="S35" s="233">
        <v>4.1067761806978798E-3</v>
      </c>
    </row>
    <row r="36" spans="1:19">
      <c r="A36" s="105" t="s">
        <v>237</v>
      </c>
      <c r="B36" s="234">
        <v>1E-10</v>
      </c>
      <c r="C36" s="234">
        <v>40</v>
      </c>
      <c r="D36" s="226">
        <f t="shared" si="0"/>
        <v>4.007008432361988E-2</v>
      </c>
      <c r="E36" s="237">
        <f t="shared" si="8"/>
        <v>4.007008432202E-2</v>
      </c>
      <c r="I36" s="226">
        <f t="shared" si="1"/>
        <v>6.571196556995921</v>
      </c>
      <c r="J36" s="226">
        <f t="shared" si="2"/>
        <v>-0.25334710313579978</v>
      </c>
      <c r="K36" s="226">
        <f t="shared" si="3"/>
        <v>0.92575412635548726</v>
      </c>
      <c r="L36" s="226">
        <f t="shared" si="4"/>
        <v>0.14652994394949756</v>
      </c>
      <c r="M36" s="238">
        <f t="shared" si="9"/>
        <v>3.7529834887630262E-3</v>
      </c>
      <c r="N36" s="226">
        <f t="shared" si="5"/>
        <v>-3.4743399508663838E-3</v>
      </c>
      <c r="O36" s="226">
        <f t="shared" si="6"/>
        <v>1.099848920503672E-3</v>
      </c>
      <c r="Q36" s="105" t="s">
        <v>237</v>
      </c>
      <c r="R36" s="233">
        <f t="shared" si="7"/>
        <v>-3.4743399508663838E-3</v>
      </c>
      <c r="S36" s="233">
        <v>3.0674846625766694E-3</v>
      </c>
    </row>
    <row r="37" spans="1:19">
      <c r="A37" s="105" t="s">
        <v>238</v>
      </c>
      <c r="B37" s="234">
        <v>1E-10</v>
      </c>
      <c r="C37" s="234">
        <v>40</v>
      </c>
      <c r="D37" s="226">
        <f t="shared" si="0"/>
        <v>4.007008432361988E-2</v>
      </c>
      <c r="E37" s="237">
        <f t="shared" si="8"/>
        <v>4.007008432202E-2</v>
      </c>
      <c r="I37" s="226">
        <f t="shared" si="1"/>
        <v>6.571196556995921</v>
      </c>
      <c r="J37" s="226">
        <f t="shared" si="2"/>
        <v>-0.25334710313579978</v>
      </c>
      <c r="K37" s="226">
        <f t="shared" si="3"/>
        <v>0.92575412635548726</v>
      </c>
      <c r="L37" s="226">
        <f t="shared" si="4"/>
        <v>0.14652994394949756</v>
      </c>
      <c r="M37" s="238">
        <f t="shared" si="9"/>
        <v>3.7529834887630262E-3</v>
      </c>
      <c r="N37" s="226">
        <f t="shared" si="5"/>
        <v>-3.4743399508663838E-3</v>
      </c>
      <c r="O37" s="226">
        <f t="shared" si="6"/>
        <v>1.099848920503672E-3</v>
      </c>
      <c r="Q37" s="105" t="s">
        <v>238</v>
      </c>
      <c r="R37" s="233">
        <f t="shared" si="7"/>
        <v>-3.4743399508663838E-3</v>
      </c>
      <c r="S37" s="233">
        <v>2.0387359836901986E-3</v>
      </c>
    </row>
    <row r="38" spans="1:19">
      <c r="A38" s="105" t="s">
        <v>239</v>
      </c>
      <c r="B38" s="234">
        <v>3</v>
      </c>
      <c r="C38" s="234">
        <v>50</v>
      </c>
      <c r="D38" s="226">
        <f t="shared" si="0"/>
        <v>9.766587926269879E-2</v>
      </c>
      <c r="E38" s="237">
        <f t="shared" si="8"/>
        <v>4.007008432202E-2</v>
      </c>
      <c r="I38" s="226">
        <f t="shared" si="1"/>
        <v>0.50388893880138763</v>
      </c>
      <c r="J38" s="226">
        <f t="shared" si="2"/>
        <v>0</v>
      </c>
      <c r="K38" s="226">
        <f t="shared" si="3"/>
        <v>1</v>
      </c>
      <c r="L38" s="226">
        <f t="shared" si="4"/>
        <v>1.9845643017660266</v>
      </c>
      <c r="M38" s="238">
        <f t="shared" si="9"/>
        <v>3.7529834887630262E-3</v>
      </c>
      <c r="N38" s="226">
        <f t="shared" si="5"/>
        <v>-3.7529834887630262E-3</v>
      </c>
      <c r="O38" s="226">
        <f t="shared" si="6"/>
        <v>1.4896074113832843E-2</v>
      </c>
      <c r="Q38" s="105" t="s">
        <v>239</v>
      </c>
      <c r="R38" s="233">
        <f t="shared" si="7"/>
        <v>-3.7529834887630262E-3</v>
      </c>
      <c r="S38" s="233">
        <v>3.0518819938960551E-3</v>
      </c>
    </row>
    <row r="39" spans="1:19">
      <c r="A39" s="105" t="s">
        <v>240</v>
      </c>
      <c r="B39" s="234">
        <v>2</v>
      </c>
      <c r="C39" s="234">
        <v>46</v>
      </c>
      <c r="D39" s="226">
        <f t="shared" si="0"/>
        <v>7.562304416194518E-2</v>
      </c>
      <c r="E39" s="237">
        <f t="shared" si="8"/>
        <v>4.007008432202E-2</v>
      </c>
      <c r="I39" s="226">
        <f t="shared" si="1"/>
        <v>0.62962601388928785</v>
      </c>
      <c r="J39" s="226">
        <f t="shared" si="2"/>
        <v>-0.10043372051146976</v>
      </c>
      <c r="K39" s="226">
        <f t="shared" si="3"/>
        <v>0.72486163589365193</v>
      </c>
      <c r="L39" s="226">
        <f t="shared" si="4"/>
        <v>1.3697509297931805</v>
      </c>
      <c r="M39" s="238">
        <f t="shared" si="9"/>
        <v>3.7529834887630262E-3</v>
      </c>
      <c r="N39" s="226">
        <f t="shared" si="5"/>
        <v>-2.7203937511466321E-3</v>
      </c>
      <c r="O39" s="226">
        <f t="shared" si="6"/>
        <v>1.0281305246463219E-2</v>
      </c>
      <c r="Q39" s="105" t="s">
        <v>240</v>
      </c>
      <c r="R39" s="233">
        <f t="shared" si="7"/>
        <v>-2.7203937511466321E-3</v>
      </c>
      <c r="S39" s="233">
        <v>2.0283975659229903E-3</v>
      </c>
    </row>
    <row r="40" spans="1:19">
      <c r="A40" s="105" t="s">
        <v>241</v>
      </c>
      <c r="B40" s="234">
        <v>2</v>
      </c>
      <c r="C40" s="234">
        <v>43</v>
      </c>
      <c r="D40" s="226">
        <f t="shared" si="0"/>
        <v>7.375183574931754E-2</v>
      </c>
      <c r="E40" s="237">
        <f t="shared" si="8"/>
        <v>4.007008432202E-2</v>
      </c>
      <c r="I40" s="226">
        <f t="shared" si="1"/>
        <v>0.60924903731362157</v>
      </c>
      <c r="J40" s="226">
        <f t="shared" si="2"/>
        <v>-0.17637416478086138</v>
      </c>
      <c r="K40" s="226">
        <f t="shared" si="3"/>
        <v>0.55099552989105904</v>
      </c>
      <c r="L40" s="226">
        <f t="shared" si="4"/>
        <v>1.2728748302417565</v>
      </c>
      <c r="M40" s="238">
        <f t="shared" si="9"/>
        <v>3.7529834887630262E-3</v>
      </c>
      <c r="N40" s="226">
        <f t="shared" si="5"/>
        <v>-2.067877126063379E-3</v>
      </c>
      <c r="O40" s="226">
        <f t="shared" si="6"/>
        <v>9.5541564423187036E-3</v>
      </c>
      <c r="Q40" s="105" t="s">
        <v>241</v>
      </c>
      <c r="R40" s="233">
        <f t="shared" si="7"/>
        <v>-2.067877126063379E-3</v>
      </c>
      <c r="S40" s="233">
        <v>8.0971659919029104E-3</v>
      </c>
    </row>
    <row r="41" spans="1:19">
      <c r="A41" s="105" t="s">
        <v>242</v>
      </c>
      <c r="B41" s="234">
        <v>2</v>
      </c>
      <c r="C41" s="234">
        <v>42</v>
      </c>
      <c r="D41" s="226">
        <f t="shared" si="0"/>
        <v>7.317111589712276E-2</v>
      </c>
      <c r="E41" s="237">
        <f t="shared" si="8"/>
        <v>4.007008432202E-2</v>
      </c>
      <c r="I41" s="226">
        <f t="shared" si="1"/>
        <v>0.60276685939914654</v>
      </c>
      <c r="J41" s="226">
        <f t="shared" si="2"/>
        <v>-0.20189347914185088</v>
      </c>
      <c r="K41" s="226">
        <f t="shared" si="3"/>
        <v>0.49818956031082079</v>
      </c>
      <c r="L41" s="226">
        <f t="shared" si="4"/>
        <v>1.2427603947936476</v>
      </c>
      <c r="M41" s="238">
        <f t="shared" si="9"/>
        <v>3.7529834887630262E-3</v>
      </c>
      <c r="N41" s="226">
        <f t="shared" si="5"/>
        <v>-1.8696971941206224E-3</v>
      </c>
      <c r="O41" s="226">
        <f t="shared" si="6"/>
        <v>9.3281184842983599E-3</v>
      </c>
      <c r="Q41" s="105" t="s">
        <v>242</v>
      </c>
      <c r="R41" s="233">
        <f t="shared" si="7"/>
        <v>-1.8696971941206224E-3</v>
      </c>
      <c r="S41" s="233">
        <v>-6.0240963855421326E-3</v>
      </c>
    </row>
    <row r="42" spans="1:19">
      <c r="A42" s="105" t="s">
        <v>243</v>
      </c>
      <c r="B42" s="234">
        <v>2</v>
      </c>
      <c r="C42" s="234">
        <v>44</v>
      </c>
      <c r="D42" s="226">
        <f t="shared" si="0"/>
        <v>7.4353295596233576E-2</v>
      </c>
      <c r="E42" s="237">
        <f t="shared" si="8"/>
        <v>4.007008432202E-2</v>
      </c>
      <c r="I42" s="226">
        <f t="shared" si="1"/>
        <v>0.61588242896969536</v>
      </c>
      <c r="J42" s="226">
        <f t="shared" si="2"/>
        <v>-0.15096921549677725</v>
      </c>
      <c r="K42" s="226">
        <f t="shared" si="3"/>
        <v>0.60626226314788134</v>
      </c>
      <c r="L42" s="226">
        <f t="shared" si="4"/>
        <v>1.3040331949678969</v>
      </c>
      <c r="M42" s="238">
        <f t="shared" si="9"/>
        <v>3.7529834887630262E-3</v>
      </c>
      <c r="N42" s="226">
        <f t="shared" si="5"/>
        <v>-2.2752922634541035E-3</v>
      </c>
      <c r="O42" s="226">
        <f t="shared" si="6"/>
        <v>9.7880300990268263E-3</v>
      </c>
      <c r="Q42" s="105" t="s">
        <v>243</v>
      </c>
      <c r="R42" s="233">
        <f t="shared" si="7"/>
        <v>-2.2752922634541035E-3</v>
      </c>
      <c r="S42" s="233">
        <v>1.2193272727272886E-2</v>
      </c>
    </row>
    <row r="43" spans="1:19">
      <c r="A43" s="105" t="s">
        <v>244</v>
      </c>
      <c r="B43" s="234">
        <v>2</v>
      </c>
      <c r="C43" s="234">
        <v>41</v>
      </c>
      <c r="D43" s="226">
        <f t="shared" si="0"/>
        <v>7.2610081463646448E-2</v>
      </c>
      <c r="E43" s="237">
        <f t="shared" si="8"/>
        <v>4.007008432202E-2</v>
      </c>
      <c r="I43" s="226">
        <f t="shared" si="1"/>
        <v>0.59643047125038706</v>
      </c>
      <c r="J43" s="226">
        <f t="shared" si="2"/>
        <v>-0.2275449766411495</v>
      </c>
      <c r="K43" s="226">
        <f t="shared" si="3"/>
        <v>0.44768991060737962</v>
      </c>
      <c r="L43" s="226">
        <f t="shared" si="4"/>
        <v>1.2136283945824977</v>
      </c>
      <c r="M43" s="238">
        <f t="shared" si="9"/>
        <v>3.7529834887630262E-3</v>
      </c>
      <c r="N43" s="226">
        <f t="shared" si="5"/>
        <v>-1.6801728425952908E-3</v>
      </c>
      <c r="O43" s="226">
        <f t="shared" si="6"/>
        <v>9.1094546527241849E-3</v>
      </c>
      <c r="Q43" s="105" t="s">
        <v>244</v>
      </c>
      <c r="R43" s="233">
        <f t="shared" si="7"/>
        <v>-1.6801728425952908E-3</v>
      </c>
      <c r="S43" s="233">
        <v>4.2462845010613481E-3</v>
      </c>
    </row>
    <row r="44" spans="1:19">
      <c r="A44" s="105" t="s">
        <v>245</v>
      </c>
      <c r="B44" s="234">
        <v>4</v>
      </c>
      <c r="C44" s="234">
        <v>37</v>
      </c>
      <c r="D44" s="226">
        <f t="shared" si="0"/>
        <v>0.10101801547617748</v>
      </c>
      <c r="E44" s="237">
        <f t="shared" si="8"/>
        <v>4.007008432202E-2</v>
      </c>
      <c r="I44" s="226">
        <f t="shared" si="1"/>
        <v>0.26379492013518741</v>
      </c>
      <c r="J44" s="226">
        <f t="shared" si="2"/>
        <v>-0.33185334643681658</v>
      </c>
      <c r="K44" s="226">
        <f t="shared" si="3"/>
        <v>-0.11425942140872837</v>
      </c>
      <c r="L44" s="226">
        <f t="shared" si="4"/>
        <v>1.6788431296124935</v>
      </c>
      <c r="M44" s="238">
        <f t="shared" si="9"/>
        <v>3.7529834887630262E-3</v>
      </c>
      <c r="N44" s="226">
        <f t="shared" si="5"/>
        <v>4.2881372198257421E-4</v>
      </c>
      <c r="O44" s="226">
        <f t="shared" si="6"/>
        <v>1.2601341091317867E-2</v>
      </c>
      <c r="Q44" s="105" t="s">
        <v>245</v>
      </c>
      <c r="R44" s="233">
        <f t="shared" si="7"/>
        <v>4.2881372198257421E-4</v>
      </c>
      <c r="S44" s="233">
        <v>5.2854122621566191E-3</v>
      </c>
    </row>
    <row r="45" spans="1:19">
      <c r="A45" s="105" t="s">
        <v>246</v>
      </c>
      <c r="B45" s="234">
        <v>2</v>
      </c>
      <c r="C45" s="234">
        <v>36</v>
      </c>
      <c r="D45" s="226">
        <f t="shared" si="0"/>
        <v>7.0067894186956886E-2</v>
      </c>
      <c r="E45" s="237">
        <f t="shared" si="8"/>
        <v>4.007008432202E-2</v>
      </c>
      <c r="I45" s="226">
        <f t="shared" si="1"/>
        <v>0.56676350262190367</v>
      </c>
      <c r="J45" s="226">
        <f t="shared" si="2"/>
        <v>-0.35845879325119384</v>
      </c>
      <c r="K45" s="226">
        <f t="shared" si="3"/>
        <v>0.22514017474486009</v>
      </c>
      <c r="L45" s="226">
        <f t="shared" si="4"/>
        <v>1.0808213382453538</v>
      </c>
      <c r="M45" s="238">
        <f t="shared" si="9"/>
        <v>3.7529834887630262E-3</v>
      </c>
      <c r="N45" s="226">
        <f t="shared" si="5"/>
        <v>-8.4494735847468242E-4</v>
      </c>
      <c r="O45" s="226">
        <f t="shared" si="6"/>
        <v>8.1126092734751416E-3</v>
      </c>
      <c r="Q45" s="105" t="s">
        <v>246</v>
      </c>
      <c r="R45" s="233">
        <f t="shared" si="7"/>
        <v>-8.4494735847468242E-4</v>
      </c>
      <c r="S45" s="233">
        <v>-2.103049421661396E-3</v>
      </c>
    </row>
    <row r="46" spans="1:19">
      <c r="A46" s="105" t="s">
        <v>247</v>
      </c>
      <c r="B46" s="234">
        <v>3</v>
      </c>
      <c r="C46" s="234">
        <v>37</v>
      </c>
      <c r="D46" s="226">
        <f t="shared" si="0"/>
        <v>8.5781032687638092E-2</v>
      </c>
      <c r="E46" s="237">
        <f t="shared" si="8"/>
        <v>4.007008432202E-2</v>
      </c>
      <c r="I46" s="226">
        <f t="shared" si="1"/>
        <v>0.38605582658422244</v>
      </c>
      <c r="J46" s="226">
        <f t="shared" si="2"/>
        <v>-0.33185334643681658</v>
      </c>
      <c r="K46" s="226">
        <f t="shared" si="3"/>
        <v>7.5500470232628458E-2</v>
      </c>
      <c r="L46" s="226">
        <f t="shared" si="4"/>
        <v>1.3929338662603969</v>
      </c>
      <c r="M46" s="238">
        <f t="shared" si="9"/>
        <v>3.7529834887630262E-3</v>
      </c>
      <c r="N46" s="226">
        <f t="shared" si="5"/>
        <v>-2.8335201817689896E-4</v>
      </c>
      <c r="O46" s="226">
        <f t="shared" si="6"/>
        <v>1.0455315602028231E-2</v>
      </c>
      <c r="Q46" s="105" t="s">
        <v>247</v>
      </c>
      <c r="R46" s="233">
        <f t="shared" si="7"/>
        <v>-2.8335201817689896E-4</v>
      </c>
      <c r="S46" s="233">
        <v>7.3761854583771491E-3</v>
      </c>
    </row>
    <row r="47" spans="1:19">
      <c r="A47" s="105" t="s">
        <v>248</v>
      </c>
      <c r="B47" s="234">
        <v>4</v>
      </c>
      <c r="C47" s="234">
        <v>36</v>
      </c>
      <c r="D47" s="226">
        <f t="shared" si="0"/>
        <v>0.10006570405189376</v>
      </c>
      <c r="E47" s="237">
        <f t="shared" si="8"/>
        <v>4.007008432202E-2</v>
      </c>
      <c r="I47" s="226">
        <f t="shared" si="1"/>
        <v>0.2540269824080959</v>
      </c>
      <c r="J47" s="226">
        <f t="shared" si="2"/>
        <v>-0.35845879325119384</v>
      </c>
      <c r="K47" s="226">
        <f t="shared" si="3"/>
        <v>-0.17050487536740885</v>
      </c>
      <c r="L47" s="226">
        <f t="shared" si="4"/>
        <v>1.6326909778820309</v>
      </c>
      <c r="M47" s="238">
        <f t="shared" si="9"/>
        <v>3.7529834887630262E-3</v>
      </c>
      <c r="N47" s="226">
        <f t="shared" si="5"/>
        <v>6.3990198200748305E-4</v>
      </c>
      <c r="O47" s="226">
        <f t="shared" si="6"/>
        <v>1.2254924564487242E-2</v>
      </c>
      <c r="Q47" s="105" t="s">
        <v>248</v>
      </c>
      <c r="R47" s="233">
        <f t="shared" si="7"/>
        <v>6.3990198200748305E-4</v>
      </c>
      <c r="S47" s="233">
        <v>1.3598326359832713E-2</v>
      </c>
    </row>
    <row r="48" spans="1:19">
      <c r="A48" s="105" t="s">
        <v>249</v>
      </c>
      <c r="B48" s="234">
        <v>5</v>
      </c>
      <c r="C48" s="234">
        <v>37</v>
      </c>
      <c r="D48" s="226">
        <f t="shared" si="0"/>
        <v>0.11625499826471683</v>
      </c>
      <c r="E48" s="237">
        <f t="shared" si="8"/>
        <v>4.007008432202E-2</v>
      </c>
      <c r="I48" s="226">
        <f t="shared" si="1"/>
        <v>0.17614749362244458</v>
      </c>
      <c r="J48" s="226">
        <f t="shared" si="2"/>
        <v>-0.33185334643681658</v>
      </c>
      <c r="K48" s="226">
        <f t="shared" si="3"/>
        <v>-0.30650707742177752</v>
      </c>
      <c r="L48" s="226">
        <f t="shared" si="4"/>
        <v>1.9685006817771096</v>
      </c>
      <c r="M48" s="238">
        <f t="shared" si="9"/>
        <v>3.7529834887630262E-3</v>
      </c>
      <c r="N48" s="226">
        <f t="shared" si="5"/>
        <v>1.1503160007529415E-3</v>
      </c>
      <c r="O48" s="226">
        <f t="shared" si="6"/>
        <v>1.4775501112656506E-2</v>
      </c>
      <c r="Q48" s="105" t="s">
        <v>249</v>
      </c>
      <c r="R48" s="233">
        <f t="shared" si="7"/>
        <v>1.1503160007529415E-3</v>
      </c>
      <c r="S48" s="233">
        <v>-3.0959752321982892E-3</v>
      </c>
    </row>
    <row r="49" spans="1:19">
      <c r="A49" s="105" t="s">
        <v>250</v>
      </c>
      <c r="B49" s="234">
        <v>4</v>
      </c>
      <c r="C49" s="234">
        <v>37</v>
      </c>
      <c r="D49" s="226">
        <f t="shared" si="0"/>
        <v>0.10101801547617748</v>
      </c>
      <c r="E49" s="237">
        <f t="shared" si="8"/>
        <v>4.007008432202E-2</v>
      </c>
      <c r="I49" s="226">
        <f t="shared" si="1"/>
        <v>0.26379492013518741</v>
      </c>
      <c r="J49" s="226">
        <f t="shared" si="2"/>
        <v>-0.33185334643681658</v>
      </c>
      <c r="K49" s="226">
        <f t="shared" si="3"/>
        <v>-0.11425942140872837</v>
      </c>
      <c r="L49" s="226">
        <f t="shared" si="4"/>
        <v>1.6788431296124935</v>
      </c>
      <c r="M49" s="238">
        <f t="shared" si="9"/>
        <v>3.7529834887630262E-3</v>
      </c>
      <c r="N49" s="226">
        <f t="shared" si="5"/>
        <v>4.2881372198257421E-4</v>
      </c>
      <c r="O49" s="226">
        <f t="shared" si="6"/>
        <v>1.2601341091317867E-2</v>
      </c>
      <c r="Q49" s="105" t="s">
        <v>250</v>
      </c>
      <c r="R49" s="233">
        <f t="shared" si="7"/>
        <v>4.2881372198257421E-4</v>
      </c>
      <c r="S49" s="233">
        <v>6.2111801242237252E-3</v>
      </c>
    </row>
    <row r="50" spans="1:19">
      <c r="A50" s="105" t="s">
        <v>251</v>
      </c>
      <c r="B50" s="234">
        <v>5</v>
      </c>
      <c r="C50" s="234">
        <v>39</v>
      </c>
      <c r="D50" s="226">
        <f t="shared" si="0"/>
        <v>0.11875286429562493</v>
      </c>
      <c r="E50" s="237">
        <f t="shared" si="8"/>
        <v>4.007008432202E-2</v>
      </c>
      <c r="I50" s="226">
        <f t="shared" si="1"/>
        <v>0.19922729155415442</v>
      </c>
      <c r="J50" s="226">
        <f t="shared" si="2"/>
        <v>-0.27931903444745415</v>
      </c>
      <c r="K50" s="226">
        <f t="shared" si="3"/>
        <v>-0.16736465947296922</v>
      </c>
      <c r="L50" s="226">
        <f t="shared" si="4"/>
        <v>2.0896618481125664</v>
      </c>
      <c r="M50" s="238">
        <f t="shared" si="9"/>
        <v>3.7529834887630262E-3</v>
      </c>
      <c r="N50" s="226">
        <f t="shared" si="5"/>
        <v>6.2811680360449985E-4</v>
      </c>
      <c r="O50" s="226">
        <f t="shared" si="6"/>
        <v>1.5684932826128983E-2</v>
      </c>
      <c r="Q50" s="105" t="s">
        <v>251</v>
      </c>
      <c r="R50" s="233">
        <f t="shared" si="7"/>
        <v>6.2811680360449985E-4</v>
      </c>
      <c r="S50" s="233">
        <v>1.1316872427983515E-2</v>
      </c>
    </row>
    <row r="51" spans="1:19">
      <c r="A51" s="105" t="s">
        <v>252</v>
      </c>
      <c r="B51" s="234">
        <v>6</v>
      </c>
      <c r="C51" s="234">
        <v>38</v>
      </c>
      <c r="D51" s="226">
        <f t="shared" si="0"/>
        <v>0.13296652777472773</v>
      </c>
      <c r="E51" s="237">
        <f t="shared" si="8"/>
        <v>4.007008432202E-2</v>
      </c>
      <c r="I51" s="226">
        <f t="shared" si="1"/>
        <v>0.12252560649797857</v>
      </c>
      <c r="J51" s="226">
        <f t="shared" si="2"/>
        <v>-0.30548078809939727</v>
      </c>
      <c r="K51" s="226">
        <f t="shared" si="3"/>
        <v>-0.4274589910590566</v>
      </c>
      <c r="L51" s="226">
        <f t="shared" si="4"/>
        <v>2.3364136905961339</v>
      </c>
      <c r="M51" s="238">
        <f t="shared" si="9"/>
        <v>3.7529834887630262E-3</v>
      </c>
      <c r="N51" s="226">
        <f t="shared" si="5"/>
        <v>1.6042465355679415E-3</v>
      </c>
      <c r="O51" s="226">
        <f t="shared" si="6"/>
        <v>1.7537044007454351E-2</v>
      </c>
      <c r="Q51" s="105" t="s">
        <v>252</v>
      </c>
      <c r="R51" s="233">
        <f t="shared" si="7"/>
        <v>1.6042465355679415E-3</v>
      </c>
      <c r="S51" s="233">
        <v>3.0518819938962771E-3</v>
      </c>
    </row>
    <row r="52" spans="1:19">
      <c r="A52" s="105" t="s">
        <v>253</v>
      </c>
      <c r="B52" s="234">
        <v>5</v>
      </c>
      <c r="C52" s="234">
        <v>38</v>
      </c>
      <c r="D52" s="226">
        <f t="shared" si="0"/>
        <v>0.11748378719927645</v>
      </c>
      <c r="E52" s="237">
        <f t="shared" si="8"/>
        <v>4.007008432202E-2</v>
      </c>
      <c r="I52" s="226">
        <f t="shared" si="1"/>
        <v>0.18761141550666294</v>
      </c>
      <c r="J52" s="226">
        <f t="shared" si="2"/>
        <v>-0.30548078809939727</v>
      </c>
      <c r="K52" s="226">
        <f t="shared" si="3"/>
        <v>-0.23904124163946869</v>
      </c>
      <c r="L52" s="226">
        <f t="shared" si="4"/>
        <v>2.0280182746489279</v>
      </c>
      <c r="M52" s="238">
        <f t="shared" si="9"/>
        <v>3.7529834887630262E-3</v>
      </c>
      <c r="N52" s="226">
        <f t="shared" si="5"/>
        <v>8.9711783300633872E-4</v>
      </c>
      <c r="O52" s="226">
        <f t="shared" si="6"/>
        <v>1.5222238199334213E-2</v>
      </c>
      <c r="Q52" s="105" t="s">
        <v>253</v>
      </c>
      <c r="R52" s="233">
        <f t="shared" si="7"/>
        <v>8.9711783300633872E-4</v>
      </c>
      <c r="S52" s="233">
        <v>6.0851926977687487E-3</v>
      </c>
    </row>
    <row r="53" spans="1:19">
      <c r="A53" s="105" t="s">
        <v>254</v>
      </c>
      <c r="B53" s="234">
        <v>6</v>
      </c>
      <c r="C53" s="234">
        <v>38</v>
      </c>
      <c r="D53" s="226">
        <f t="shared" si="0"/>
        <v>0.13296652777472773</v>
      </c>
      <c r="E53" s="237">
        <f t="shared" si="8"/>
        <v>4.007008432202E-2</v>
      </c>
      <c r="I53" s="226">
        <f t="shared" si="1"/>
        <v>0.12252560649797857</v>
      </c>
      <c r="J53" s="226">
        <f t="shared" si="2"/>
        <v>-0.30548078809939727</v>
      </c>
      <c r="K53" s="226">
        <f t="shared" si="3"/>
        <v>-0.4274589910590566</v>
      </c>
      <c r="L53" s="226">
        <f t="shared" si="4"/>
        <v>2.3364136905961339</v>
      </c>
      <c r="M53" s="238">
        <f t="shared" si="9"/>
        <v>3.7529834887630262E-3</v>
      </c>
      <c r="N53" s="226">
        <f t="shared" si="5"/>
        <v>1.6042465355679415E-3</v>
      </c>
      <c r="O53" s="226">
        <f t="shared" si="6"/>
        <v>1.7537044007454351E-2</v>
      </c>
      <c r="Q53" s="105" t="s">
        <v>254</v>
      </c>
      <c r="R53" s="233">
        <f t="shared" si="7"/>
        <v>1.6042465355679415E-3</v>
      </c>
      <c r="S53" s="233">
        <v>9.0725806451612545E-3</v>
      </c>
    </row>
    <row r="54" spans="1:19">
      <c r="A54" s="105" t="s">
        <v>255</v>
      </c>
      <c r="B54" s="234">
        <v>9</v>
      </c>
      <c r="C54" s="234">
        <v>37</v>
      </c>
      <c r="D54" s="226">
        <f t="shared" si="0"/>
        <v>0.17720292941887428</v>
      </c>
      <c r="E54" s="237">
        <f t="shared" si="8"/>
        <v>4.007008432202E-2</v>
      </c>
      <c r="I54" s="226">
        <f t="shared" si="1"/>
        <v>-1.9784304970715171E-2</v>
      </c>
      <c r="J54" s="226">
        <f t="shared" si="2"/>
        <v>-0.33185334643681658</v>
      </c>
      <c r="K54" s="226">
        <f t="shared" si="3"/>
        <v>-1.126794409838082</v>
      </c>
      <c r="L54" s="226">
        <f t="shared" si="4"/>
        <v>3.204419109636754</v>
      </c>
      <c r="M54" s="238">
        <f t="shared" si="9"/>
        <v>3.7529834887630262E-3</v>
      </c>
      <c r="N54" s="226">
        <f t="shared" si="5"/>
        <v>4.2288408153528002E-3</v>
      </c>
      <c r="O54" s="226">
        <f t="shared" si="6"/>
        <v>2.4052264019086909E-2</v>
      </c>
      <c r="Q54" s="105" t="s">
        <v>255</v>
      </c>
      <c r="R54" s="233">
        <f t="shared" si="7"/>
        <v>4.2288408153528002E-3</v>
      </c>
      <c r="S54" s="233">
        <v>2.5974025974025983E-2</v>
      </c>
    </row>
    <row r="55" spans="1:19">
      <c r="A55" s="105" t="s">
        <v>256</v>
      </c>
      <c r="B55" s="234">
        <v>13</v>
      </c>
      <c r="C55" s="234">
        <v>36</v>
      </c>
      <c r="D55" s="226">
        <f t="shared" si="0"/>
        <v>0.23505584844410971</v>
      </c>
      <c r="E55" s="237">
        <f t="shared" si="8"/>
        <v>4.007008432202E-2</v>
      </c>
      <c r="I55" s="226">
        <f t="shared" si="1"/>
        <v>-0.13339639792882371</v>
      </c>
      <c r="J55" s="226">
        <f t="shared" si="2"/>
        <v>-0.35845879325119384</v>
      </c>
      <c r="K55" s="226">
        <f t="shared" si="3"/>
        <v>-2.1854170283556451</v>
      </c>
      <c r="L55" s="226">
        <f t="shared" si="4"/>
        <v>4.4432122859424874</v>
      </c>
      <c r="M55" s="238">
        <f t="shared" si="9"/>
        <v>3.7529834887630262E-3</v>
      </c>
      <c r="N55" s="226">
        <f t="shared" si="5"/>
        <v>8.201834023480294E-3</v>
      </c>
      <c r="O55" s="226">
        <f t="shared" si="6"/>
        <v>3.3350604692422355E-2</v>
      </c>
      <c r="Q55" s="105" t="s">
        <v>256</v>
      </c>
      <c r="R55" s="233">
        <f t="shared" si="7"/>
        <v>8.201834023480294E-3</v>
      </c>
      <c r="S55" s="233">
        <v>1.6553067185978598E-2</v>
      </c>
    </row>
    <row r="56" spans="1:19">
      <c r="A56" s="105" t="s">
        <v>257</v>
      </c>
      <c r="B56" s="234">
        <v>9</v>
      </c>
      <c r="C56" s="234">
        <v>36</v>
      </c>
      <c r="D56" s="226">
        <f t="shared" si="0"/>
        <v>0.17506022871423593</v>
      </c>
      <c r="E56" s="237">
        <f t="shared" si="8"/>
        <v>4.007008432202E-2</v>
      </c>
      <c r="I56" s="226">
        <f t="shared" si="1"/>
        <v>-3.5372833373468124E-2</v>
      </c>
      <c r="J56" s="226">
        <f t="shared" si="2"/>
        <v>-0.35845879325119384</v>
      </c>
      <c r="K56" s="226">
        <f t="shared" si="3"/>
        <v>-1.218968558007629</v>
      </c>
      <c r="L56" s="226">
        <f t="shared" si="4"/>
        <v>3.0951515205998352</v>
      </c>
      <c r="M56" s="238">
        <f t="shared" si="9"/>
        <v>3.7529834887630262E-3</v>
      </c>
      <c r="N56" s="226">
        <f t="shared" si="5"/>
        <v>4.5747688715239068E-3</v>
      </c>
      <c r="O56" s="226">
        <f t="shared" si="6"/>
        <v>2.3232105104061911E-2</v>
      </c>
      <c r="Q56" s="105" t="s">
        <v>257</v>
      </c>
      <c r="R56" s="233">
        <f t="shared" si="7"/>
        <v>4.5747688715239068E-3</v>
      </c>
      <c r="S56" s="233">
        <v>-2.2030651340996243E-2</v>
      </c>
    </row>
    <row r="57" spans="1:19">
      <c r="A57" s="105" t="s">
        <v>258</v>
      </c>
      <c r="B57" s="234">
        <v>3</v>
      </c>
      <c r="C57" s="234">
        <v>42</v>
      </c>
      <c r="D57" s="226">
        <f t="shared" si="0"/>
        <v>8.9721631684674133E-2</v>
      </c>
      <c r="E57" s="237">
        <f t="shared" si="8"/>
        <v>4.007008432202E-2</v>
      </c>
      <c r="I57" s="226">
        <f t="shared" si="1"/>
        <v>0.42788472080201456</v>
      </c>
      <c r="J57" s="226">
        <f t="shared" si="2"/>
        <v>-0.20189347914185088</v>
      </c>
      <c r="K57" s="226">
        <f t="shared" si="3"/>
        <v>0.35884259201145285</v>
      </c>
      <c r="L57" s="226">
        <f t="shared" si="4"/>
        <v>1.5878606151961658</v>
      </c>
      <c r="M57" s="238">
        <f t="shared" si="9"/>
        <v>3.7529834887630262E-3</v>
      </c>
      <c r="N57" s="226">
        <f t="shared" si="5"/>
        <v>-1.3467303228839097E-3</v>
      </c>
      <c r="O57" s="226">
        <f t="shared" si="6"/>
        <v>1.1918429342576623E-2</v>
      </c>
      <c r="Q57" s="105" t="s">
        <v>258</v>
      </c>
      <c r="R57" s="233">
        <f t="shared" si="7"/>
        <v>-1.3467303228839097E-3</v>
      </c>
      <c r="S57" s="233">
        <v>-2.1547502448579725E-2</v>
      </c>
    </row>
    <row r="58" spans="1:19">
      <c r="A58" s="105" t="s">
        <v>259</v>
      </c>
      <c r="B58" s="234">
        <v>2</v>
      </c>
      <c r="C58" s="234">
        <v>49</v>
      </c>
      <c r="D58" s="226">
        <f t="shared" si="0"/>
        <v>7.7714394740764317E-2</v>
      </c>
      <c r="E58" s="237">
        <f t="shared" si="8"/>
        <v>4.007008432202E-2</v>
      </c>
      <c r="I58" s="226">
        <f t="shared" si="1"/>
        <v>0.65152884949664647</v>
      </c>
      <c r="J58" s="226">
        <f t="shared" si="2"/>
        <v>-2.506890825871106E-2</v>
      </c>
      <c r="K58" s="226">
        <f t="shared" si="3"/>
        <v>0.92589715832970454</v>
      </c>
      <c r="L58" s="226">
        <f t="shared" si="4"/>
        <v>1.4779830239425318</v>
      </c>
      <c r="M58" s="238">
        <f t="shared" si="9"/>
        <v>3.7529834887630262E-3</v>
      </c>
      <c r="N58" s="226">
        <f t="shared" si="5"/>
        <v>-3.4748767475039867E-3</v>
      </c>
      <c r="O58" s="226">
        <f t="shared" si="6"/>
        <v>1.109369177105674E-2</v>
      </c>
      <c r="Q58" s="105" t="s">
        <v>259</v>
      </c>
      <c r="R58" s="233">
        <f t="shared" si="7"/>
        <v>-3.4748767475039867E-3</v>
      </c>
      <c r="S58" s="233">
        <v>-3.0030030030031574E-3</v>
      </c>
    </row>
    <row r="59" spans="1:19">
      <c r="A59" s="105" t="s">
        <v>260</v>
      </c>
      <c r="B59" s="234">
        <v>2</v>
      </c>
      <c r="C59" s="234">
        <v>44</v>
      </c>
      <c r="D59" s="226">
        <f t="shared" si="0"/>
        <v>7.4353295596233576E-2</v>
      </c>
      <c r="E59" s="237">
        <f t="shared" si="8"/>
        <v>4.007008432202E-2</v>
      </c>
      <c r="I59" s="226">
        <f t="shared" si="1"/>
        <v>0.61588242896969536</v>
      </c>
      <c r="J59" s="226">
        <f t="shared" si="2"/>
        <v>-0.15096921549677725</v>
      </c>
      <c r="K59" s="226">
        <f t="shared" si="3"/>
        <v>0.60626226314788134</v>
      </c>
      <c r="L59" s="226">
        <f t="shared" si="4"/>
        <v>1.3040331949678969</v>
      </c>
      <c r="M59" s="238">
        <f t="shared" si="9"/>
        <v>3.7529834887630262E-3</v>
      </c>
      <c r="N59" s="226">
        <f t="shared" si="5"/>
        <v>-2.2752922634541035E-3</v>
      </c>
      <c r="O59" s="226">
        <f t="shared" si="6"/>
        <v>9.7880300990268263E-3</v>
      </c>
      <c r="Q59" s="105" t="s">
        <v>260</v>
      </c>
      <c r="R59" s="233">
        <f t="shared" si="7"/>
        <v>-2.2752922634541035E-3</v>
      </c>
      <c r="S59" s="233">
        <v>-1.0040160642570184E-2</v>
      </c>
    </row>
    <row r="60" spans="1:19">
      <c r="A60" s="105" t="s">
        <v>261</v>
      </c>
      <c r="B60" s="234">
        <v>1</v>
      </c>
      <c r="C60" s="234">
        <v>43</v>
      </c>
      <c r="D60" s="226">
        <f t="shared" si="0"/>
        <v>5.691096003566877E-2</v>
      </c>
      <c r="E60" s="237">
        <f t="shared" si="8"/>
        <v>4.007008432202E-2</v>
      </c>
      <c r="I60" s="226">
        <f t="shared" si="1"/>
        <v>0.9318265768213928</v>
      </c>
      <c r="J60" s="226">
        <f t="shared" si="2"/>
        <v>-0.17637416478086138</v>
      </c>
      <c r="K60" s="226">
        <f t="shared" si="3"/>
        <v>0.68169275085332148</v>
      </c>
      <c r="L60" s="226">
        <f t="shared" si="4"/>
        <v>0.90236359033128255</v>
      </c>
      <c r="M60" s="238">
        <f t="shared" si="9"/>
        <v>3.7529834887630262E-3</v>
      </c>
      <c r="N60" s="226">
        <f t="shared" si="5"/>
        <v>-2.5583816383619629E-3</v>
      </c>
      <c r="O60" s="226">
        <f t="shared" si="6"/>
        <v>6.7731113107484539E-3</v>
      </c>
      <c r="Q60" s="105" t="s">
        <v>261</v>
      </c>
      <c r="R60" s="233">
        <f t="shared" si="7"/>
        <v>-2.5583816383619629E-3</v>
      </c>
      <c r="S60" s="233">
        <v>-4.0567951318457585E-3</v>
      </c>
    </row>
    <row r="61" spans="1:19">
      <c r="A61" s="105" t="s">
        <v>262</v>
      </c>
      <c r="B61" s="234">
        <v>1</v>
      </c>
      <c r="C61" s="234">
        <v>45</v>
      </c>
      <c r="D61" s="226">
        <f t="shared" si="0"/>
        <v>5.7523355516165095E-2</v>
      </c>
      <c r="E61" s="237">
        <f t="shared" si="8"/>
        <v>4.007008432202E-2</v>
      </c>
      <c r="I61" s="226">
        <f t="shared" si="1"/>
        <v>0.93908936646026919</v>
      </c>
      <c r="J61" s="226">
        <f t="shared" si="2"/>
        <v>-0.12566134685507402</v>
      </c>
      <c r="K61" s="226">
        <f t="shared" si="3"/>
        <v>0.76396099991555977</v>
      </c>
      <c r="L61" s="226">
        <f t="shared" si="4"/>
        <v>0.93918697352760883</v>
      </c>
      <c r="M61" s="238">
        <f t="shared" si="9"/>
        <v>3.7529834887630262E-3</v>
      </c>
      <c r="N61" s="226">
        <f t="shared" si="5"/>
        <v>-2.8671330187419876E-3</v>
      </c>
      <c r="O61" s="226">
        <f t="shared" si="6"/>
        <v>7.0495064090208663E-3</v>
      </c>
      <c r="Q61" s="105" t="s">
        <v>262</v>
      </c>
      <c r="R61" s="233">
        <f t="shared" si="7"/>
        <v>-2.8671330187419876E-3</v>
      </c>
      <c r="S61" s="233">
        <v>-1.0183299389003864E-3</v>
      </c>
    </row>
    <row r="62" spans="1:19">
      <c r="A62" s="105" t="s">
        <v>263</v>
      </c>
      <c r="B62" s="234">
        <v>1</v>
      </c>
      <c r="C62" s="234">
        <v>47</v>
      </c>
      <c r="D62" s="226">
        <f t="shared" si="0"/>
        <v>5.818196952349132E-2</v>
      </c>
      <c r="E62" s="237">
        <f t="shared" si="8"/>
        <v>4.007008432202E-2</v>
      </c>
      <c r="I62" s="226">
        <f t="shared" si="1"/>
        <v>0.94678351067822764</v>
      </c>
      <c r="J62" s="226">
        <f t="shared" si="2"/>
        <v>-7.5269862099829901E-2</v>
      </c>
      <c r="K62" s="226">
        <f t="shared" si="3"/>
        <v>0.85270854907461857</v>
      </c>
      <c r="L62" s="226">
        <f t="shared" si="4"/>
        <v>0.97842248422104017</v>
      </c>
      <c r="M62" s="238">
        <f t="shared" si="9"/>
        <v>3.7529834887630262E-3</v>
      </c>
      <c r="N62" s="226">
        <f t="shared" si="5"/>
        <v>-3.2002011054041201E-3</v>
      </c>
      <c r="O62" s="226">
        <f t="shared" si="6"/>
        <v>7.3440068566321326E-3</v>
      </c>
      <c r="Q62" s="105" t="s">
        <v>263</v>
      </c>
      <c r="R62" s="233">
        <f t="shared" si="7"/>
        <v>-3.2002011054041201E-3</v>
      </c>
      <c r="S62" s="233">
        <v>6.1162079510703737E-3</v>
      </c>
    </row>
    <row r="63" spans="1:19">
      <c r="A63" s="105" t="s">
        <v>264</v>
      </c>
      <c r="B63" s="234">
        <v>1</v>
      </c>
      <c r="C63" s="234">
        <v>44</v>
      </c>
      <c r="D63" s="226">
        <f t="shared" si="0"/>
        <v>5.7211689959126788E-2</v>
      </c>
      <c r="E63" s="237">
        <f t="shared" si="8"/>
        <v>4.007008432202E-2</v>
      </c>
      <c r="I63" s="226">
        <f t="shared" si="1"/>
        <v>0.93540638769766171</v>
      </c>
      <c r="J63" s="226">
        <f t="shared" si="2"/>
        <v>-0.15096921549677725</v>
      </c>
      <c r="K63" s="226">
        <f t="shared" si="3"/>
        <v>0.72206810415686995</v>
      </c>
      <c r="L63" s="226">
        <f t="shared" si="4"/>
        <v>0.9204919523777455</v>
      </c>
      <c r="M63" s="238">
        <f t="shared" si="9"/>
        <v>3.7529834887630262E-3</v>
      </c>
      <c r="N63" s="226">
        <f t="shared" si="5"/>
        <v>-2.7099096726631538E-3</v>
      </c>
      <c r="O63" s="226">
        <f t="shared" si="6"/>
        <v>6.9091821976258417E-3</v>
      </c>
      <c r="Q63" s="105" t="s">
        <v>264</v>
      </c>
      <c r="R63" s="233">
        <f t="shared" si="7"/>
        <v>-2.7099096726631538E-3</v>
      </c>
      <c r="S63" s="233">
        <v>-3.0395136778115228E-3</v>
      </c>
    </row>
    <row r="64" spans="1:19">
      <c r="A64" s="105" t="s">
        <v>265</v>
      </c>
      <c r="B64" s="234">
        <v>1</v>
      </c>
      <c r="C64" s="234">
        <v>43</v>
      </c>
      <c r="D64" s="226">
        <f t="shared" si="0"/>
        <v>5.691096003566877E-2</v>
      </c>
      <c r="E64" s="237">
        <f t="shared" si="8"/>
        <v>4.007008432202E-2</v>
      </c>
      <c r="I64" s="226">
        <f t="shared" si="1"/>
        <v>0.9318265768213928</v>
      </c>
      <c r="J64" s="226">
        <f t="shared" si="2"/>
        <v>-0.17637416478086138</v>
      </c>
      <c r="K64" s="226">
        <f t="shared" si="3"/>
        <v>0.68169275085332148</v>
      </c>
      <c r="L64" s="226">
        <f t="shared" si="4"/>
        <v>0.90236359033128255</v>
      </c>
      <c r="M64" s="238">
        <f t="shared" si="9"/>
        <v>3.7529834887630262E-3</v>
      </c>
      <c r="N64" s="226">
        <f t="shared" si="5"/>
        <v>-2.5583816383619629E-3</v>
      </c>
      <c r="O64" s="226">
        <f t="shared" si="6"/>
        <v>6.7731113107484539E-3</v>
      </c>
      <c r="Q64" s="105" t="s">
        <v>265</v>
      </c>
      <c r="R64" s="233">
        <f t="shared" si="7"/>
        <v>-2.5583816383619629E-3</v>
      </c>
      <c r="S64" s="233">
        <v>1.0162601626015899E-3</v>
      </c>
    </row>
    <row r="65" spans="1:19">
      <c r="A65" s="105" t="s">
        <v>266</v>
      </c>
      <c r="B65" s="234">
        <v>1</v>
      </c>
      <c r="C65" s="234">
        <v>41</v>
      </c>
      <c r="D65" s="226">
        <f t="shared" si="0"/>
        <v>5.6340082892833224E-2</v>
      </c>
      <c r="E65" s="237">
        <f t="shared" si="8"/>
        <v>4.007008432202E-2</v>
      </c>
      <c r="I65" s="226">
        <f t="shared" si="1"/>
        <v>0.92495934907880661</v>
      </c>
      <c r="J65" s="226">
        <f t="shared" si="2"/>
        <v>-0.2275449766411495</v>
      </c>
      <c r="K65" s="226">
        <f t="shared" si="3"/>
        <v>0.60512950526410425</v>
      </c>
      <c r="L65" s="226">
        <f t="shared" si="4"/>
        <v>0.86767570210663769</v>
      </c>
      <c r="M65" s="238">
        <f t="shared" si="9"/>
        <v>3.7529834887630262E-3</v>
      </c>
      <c r="N65" s="226">
        <f t="shared" si="5"/>
        <v>-2.2710410418195219E-3</v>
      </c>
      <c r="O65" s="226">
        <f t="shared" si="6"/>
        <v>6.5127451672141552E-3</v>
      </c>
      <c r="Q65" s="105" t="s">
        <v>266</v>
      </c>
      <c r="R65" s="233">
        <f t="shared" si="7"/>
        <v>-2.2710410418195219E-3</v>
      </c>
      <c r="S65" s="233">
        <v>8.1218274111674038E-3</v>
      </c>
    </row>
    <row r="66" spans="1:19">
      <c r="A66" s="105" t="s">
        <v>267</v>
      </c>
      <c r="B66" s="234">
        <v>2</v>
      </c>
      <c r="C66" s="234">
        <v>40</v>
      </c>
      <c r="D66" s="226">
        <f t="shared" si="0"/>
        <v>7.2067748177952667E-2</v>
      </c>
      <c r="E66" s="237">
        <f t="shared" si="8"/>
        <v>4.007008432202E-2</v>
      </c>
      <c r="I66" s="226">
        <f t="shared" si="1"/>
        <v>0.59023471885845624</v>
      </c>
      <c r="J66" s="226">
        <f t="shared" si="2"/>
        <v>-0.25334710313579978</v>
      </c>
      <c r="K66" s="226">
        <f t="shared" si="3"/>
        <v>0.39935381125952041</v>
      </c>
      <c r="L66" s="226">
        <f t="shared" si="4"/>
        <v>1.1854214658584821</v>
      </c>
      <c r="M66" s="238">
        <f t="shared" si="9"/>
        <v>3.7529834887630262E-3</v>
      </c>
      <c r="N66" s="226">
        <f t="shared" si="5"/>
        <v>-1.4987682598315659E-3</v>
      </c>
      <c r="O66" s="226">
        <f t="shared" si="6"/>
        <v>8.8977343771842934E-3</v>
      </c>
      <c r="Q66" s="105" t="s">
        <v>267</v>
      </c>
      <c r="R66" s="233">
        <f t="shared" si="7"/>
        <v>-1.4987682598315659E-3</v>
      </c>
      <c r="S66" s="233">
        <v>1.8779456193353417E-2</v>
      </c>
    </row>
    <row r="67" spans="1:19">
      <c r="A67" s="105" t="s">
        <v>268</v>
      </c>
      <c r="B67" s="234">
        <v>3</v>
      </c>
      <c r="C67" s="234">
        <v>38</v>
      </c>
      <c r="D67" s="226">
        <f t="shared" si="0"/>
        <v>8.6518306048373878E-2</v>
      </c>
      <c r="E67" s="237">
        <f t="shared" si="8"/>
        <v>4.007008432202E-2</v>
      </c>
      <c r="I67" s="226">
        <f t="shared" si="1"/>
        <v>0.39411673823136489</v>
      </c>
      <c r="J67" s="226">
        <f t="shared" si="2"/>
        <v>-0.30548078809939727</v>
      </c>
      <c r="K67" s="226">
        <f t="shared" si="3"/>
        <v>0.12669563112500415</v>
      </c>
      <c r="L67" s="226">
        <f t="shared" si="4"/>
        <v>1.4293932759379295</v>
      </c>
      <c r="M67" s="238">
        <f t="shared" si="9"/>
        <v>3.7529834887630262E-3</v>
      </c>
      <c r="N67" s="226">
        <f t="shared" si="5"/>
        <v>-4.7548661171055152E-4</v>
      </c>
      <c r="O67" s="226">
        <f t="shared" si="6"/>
        <v>1.0728978727087883E-2</v>
      </c>
      <c r="Q67" s="105" t="s">
        <v>268</v>
      </c>
      <c r="R67" s="233">
        <f t="shared" si="7"/>
        <v>-4.7548661171055152E-4</v>
      </c>
      <c r="S67" s="233">
        <v>-1.8789144050104345E-2</v>
      </c>
    </row>
    <row r="68" spans="1:19">
      <c r="A68" s="105" t="s">
        <v>269</v>
      </c>
      <c r="B68" s="234">
        <v>3</v>
      </c>
      <c r="C68" s="234">
        <v>35</v>
      </c>
      <c r="D68" s="226">
        <f t="shared" ref="D68:D108" si="10">(1-E68)*(B68/100)/(1-(C68/100))+E68</f>
        <v>8.4374541968695996E-2</v>
      </c>
      <c r="E68" s="237">
        <f t="shared" si="8"/>
        <v>4.007008432202E-2</v>
      </c>
      <c r="I68" s="226">
        <f t="shared" ref="I68:I108" si="11">_xlfn.NORM.S.INV(1-(B68/100)/D68)</f>
        <v>0.37035906317274403</v>
      </c>
      <c r="J68" s="226">
        <f t="shared" ref="J68:J108" si="12">_xlfn.NORM.S.INV(C68/100)</f>
        <v>-0.38532046640756784</v>
      </c>
      <c r="K68" s="226">
        <f t="shared" ref="K68:K108" si="13">(I68+J68)/(I68-J68)</f>
        <v>-1.9798608602158447E-2</v>
      </c>
      <c r="L68" s="226">
        <f t="shared" ref="L68:L108" si="14">1/(I68-J68)</f>
        <v>1.3233122783614086</v>
      </c>
      <c r="M68" s="238">
        <f t="shared" si="9"/>
        <v>3.7529834887630262E-3</v>
      </c>
      <c r="N68" s="226">
        <f t="shared" ref="N68:N108" si="15">-M68*K68</f>
        <v>7.4303851184382265E-5</v>
      </c>
      <c r="O68" s="226">
        <f t="shared" ref="O68:O108" si="16">2*M68*L68</f>
        <v>9.9327382623354971E-3</v>
      </c>
      <c r="Q68" s="105" t="s">
        <v>269</v>
      </c>
      <c r="R68" s="233">
        <f t="shared" ref="R68:R108" si="17">N68</f>
        <v>7.4303851184382265E-5</v>
      </c>
      <c r="S68" s="233">
        <v>6.382978723404209E-3</v>
      </c>
    </row>
    <row r="69" spans="1:19">
      <c r="A69" s="105" t="s">
        <v>270</v>
      </c>
      <c r="B69" s="234">
        <v>3</v>
      </c>
      <c r="C69" s="234">
        <v>33</v>
      </c>
      <c r="D69" s="226">
        <f t="shared" si="10"/>
        <v>8.3052020844914629E-2</v>
      </c>
      <c r="E69" s="237">
        <f t="shared" ref="E69:E108" si="18">E68</f>
        <v>4.007008432202E-2</v>
      </c>
      <c r="I69" s="226">
        <f t="shared" si="11"/>
        <v>0.35520132443122743</v>
      </c>
      <c r="J69" s="226">
        <f t="shared" si="12"/>
        <v>-0.43991316567323374</v>
      </c>
      <c r="K69" s="226">
        <f t="shared" si="13"/>
        <v>-0.10654043197084358</v>
      </c>
      <c r="L69" s="226">
        <f t="shared" si="14"/>
        <v>1.2576805132410822</v>
      </c>
      <c r="M69" s="238">
        <f t="shared" ref="M69:M108" si="19">M68</f>
        <v>3.7529834887630262E-3</v>
      </c>
      <c r="N69" s="226">
        <f t="shared" si="15"/>
        <v>3.9984448207225641E-4</v>
      </c>
      <c r="O69" s="226">
        <f t="shared" si="16"/>
        <v>9.4401084006655797E-3</v>
      </c>
      <c r="Q69" s="105" t="s">
        <v>270</v>
      </c>
      <c r="R69" s="233">
        <f t="shared" si="17"/>
        <v>3.9984448207225641E-4</v>
      </c>
      <c r="S69" s="233">
        <v>-3.1712473572937938E-3</v>
      </c>
    </row>
    <row r="70" spans="1:19">
      <c r="A70" s="105" t="s">
        <v>271</v>
      </c>
      <c r="B70" s="234">
        <v>4</v>
      </c>
      <c r="C70" s="234">
        <v>32</v>
      </c>
      <c r="D70" s="226">
        <f t="shared" si="10"/>
        <v>9.6536549950136483E-2</v>
      </c>
      <c r="E70" s="237">
        <f t="shared" si="18"/>
        <v>4.007008432202E-2</v>
      </c>
      <c r="I70" s="226">
        <f t="shared" si="11"/>
        <v>0.21636702419659684</v>
      </c>
      <c r="J70" s="226">
        <f t="shared" si="12"/>
        <v>-0.46769879911450829</v>
      </c>
      <c r="K70" s="226">
        <f t="shared" si="13"/>
        <v>-0.36740875856271032</v>
      </c>
      <c r="L70" s="226">
        <f t="shared" si="14"/>
        <v>1.461847626241096</v>
      </c>
      <c r="M70" s="238">
        <f t="shared" si="19"/>
        <v>3.7529834887630262E-3</v>
      </c>
      <c r="N70" s="226">
        <f t="shared" si="15"/>
        <v>1.3788790045127729E-3</v>
      </c>
      <c r="O70" s="226">
        <f t="shared" si="16"/>
        <v>1.0972580008740514E-2</v>
      </c>
      <c r="Q70" s="105" t="s">
        <v>271</v>
      </c>
      <c r="R70" s="233">
        <f t="shared" si="17"/>
        <v>1.3788790045127729E-3</v>
      </c>
      <c r="S70" s="233">
        <v>-6.3626723223753068E-3</v>
      </c>
    </row>
    <row r="71" spans="1:19">
      <c r="A71" s="105" t="s">
        <v>272</v>
      </c>
      <c r="B71" s="234">
        <v>2</v>
      </c>
      <c r="C71" s="234">
        <v>31</v>
      </c>
      <c r="D71" s="226">
        <f t="shared" si="10"/>
        <v>6.7894139848917984E-2</v>
      </c>
      <c r="E71" s="237">
        <f t="shared" si="18"/>
        <v>4.007008432202E-2</v>
      </c>
      <c r="I71" s="226">
        <f t="shared" si="11"/>
        <v>0.54006462251809617</v>
      </c>
      <c r="J71" s="226">
        <f t="shared" si="12"/>
        <v>-0.49585034734745354</v>
      </c>
      <c r="K71" s="226">
        <f t="shared" si="13"/>
        <v>4.26813748780763E-2</v>
      </c>
      <c r="L71" s="226">
        <f t="shared" si="14"/>
        <v>0.96533019513154539</v>
      </c>
      <c r="M71" s="238">
        <f t="shared" si="19"/>
        <v>3.7529834887630262E-3</v>
      </c>
      <c r="N71" s="226">
        <f t="shared" si="15"/>
        <v>-1.6018249519512539E-4</v>
      </c>
      <c r="O71" s="226">
        <f t="shared" si="16"/>
        <v>7.2457365670661605E-3</v>
      </c>
      <c r="Q71" s="105" t="s">
        <v>272</v>
      </c>
      <c r="R71" s="233">
        <f t="shared" si="17"/>
        <v>-1.6018249519512539E-4</v>
      </c>
      <c r="S71" s="233">
        <v>2.1344717182496531E-3</v>
      </c>
    </row>
    <row r="72" spans="1:19">
      <c r="A72" s="105" t="s">
        <v>273</v>
      </c>
      <c r="B72" s="234">
        <v>3</v>
      </c>
      <c r="C72" s="234">
        <v>28</v>
      </c>
      <c r="D72" s="226">
        <f t="shared" si="10"/>
        <v>8.0067164141935834E-2</v>
      </c>
      <c r="E72" s="237">
        <f t="shared" si="18"/>
        <v>4.007008432202E-2</v>
      </c>
      <c r="I72" s="226">
        <f t="shared" si="11"/>
        <v>0.31946904061363712</v>
      </c>
      <c r="J72" s="226">
        <f t="shared" si="12"/>
        <v>-0.58284150727121631</v>
      </c>
      <c r="K72" s="226">
        <f t="shared" si="13"/>
        <v>-0.29188672045889563</v>
      </c>
      <c r="L72" s="226">
        <f t="shared" si="14"/>
        <v>1.1082658873313016</v>
      </c>
      <c r="M72" s="238">
        <f t="shared" si="19"/>
        <v>3.7529834887630262E-3</v>
      </c>
      <c r="N72" s="226">
        <f t="shared" si="15"/>
        <v>1.0954460424714243E-3</v>
      </c>
      <c r="O72" s="226">
        <f t="shared" si="16"/>
        <v>8.3186071526273591E-3</v>
      </c>
      <c r="Q72" s="105" t="s">
        <v>273</v>
      </c>
      <c r="R72" s="233">
        <f t="shared" si="17"/>
        <v>1.0954460424714243E-3</v>
      </c>
      <c r="S72" s="233">
        <v>0</v>
      </c>
    </row>
    <row r="73" spans="1:19">
      <c r="A73" s="105" t="s">
        <v>274</v>
      </c>
      <c r="B73" s="234">
        <v>3</v>
      </c>
      <c r="C73" s="234">
        <v>28</v>
      </c>
      <c r="D73" s="226">
        <f t="shared" si="10"/>
        <v>8.0067164141935834E-2</v>
      </c>
      <c r="E73" s="237">
        <f t="shared" si="18"/>
        <v>4.007008432202E-2</v>
      </c>
      <c r="I73" s="226">
        <f t="shared" si="11"/>
        <v>0.31946904061363712</v>
      </c>
      <c r="J73" s="226">
        <f t="shared" si="12"/>
        <v>-0.58284150727121631</v>
      </c>
      <c r="K73" s="226">
        <f t="shared" si="13"/>
        <v>-0.29188672045889563</v>
      </c>
      <c r="L73" s="226">
        <f t="shared" si="14"/>
        <v>1.1082658873313016</v>
      </c>
      <c r="M73" s="238">
        <f t="shared" si="19"/>
        <v>3.7529834887630262E-3</v>
      </c>
      <c r="N73" s="226">
        <f t="shared" si="15"/>
        <v>1.0954460424714243E-3</v>
      </c>
      <c r="O73" s="226">
        <f t="shared" si="16"/>
        <v>8.3186071526273591E-3</v>
      </c>
      <c r="Q73" s="105" t="s">
        <v>274</v>
      </c>
      <c r="R73" s="233">
        <f t="shared" si="17"/>
        <v>1.0954460424714243E-3</v>
      </c>
      <c r="S73" s="233">
        <v>9.5846645367412275E-3</v>
      </c>
    </row>
    <row r="74" spans="1:19">
      <c r="A74" s="105" t="s">
        <v>275</v>
      </c>
      <c r="B74" s="234">
        <v>7</v>
      </c>
      <c r="C74" s="234">
        <v>22</v>
      </c>
      <c r="D74" s="226">
        <f t="shared" si="10"/>
        <v>0.12621764085722334</v>
      </c>
      <c r="E74" s="237">
        <f t="shared" si="18"/>
        <v>4.007008432202E-2</v>
      </c>
      <c r="I74" s="226">
        <f t="shared" si="11"/>
        <v>-0.13728590510138114</v>
      </c>
      <c r="J74" s="226">
        <f t="shared" si="12"/>
        <v>-0.77219321418868503</v>
      </c>
      <c r="K74" s="226">
        <f t="shared" si="13"/>
        <v>-1.4324596776141492</v>
      </c>
      <c r="L74" s="226">
        <f t="shared" si="14"/>
        <v>1.5750330570891153</v>
      </c>
      <c r="M74" s="238">
        <f t="shared" si="19"/>
        <v>3.7529834887630262E-3</v>
      </c>
      <c r="N74" s="226">
        <f t="shared" si="15"/>
        <v>5.3759975184047093E-3</v>
      </c>
      <c r="O74" s="226">
        <f t="shared" si="16"/>
        <v>1.1822146115022806E-2</v>
      </c>
      <c r="Q74" s="105" t="s">
        <v>275</v>
      </c>
      <c r="R74" s="233">
        <f t="shared" si="17"/>
        <v>5.3759975184047093E-3</v>
      </c>
      <c r="S74" s="233">
        <v>5.2742616033756295E-3</v>
      </c>
    </row>
    <row r="75" spans="1:19">
      <c r="A75" s="105" t="s">
        <v>276</v>
      </c>
      <c r="B75" s="234">
        <v>9</v>
      </c>
      <c r="C75" s="234">
        <v>19</v>
      </c>
      <c r="D75" s="226">
        <f t="shared" si="10"/>
        <v>0.14672896384179557</v>
      </c>
      <c r="E75" s="237">
        <f t="shared" si="18"/>
        <v>4.007008432202E-2</v>
      </c>
      <c r="I75" s="226">
        <f t="shared" si="11"/>
        <v>-0.28812854919702807</v>
      </c>
      <c r="J75" s="226">
        <f t="shared" si="12"/>
        <v>-0.87789629505122846</v>
      </c>
      <c r="K75" s="226">
        <f t="shared" si="13"/>
        <v>-1.9770915796004143</v>
      </c>
      <c r="L75" s="226">
        <f t="shared" si="14"/>
        <v>1.6955827222318383</v>
      </c>
      <c r="M75" s="238">
        <f t="shared" si="19"/>
        <v>3.7529834887630262E-3</v>
      </c>
      <c r="N75" s="226">
        <f t="shared" si="15"/>
        <v>7.419992054012765E-3</v>
      </c>
      <c r="O75" s="226">
        <f t="shared" si="16"/>
        <v>1.2726987920735908E-2</v>
      </c>
      <c r="Q75" s="105" t="s">
        <v>276</v>
      </c>
      <c r="R75" s="233">
        <f t="shared" si="17"/>
        <v>7.419992054012765E-3</v>
      </c>
      <c r="S75" s="233">
        <v>8.394543546694555E-3</v>
      </c>
    </row>
    <row r="76" spans="1:19">
      <c r="A76" s="105" t="s">
        <v>277</v>
      </c>
      <c r="B76" s="234">
        <v>11</v>
      </c>
      <c r="C76" s="234">
        <v>18</v>
      </c>
      <c r="D76" s="226">
        <f t="shared" si="10"/>
        <v>0.16884117057150511</v>
      </c>
      <c r="E76" s="237">
        <f t="shared" si="18"/>
        <v>4.007008432202E-2</v>
      </c>
      <c r="I76" s="226">
        <f t="shared" si="11"/>
        <v>-0.38937296494747908</v>
      </c>
      <c r="J76" s="226">
        <f t="shared" si="12"/>
        <v>-0.91536508784281501</v>
      </c>
      <c r="K76" s="226">
        <f t="shared" si="13"/>
        <v>-2.4805277417622396</v>
      </c>
      <c r="L76" s="226">
        <f t="shared" si="14"/>
        <v>1.9011691553392029</v>
      </c>
      <c r="M76" s="238">
        <f t="shared" si="19"/>
        <v>3.7529834887630262E-3</v>
      </c>
      <c r="N76" s="226">
        <f t="shared" si="15"/>
        <v>9.3093796582523203E-3</v>
      </c>
      <c r="O76" s="226">
        <f t="shared" si="16"/>
        <v>1.4270112898667156E-2</v>
      </c>
      <c r="Q76" s="105" t="s">
        <v>277</v>
      </c>
      <c r="R76" s="233">
        <f t="shared" si="17"/>
        <v>9.3093796582523203E-3</v>
      </c>
      <c r="S76" s="233">
        <v>8.3246618106140868E-3</v>
      </c>
    </row>
    <row r="77" spans="1:19">
      <c r="A77" s="105" t="s">
        <v>278</v>
      </c>
      <c r="B77" s="234">
        <v>13</v>
      </c>
      <c r="C77" s="234">
        <v>16</v>
      </c>
      <c r="D77" s="226">
        <f t="shared" si="10"/>
        <v>0.18863066651027882</v>
      </c>
      <c r="E77" s="237">
        <f t="shared" si="18"/>
        <v>4.007008432202E-2</v>
      </c>
      <c r="I77" s="226">
        <f t="shared" si="11"/>
        <v>-0.49352013211763762</v>
      </c>
      <c r="J77" s="226">
        <f t="shared" si="12"/>
        <v>-0.9944578832097497</v>
      </c>
      <c r="K77" s="226">
        <f t="shared" si="13"/>
        <v>-2.9703850669736793</v>
      </c>
      <c r="L77" s="226">
        <f t="shared" si="14"/>
        <v>1.9962560174789479</v>
      </c>
      <c r="M77" s="238">
        <f t="shared" si="19"/>
        <v>3.7529834887630262E-3</v>
      </c>
      <c r="N77" s="226">
        <f t="shared" si="15"/>
        <v>1.1147806111620475E-2</v>
      </c>
      <c r="O77" s="226">
        <f t="shared" si="16"/>
        <v>1.4983831745884652E-2</v>
      </c>
      <c r="Q77" s="105" t="s">
        <v>278</v>
      </c>
      <c r="R77" s="233">
        <f t="shared" si="17"/>
        <v>1.1147806111620475E-2</v>
      </c>
      <c r="S77" s="233">
        <v>8.2559339525283271E-3</v>
      </c>
    </row>
    <row r="78" spans="1:19">
      <c r="A78" s="105" t="s">
        <v>279</v>
      </c>
      <c r="B78" s="234">
        <v>20</v>
      </c>
      <c r="C78" s="234">
        <v>14</v>
      </c>
      <c r="D78" s="226">
        <f t="shared" si="10"/>
        <v>0.26330959959596884</v>
      </c>
      <c r="E78" s="237">
        <f t="shared" si="18"/>
        <v>4.007008432202E-2</v>
      </c>
      <c r="I78" s="226">
        <f t="shared" si="11"/>
        <v>-0.70489474221793547</v>
      </c>
      <c r="J78" s="226">
        <f t="shared" si="12"/>
        <v>-1.0803193408149565</v>
      </c>
      <c r="K78" s="226">
        <f t="shared" si="13"/>
        <v>-4.755186766408805</v>
      </c>
      <c r="L78" s="226">
        <f t="shared" si="14"/>
        <v>2.6636507137173373</v>
      </c>
      <c r="M78" s="238">
        <f t="shared" si="19"/>
        <v>3.7529834887630262E-3</v>
      </c>
      <c r="N78" s="226">
        <f t="shared" si="15"/>
        <v>1.7846137420316689E-2</v>
      </c>
      <c r="O78" s="226">
        <f t="shared" si="16"/>
        <v>1.9993274296826034E-2</v>
      </c>
      <c r="Q78" s="105" t="s">
        <v>279</v>
      </c>
      <c r="R78" s="233">
        <f t="shared" si="17"/>
        <v>1.7846137420316689E-2</v>
      </c>
      <c r="S78" s="233">
        <v>1.9447287615148356E-2</v>
      </c>
    </row>
    <row r="79" spans="1:19">
      <c r="A79" s="105" t="s">
        <v>280</v>
      </c>
      <c r="B79" s="234">
        <v>18</v>
      </c>
      <c r="C79" s="234">
        <v>10</v>
      </c>
      <c r="D79" s="226">
        <f t="shared" si="10"/>
        <v>0.23205606745761601</v>
      </c>
      <c r="E79" s="237">
        <f t="shared" si="18"/>
        <v>4.007008432202E-2</v>
      </c>
      <c r="I79" s="226">
        <f t="shared" si="11"/>
        <v>-0.75766630285313818</v>
      </c>
      <c r="J79" s="226">
        <f t="shared" si="12"/>
        <v>-1.2815515655446006</v>
      </c>
      <c r="K79" s="226">
        <f t="shared" si="13"/>
        <v>-3.8924894697767405</v>
      </c>
      <c r="L79" s="226">
        <f t="shared" si="14"/>
        <v>1.9088149089411228</v>
      </c>
      <c r="M79" s="238">
        <f t="shared" si="19"/>
        <v>3.7529834887630262E-3</v>
      </c>
      <c r="N79" s="226">
        <f t="shared" si="15"/>
        <v>1.4608448710256053E-2</v>
      </c>
      <c r="O79" s="226">
        <f t="shared" si="16"/>
        <v>1.4327501672721467E-2</v>
      </c>
      <c r="Q79" s="105" t="s">
        <v>280</v>
      </c>
      <c r="R79" s="233">
        <f t="shared" si="17"/>
        <v>1.4608448710256053E-2</v>
      </c>
      <c r="S79" s="233">
        <v>6.0240963855422436E-3</v>
      </c>
    </row>
    <row r="80" spans="1:19">
      <c r="A80" s="105" t="s">
        <v>281</v>
      </c>
      <c r="B80" s="234">
        <v>16</v>
      </c>
      <c r="C80" s="234">
        <v>11</v>
      </c>
      <c r="D80" s="226">
        <f t="shared" si="10"/>
        <v>0.21264175455626361</v>
      </c>
      <c r="E80" s="237">
        <f t="shared" si="18"/>
        <v>4.007008432202E-2</v>
      </c>
      <c r="I80" s="226">
        <f t="shared" si="11"/>
        <v>-0.68218572204560535</v>
      </c>
      <c r="J80" s="226">
        <f t="shared" si="12"/>
        <v>-1.2265281200366105</v>
      </c>
      <c r="K80" s="226">
        <f t="shared" si="13"/>
        <v>-3.5064581578188143</v>
      </c>
      <c r="L80" s="226">
        <f t="shared" si="14"/>
        <v>1.8370790217530037</v>
      </c>
      <c r="M80" s="238">
        <f t="shared" si="19"/>
        <v>3.7529834887630262E-3</v>
      </c>
      <c r="N80" s="226">
        <f t="shared" si="15"/>
        <v>1.3159679570332428E-2</v>
      </c>
      <c r="O80" s="226">
        <f t="shared" si="16"/>
        <v>1.378905447238391E-2</v>
      </c>
      <c r="Q80" s="105" t="s">
        <v>281</v>
      </c>
      <c r="R80" s="233">
        <f t="shared" si="17"/>
        <v>1.3159679570332428E-2</v>
      </c>
      <c r="S80" s="233">
        <v>-6.98602794411185E-3</v>
      </c>
    </row>
    <row r="81" spans="1:19">
      <c r="A81" s="105" t="s">
        <v>282</v>
      </c>
      <c r="B81" s="234">
        <v>15</v>
      </c>
      <c r="C81" s="234">
        <v>11</v>
      </c>
      <c r="D81" s="226">
        <f t="shared" si="10"/>
        <v>0.20185602516662338</v>
      </c>
      <c r="E81" s="237">
        <f t="shared" si="18"/>
        <v>4.007008432202E-2</v>
      </c>
      <c r="I81" s="226">
        <f t="shared" si="11"/>
        <v>-0.6529442885187059</v>
      </c>
      <c r="J81" s="226">
        <f t="shared" si="12"/>
        <v>-1.2265281200366105</v>
      </c>
      <c r="K81" s="226">
        <f t="shared" si="13"/>
        <v>-3.2767179011681193</v>
      </c>
      <c r="L81" s="226">
        <f t="shared" si="14"/>
        <v>1.7434243175119637</v>
      </c>
      <c r="M81" s="238">
        <f t="shared" si="19"/>
        <v>3.7529834887630262E-3</v>
      </c>
      <c r="N81" s="226">
        <f t="shared" si="15"/>
        <v>1.229746818041819E-2</v>
      </c>
      <c r="O81" s="226">
        <f t="shared" si="16"/>
        <v>1.3086085355060695E-2</v>
      </c>
      <c r="Q81" s="105" t="s">
        <v>282</v>
      </c>
      <c r="R81" s="233">
        <f t="shared" si="17"/>
        <v>1.229746818041819E-2</v>
      </c>
      <c r="S81" s="233">
        <v>3.0150753768845018E-3</v>
      </c>
    </row>
    <row r="82" spans="1:19">
      <c r="A82" s="105" t="s">
        <v>283</v>
      </c>
      <c r="B82" s="234">
        <v>13</v>
      </c>
      <c r="C82" s="234">
        <v>11</v>
      </c>
      <c r="D82" s="226">
        <f t="shared" si="10"/>
        <v>0.18028456638734294</v>
      </c>
      <c r="E82" s="237">
        <f t="shared" si="18"/>
        <v>4.007008432202E-2</v>
      </c>
      <c r="I82" s="226">
        <f t="shared" si="11"/>
        <v>-0.58605953375769493</v>
      </c>
      <c r="J82" s="226">
        <f t="shared" si="12"/>
        <v>-1.2265281200366105</v>
      </c>
      <c r="K82" s="226">
        <f t="shared" si="13"/>
        <v>-2.8300961087339696</v>
      </c>
      <c r="L82" s="226">
        <f t="shared" si="14"/>
        <v>1.5613568275220813</v>
      </c>
      <c r="M82" s="238">
        <f t="shared" si="19"/>
        <v>3.7529834887630262E-3</v>
      </c>
      <c r="N82" s="226">
        <f t="shared" si="15"/>
        <v>1.0621303967691079E-2</v>
      </c>
      <c r="O82" s="226">
        <f t="shared" si="16"/>
        <v>1.1719492787515582E-2</v>
      </c>
      <c r="Q82" s="105" t="s">
        <v>283</v>
      </c>
      <c r="R82" s="233">
        <f t="shared" si="17"/>
        <v>1.0621303967691079E-2</v>
      </c>
      <c r="S82" s="233">
        <v>1.0020040080160886E-3</v>
      </c>
    </row>
    <row r="83" spans="1:19">
      <c r="A83" s="105" t="s">
        <v>284</v>
      </c>
      <c r="B83" s="234">
        <v>12</v>
      </c>
      <c r="C83" s="234">
        <v>11</v>
      </c>
      <c r="D83" s="226">
        <f t="shared" si="10"/>
        <v>0.16949883699770268</v>
      </c>
      <c r="E83" s="237">
        <f t="shared" si="18"/>
        <v>4.007008432202E-2</v>
      </c>
      <c r="I83" s="226">
        <f t="shared" si="11"/>
        <v>-0.54746242088234975</v>
      </c>
      <c r="J83" s="226">
        <f t="shared" si="12"/>
        <v>-1.2265281200366105</v>
      </c>
      <c r="K83" s="226">
        <f t="shared" si="13"/>
        <v>-2.6123989816130733</v>
      </c>
      <c r="L83" s="226">
        <f t="shared" si="14"/>
        <v>1.4726115620998754</v>
      </c>
      <c r="M83" s="238">
        <f t="shared" si="19"/>
        <v>3.7529834887630262E-3</v>
      </c>
      <c r="N83" s="226">
        <f t="shared" si="15"/>
        <v>9.8042902440552086E-3</v>
      </c>
      <c r="O83" s="226">
        <f t="shared" si="16"/>
        <v>1.105337375584472E-2</v>
      </c>
      <c r="Q83" s="105" t="s">
        <v>284</v>
      </c>
      <c r="R83" s="233">
        <f t="shared" si="17"/>
        <v>9.8042902440552086E-3</v>
      </c>
      <c r="S83" s="233">
        <v>5.0050050050050032E-3</v>
      </c>
    </row>
    <row r="84" spans="1:19">
      <c r="A84" s="105" t="s">
        <v>285</v>
      </c>
      <c r="B84" s="234">
        <v>9</v>
      </c>
      <c r="C84" s="234">
        <v>12</v>
      </c>
      <c r="D84" s="226">
        <f t="shared" si="10"/>
        <v>0.13824473478908614</v>
      </c>
      <c r="E84" s="237">
        <f t="shared" si="18"/>
        <v>4.007008432202E-2</v>
      </c>
      <c r="I84" s="226">
        <f t="shared" si="11"/>
        <v>-0.38807401345857551</v>
      </c>
      <c r="J84" s="226">
        <f t="shared" si="12"/>
        <v>-1.1749867920660904</v>
      </c>
      <c r="K84" s="226">
        <f t="shared" si="13"/>
        <v>-1.9863202733733556</v>
      </c>
      <c r="L84" s="226">
        <f t="shared" si="14"/>
        <v>1.2707888690911266</v>
      </c>
      <c r="M84" s="238">
        <f t="shared" si="19"/>
        <v>3.7529834887630262E-3</v>
      </c>
      <c r="N84" s="226">
        <f t="shared" si="15"/>
        <v>7.4546271893654644E-3</v>
      </c>
      <c r="O84" s="226">
        <f t="shared" si="16"/>
        <v>9.5384992868056736E-3</v>
      </c>
      <c r="Q84" s="105" t="s">
        <v>285</v>
      </c>
      <c r="R84" s="233">
        <f t="shared" si="17"/>
        <v>7.4546271893654644E-3</v>
      </c>
      <c r="S84" s="233">
        <v>-2.9880478087650486E-3</v>
      </c>
    </row>
    <row r="85" spans="1:19">
      <c r="A85" s="105" t="s">
        <v>286</v>
      </c>
      <c r="B85" s="234">
        <v>7</v>
      </c>
      <c r="C85" s="234">
        <v>11</v>
      </c>
      <c r="D85" s="226">
        <f t="shared" si="10"/>
        <v>0.11557019004950159</v>
      </c>
      <c r="E85" s="237">
        <f t="shared" si="18"/>
        <v>4.007008432202E-2</v>
      </c>
      <c r="I85" s="226">
        <f t="shared" si="11"/>
        <v>-0.26810960342213586</v>
      </c>
      <c r="J85" s="226">
        <f t="shared" si="12"/>
        <v>-1.2265281200366105</v>
      </c>
      <c r="K85" s="226">
        <f t="shared" si="13"/>
        <v>-1.559483354660568</v>
      </c>
      <c r="L85" s="226">
        <f t="shared" si="14"/>
        <v>1.0433855175632543</v>
      </c>
      <c r="M85" s="238">
        <f t="shared" si="19"/>
        <v>3.7529834887630262E-3</v>
      </c>
      <c r="N85" s="226">
        <f t="shared" si="15"/>
        <v>5.8527152810418865E-3</v>
      </c>
      <c r="O85" s="226">
        <f t="shared" si="16"/>
        <v>7.8316172396587155E-3</v>
      </c>
      <c r="Q85" s="105" t="s">
        <v>286</v>
      </c>
      <c r="R85" s="233">
        <f t="shared" si="17"/>
        <v>5.8527152810418865E-3</v>
      </c>
      <c r="S85" s="233">
        <v>-5.9940059940059021E-3</v>
      </c>
    </row>
    <row r="86" spans="1:19">
      <c r="A86" s="105" t="s">
        <v>287</v>
      </c>
      <c r="B86" s="234">
        <v>7</v>
      </c>
      <c r="C86" s="234">
        <v>12</v>
      </c>
      <c r="D86" s="226">
        <f t="shared" si="10"/>
        <v>0.11642814579640479</v>
      </c>
      <c r="E86" s="237">
        <f t="shared" si="18"/>
        <v>4.007008432202E-2</v>
      </c>
      <c r="I86" s="226">
        <f t="shared" si="11"/>
        <v>-0.25653000285098132</v>
      </c>
      <c r="J86" s="226">
        <f t="shared" si="12"/>
        <v>-1.1749867920660904</v>
      </c>
      <c r="K86" s="226">
        <f t="shared" si="13"/>
        <v>-1.5586109349144357</v>
      </c>
      <c r="L86" s="226">
        <f t="shared" si="14"/>
        <v>1.0887828493864975</v>
      </c>
      <c r="M86" s="238">
        <f t="shared" si="19"/>
        <v>3.7529834887630262E-3</v>
      </c>
      <c r="N86" s="226">
        <f t="shared" si="15"/>
        <v>5.8494411041393806E-3</v>
      </c>
      <c r="O86" s="226">
        <f t="shared" si="16"/>
        <v>8.1723681131917712E-3</v>
      </c>
      <c r="Q86" s="105" t="s">
        <v>287</v>
      </c>
      <c r="R86" s="233">
        <f t="shared" si="17"/>
        <v>5.8494411041393806E-3</v>
      </c>
      <c r="S86" s="233">
        <v>2.0100502512563345E-3</v>
      </c>
    </row>
    <row r="87" spans="1:19">
      <c r="A87" s="105" t="s">
        <v>288</v>
      </c>
      <c r="B87" s="234">
        <v>6</v>
      </c>
      <c r="C87" s="234">
        <v>12</v>
      </c>
      <c r="D87" s="226">
        <f t="shared" si="10"/>
        <v>0.10551985130006408</v>
      </c>
      <c r="E87" s="237">
        <f t="shared" si="18"/>
        <v>4.007008432202E-2</v>
      </c>
      <c r="I87" s="226">
        <f t="shared" si="11"/>
        <v>-0.17284504786687122</v>
      </c>
      <c r="J87" s="226">
        <f t="shared" si="12"/>
        <v>-1.1749867920660904</v>
      </c>
      <c r="K87" s="226">
        <f t="shared" si="13"/>
        <v>-1.3449512982916134</v>
      </c>
      <c r="L87" s="226">
        <f t="shared" si="14"/>
        <v>0.99786283306566526</v>
      </c>
      <c r="M87" s="238">
        <f t="shared" si="19"/>
        <v>3.7529834887630262E-3</v>
      </c>
      <c r="N87" s="226">
        <f t="shared" si="15"/>
        <v>5.0475800156788205E-3</v>
      </c>
      <c r="O87" s="226">
        <f t="shared" si="16"/>
        <v>7.4899254730914754E-3</v>
      </c>
      <c r="Q87" s="105" t="s">
        <v>288</v>
      </c>
      <c r="R87" s="233">
        <f t="shared" si="17"/>
        <v>5.0475800156788205E-3</v>
      </c>
      <c r="S87" s="233">
        <v>2.0060180541625616E-3</v>
      </c>
    </row>
    <row r="88" spans="1:19">
      <c r="A88" s="105" t="s">
        <v>289</v>
      </c>
      <c r="B88" s="234">
        <v>5</v>
      </c>
      <c r="C88" s="234">
        <v>10</v>
      </c>
      <c r="D88" s="226">
        <f t="shared" si="10"/>
        <v>9.339952408190777E-2</v>
      </c>
      <c r="E88" s="237">
        <f t="shared" si="18"/>
        <v>4.007008432202E-2</v>
      </c>
      <c r="I88" s="226">
        <f t="shared" si="11"/>
        <v>-8.8686913757553457E-2</v>
      </c>
      <c r="J88" s="226">
        <f t="shared" si="12"/>
        <v>-1.2815515655446006</v>
      </c>
      <c r="K88" s="226">
        <f t="shared" si="13"/>
        <v>-1.1486956858427992</v>
      </c>
      <c r="L88" s="226">
        <f t="shared" si="14"/>
        <v>0.83831807615548515</v>
      </c>
      <c r="M88" s="238">
        <f t="shared" si="19"/>
        <v>3.7529834887630262E-3</v>
      </c>
      <c r="N88" s="226">
        <f t="shared" si="15"/>
        <v>4.3110359425813458E-3</v>
      </c>
      <c r="O88" s="226">
        <f t="shared" si="16"/>
        <v>6.2923877962862418E-3</v>
      </c>
      <c r="Q88" s="105" t="s">
        <v>289</v>
      </c>
      <c r="R88" s="233">
        <f t="shared" si="17"/>
        <v>4.3110359425813458E-3</v>
      </c>
      <c r="S88" s="233">
        <v>6.0060060060058706E-3</v>
      </c>
    </row>
    <row r="89" spans="1:19">
      <c r="A89" s="105" t="s">
        <v>290</v>
      </c>
      <c r="B89" s="234">
        <v>5</v>
      </c>
      <c r="C89" s="234">
        <v>11</v>
      </c>
      <c r="D89" s="226">
        <f t="shared" si="10"/>
        <v>9.3998731270221125E-2</v>
      </c>
      <c r="E89" s="237">
        <f t="shared" si="18"/>
        <v>4.007008432202E-2</v>
      </c>
      <c r="I89" s="226">
        <f t="shared" si="11"/>
        <v>-8.0102349745890977E-2</v>
      </c>
      <c r="J89" s="226">
        <f t="shared" si="12"/>
        <v>-1.2265281200366105</v>
      </c>
      <c r="K89" s="226">
        <f t="shared" si="13"/>
        <v>-1.1397427584440605</v>
      </c>
      <c r="L89" s="226">
        <f t="shared" si="14"/>
        <v>0.87227627458724377</v>
      </c>
      <c r="M89" s="238">
        <f t="shared" si="19"/>
        <v>3.7529834887630262E-3</v>
      </c>
      <c r="N89" s="226">
        <f t="shared" si="15"/>
        <v>4.2774357538777853E-3</v>
      </c>
      <c r="O89" s="226">
        <f t="shared" si="16"/>
        <v>6.5472769123312994E-3</v>
      </c>
      <c r="Q89" s="105" t="s">
        <v>290</v>
      </c>
      <c r="R89" s="233">
        <f t="shared" si="17"/>
        <v>4.2774357538777853E-3</v>
      </c>
      <c r="S89" s="233">
        <v>3.9800995024876773E-3</v>
      </c>
    </row>
    <row r="90" spans="1:19">
      <c r="A90" s="105" t="s">
        <v>291</v>
      </c>
      <c r="B90" s="234">
        <v>7</v>
      </c>
      <c r="C90" s="234">
        <v>11</v>
      </c>
      <c r="D90" s="226">
        <f t="shared" si="10"/>
        <v>0.11557019004950159</v>
      </c>
      <c r="E90" s="237">
        <f t="shared" si="18"/>
        <v>4.007008432202E-2</v>
      </c>
      <c r="I90" s="226">
        <f t="shared" si="11"/>
        <v>-0.26810960342213586</v>
      </c>
      <c r="J90" s="226">
        <f t="shared" si="12"/>
        <v>-1.2265281200366105</v>
      </c>
      <c r="K90" s="226">
        <f t="shared" si="13"/>
        <v>-1.559483354660568</v>
      </c>
      <c r="L90" s="226">
        <f t="shared" si="14"/>
        <v>1.0433855175632543</v>
      </c>
      <c r="M90" s="238">
        <f t="shared" si="19"/>
        <v>3.7529834887630262E-3</v>
      </c>
      <c r="N90" s="226">
        <f t="shared" si="15"/>
        <v>5.8527152810418865E-3</v>
      </c>
      <c r="O90" s="226">
        <f t="shared" si="16"/>
        <v>7.8316172396587155E-3</v>
      </c>
      <c r="Q90" s="105" t="s">
        <v>291</v>
      </c>
      <c r="R90" s="233">
        <f t="shared" si="17"/>
        <v>5.8527152810418865E-3</v>
      </c>
      <c r="S90" s="233">
        <v>4.9554013875123815E-3</v>
      </c>
    </row>
    <row r="91" spans="1:19">
      <c r="A91" s="105" t="s">
        <v>292</v>
      </c>
      <c r="B91" s="234">
        <v>7</v>
      </c>
      <c r="C91" s="234">
        <v>10</v>
      </c>
      <c r="D91" s="226">
        <f t="shared" si="10"/>
        <v>0.1147312999858629</v>
      </c>
      <c r="E91" s="237">
        <f t="shared" si="18"/>
        <v>4.007008432202E-2</v>
      </c>
      <c r="I91" s="226">
        <f t="shared" si="11"/>
        <v>-0.27963497294664563</v>
      </c>
      <c r="J91" s="226">
        <f t="shared" si="12"/>
        <v>-1.2815515655446006</v>
      </c>
      <c r="K91" s="226">
        <f t="shared" si="13"/>
        <v>-1.55820010370635</v>
      </c>
      <c r="L91" s="226">
        <f t="shared" si="14"/>
        <v>0.99808707370242744</v>
      </c>
      <c r="M91" s="238">
        <f t="shared" si="19"/>
        <v>3.7529834887630262E-3</v>
      </c>
      <c r="N91" s="226">
        <f t="shared" si="15"/>
        <v>5.8478992613987665E-3</v>
      </c>
      <c r="O91" s="226">
        <f t="shared" si="16"/>
        <v>7.4916086159060313E-3</v>
      </c>
      <c r="Q91" s="105" t="s">
        <v>292</v>
      </c>
      <c r="R91" s="233">
        <f t="shared" si="17"/>
        <v>5.8478992613987665E-3</v>
      </c>
      <c r="S91" s="233">
        <v>1.9723865877709912E-3</v>
      </c>
    </row>
    <row r="92" spans="1:19">
      <c r="A92" s="105" t="s">
        <v>293</v>
      </c>
      <c r="B92" s="234">
        <v>6</v>
      </c>
      <c r="C92" s="234">
        <v>10</v>
      </c>
      <c r="D92" s="226">
        <f t="shared" si="10"/>
        <v>0.10406541203388534</v>
      </c>
      <c r="E92" s="237">
        <f t="shared" si="18"/>
        <v>4.007008432202E-2</v>
      </c>
      <c r="I92" s="226">
        <f t="shared" si="11"/>
        <v>-0.19310196315847603</v>
      </c>
      <c r="J92" s="226">
        <f t="shared" si="12"/>
        <v>-1.2815515655446006</v>
      </c>
      <c r="K92" s="226">
        <f t="shared" si="13"/>
        <v>-1.3548202190255818</v>
      </c>
      <c r="L92" s="226">
        <f t="shared" si="14"/>
        <v>0.9187379900803645</v>
      </c>
      <c r="M92" s="238">
        <f t="shared" si="19"/>
        <v>3.7529834887630262E-3</v>
      </c>
      <c r="N92" s="226">
        <f t="shared" si="15"/>
        <v>5.0846179122453154E-3</v>
      </c>
      <c r="O92" s="226">
        <f t="shared" si="16"/>
        <v>6.8960170145418737E-3</v>
      </c>
      <c r="Q92" s="105" t="s">
        <v>293</v>
      </c>
      <c r="R92" s="233">
        <f t="shared" si="17"/>
        <v>5.0846179122453154E-3</v>
      </c>
      <c r="S92" s="233">
        <v>1.279527559055138E-2</v>
      </c>
    </row>
    <row r="93" spans="1:19">
      <c r="A93" s="105" t="s">
        <v>294</v>
      </c>
      <c r="B93" s="234">
        <v>10</v>
      </c>
      <c r="C93" s="234">
        <v>9</v>
      </c>
      <c r="D93" s="226">
        <f t="shared" si="10"/>
        <v>0.14555688824267715</v>
      </c>
      <c r="E93" s="237">
        <f t="shared" si="18"/>
        <v>4.007008432202E-2</v>
      </c>
      <c r="I93" s="226">
        <f t="shared" si="11"/>
        <v>-0.48741145286989895</v>
      </c>
      <c r="J93" s="226">
        <f t="shared" si="12"/>
        <v>-1.3407550336902161</v>
      </c>
      <c r="K93" s="226">
        <f t="shared" si="13"/>
        <v>-2.1423568743585122</v>
      </c>
      <c r="L93" s="226">
        <f t="shared" si="14"/>
        <v>1.1718609273871872</v>
      </c>
      <c r="M93" s="238">
        <f t="shared" si="19"/>
        <v>3.7529834887630262E-3</v>
      </c>
      <c r="N93" s="226">
        <f t="shared" si="15"/>
        <v>8.040229976505461E-3</v>
      </c>
      <c r="O93" s="226">
        <f t="shared" si="16"/>
        <v>8.7959494232212818E-3</v>
      </c>
      <c r="Q93" s="105" t="s">
        <v>294</v>
      </c>
      <c r="R93" s="233">
        <f t="shared" si="17"/>
        <v>8.040229976505461E-3</v>
      </c>
      <c r="S93" s="233">
        <v>9.7181729834794339E-4</v>
      </c>
    </row>
    <row r="94" spans="1:19">
      <c r="A94" s="105" t="s">
        <v>295</v>
      </c>
      <c r="B94" s="234">
        <v>10</v>
      </c>
      <c r="C94" s="234">
        <v>9</v>
      </c>
      <c r="D94" s="226">
        <f t="shared" si="10"/>
        <v>0.14555688824267715</v>
      </c>
      <c r="E94" s="237">
        <f t="shared" si="18"/>
        <v>4.007008432202E-2</v>
      </c>
      <c r="I94" s="226">
        <f t="shared" si="11"/>
        <v>-0.48741145286989895</v>
      </c>
      <c r="J94" s="226">
        <f t="shared" si="12"/>
        <v>-1.3407550336902161</v>
      </c>
      <c r="K94" s="226">
        <f t="shared" si="13"/>
        <v>-2.1423568743585122</v>
      </c>
      <c r="L94" s="226">
        <f t="shared" si="14"/>
        <v>1.1718609273871872</v>
      </c>
      <c r="M94" s="238">
        <f t="shared" si="19"/>
        <v>3.7529834887630262E-3</v>
      </c>
      <c r="N94" s="226">
        <f t="shared" si="15"/>
        <v>8.040229976505461E-3</v>
      </c>
      <c r="O94" s="226">
        <f t="shared" si="16"/>
        <v>8.7959494232212818E-3</v>
      </c>
      <c r="Q94" s="105" t="s">
        <v>295</v>
      </c>
      <c r="R94" s="233">
        <f t="shared" si="17"/>
        <v>8.040229976505461E-3</v>
      </c>
      <c r="S94" s="233">
        <v>1.844660194174752E-2</v>
      </c>
    </row>
    <row r="95" spans="1:19">
      <c r="A95" s="105" t="s">
        <v>296</v>
      </c>
      <c r="B95" s="234">
        <v>10</v>
      </c>
      <c r="C95" s="234">
        <v>10</v>
      </c>
      <c r="D95" s="226">
        <f t="shared" si="10"/>
        <v>0.14672896384179557</v>
      </c>
      <c r="E95" s="237">
        <f t="shared" si="18"/>
        <v>4.007008432202E-2</v>
      </c>
      <c r="I95" s="226">
        <f t="shared" si="11"/>
        <v>-0.47197784878657784</v>
      </c>
      <c r="J95" s="226">
        <f t="shared" si="12"/>
        <v>-1.2815515655446006</v>
      </c>
      <c r="K95" s="226">
        <f t="shared" si="13"/>
        <v>-2.1659910370525268</v>
      </c>
      <c r="L95" s="226">
        <f t="shared" si="14"/>
        <v>1.2352179663200387</v>
      </c>
      <c r="M95" s="238">
        <f t="shared" si="19"/>
        <v>3.7529834887630262E-3</v>
      </c>
      <c r="N95" s="226">
        <f t="shared" si="15"/>
        <v>8.1289285988668369E-3</v>
      </c>
      <c r="O95" s="226">
        <f t="shared" si="16"/>
        <v>9.2715052652450978E-3</v>
      </c>
      <c r="Q95" s="105" t="s">
        <v>296</v>
      </c>
      <c r="R95" s="233">
        <f t="shared" si="17"/>
        <v>8.1289285988668369E-3</v>
      </c>
      <c r="S95" s="233">
        <v>6.673021925643452E-3</v>
      </c>
    </row>
    <row r="96" spans="1:19">
      <c r="A96" s="105" t="s">
        <v>297</v>
      </c>
      <c r="B96" s="234">
        <v>11</v>
      </c>
      <c r="C96" s="234">
        <v>8</v>
      </c>
      <c r="D96" s="226">
        <f t="shared" si="10"/>
        <v>0.15484431337047413</v>
      </c>
      <c r="E96" s="237">
        <f t="shared" si="18"/>
        <v>4.007008432202E-2</v>
      </c>
      <c r="I96" s="226">
        <f t="shared" si="11"/>
        <v>-0.55452721529932214</v>
      </c>
      <c r="J96" s="226">
        <f t="shared" si="12"/>
        <v>-1.4050715603096353</v>
      </c>
      <c r="K96" s="226">
        <f t="shared" si="13"/>
        <v>-2.3039348707740763</v>
      </c>
      <c r="L96" s="226">
        <f t="shared" si="14"/>
        <v>1.1757176517208807</v>
      </c>
      <c r="M96" s="238">
        <f t="shared" si="19"/>
        <v>3.7529834887630262E-3</v>
      </c>
      <c r="N96" s="226">
        <f t="shared" si="15"/>
        <v>8.6466295292004849E-3</v>
      </c>
      <c r="O96" s="226">
        <f t="shared" si="16"/>
        <v>8.8248978687114066E-3</v>
      </c>
      <c r="Q96" s="105" t="s">
        <v>297</v>
      </c>
      <c r="R96" s="233">
        <f t="shared" si="17"/>
        <v>8.6466295292004849E-3</v>
      </c>
      <c r="S96" s="233">
        <v>1.8939393939394478E-3</v>
      </c>
    </row>
    <row r="97" spans="1:19">
      <c r="A97" s="105" t="s">
        <v>298</v>
      </c>
      <c r="B97" s="234">
        <v>10</v>
      </c>
      <c r="C97" s="234">
        <v>10</v>
      </c>
      <c r="D97" s="226">
        <f t="shared" si="10"/>
        <v>0.14672896384179557</v>
      </c>
      <c r="E97" s="237">
        <f t="shared" si="18"/>
        <v>4.007008432202E-2</v>
      </c>
      <c r="I97" s="226">
        <f t="shared" si="11"/>
        <v>-0.47197784878657784</v>
      </c>
      <c r="J97" s="226">
        <f t="shared" si="12"/>
        <v>-1.2815515655446006</v>
      </c>
      <c r="K97" s="226">
        <f t="shared" si="13"/>
        <v>-2.1659910370525268</v>
      </c>
      <c r="L97" s="226">
        <f t="shared" si="14"/>
        <v>1.2352179663200387</v>
      </c>
      <c r="M97" s="238">
        <f t="shared" si="19"/>
        <v>3.7529834887630262E-3</v>
      </c>
      <c r="N97" s="226">
        <f t="shared" si="15"/>
        <v>8.1289285988668369E-3</v>
      </c>
      <c r="O97" s="226">
        <f t="shared" si="16"/>
        <v>9.2715052652450978E-3</v>
      </c>
      <c r="Q97" s="105" t="s">
        <v>298</v>
      </c>
      <c r="R97" s="233">
        <f t="shared" si="17"/>
        <v>8.1289285988668369E-3</v>
      </c>
      <c r="S97" s="233">
        <v>9.4517958412110303E-4</v>
      </c>
    </row>
    <row r="98" spans="1:19">
      <c r="A98" s="105" t="s">
        <v>299</v>
      </c>
      <c r="B98" s="234">
        <v>12</v>
      </c>
      <c r="C98" s="234">
        <v>8</v>
      </c>
      <c r="D98" s="226">
        <f t="shared" si="10"/>
        <v>0.16527833419306087</v>
      </c>
      <c r="E98" s="237">
        <f t="shared" si="18"/>
        <v>4.007008432202E-2</v>
      </c>
      <c r="I98" s="226">
        <f t="shared" si="11"/>
        <v>-0.60090382081702565</v>
      </c>
      <c r="J98" s="226">
        <f t="shared" si="12"/>
        <v>-1.4050715603096353</v>
      </c>
      <c r="K98" s="226">
        <f t="shared" si="13"/>
        <v>-2.4944738300399032</v>
      </c>
      <c r="L98" s="226">
        <f t="shared" si="14"/>
        <v>1.2435216570997376</v>
      </c>
      <c r="M98" s="238">
        <f t="shared" si="19"/>
        <v>3.7529834887630262E-3</v>
      </c>
      <c r="N98" s="226">
        <f t="shared" si="15"/>
        <v>9.3617190972912247E-3</v>
      </c>
      <c r="O98" s="226">
        <f t="shared" si="16"/>
        <v>9.3338324940291061E-3</v>
      </c>
      <c r="Q98" s="105" t="s">
        <v>299</v>
      </c>
      <c r="R98" s="233">
        <f t="shared" si="17"/>
        <v>9.3617190972912247E-3</v>
      </c>
      <c r="S98" s="233">
        <v>7.5542965061379252E-3</v>
      </c>
    </row>
    <row r="99" spans="1:19">
      <c r="A99" s="105" t="s">
        <v>300</v>
      </c>
      <c r="B99" s="234">
        <v>12</v>
      </c>
      <c r="C99" s="234">
        <v>8</v>
      </c>
      <c r="D99" s="226">
        <f t="shared" si="10"/>
        <v>0.16527833419306087</v>
      </c>
      <c r="E99" s="237">
        <f t="shared" si="18"/>
        <v>4.007008432202E-2</v>
      </c>
      <c r="I99" s="226">
        <f t="shared" si="11"/>
        <v>-0.60090382081702565</v>
      </c>
      <c r="J99" s="226">
        <f t="shared" si="12"/>
        <v>-1.4050715603096353</v>
      </c>
      <c r="K99" s="226">
        <f t="shared" si="13"/>
        <v>-2.4944738300399032</v>
      </c>
      <c r="L99" s="226">
        <f t="shared" si="14"/>
        <v>1.2435216570997376</v>
      </c>
      <c r="M99" s="238">
        <f t="shared" si="19"/>
        <v>3.7529834887630262E-3</v>
      </c>
      <c r="N99" s="226">
        <f t="shared" si="15"/>
        <v>9.3617190972912247E-3</v>
      </c>
      <c r="O99" s="226">
        <f t="shared" si="16"/>
        <v>9.3338324940291061E-3</v>
      </c>
      <c r="Q99" s="105" t="s">
        <v>300</v>
      </c>
      <c r="R99" s="233">
        <f t="shared" si="17"/>
        <v>9.3617190972912247E-3</v>
      </c>
      <c r="S99" s="233">
        <v>8.434864104967188E-3</v>
      </c>
    </row>
    <row r="100" spans="1:19">
      <c r="A100" s="105" t="s">
        <v>301</v>
      </c>
      <c r="B100" s="234">
        <v>12</v>
      </c>
      <c r="C100" s="234">
        <v>9</v>
      </c>
      <c r="D100" s="226">
        <f t="shared" si="10"/>
        <v>0.16665424902680856</v>
      </c>
      <c r="E100" s="237">
        <f t="shared" si="18"/>
        <v>4.007008432202E-2</v>
      </c>
      <c r="I100" s="226">
        <f t="shared" si="11"/>
        <v>-0.58300088627486313</v>
      </c>
      <c r="J100" s="226">
        <f t="shared" si="12"/>
        <v>-1.3407550336902161</v>
      </c>
      <c r="K100" s="226">
        <f t="shared" si="13"/>
        <v>-2.5387600008879891</v>
      </c>
      <c r="L100" s="226">
        <f t="shared" si="14"/>
        <v>1.3196892467179901</v>
      </c>
      <c r="M100" s="238">
        <f t="shared" si="19"/>
        <v>3.7529834887630262E-3</v>
      </c>
      <c r="N100" s="226">
        <f t="shared" si="15"/>
        <v>9.5279243652646294E-3</v>
      </c>
      <c r="O100" s="226">
        <f t="shared" si="16"/>
        <v>9.9055439064614659E-3</v>
      </c>
      <c r="Q100" s="105" t="s">
        <v>301</v>
      </c>
      <c r="R100" s="233">
        <f t="shared" si="17"/>
        <v>9.5279243652646294E-3</v>
      </c>
      <c r="S100" s="233">
        <v>1.3011152416356975E-2</v>
      </c>
    </row>
    <row r="101" spans="1:19">
      <c r="A101" s="105" t="s">
        <v>302</v>
      </c>
      <c r="B101" s="234">
        <v>11</v>
      </c>
      <c r="C101" s="234">
        <v>9</v>
      </c>
      <c r="D101" s="226">
        <f t="shared" si="10"/>
        <v>0.15610556863474284</v>
      </c>
      <c r="E101" s="237">
        <f t="shared" si="18"/>
        <v>4.007008432202E-2</v>
      </c>
      <c r="I101" s="226">
        <f t="shared" si="11"/>
        <v>-0.53782583255994942</v>
      </c>
      <c r="J101" s="226">
        <f t="shared" si="12"/>
        <v>-1.3407550336902161</v>
      </c>
      <c r="K101" s="226">
        <f t="shared" si="13"/>
        <v>-2.3396594165534474</v>
      </c>
      <c r="L101" s="226">
        <f t="shared" si="14"/>
        <v>1.2454398203382326</v>
      </c>
      <c r="M101" s="238">
        <f t="shared" si="19"/>
        <v>3.7529834887630262E-3</v>
      </c>
      <c r="N101" s="226">
        <f t="shared" si="15"/>
        <v>8.7807031596540235E-3</v>
      </c>
      <c r="O101" s="226">
        <f t="shared" si="16"/>
        <v>9.3482301639547533E-3</v>
      </c>
      <c r="Q101" s="105" t="s">
        <v>302</v>
      </c>
      <c r="R101" s="233">
        <f t="shared" si="17"/>
        <v>8.7807031596540235E-3</v>
      </c>
      <c r="S101" s="233">
        <v>-1.8348623853211565E-3</v>
      </c>
    </row>
    <row r="102" spans="1:19">
      <c r="A102" s="105" t="s">
        <v>303</v>
      </c>
      <c r="B102" s="234">
        <v>9</v>
      </c>
      <c r="C102" s="234">
        <v>10</v>
      </c>
      <c r="D102" s="226">
        <f t="shared" si="10"/>
        <v>0.136063075889818</v>
      </c>
      <c r="E102" s="237">
        <f t="shared" si="18"/>
        <v>4.007008432202E-2</v>
      </c>
      <c r="I102" s="226">
        <f t="shared" si="11"/>
        <v>-0.41644535242356384</v>
      </c>
      <c r="J102" s="226">
        <f t="shared" si="12"/>
        <v>-1.2815515655446006</v>
      </c>
      <c r="K102" s="226">
        <f t="shared" si="13"/>
        <v>-1.9627612103747523</v>
      </c>
      <c r="L102" s="226">
        <f t="shared" si="14"/>
        <v>1.1559274281389196</v>
      </c>
      <c r="M102" s="238">
        <f t="shared" si="19"/>
        <v>3.7529834887630262E-3</v>
      </c>
      <c r="N102" s="226">
        <f t="shared" si="15"/>
        <v>7.3662104149209776E-3</v>
      </c>
      <c r="O102" s="226">
        <f t="shared" si="16"/>
        <v>8.6763531040273487E-3</v>
      </c>
      <c r="Q102" s="105" t="s">
        <v>303</v>
      </c>
      <c r="R102" s="233">
        <f t="shared" si="17"/>
        <v>7.3662104149209776E-3</v>
      </c>
      <c r="S102" s="233">
        <v>-8.2720588235293269E-3</v>
      </c>
    </row>
    <row r="103" spans="1:19">
      <c r="A103" s="105" t="s">
        <v>304</v>
      </c>
      <c r="B103" s="234">
        <v>6</v>
      </c>
      <c r="C103" s="234">
        <v>13</v>
      </c>
      <c r="D103" s="226">
        <f t="shared" si="10"/>
        <v>0.10627214747222552</v>
      </c>
      <c r="E103" s="237">
        <f t="shared" si="18"/>
        <v>4.007008432202E-2</v>
      </c>
      <c r="I103" s="226">
        <f t="shared" si="11"/>
        <v>-0.16261241862599857</v>
      </c>
      <c r="J103" s="226">
        <f t="shared" si="12"/>
        <v>-1.1263911290388013</v>
      </c>
      <c r="K103" s="226">
        <f t="shared" si="13"/>
        <v>-1.337447625412578</v>
      </c>
      <c r="L103" s="226">
        <f t="shared" si="14"/>
        <v>1.0375825790670172</v>
      </c>
      <c r="M103" s="238">
        <f t="shared" si="19"/>
        <v>3.7529834887630262E-3</v>
      </c>
      <c r="N103" s="226">
        <f t="shared" si="15"/>
        <v>5.0194188552587218E-3</v>
      </c>
      <c r="O103" s="226">
        <f t="shared" si="16"/>
        <v>7.788060574933346E-3</v>
      </c>
      <c r="Q103" s="105" t="s">
        <v>304</v>
      </c>
      <c r="R103" s="233">
        <f t="shared" si="17"/>
        <v>5.0194188552587218E-3</v>
      </c>
      <c r="S103" s="233">
        <v>-4.6339202965709481E-3</v>
      </c>
    </row>
    <row r="104" spans="1:19">
      <c r="A104" s="105" t="s">
        <v>305</v>
      </c>
      <c r="B104" s="234">
        <v>6</v>
      </c>
      <c r="C104" s="234">
        <v>12</v>
      </c>
      <c r="D104" s="226">
        <f t="shared" si="10"/>
        <v>0.10551985130006408</v>
      </c>
      <c r="E104" s="237">
        <f t="shared" si="18"/>
        <v>4.007008432202E-2</v>
      </c>
      <c r="I104" s="226">
        <f t="shared" si="11"/>
        <v>-0.17284504786687122</v>
      </c>
      <c r="J104" s="226">
        <f t="shared" si="12"/>
        <v>-1.1749867920660904</v>
      </c>
      <c r="K104" s="226">
        <f t="shared" si="13"/>
        <v>-1.3449512982916134</v>
      </c>
      <c r="L104" s="226">
        <f t="shared" si="14"/>
        <v>0.99786283306566526</v>
      </c>
      <c r="M104" s="238">
        <f t="shared" si="19"/>
        <v>3.7529834887630262E-3</v>
      </c>
      <c r="N104" s="226">
        <f t="shared" si="15"/>
        <v>5.0475800156788205E-3</v>
      </c>
      <c r="O104" s="226">
        <f t="shared" si="16"/>
        <v>7.4899254730914754E-3</v>
      </c>
      <c r="Q104" s="105" t="s">
        <v>305</v>
      </c>
      <c r="R104" s="233">
        <f t="shared" si="17"/>
        <v>5.0475800156788205E-3</v>
      </c>
      <c r="S104" s="233">
        <v>3.7243947858471849E-3</v>
      </c>
    </row>
    <row r="105" spans="1:19">
      <c r="A105" s="105" t="s">
        <v>306</v>
      </c>
      <c r="B105" s="234">
        <v>5</v>
      </c>
      <c r="C105" s="234">
        <v>14</v>
      </c>
      <c r="D105" s="226">
        <f t="shared" si="10"/>
        <v>9.5879963140507202E-2</v>
      </c>
      <c r="E105" s="237">
        <f t="shared" si="18"/>
        <v>4.007008432202E-2</v>
      </c>
      <c r="I105" s="226">
        <f t="shared" si="11"/>
        <v>-5.3881947715722946E-2</v>
      </c>
      <c r="J105" s="226">
        <f t="shared" si="12"/>
        <v>-1.0803193408149565</v>
      </c>
      <c r="K105" s="226">
        <f t="shared" si="13"/>
        <v>-1.1049882790279713</v>
      </c>
      <c r="L105" s="226">
        <f t="shared" si="14"/>
        <v>0.97424354054424267</v>
      </c>
      <c r="M105" s="238">
        <f t="shared" si="19"/>
        <v>3.7529834887630262E-3</v>
      </c>
      <c r="N105" s="226">
        <f t="shared" si="15"/>
        <v>4.1470027664686476E-3</v>
      </c>
      <c r="O105" s="226">
        <f t="shared" si="16"/>
        <v>7.3126398433931497E-3</v>
      </c>
      <c r="Q105" s="105" t="s">
        <v>306</v>
      </c>
      <c r="R105" s="233">
        <f t="shared" si="17"/>
        <v>4.1470027664686476E-3</v>
      </c>
      <c r="S105" s="233">
        <v>7.4211502782930427E-3</v>
      </c>
    </row>
    <row r="106" spans="1:19">
      <c r="A106" s="105" t="s">
        <v>307</v>
      </c>
      <c r="B106" s="234">
        <v>5</v>
      </c>
      <c r="C106" s="234">
        <v>13</v>
      </c>
      <c r="D106" s="226">
        <f t="shared" si="10"/>
        <v>9.5238470280524595E-2</v>
      </c>
      <c r="E106" s="237">
        <f t="shared" si="18"/>
        <v>4.007008432202E-2</v>
      </c>
      <c r="I106" s="226">
        <f t="shared" si="11"/>
        <v>-6.2701585508888047E-2</v>
      </c>
      <c r="J106" s="226">
        <f t="shared" si="12"/>
        <v>-1.1263911290388013</v>
      </c>
      <c r="K106" s="226">
        <f t="shared" si="13"/>
        <v>-1.1178945226833941</v>
      </c>
      <c r="L106" s="226">
        <f t="shared" si="14"/>
        <v>0.94012393567529495</v>
      </c>
      <c r="M106" s="238">
        <f t="shared" si="19"/>
        <v>3.7529834887630262E-3</v>
      </c>
      <c r="N106" s="226">
        <f t="shared" si="15"/>
        <v>4.1954396858094019E-3</v>
      </c>
      <c r="O106" s="226">
        <f t="shared" si="16"/>
        <v>7.0565392159605903E-3</v>
      </c>
      <c r="Q106" s="105" t="s">
        <v>307</v>
      </c>
      <c r="R106" s="233">
        <f t="shared" si="17"/>
        <v>4.1954396858094019E-3</v>
      </c>
      <c r="S106" s="233">
        <v>1.0128913443830712E-2</v>
      </c>
    </row>
    <row r="107" spans="1:19">
      <c r="A107" s="105" t="s">
        <v>308</v>
      </c>
      <c r="B107" s="234">
        <v>9</v>
      </c>
      <c r="C107" s="234">
        <v>12</v>
      </c>
      <c r="D107" s="226">
        <f t="shared" si="10"/>
        <v>0.13824473478908614</v>
      </c>
      <c r="E107" s="237">
        <f t="shared" si="18"/>
        <v>4.007008432202E-2</v>
      </c>
      <c r="I107" s="226">
        <f t="shared" si="11"/>
        <v>-0.38807401345857551</v>
      </c>
      <c r="J107" s="226">
        <f t="shared" si="12"/>
        <v>-1.1749867920660904</v>
      </c>
      <c r="K107" s="226">
        <f t="shared" si="13"/>
        <v>-1.9863202733733556</v>
      </c>
      <c r="L107" s="226">
        <f t="shared" si="14"/>
        <v>1.2707888690911266</v>
      </c>
      <c r="M107" s="238">
        <f t="shared" si="19"/>
        <v>3.7529834887630262E-3</v>
      </c>
      <c r="N107" s="226">
        <f t="shared" si="15"/>
        <v>7.4546271893654644E-3</v>
      </c>
      <c r="O107" s="226">
        <f t="shared" si="16"/>
        <v>9.5384992868056736E-3</v>
      </c>
      <c r="Q107" s="105" t="s">
        <v>308</v>
      </c>
      <c r="R107" s="233">
        <f t="shared" si="17"/>
        <v>7.4546271893654644E-3</v>
      </c>
      <c r="S107" s="233">
        <v>2.0966271649954349E-2</v>
      </c>
    </row>
    <row r="108" spans="1:19">
      <c r="A108" s="105" t="s">
        <v>309</v>
      </c>
      <c r="B108" s="234">
        <v>12</v>
      </c>
      <c r="C108" s="234">
        <v>11</v>
      </c>
      <c r="D108" s="226">
        <f t="shared" si="10"/>
        <v>0.16949883699770268</v>
      </c>
      <c r="E108" s="237">
        <f t="shared" si="18"/>
        <v>4.007008432202E-2</v>
      </c>
      <c r="I108" s="226">
        <f t="shared" si="11"/>
        <v>-0.54746242088234975</v>
      </c>
      <c r="J108" s="226">
        <f t="shared" si="12"/>
        <v>-1.2265281200366105</v>
      </c>
      <c r="K108" s="226">
        <f t="shared" si="13"/>
        <v>-2.6123989816130733</v>
      </c>
      <c r="L108" s="226">
        <f t="shared" si="14"/>
        <v>1.4726115620998754</v>
      </c>
      <c r="M108" s="238">
        <f t="shared" si="19"/>
        <v>3.7529834887630262E-3</v>
      </c>
      <c r="N108" s="226">
        <f t="shared" si="15"/>
        <v>9.8042902440552086E-3</v>
      </c>
      <c r="O108" s="226">
        <f t="shared" si="16"/>
        <v>1.105337375584472E-2</v>
      </c>
      <c r="Q108" s="105" t="s">
        <v>309</v>
      </c>
      <c r="R108" s="233">
        <f t="shared" si="17"/>
        <v>9.8042902440552086E-3</v>
      </c>
      <c r="S108" s="233">
        <v>2.3214285714285632E-2</v>
      </c>
    </row>
    <row r="110" spans="1:19">
      <c r="R110" s="239"/>
      <c r="S110" s="239"/>
    </row>
    <row r="111" spans="1:19">
      <c r="R111" s="239"/>
      <c r="S111" s="239"/>
    </row>
  </sheetData>
  <phoneticPr fontId="4"/>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E70E29-E860-4691-B658-AA016D83E3C3}">
  <dimension ref="A1:S195"/>
  <sheetViews>
    <sheetView topLeftCell="A2" zoomScaleNormal="100" workbookViewId="0">
      <selection activeCell="G12" sqref="G12"/>
    </sheetView>
  </sheetViews>
  <sheetFormatPr defaultColWidth="7.46875" defaultRowHeight="18.45"/>
  <cols>
    <col min="1" max="1" width="10.234375" style="106" bestFit="1" customWidth="1"/>
    <col min="2" max="3" width="14" style="222" customWidth="1"/>
    <col min="4" max="7" width="7.46875" style="222"/>
    <col min="8" max="8" width="13.17578125" style="222" customWidth="1"/>
    <col min="9" max="10" width="7.46875" style="222"/>
    <col min="11" max="11" width="18.87890625" style="222" bestFit="1" customWidth="1"/>
    <col min="12" max="12" width="19.52734375" style="222" bestFit="1" customWidth="1"/>
    <col min="13" max="16384" width="7.46875" style="222"/>
  </cols>
  <sheetData>
    <row r="1" spans="1:19" ht="36.9">
      <c r="B1" s="97" t="s">
        <v>519</v>
      </c>
      <c r="C1" s="97" t="s">
        <v>520</v>
      </c>
      <c r="N1" s="223" t="s">
        <v>526</v>
      </c>
    </row>
    <row r="2" spans="1:19" ht="55.3">
      <c r="A2" s="106" t="s">
        <v>545</v>
      </c>
      <c r="B2" s="97" t="s">
        <v>541</v>
      </c>
      <c r="C2" s="97" t="s">
        <v>542</v>
      </c>
      <c r="D2" s="224" t="s">
        <v>504</v>
      </c>
      <c r="E2" s="224" t="s">
        <v>505</v>
      </c>
      <c r="F2" s="224" t="s">
        <v>506</v>
      </c>
      <c r="G2" s="224" t="s">
        <v>507</v>
      </c>
      <c r="H2" s="98" t="s">
        <v>508</v>
      </c>
      <c r="I2" s="224" t="s">
        <v>521</v>
      </c>
      <c r="J2" s="224" t="s">
        <v>522</v>
      </c>
      <c r="K2" s="224" t="s">
        <v>523</v>
      </c>
      <c r="L2" s="224" t="s">
        <v>524</v>
      </c>
      <c r="M2" s="224" t="s">
        <v>513</v>
      </c>
      <c r="N2" s="224" t="s">
        <v>514</v>
      </c>
      <c r="O2" s="224" t="s">
        <v>515</v>
      </c>
      <c r="R2" s="223"/>
      <c r="S2" s="223"/>
    </row>
    <row r="3" spans="1:19">
      <c r="A3" s="107" t="s">
        <v>120</v>
      </c>
      <c r="B3" s="225">
        <v>31</v>
      </c>
      <c r="C3" s="225">
        <v>12</v>
      </c>
      <c r="D3" s="226">
        <f t="shared" ref="D3:D66" si="0">(1-E3)*(B3/100)/(1-(C3/100))+E3</f>
        <v>0.48623919487364187</v>
      </c>
      <c r="E3" s="227">
        <v>0.20682542366456999</v>
      </c>
      <c r="F3" s="226">
        <v>0.3731909000279201</v>
      </c>
      <c r="G3" s="226">
        <v>2.2609435466151702</v>
      </c>
      <c r="H3" s="228">
        <f>SUM(K$3:K$1048576)+2*SUM(L$3:L$1048576)*F3/G3</f>
        <v>1.3145040611561853E-12</v>
      </c>
      <c r="I3" s="226">
        <f t="shared" ref="I3:I66" si="1">_xlfn.NORM.S.INV(1-(B3/100)/D3)</f>
        <v>-0.35190781463715137</v>
      </c>
      <c r="J3" s="226">
        <f t="shared" ref="J3:J66" si="2">_xlfn.NORM.S.INV(C3/100)</f>
        <v>-1.1749867920660904</v>
      </c>
      <c r="K3" s="226">
        <f t="shared" ref="K3:K66" si="3">(I3+J3)/(I3-J3)</f>
        <v>-1.8551009667053089</v>
      </c>
      <c r="L3" s="226">
        <f t="shared" ref="L3:L66" si="4">1/(I3-J3)</f>
        <v>1.2149502385830715</v>
      </c>
      <c r="M3" s="226">
        <f>-F3/SUM(K$3:K$1048564)</f>
        <v>8.3768042823177541E-3</v>
      </c>
      <c r="N3" s="226">
        <f t="shared" ref="N3:N66" si="5">-M3*K3</f>
        <v>1.5539817722028837E-2</v>
      </c>
      <c r="O3" s="226">
        <f t="shared" ref="O3:O66" si="6">2*M3*L3</f>
        <v>2.0354800722731301E-2</v>
      </c>
      <c r="Q3" s="229"/>
      <c r="R3" s="223"/>
      <c r="S3" s="223"/>
    </row>
    <row r="4" spans="1:19">
      <c r="A4" s="107" t="s">
        <v>121</v>
      </c>
      <c r="B4" s="225">
        <v>26</v>
      </c>
      <c r="C4" s="225">
        <v>13</v>
      </c>
      <c r="D4" s="226">
        <f t="shared" si="0"/>
        <v>0.44386610164987095</v>
      </c>
      <c r="E4" s="230">
        <f t="shared" ref="E4:E67" si="7">E3</f>
        <v>0.20682542366456999</v>
      </c>
      <c r="I4" s="226">
        <f t="shared" si="1"/>
        <v>-0.21665716959695588</v>
      </c>
      <c r="J4" s="226">
        <f t="shared" si="2"/>
        <v>-1.1263911290388013</v>
      </c>
      <c r="K4" s="226">
        <f t="shared" si="3"/>
        <v>-1.4763088534803799</v>
      </c>
      <c r="L4" s="226">
        <f t="shared" si="4"/>
        <v>1.0992224590731294</v>
      </c>
      <c r="M4" s="231">
        <f t="shared" ref="M4:M67" si="8">M3</f>
        <v>8.3768042823177541E-3</v>
      </c>
      <c r="N4" s="226">
        <f t="shared" si="5"/>
        <v>1.236675032585806E-2</v>
      </c>
      <c r="O4" s="226">
        <f t="shared" si="6"/>
        <v>1.8415942804767285E-2</v>
      </c>
      <c r="Q4" s="229"/>
      <c r="R4" s="223"/>
      <c r="S4" s="223"/>
    </row>
    <row r="5" spans="1:19">
      <c r="A5" s="107" t="s">
        <v>122</v>
      </c>
      <c r="B5" s="225">
        <v>17</v>
      </c>
      <c r="C5" s="225">
        <v>22</v>
      </c>
      <c r="D5" s="226">
        <f t="shared" si="0"/>
        <v>0.37969680568639452</v>
      </c>
      <c r="E5" s="230">
        <f t="shared" si="7"/>
        <v>0.20682542366456999</v>
      </c>
      <c r="I5" s="226">
        <f t="shared" si="1"/>
        <v>0.13140958764784783</v>
      </c>
      <c r="J5" s="226">
        <f t="shared" si="2"/>
        <v>-0.77219321418868503</v>
      </c>
      <c r="K5" s="226">
        <f t="shared" si="3"/>
        <v>-0.70914302748782176</v>
      </c>
      <c r="L5" s="226">
        <f t="shared" si="4"/>
        <v>1.1066809420771428</v>
      </c>
      <c r="M5" s="231">
        <f t="shared" si="8"/>
        <v>8.3768042823177541E-3</v>
      </c>
      <c r="N5" s="226">
        <f t="shared" si="5"/>
        <v>5.9403523494357619E-3</v>
      </c>
      <c r="O5" s="226">
        <f t="shared" si="6"/>
        <v>1.8540899309502513E-2</v>
      </c>
      <c r="Q5" s="229"/>
      <c r="R5" s="223"/>
      <c r="S5" s="223"/>
    </row>
    <row r="6" spans="1:19">
      <c r="A6" s="107" t="s">
        <v>123</v>
      </c>
      <c r="B6" s="225">
        <v>14</v>
      </c>
      <c r="C6" s="225">
        <v>21</v>
      </c>
      <c r="D6" s="226">
        <f t="shared" si="0"/>
        <v>0.34738800681262089</v>
      </c>
      <c r="E6" s="230">
        <f t="shared" si="7"/>
        <v>0.20682542366456999</v>
      </c>
      <c r="I6" s="226">
        <f t="shared" si="1"/>
        <v>0.24556994110982169</v>
      </c>
      <c r="J6" s="226">
        <f t="shared" si="2"/>
        <v>-0.80642124701824058</v>
      </c>
      <c r="K6" s="226">
        <f t="shared" si="3"/>
        <v>-0.53313308346851351</v>
      </c>
      <c r="L6" s="226">
        <f t="shared" si="4"/>
        <v>0.95057830453829495</v>
      </c>
      <c r="M6" s="231">
        <f t="shared" si="8"/>
        <v>8.3768042823177541E-3</v>
      </c>
      <c r="N6" s="226">
        <f t="shared" si="5"/>
        <v>4.4659514966443126E-3</v>
      </c>
      <c r="O6" s="226">
        <f t="shared" si="6"/>
        <v>1.5925616824269479E-2</v>
      </c>
      <c r="Q6" s="229"/>
      <c r="R6" s="223"/>
      <c r="S6" s="223"/>
    </row>
    <row r="7" spans="1:19">
      <c r="A7" s="107" t="s">
        <v>124</v>
      </c>
      <c r="B7" s="225">
        <v>16</v>
      </c>
      <c r="C7" s="225">
        <v>16</v>
      </c>
      <c r="D7" s="226">
        <f t="shared" si="0"/>
        <v>0.35790629534750906</v>
      </c>
      <c r="E7" s="230">
        <f t="shared" si="7"/>
        <v>0.20682542366456999</v>
      </c>
      <c r="I7" s="226">
        <f t="shared" si="1"/>
        <v>0.13313227354471752</v>
      </c>
      <c r="J7" s="226">
        <f t="shared" si="2"/>
        <v>-0.9944578832097497</v>
      </c>
      <c r="K7" s="226">
        <f t="shared" si="3"/>
        <v>-0.76386407286861924</v>
      </c>
      <c r="L7" s="226">
        <f t="shared" si="4"/>
        <v>0.88684704634021561</v>
      </c>
      <c r="M7" s="231">
        <f t="shared" si="8"/>
        <v>8.3768042823177541E-3</v>
      </c>
      <c r="N7" s="226">
        <f t="shared" si="5"/>
        <v>6.3987398367145306E-3</v>
      </c>
      <c r="O7" s="226">
        <f t="shared" si="6"/>
        <v>1.485788827108714E-2</v>
      </c>
      <c r="Q7" s="229"/>
      <c r="R7" s="223"/>
      <c r="S7" s="223"/>
    </row>
    <row r="8" spans="1:19">
      <c r="A8" s="107" t="s">
        <v>125</v>
      </c>
      <c r="B8" s="225">
        <v>17</v>
      </c>
      <c r="C8" s="225">
        <v>18</v>
      </c>
      <c r="D8" s="226">
        <f t="shared" si="0"/>
        <v>0.37126405534386647</v>
      </c>
      <c r="E8" s="230">
        <f t="shared" si="7"/>
        <v>0.20682542366456999</v>
      </c>
      <c r="I8" s="226">
        <f t="shared" si="1"/>
        <v>0.10573798140616321</v>
      </c>
      <c r="J8" s="226">
        <f t="shared" si="2"/>
        <v>-0.91536508784281501</v>
      </c>
      <c r="K8" s="226">
        <f t="shared" si="3"/>
        <v>-0.79289459685214048</v>
      </c>
      <c r="L8" s="226">
        <f t="shared" si="4"/>
        <v>0.97933306648025309</v>
      </c>
      <c r="M8" s="231">
        <f t="shared" si="8"/>
        <v>8.3768042823177541E-3</v>
      </c>
      <c r="N8" s="226">
        <f t="shared" si="5"/>
        <v>6.6419228543376195E-3</v>
      </c>
      <c r="O8" s="226">
        <f t="shared" si="6"/>
        <v>1.6407362850214324E-2</v>
      </c>
      <c r="Q8" s="229"/>
      <c r="R8" s="223"/>
      <c r="S8" s="223"/>
    </row>
    <row r="9" spans="1:19">
      <c r="A9" s="107" t="s">
        <v>126</v>
      </c>
      <c r="B9" s="225">
        <v>16</v>
      </c>
      <c r="C9" s="225">
        <v>18</v>
      </c>
      <c r="D9" s="226">
        <f t="shared" si="0"/>
        <v>0.36159119465684902</v>
      </c>
      <c r="E9" s="230">
        <f t="shared" si="7"/>
        <v>0.20682542366456999</v>
      </c>
      <c r="I9" s="226">
        <f t="shared" si="1"/>
        <v>0.1446625582025145</v>
      </c>
      <c r="J9" s="226">
        <f t="shared" si="2"/>
        <v>-0.91536508784281501</v>
      </c>
      <c r="K9" s="226">
        <f t="shared" si="3"/>
        <v>-0.7270588956010523</v>
      </c>
      <c r="L9" s="226">
        <f t="shared" si="4"/>
        <v>0.94337162217487813</v>
      </c>
      <c r="M9" s="231">
        <f t="shared" si="8"/>
        <v>8.3768042823177541E-3</v>
      </c>
      <c r="N9" s="226">
        <f t="shared" si="5"/>
        <v>6.0904300701681117E-3</v>
      </c>
      <c r="O9" s="226">
        <f t="shared" si="6"/>
        <v>1.580487888890313E-2</v>
      </c>
      <c r="Q9" s="229"/>
      <c r="R9" s="223"/>
      <c r="S9" s="223"/>
    </row>
    <row r="10" spans="1:19">
      <c r="A10" s="107" t="s">
        <v>127</v>
      </c>
      <c r="B10" s="225">
        <v>20</v>
      </c>
      <c r="C10" s="225">
        <v>14</v>
      </c>
      <c r="D10" s="226">
        <f t="shared" si="0"/>
        <v>0.39128462746350723</v>
      </c>
      <c r="E10" s="230">
        <f t="shared" si="7"/>
        <v>0.20682542366456999</v>
      </c>
      <c r="I10" s="226">
        <f t="shared" si="1"/>
        <v>-2.7919621589770433E-2</v>
      </c>
      <c r="J10" s="226">
        <f t="shared" si="2"/>
        <v>-1.0803193408149565</v>
      </c>
      <c r="K10" s="226">
        <f t="shared" si="3"/>
        <v>-1.0530589681462967</v>
      </c>
      <c r="L10" s="226">
        <f t="shared" si="4"/>
        <v>0.95020929950098743</v>
      </c>
      <c r="M10" s="231">
        <f t="shared" si="8"/>
        <v>8.3768042823177541E-3</v>
      </c>
      <c r="N10" s="226">
        <f t="shared" si="5"/>
        <v>8.8212688739010142E-3</v>
      </c>
      <c r="O10" s="226">
        <f t="shared" si="6"/>
        <v>1.5919434658316051E-2</v>
      </c>
      <c r="Q10" s="229"/>
      <c r="R10" s="223"/>
      <c r="S10" s="223"/>
    </row>
    <row r="11" spans="1:19">
      <c r="A11" s="107" t="s">
        <v>128</v>
      </c>
      <c r="B11" s="225">
        <v>24</v>
      </c>
      <c r="C11" s="225">
        <v>10</v>
      </c>
      <c r="D11" s="226">
        <f t="shared" si="0"/>
        <v>0.41833864402068466</v>
      </c>
      <c r="E11" s="230">
        <f t="shared" si="7"/>
        <v>0.20682542366456999</v>
      </c>
      <c r="I11" s="226">
        <f t="shared" si="1"/>
        <v>-0.18579668089809137</v>
      </c>
      <c r="J11" s="226">
        <f t="shared" si="2"/>
        <v>-1.2815515655446006</v>
      </c>
      <c r="K11" s="226">
        <f t="shared" si="3"/>
        <v>-1.3391208809587545</v>
      </c>
      <c r="L11" s="226">
        <f t="shared" si="4"/>
        <v>0.91261286078829584</v>
      </c>
      <c r="M11" s="231">
        <f t="shared" si="8"/>
        <v>8.3768042823177541E-3</v>
      </c>
      <c r="N11" s="226">
        <f t="shared" si="5"/>
        <v>1.1217553530156419E-2</v>
      </c>
      <c r="O11" s="226">
        <f t="shared" si="6"/>
        <v>1.5289558640699306E-2</v>
      </c>
      <c r="Q11" s="229"/>
      <c r="R11" s="223"/>
      <c r="S11" s="223"/>
    </row>
    <row r="12" spans="1:19">
      <c r="A12" s="107" t="s">
        <v>129</v>
      </c>
      <c r="B12" s="225">
        <v>28</v>
      </c>
      <c r="C12" s="225">
        <v>9</v>
      </c>
      <c r="D12" s="226">
        <f t="shared" si="0"/>
        <v>0.45087913946008695</v>
      </c>
      <c r="E12" s="230">
        <f t="shared" si="7"/>
        <v>0.20682542366456999</v>
      </c>
      <c r="I12" s="226">
        <f t="shared" si="1"/>
        <v>-0.3081318383064976</v>
      </c>
      <c r="J12" s="226">
        <f t="shared" si="2"/>
        <v>-1.3407550336902161</v>
      </c>
      <c r="K12" s="226">
        <f t="shared" si="3"/>
        <v>-1.5967943383103977</v>
      </c>
      <c r="L12" s="226">
        <f t="shared" si="4"/>
        <v>0.96840745440393095</v>
      </c>
      <c r="M12" s="231">
        <f t="shared" si="8"/>
        <v>8.3768042823177541E-3</v>
      </c>
      <c r="N12" s="226">
        <f t="shared" si="5"/>
        <v>1.3376033651139284E-2</v>
      </c>
      <c r="O12" s="226">
        <f t="shared" si="6"/>
        <v>1.6224319422158569E-2</v>
      </c>
      <c r="Q12" s="229"/>
      <c r="R12" s="223"/>
      <c r="S12" s="223"/>
    </row>
    <row r="13" spans="1:19">
      <c r="A13" s="107" t="s">
        <v>130</v>
      </c>
      <c r="B13" s="225">
        <v>22</v>
      </c>
      <c r="C13" s="225">
        <v>11</v>
      </c>
      <c r="D13" s="226">
        <f t="shared" si="0"/>
        <v>0.40289104927557517</v>
      </c>
      <c r="E13" s="230">
        <f t="shared" si="7"/>
        <v>0.20682542366456999</v>
      </c>
      <c r="I13" s="226">
        <f t="shared" si="1"/>
        <v>-0.11569617796482601</v>
      </c>
      <c r="J13" s="226">
        <f t="shared" si="2"/>
        <v>-1.2265281200366105</v>
      </c>
      <c r="K13" s="226">
        <f t="shared" si="3"/>
        <v>-1.2083054575277048</v>
      </c>
      <c r="L13" s="226">
        <f t="shared" si="4"/>
        <v>0.90022618375100505</v>
      </c>
      <c r="M13" s="231">
        <f t="shared" si="8"/>
        <v>8.3768042823177541E-3</v>
      </c>
      <c r="N13" s="226">
        <f t="shared" si="5"/>
        <v>1.0121738330965991E-2</v>
      </c>
      <c r="O13" s="226">
        <f t="shared" si="6"/>
        <v>1.5082037102199977E-2</v>
      </c>
      <c r="Q13" s="229"/>
      <c r="R13" s="223"/>
      <c r="S13" s="223"/>
    </row>
    <row r="14" spans="1:19">
      <c r="A14" s="107" t="s">
        <v>131</v>
      </c>
      <c r="B14" s="225">
        <v>21</v>
      </c>
      <c r="C14" s="225">
        <v>11</v>
      </c>
      <c r="D14" s="226">
        <f t="shared" si="0"/>
        <v>0.39397897538416582</v>
      </c>
      <c r="E14" s="230">
        <f t="shared" si="7"/>
        <v>0.20682542366456999</v>
      </c>
      <c r="I14" s="226">
        <f t="shared" si="1"/>
        <v>-8.2872065734824973E-2</v>
      </c>
      <c r="J14" s="226">
        <f t="shared" si="2"/>
        <v>-1.2265281200366105</v>
      </c>
      <c r="K14" s="226">
        <f t="shared" si="3"/>
        <v>-1.1449248057107857</v>
      </c>
      <c r="L14" s="226">
        <f t="shared" si="4"/>
        <v>0.87438876071050131</v>
      </c>
      <c r="M14" s="231">
        <f t="shared" si="8"/>
        <v>8.3768042823177541E-3</v>
      </c>
      <c r="N14" s="226">
        <f t="shared" si="5"/>
        <v>9.5908110154099314E-3</v>
      </c>
      <c r="O14" s="226">
        <f t="shared" si="6"/>
        <v>1.4649167030260483E-2</v>
      </c>
      <c r="Q14" s="229"/>
      <c r="R14" s="223"/>
      <c r="S14" s="223"/>
    </row>
    <row r="15" spans="1:19">
      <c r="A15" s="107" t="s">
        <v>132</v>
      </c>
      <c r="B15" s="225">
        <v>19</v>
      </c>
      <c r="C15" s="225">
        <v>13</v>
      </c>
      <c r="D15" s="226">
        <f t="shared" si="0"/>
        <v>0.38004745757690528</v>
      </c>
      <c r="E15" s="230">
        <f t="shared" si="7"/>
        <v>0.20682542366456999</v>
      </c>
      <c r="I15" s="226">
        <f t="shared" si="1"/>
        <v>1.565048025322119E-4</v>
      </c>
      <c r="J15" s="226">
        <f t="shared" si="2"/>
        <v>-1.1263911290388013</v>
      </c>
      <c r="K15" s="226">
        <f t="shared" si="3"/>
        <v>-0.9997221514690886</v>
      </c>
      <c r="L15" s="226">
        <f t="shared" si="4"/>
        <v>0.88766774698214235</v>
      </c>
      <c r="M15" s="231">
        <f t="shared" si="8"/>
        <v>8.3768042823177541E-3</v>
      </c>
      <c r="N15" s="226">
        <f t="shared" si="5"/>
        <v>8.3744767995541803E-3</v>
      </c>
      <c r="O15" s="226">
        <f t="shared" si="6"/>
        <v>1.4871637968390725E-2</v>
      </c>
      <c r="Q15" s="229"/>
      <c r="R15" s="223"/>
      <c r="S15" s="223"/>
    </row>
    <row r="16" spans="1:19">
      <c r="A16" s="107" t="s">
        <v>133</v>
      </c>
      <c r="B16" s="225">
        <v>13</v>
      </c>
      <c r="C16" s="225">
        <v>15</v>
      </c>
      <c r="D16" s="226">
        <f t="shared" si="0"/>
        <v>0.32813447651587108</v>
      </c>
      <c r="E16" s="230">
        <f t="shared" si="7"/>
        <v>0.20682542366456999</v>
      </c>
      <c r="I16" s="226">
        <f t="shared" si="1"/>
        <v>0.2632497749532548</v>
      </c>
      <c r="J16" s="226">
        <f t="shared" si="2"/>
        <v>-1.0364333894937898</v>
      </c>
      <c r="K16" s="226">
        <f t="shared" si="3"/>
        <v>-0.59490161578686696</v>
      </c>
      <c r="L16" s="226">
        <f t="shared" si="4"/>
        <v>0.7694182915922082</v>
      </c>
      <c r="M16" s="231">
        <f t="shared" si="8"/>
        <v>8.3768042823177541E-3</v>
      </c>
      <c r="N16" s="226">
        <f t="shared" si="5"/>
        <v>4.9833744026811779E-3</v>
      </c>
      <c r="O16" s="226">
        <f t="shared" si="6"/>
        <v>1.2890532879806441E-2</v>
      </c>
      <c r="Q16" s="229"/>
      <c r="R16" s="223"/>
      <c r="S16" s="223"/>
    </row>
    <row r="17" spans="1:19">
      <c r="A17" s="107" t="s">
        <v>134</v>
      </c>
      <c r="B17" s="225">
        <v>10</v>
      </c>
      <c r="C17" s="225">
        <v>20</v>
      </c>
      <c r="D17" s="226">
        <f t="shared" si="0"/>
        <v>0.30597224570649872</v>
      </c>
      <c r="E17" s="230">
        <f t="shared" si="7"/>
        <v>0.20682542366456999</v>
      </c>
      <c r="I17" s="226">
        <f t="shared" si="1"/>
        <v>0.44869172084538739</v>
      </c>
      <c r="J17" s="226">
        <f t="shared" si="2"/>
        <v>-0.84162123357291452</v>
      </c>
      <c r="K17" s="226">
        <f t="shared" si="3"/>
        <v>-0.30452264420197767</v>
      </c>
      <c r="L17" s="226">
        <f t="shared" si="4"/>
        <v>0.7750057817956415</v>
      </c>
      <c r="M17" s="231">
        <f t="shared" si="8"/>
        <v>8.3768042823177541E-3</v>
      </c>
      <c r="N17" s="226">
        <f t="shared" si="5"/>
        <v>2.5509265900138522E-3</v>
      </c>
      <c r="O17" s="226">
        <f t="shared" si="6"/>
        <v>1.2984143503533498E-2</v>
      </c>
      <c r="Q17" s="229"/>
      <c r="R17" s="223"/>
      <c r="S17" s="223"/>
    </row>
    <row r="18" spans="1:19">
      <c r="A18" s="107" t="s">
        <v>135</v>
      </c>
      <c r="B18" s="225">
        <v>10</v>
      </c>
      <c r="C18" s="225">
        <v>22</v>
      </c>
      <c r="D18" s="226">
        <f t="shared" si="0"/>
        <v>0.30851447191270204</v>
      </c>
      <c r="E18" s="230">
        <f t="shared" si="7"/>
        <v>0.20682542366456999</v>
      </c>
      <c r="I18" s="226">
        <f t="shared" si="1"/>
        <v>0.45616990256616669</v>
      </c>
      <c r="J18" s="226">
        <f t="shared" si="2"/>
        <v>-0.77219321418868503</v>
      </c>
      <c r="K18" s="226">
        <f t="shared" si="3"/>
        <v>-0.2572718989295314</v>
      </c>
      <c r="L18" s="226">
        <f t="shared" si="4"/>
        <v>0.81409152257994177</v>
      </c>
      <c r="M18" s="231">
        <f t="shared" si="8"/>
        <v>8.3768042823177541E-3</v>
      </c>
      <c r="N18" s="226">
        <f t="shared" si="5"/>
        <v>2.155116344672919E-3</v>
      </c>
      <c r="O18" s="226">
        <f t="shared" si="6"/>
        <v>1.3638970705092474E-2</v>
      </c>
      <c r="Q18" s="229"/>
      <c r="R18" s="223"/>
      <c r="S18" s="223"/>
    </row>
    <row r="19" spans="1:19">
      <c r="A19" s="107" t="s">
        <v>136</v>
      </c>
      <c r="B19" s="225">
        <v>9</v>
      </c>
      <c r="C19" s="225">
        <v>19</v>
      </c>
      <c r="D19" s="226">
        <f t="shared" si="0"/>
        <v>0.29495593214628441</v>
      </c>
      <c r="E19" s="230">
        <f t="shared" si="7"/>
        <v>0.20682542366456999</v>
      </c>
      <c r="I19" s="226">
        <f t="shared" si="1"/>
        <v>0.50970142598897616</v>
      </c>
      <c r="J19" s="226">
        <f t="shared" si="2"/>
        <v>-0.87789629505122846</v>
      </c>
      <c r="K19" s="226">
        <f t="shared" si="3"/>
        <v>-0.26534698312003363</v>
      </c>
      <c r="L19" s="226">
        <f t="shared" si="4"/>
        <v>0.72066996423888319</v>
      </c>
      <c r="M19" s="231">
        <f t="shared" si="8"/>
        <v>8.3768042823177541E-3</v>
      </c>
      <c r="N19" s="226">
        <f t="shared" si="5"/>
        <v>2.2227597444999946E-3</v>
      </c>
      <c r="O19" s="226">
        <f t="shared" si="6"/>
        <v>1.2073822485148119E-2</v>
      </c>
      <c r="Q19" s="229"/>
      <c r="R19" s="223"/>
      <c r="S19" s="223"/>
    </row>
    <row r="20" spans="1:19">
      <c r="A20" s="107" t="s">
        <v>137</v>
      </c>
      <c r="B20" s="225">
        <v>7</v>
      </c>
      <c r="C20" s="225">
        <v>21</v>
      </c>
      <c r="D20" s="226">
        <f t="shared" si="0"/>
        <v>0.27710671523859542</v>
      </c>
      <c r="E20" s="230">
        <f t="shared" si="7"/>
        <v>0.20682542366456999</v>
      </c>
      <c r="I20" s="226">
        <f t="shared" si="1"/>
        <v>0.66629818661065732</v>
      </c>
      <c r="J20" s="226">
        <f t="shared" si="2"/>
        <v>-0.80642124701824058</v>
      </c>
      <c r="K20" s="226">
        <f t="shared" si="3"/>
        <v>-9.5145794377350545E-2</v>
      </c>
      <c r="L20" s="226">
        <f t="shared" si="4"/>
        <v>0.67901595997543163</v>
      </c>
      <c r="M20" s="231">
        <f t="shared" si="8"/>
        <v>8.3768042823177541E-3</v>
      </c>
      <c r="N20" s="226">
        <f t="shared" si="5"/>
        <v>7.9701769778471457E-4</v>
      </c>
      <c r="O20" s="226">
        <f t="shared" si="6"/>
        <v>1.1375967602568593E-2</v>
      </c>
      <c r="Q20" s="229"/>
      <c r="R20" s="223"/>
      <c r="S20" s="223"/>
    </row>
    <row r="21" spans="1:19">
      <c r="A21" s="107" t="s">
        <v>138</v>
      </c>
      <c r="B21" s="225">
        <v>6</v>
      </c>
      <c r="C21" s="225">
        <v>23</v>
      </c>
      <c r="D21" s="226">
        <f t="shared" si="0"/>
        <v>0.26863123480759049</v>
      </c>
      <c r="E21" s="230">
        <f t="shared" si="7"/>
        <v>0.20682542366456999</v>
      </c>
      <c r="I21" s="226">
        <f t="shared" si="1"/>
        <v>0.76091299499727805</v>
      </c>
      <c r="J21" s="226">
        <f t="shared" si="2"/>
        <v>-0.73884684918521393</v>
      </c>
      <c r="K21" s="226">
        <f t="shared" si="3"/>
        <v>1.4713119502204176E-2</v>
      </c>
      <c r="L21" s="226">
        <f t="shared" si="4"/>
        <v>0.66677341967713011</v>
      </c>
      <c r="M21" s="231">
        <f t="shared" si="8"/>
        <v>8.3768042823177541E-3</v>
      </c>
      <c r="N21" s="226">
        <f t="shared" si="5"/>
        <v>-1.232489224523168E-4</v>
      </c>
      <c r="O21" s="226">
        <f t="shared" si="6"/>
        <v>1.1170860874574072E-2</v>
      </c>
      <c r="Q21" s="229"/>
      <c r="R21" s="223"/>
      <c r="S21" s="223"/>
    </row>
    <row r="22" spans="1:19">
      <c r="A22" s="107" t="s">
        <v>139</v>
      </c>
      <c r="B22" s="225">
        <v>12</v>
      </c>
      <c r="C22" s="225">
        <v>15</v>
      </c>
      <c r="D22" s="226">
        <f t="shared" si="0"/>
        <v>0.31880301091192481</v>
      </c>
      <c r="E22" s="230">
        <f t="shared" si="7"/>
        <v>0.20682542366456999</v>
      </c>
      <c r="I22" s="226">
        <f t="shared" si="1"/>
        <v>0.3149284543820034</v>
      </c>
      <c r="J22" s="226">
        <f t="shared" si="2"/>
        <v>-1.0364333894937898</v>
      </c>
      <c r="K22" s="226">
        <f t="shared" si="3"/>
        <v>-0.53390950645939761</v>
      </c>
      <c r="L22" s="226">
        <f t="shared" si="4"/>
        <v>0.73999425433822763</v>
      </c>
      <c r="M22" s="231">
        <f t="shared" si="8"/>
        <v>8.3768042823177541E-3</v>
      </c>
      <c r="N22" s="226">
        <f t="shared" si="5"/>
        <v>4.4724554400792406E-3</v>
      </c>
      <c r="O22" s="226">
        <f t="shared" si="6"/>
        <v>1.2397574077261997E-2</v>
      </c>
      <c r="Q22" s="229"/>
      <c r="R22" s="223"/>
      <c r="S22" s="223"/>
    </row>
    <row r="23" spans="1:19">
      <c r="A23" s="107" t="s">
        <v>140</v>
      </c>
      <c r="B23" s="225">
        <v>23</v>
      </c>
      <c r="C23" s="225">
        <v>10</v>
      </c>
      <c r="D23" s="226">
        <f t="shared" si="0"/>
        <v>0.40952559317251319</v>
      </c>
      <c r="E23" s="230">
        <f t="shared" si="7"/>
        <v>0.20682542366456999</v>
      </c>
      <c r="I23" s="226">
        <f t="shared" si="1"/>
        <v>-0.15509163299463474</v>
      </c>
      <c r="J23" s="226">
        <f t="shared" si="2"/>
        <v>-1.2815515655446006</v>
      </c>
      <c r="K23" s="226">
        <f t="shared" si="3"/>
        <v>-1.275361117627245</v>
      </c>
      <c r="L23" s="226">
        <f t="shared" si="4"/>
        <v>0.8877368569482107</v>
      </c>
      <c r="M23" s="231">
        <f t="shared" si="8"/>
        <v>8.3768042823177541E-3</v>
      </c>
      <c r="N23" s="226">
        <f t="shared" si="5"/>
        <v>1.0683450471641463E-2</v>
      </c>
      <c r="O23" s="226">
        <f t="shared" si="6"/>
        <v>1.4872795809710149E-2</v>
      </c>
      <c r="Q23" s="229"/>
      <c r="R23" s="223"/>
      <c r="S23" s="223"/>
    </row>
    <row r="24" spans="1:19">
      <c r="A24" s="107" t="s">
        <v>141</v>
      </c>
      <c r="B24" s="225">
        <v>29</v>
      </c>
      <c r="C24" s="225">
        <v>9</v>
      </c>
      <c r="D24" s="226">
        <f t="shared" si="0"/>
        <v>0.45959534359564103</v>
      </c>
      <c r="E24" s="230">
        <f t="shared" si="7"/>
        <v>0.20682542366456999</v>
      </c>
      <c r="I24" s="226">
        <f t="shared" si="1"/>
        <v>-0.33447614808740844</v>
      </c>
      <c r="J24" s="226">
        <f t="shared" si="2"/>
        <v>-1.3407550336902161</v>
      </c>
      <c r="K24" s="226">
        <f t="shared" si="3"/>
        <v>-1.6647782297191736</v>
      </c>
      <c r="L24" s="226">
        <f t="shared" si="4"/>
        <v>0.99376029280486577</v>
      </c>
      <c r="M24" s="231">
        <f t="shared" si="8"/>
        <v>8.3768042823177541E-3</v>
      </c>
      <c r="N24" s="226">
        <f t="shared" si="5"/>
        <v>1.3945521403820943E-2</v>
      </c>
      <c r="O24" s="226">
        <f t="shared" si="6"/>
        <v>1.6649070952730289E-2</v>
      </c>
      <c r="Q24" s="229"/>
      <c r="R24" s="223"/>
      <c r="S24" s="223"/>
    </row>
    <row r="25" spans="1:19">
      <c r="A25" s="107" t="s">
        <v>142</v>
      </c>
      <c r="B25" s="225">
        <v>28</v>
      </c>
      <c r="C25" s="225">
        <v>9</v>
      </c>
      <c r="D25" s="226">
        <f t="shared" si="0"/>
        <v>0.45087913946008695</v>
      </c>
      <c r="E25" s="230">
        <f t="shared" si="7"/>
        <v>0.20682542366456999</v>
      </c>
      <c r="I25" s="226">
        <f t="shared" si="1"/>
        <v>-0.3081318383064976</v>
      </c>
      <c r="J25" s="226">
        <f t="shared" si="2"/>
        <v>-1.3407550336902161</v>
      </c>
      <c r="K25" s="226">
        <f t="shared" si="3"/>
        <v>-1.5967943383103977</v>
      </c>
      <c r="L25" s="226">
        <f t="shared" si="4"/>
        <v>0.96840745440393095</v>
      </c>
      <c r="M25" s="231">
        <f t="shared" si="8"/>
        <v>8.3768042823177541E-3</v>
      </c>
      <c r="N25" s="226">
        <f t="shared" si="5"/>
        <v>1.3376033651139284E-2</v>
      </c>
      <c r="O25" s="226">
        <f t="shared" si="6"/>
        <v>1.6224319422158569E-2</v>
      </c>
      <c r="Q25" s="229"/>
      <c r="R25" s="223"/>
      <c r="S25" s="223"/>
    </row>
    <row r="26" spans="1:19">
      <c r="A26" s="107" t="s">
        <v>143</v>
      </c>
      <c r="B26" s="225">
        <v>44</v>
      </c>
      <c r="C26" s="225">
        <v>7</v>
      </c>
      <c r="D26" s="226">
        <f t="shared" si="0"/>
        <v>0.58209081461896706</v>
      </c>
      <c r="E26" s="230">
        <f t="shared" si="7"/>
        <v>0.20682542366456999</v>
      </c>
      <c r="I26" s="226">
        <f t="shared" si="1"/>
        <v>-0.69316118029625007</v>
      </c>
      <c r="J26" s="226">
        <f t="shared" si="2"/>
        <v>-1.4757910281791702</v>
      </c>
      <c r="K26" s="226">
        <f t="shared" si="3"/>
        <v>-2.7713640290395505</v>
      </c>
      <c r="L26" s="226">
        <f t="shared" si="4"/>
        <v>1.2777432431245557</v>
      </c>
      <c r="M26" s="231">
        <f t="shared" si="8"/>
        <v>8.3768042823177541E-3</v>
      </c>
      <c r="N26" s="226">
        <f t="shared" si="5"/>
        <v>2.3215174066319892E-2</v>
      </c>
      <c r="O26" s="226">
        <f t="shared" si="6"/>
        <v>2.1406810141416707E-2</v>
      </c>
      <c r="Q26" s="229"/>
      <c r="R26" s="223"/>
      <c r="S26" s="223"/>
    </row>
    <row r="27" spans="1:19">
      <c r="A27" s="107" t="s">
        <v>144</v>
      </c>
      <c r="B27" s="225">
        <v>39</v>
      </c>
      <c r="C27" s="225">
        <v>8</v>
      </c>
      <c r="D27" s="226">
        <f t="shared" si="0"/>
        <v>0.54306247232850224</v>
      </c>
      <c r="E27" s="230">
        <f t="shared" si="7"/>
        <v>0.20682542366456999</v>
      </c>
      <c r="I27" s="226">
        <f t="shared" si="1"/>
        <v>-0.57735279126435191</v>
      </c>
      <c r="J27" s="226">
        <f t="shared" si="2"/>
        <v>-1.4050715603096353</v>
      </c>
      <c r="K27" s="226">
        <f t="shared" si="3"/>
        <v>-2.3950457881492491</v>
      </c>
      <c r="L27" s="226">
        <f t="shared" si="4"/>
        <v>1.2081398143882023</v>
      </c>
      <c r="M27" s="231">
        <f t="shared" si="8"/>
        <v>8.3768042823177541E-3</v>
      </c>
      <c r="N27" s="226">
        <f t="shared" si="5"/>
        <v>2.006282981451573E-2</v>
      </c>
      <c r="O27" s="226">
        <f t="shared" si="6"/>
        <v>2.0240701541611339E-2</v>
      </c>
      <c r="Q27" s="229"/>
      <c r="R27" s="223"/>
      <c r="S27" s="223"/>
    </row>
    <row r="28" spans="1:19">
      <c r="A28" s="107" t="s">
        <v>145</v>
      </c>
      <c r="B28" s="225">
        <v>18</v>
      </c>
      <c r="C28" s="225">
        <v>11</v>
      </c>
      <c r="D28" s="226">
        <f t="shared" si="0"/>
        <v>0.36724275370993786</v>
      </c>
      <c r="E28" s="230">
        <f t="shared" si="7"/>
        <v>0.20682542366456999</v>
      </c>
      <c r="I28" s="226">
        <f t="shared" si="1"/>
        <v>2.4720352047666812E-2</v>
      </c>
      <c r="J28" s="226">
        <f t="shared" si="2"/>
        <v>-1.2265281200366105</v>
      </c>
      <c r="K28" s="226">
        <f t="shared" si="3"/>
        <v>-0.96048690152406146</v>
      </c>
      <c r="L28" s="226">
        <f t="shared" si="4"/>
        <v>0.79920177511525092</v>
      </c>
      <c r="M28" s="231">
        <f t="shared" si="8"/>
        <v>8.3768042823177541E-3</v>
      </c>
      <c r="N28" s="226">
        <f t="shared" si="5"/>
        <v>8.045810789796869E-3</v>
      </c>
      <c r="O28" s="226">
        <f t="shared" si="6"/>
        <v>1.3389513704442768E-2</v>
      </c>
      <c r="Q28" s="229"/>
      <c r="R28" s="223"/>
      <c r="S28" s="223"/>
    </row>
    <row r="29" spans="1:19">
      <c r="A29" s="107" t="s">
        <v>146</v>
      </c>
      <c r="B29" s="225">
        <v>10</v>
      </c>
      <c r="C29" s="225">
        <v>15</v>
      </c>
      <c r="D29" s="226">
        <f t="shared" si="0"/>
        <v>0.30014007970403234</v>
      </c>
      <c r="E29" s="230">
        <f t="shared" si="7"/>
        <v>0.20682542366456999</v>
      </c>
      <c r="I29" s="226">
        <f t="shared" si="1"/>
        <v>0.43115520334531793</v>
      </c>
      <c r="J29" s="226">
        <f t="shared" si="2"/>
        <v>-1.0364333894937898</v>
      </c>
      <c r="K29" s="226">
        <f t="shared" si="3"/>
        <v>-0.41243042437222655</v>
      </c>
      <c r="L29" s="226">
        <f t="shared" si="4"/>
        <v>0.68138986966739823</v>
      </c>
      <c r="M29" s="231">
        <f t="shared" si="8"/>
        <v>8.3768042823177541E-3</v>
      </c>
      <c r="N29" s="226">
        <f t="shared" si="5"/>
        <v>3.4548489450393961E-3</v>
      </c>
      <c r="O29" s="226">
        <f t="shared" si="6"/>
        <v>1.1415739156315595E-2</v>
      </c>
      <c r="Q29" s="229"/>
      <c r="R29" s="223"/>
      <c r="S29" s="223"/>
    </row>
    <row r="30" spans="1:19">
      <c r="A30" s="107" t="s">
        <v>147</v>
      </c>
      <c r="B30" s="225">
        <v>12</v>
      </c>
      <c r="C30" s="225">
        <v>16</v>
      </c>
      <c r="D30" s="226">
        <f t="shared" si="0"/>
        <v>0.3201360774267743</v>
      </c>
      <c r="E30" s="230">
        <f t="shared" si="7"/>
        <v>0.20682542366456999</v>
      </c>
      <c r="I30" s="226">
        <f t="shared" si="1"/>
        <v>0.31905975065378783</v>
      </c>
      <c r="J30" s="226">
        <f t="shared" si="2"/>
        <v>-0.9944578832097497</v>
      </c>
      <c r="K30" s="226">
        <f t="shared" si="3"/>
        <v>-0.51419038096151637</v>
      </c>
      <c r="L30" s="226">
        <f t="shared" si="4"/>
        <v>0.76131448426667325</v>
      </c>
      <c r="M30" s="231">
        <f t="shared" si="8"/>
        <v>8.3768042823177541E-3</v>
      </c>
      <c r="N30" s="226">
        <f t="shared" si="5"/>
        <v>4.3072721851650274E-3</v>
      </c>
      <c r="O30" s="226">
        <f t="shared" si="6"/>
        <v>1.2754764863991202E-2</v>
      </c>
      <c r="Q30" s="229"/>
      <c r="R30" s="223"/>
      <c r="S30" s="223"/>
    </row>
    <row r="31" spans="1:19">
      <c r="A31" s="107" t="s">
        <v>148</v>
      </c>
      <c r="B31" s="225">
        <v>12</v>
      </c>
      <c r="C31" s="225">
        <v>15</v>
      </c>
      <c r="D31" s="226">
        <f t="shared" si="0"/>
        <v>0.31880301091192481</v>
      </c>
      <c r="E31" s="230">
        <f t="shared" si="7"/>
        <v>0.20682542366456999</v>
      </c>
      <c r="I31" s="226">
        <f t="shared" si="1"/>
        <v>0.3149284543820034</v>
      </c>
      <c r="J31" s="226">
        <f t="shared" si="2"/>
        <v>-1.0364333894937898</v>
      </c>
      <c r="K31" s="226">
        <f t="shared" si="3"/>
        <v>-0.53390950645939761</v>
      </c>
      <c r="L31" s="226">
        <f t="shared" si="4"/>
        <v>0.73999425433822763</v>
      </c>
      <c r="M31" s="231">
        <f t="shared" si="8"/>
        <v>8.3768042823177541E-3</v>
      </c>
      <c r="N31" s="226">
        <f t="shared" si="5"/>
        <v>4.4724554400792406E-3</v>
      </c>
      <c r="O31" s="226">
        <f t="shared" si="6"/>
        <v>1.2397574077261997E-2</v>
      </c>
      <c r="Q31" s="229"/>
      <c r="R31" s="223"/>
      <c r="S31" s="223"/>
    </row>
    <row r="32" spans="1:19">
      <c r="A32" s="107" t="s">
        <v>149</v>
      </c>
      <c r="B32" s="225">
        <v>10</v>
      </c>
      <c r="C32" s="225">
        <v>14</v>
      </c>
      <c r="D32" s="226">
        <f t="shared" si="0"/>
        <v>0.29905502556403862</v>
      </c>
      <c r="E32" s="230">
        <f t="shared" si="7"/>
        <v>0.20682542366456999</v>
      </c>
      <c r="I32" s="226">
        <f t="shared" si="1"/>
        <v>0.42783226377190586</v>
      </c>
      <c r="J32" s="226">
        <f t="shared" si="2"/>
        <v>-1.0803193408149565</v>
      </c>
      <c r="K32" s="226">
        <f t="shared" si="3"/>
        <v>-0.43264024323455902</v>
      </c>
      <c r="L32" s="226">
        <f t="shared" si="4"/>
        <v>0.66306331336890789</v>
      </c>
      <c r="M32" s="231">
        <f t="shared" si="8"/>
        <v>8.3768042823177541E-3</v>
      </c>
      <c r="N32" s="226">
        <f t="shared" si="5"/>
        <v>3.6241426422302489E-3</v>
      </c>
      <c r="O32" s="226">
        <f t="shared" si="6"/>
        <v>1.1108703205752933E-2</v>
      </c>
      <c r="Q32" s="229"/>
      <c r="R32" s="223"/>
      <c r="S32" s="223"/>
    </row>
    <row r="33" spans="1:19">
      <c r="A33" s="107" t="s">
        <v>150</v>
      </c>
      <c r="B33" s="225">
        <v>10</v>
      </c>
      <c r="C33" s="225">
        <v>15</v>
      </c>
      <c r="D33" s="226">
        <f t="shared" si="0"/>
        <v>0.30014007970403234</v>
      </c>
      <c r="E33" s="230">
        <f t="shared" si="7"/>
        <v>0.20682542366456999</v>
      </c>
      <c r="I33" s="226">
        <f t="shared" si="1"/>
        <v>0.43115520334531793</v>
      </c>
      <c r="J33" s="226">
        <f t="shared" si="2"/>
        <v>-1.0364333894937898</v>
      </c>
      <c r="K33" s="226">
        <f t="shared" si="3"/>
        <v>-0.41243042437222655</v>
      </c>
      <c r="L33" s="226">
        <f t="shared" si="4"/>
        <v>0.68138986966739823</v>
      </c>
      <c r="M33" s="231">
        <f t="shared" si="8"/>
        <v>8.3768042823177541E-3</v>
      </c>
      <c r="N33" s="226">
        <f t="shared" si="5"/>
        <v>3.4548489450393961E-3</v>
      </c>
      <c r="O33" s="226">
        <f t="shared" si="6"/>
        <v>1.1415739156315595E-2</v>
      </c>
      <c r="Q33" s="229"/>
      <c r="R33" s="223"/>
      <c r="S33" s="223"/>
    </row>
    <row r="34" spans="1:19">
      <c r="A34" s="107" t="s">
        <v>151</v>
      </c>
      <c r="B34" s="225">
        <v>9</v>
      </c>
      <c r="C34" s="225">
        <v>17</v>
      </c>
      <c r="D34" s="226">
        <f t="shared" si="0"/>
        <v>0.29283230543588168</v>
      </c>
      <c r="E34" s="230">
        <f t="shared" si="7"/>
        <v>0.20682542366456999</v>
      </c>
      <c r="I34" s="226">
        <f t="shared" si="1"/>
        <v>0.50339543810729703</v>
      </c>
      <c r="J34" s="226">
        <f t="shared" si="2"/>
        <v>-0.95416525314619549</v>
      </c>
      <c r="K34" s="226">
        <f t="shared" si="3"/>
        <v>-0.30926315298146478</v>
      </c>
      <c r="L34" s="226">
        <f t="shared" si="4"/>
        <v>0.68607777775620893</v>
      </c>
      <c r="M34" s="231">
        <f t="shared" si="8"/>
        <v>8.3768042823177541E-3</v>
      </c>
      <c r="N34" s="226">
        <f t="shared" si="5"/>
        <v>2.590636904258225E-3</v>
      </c>
      <c r="O34" s="226">
        <f t="shared" si="6"/>
        <v>1.1494278533422518E-2</v>
      </c>
      <c r="Q34" s="229"/>
      <c r="R34" s="223"/>
      <c r="S34" s="223"/>
    </row>
    <row r="35" spans="1:19">
      <c r="A35" s="107" t="s">
        <v>152</v>
      </c>
      <c r="B35" s="225">
        <v>7</v>
      </c>
      <c r="C35" s="225">
        <v>18</v>
      </c>
      <c r="D35" s="226">
        <f t="shared" si="0"/>
        <v>0.27453544847369205</v>
      </c>
      <c r="E35" s="230">
        <f t="shared" si="7"/>
        <v>0.20682542366456999</v>
      </c>
      <c r="I35" s="226">
        <f t="shared" si="1"/>
        <v>0.65891187394249462</v>
      </c>
      <c r="J35" s="226">
        <f t="shared" si="2"/>
        <v>-0.91536508784281501</v>
      </c>
      <c r="K35" s="226">
        <f t="shared" si="3"/>
        <v>-0.16290222122636508</v>
      </c>
      <c r="L35" s="226">
        <f t="shared" si="4"/>
        <v>0.63521224300071666</v>
      </c>
      <c r="M35" s="231">
        <f t="shared" si="8"/>
        <v>8.3768042823177541E-3</v>
      </c>
      <c r="N35" s="226">
        <f t="shared" si="5"/>
        <v>1.364600024368089E-3</v>
      </c>
      <c r="O35" s="226">
        <f t="shared" si="6"/>
        <v>1.0642097274698139E-2</v>
      </c>
      <c r="Q35" s="229"/>
      <c r="R35" s="223"/>
      <c r="S35" s="223"/>
    </row>
    <row r="36" spans="1:19">
      <c r="A36" s="107" t="s">
        <v>153</v>
      </c>
      <c r="B36" s="225">
        <v>6</v>
      </c>
      <c r="C36" s="225">
        <v>19</v>
      </c>
      <c r="D36" s="226">
        <f t="shared" si="0"/>
        <v>0.26557909598571294</v>
      </c>
      <c r="E36" s="230">
        <f t="shared" si="7"/>
        <v>0.20682542366456999</v>
      </c>
      <c r="I36" s="226">
        <f t="shared" si="1"/>
        <v>0.75234636654762865</v>
      </c>
      <c r="J36" s="226">
        <f t="shared" si="2"/>
        <v>-0.87789629505122846</v>
      </c>
      <c r="K36" s="226">
        <f t="shared" si="3"/>
        <v>-7.7013030919254058E-2</v>
      </c>
      <c r="L36" s="226">
        <f t="shared" si="4"/>
        <v>0.61340561350495648</v>
      </c>
      <c r="M36" s="231">
        <f t="shared" si="8"/>
        <v>8.3768042823177541E-3</v>
      </c>
      <c r="N36" s="226">
        <f t="shared" si="5"/>
        <v>6.4512308719867704E-4</v>
      </c>
      <c r="O36" s="226">
        <f t="shared" si="6"/>
        <v>1.0276757540012137E-2</v>
      </c>
      <c r="Q36" s="229"/>
      <c r="R36" s="223"/>
      <c r="S36" s="223"/>
    </row>
    <row r="37" spans="1:19">
      <c r="A37" s="107" t="s">
        <v>154</v>
      </c>
      <c r="B37" s="225">
        <v>6</v>
      </c>
      <c r="C37" s="225">
        <v>22</v>
      </c>
      <c r="D37" s="226">
        <f t="shared" si="0"/>
        <v>0.2678388526134492</v>
      </c>
      <c r="E37" s="230">
        <f t="shared" si="7"/>
        <v>0.20682542366456999</v>
      </c>
      <c r="I37" s="226">
        <f t="shared" si="1"/>
        <v>0.75870241299439678</v>
      </c>
      <c r="J37" s="226">
        <f t="shared" si="2"/>
        <v>-0.77219321418868503</v>
      </c>
      <c r="K37" s="226">
        <f t="shared" si="3"/>
        <v>-8.8123585662805391E-3</v>
      </c>
      <c r="L37" s="226">
        <f t="shared" si="4"/>
        <v>0.65321239557006627</v>
      </c>
      <c r="M37" s="231">
        <f t="shared" si="8"/>
        <v>8.3768042823177541E-3</v>
      </c>
      <c r="N37" s="226">
        <f t="shared" si="5"/>
        <v>7.3819402975338366E-5</v>
      </c>
      <c r="O37" s="226">
        <f t="shared" si="6"/>
        <v>1.094366478494874E-2</v>
      </c>
      <c r="Q37" s="229"/>
      <c r="R37" s="223"/>
      <c r="S37" s="223"/>
    </row>
    <row r="38" spans="1:19">
      <c r="A38" s="107" t="s">
        <v>155</v>
      </c>
      <c r="B38" s="225">
        <v>5</v>
      </c>
      <c r="C38" s="225">
        <v>24</v>
      </c>
      <c r="D38" s="226">
        <f t="shared" si="0"/>
        <v>0.25900796158137462</v>
      </c>
      <c r="E38" s="230">
        <f t="shared" si="7"/>
        <v>0.20682542366456999</v>
      </c>
      <c r="I38" s="226">
        <f t="shared" si="1"/>
        <v>0.86673263865440064</v>
      </c>
      <c r="J38" s="226">
        <f t="shared" si="2"/>
        <v>-0.7063025628400873</v>
      </c>
      <c r="K38" s="226">
        <f t="shared" si="3"/>
        <v>0.10198759421397188</v>
      </c>
      <c r="L38" s="226">
        <f t="shared" si="4"/>
        <v>0.63571368209047929</v>
      </c>
      <c r="M38" s="231">
        <f t="shared" si="8"/>
        <v>8.3768042823177541E-3</v>
      </c>
      <c r="N38" s="226">
        <f t="shared" si="5"/>
        <v>-8.5433011595488506E-4</v>
      </c>
      <c r="O38" s="226">
        <f t="shared" si="6"/>
        <v>1.0650498188927028E-2</v>
      </c>
      <c r="Q38" s="229"/>
      <c r="R38" s="223"/>
      <c r="S38" s="223"/>
    </row>
    <row r="39" spans="1:19">
      <c r="A39" s="107" t="s">
        <v>156</v>
      </c>
      <c r="B39" s="225">
        <v>7</v>
      </c>
      <c r="C39" s="225">
        <v>21</v>
      </c>
      <c r="D39" s="226">
        <f t="shared" si="0"/>
        <v>0.27710671523859542</v>
      </c>
      <c r="E39" s="230">
        <f t="shared" si="7"/>
        <v>0.20682542366456999</v>
      </c>
      <c r="I39" s="226">
        <f t="shared" si="1"/>
        <v>0.66629818661065732</v>
      </c>
      <c r="J39" s="226">
        <f t="shared" si="2"/>
        <v>-0.80642124701824058</v>
      </c>
      <c r="K39" s="226">
        <f t="shared" si="3"/>
        <v>-9.5145794377350545E-2</v>
      </c>
      <c r="L39" s="226">
        <f t="shared" si="4"/>
        <v>0.67901595997543163</v>
      </c>
      <c r="M39" s="231">
        <f t="shared" si="8"/>
        <v>8.3768042823177541E-3</v>
      </c>
      <c r="N39" s="226">
        <f t="shared" si="5"/>
        <v>7.9701769778471457E-4</v>
      </c>
      <c r="O39" s="226">
        <f t="shared" si="6"/>
        <v>1.1375967602568593E-2</v>
      </c>
      <c r="Q39" s="229"/>
      <c r="R39" s="223"/>
      <c r="S39" s="223"/>
    </row>
    <row r="40" spans="1:19">
      <c r="A40" s="107" t="s">
        <v>157</v>
      </c>
      <c r="B40" s="225">
        <v>7</v>
      </c>
      <c r="C40" s="225">
        <v>18</v>
      </c>
      <c r="D40" s="226">
        <f t="shared" si="0"/>
        <v>0.27453544847369205</v>
      </c>
      <c r="E40" s="230">
        <f t="shared" si="7"/>
        <v>0.20682542366456999</v>
      </c>
      <c r="I40" s="226">
        <f t="shared" si="1"/>
        <v>0.65891187394249462</v>
      </c>
      <c r="J40" s="226">
        <f t="shared" si="2"/>
        <v>-0.91536508784281501</v>
      </c>
      <c r="K40" s="226">
        <f t="shared" si="3"/>
        <v>-0.16290222122636508</v>
      </c>
      <c r="L40" s="226">
        <f t="shared" si="4"/>
        <v>0.63521224300071666</v>
      </c>
      <c r="M40" s="231">
        <f t="shared" si="8"/>
        <v>8.3768042823177541E-3</v>
      </c>
      <c r="N40" s="226">
        <f t="shared" si="5"/>
        <v>1.364600024368089E-3</v>
      </c>
      <c r="O40" s="226">
        <f t="shared" si="6"/>
        <v>1.0642097274698139E-2</v>
      </c>
      <c r="Q40" s="229"/>
      <c r="R40" s="223"/>
      <c r="S40" s="223"/>
    </row>
    <row r="41" spans="1:19">
      <c r="A41" s="107" t="s">
        <v>158</v>
      </c>
      <c r="B41" s="225">
        <v>8</v>
      </c>
      <c r="C41" s="225">
        <v>17</v>
      </c>
      <c r="D41" s="226">
        <f t="shared" si="0"/>
        <v>0.28327598523906927</v>
      </c>
      <c r="E41" s="230">
        <f t="shared" si="7"/>
        <v>0.20682542366456999</v>
      </c>
      <c r="I41" s="226">
        <f t="shared" si="1"/>
        <v>0.57569670217774216</v>
      </c>
      <c r="J41" s="226">
        <f t="shared" si="2"/>
        <v>-0.95416525314619549</v>
      </c>
      <c r="K41" s="226">
        <f t="shared" si="3"/>
        <v>-0.24738738658829859</v>
      </c>
      <c r="L41" s="226">
        <f t="shared" si="4"/>
        <v>0.65365374733320758</v>
      </c>
      <c r="M41" s="231">
        <f t="shared" si="8"/>
        <v>8.3768042823177541E-3</v>
      </c>
      <c r="N41" s="226">
        <f t="shared" si="5"/>
        <v>2.0723157193642573E-3</v>
      </c>
      <c r="O41" s="226">
        <f t="shared" si="6"/>
        <v>1.095105901962772E-2</v>
      </c>
      <c r="Q41" s="229"/>
      <c r="R41" s="223"/>
      <c r="S41" s="223"/>
    </row>
    <row r="42" spans="1:19">
      <c r="A42" s="107" t="s">
        <v>159</v>
      </c>
      <c r="B42" s="225">
        <v>9</v>
      </c>
      <c r="C42" s="225">
        <v>16</v>
      </c>
      <c r="D42" s="226">
        <f t="shared" si="0"/>
        <v>0.2918084139862232</v>
      </c>
      <c r="E42" s="230">
        <f t="shared" si="7"/>
        <v>0.20682542366456999</v>
      </c>
      <c r="I42" s="226">
        <f t="shared" si="1"/>
        <v>0.50032951198902953</v>
      </c>
      <c r="J42" s="226">
        <f t="shared" si="2"/>
        <v>-0.9944578832097497</v>
      </c>
      <c r="K42" s="226">
        <f t="shared" si="3"/>
        <v>-0.33056765986109365</v>
      </c>
      <c r="L42" s="226">
        <f t="shared" si="4"/>
        <v>0.66899145872648902</v>
      </c>
      <c r="M42" s="231">
        <f t="shared" si="8"/>
        <v>8.3768042823177541E-3</v>
      </c>
      <c r="N42" s="226">
        <f t="shared" si="5"/>
        <v>2.7691005887201681E-3</v>
      </c>
      <c r="O42" s="226">
        <f t="shared" si="6"/>
        <v>1.1208021032588108E-2</v>
      </c>
      <c r="Q42" s="229"/>
      <c r="R42" s="223"/>
      <c r="S42" s="223"/>
    </row>
    <row r="43" spans="1:19">
      <c r="A43" s="107" t="s">
        <v>160</v>
      </c>
      <c r="B43" s="225">
        <v>8</v>
      </c>
      <c r="C43" s="225">
        <v>14</v>
      </c>
      <c r="D43" s="226">
        <f t="shared" si="0"/>
        <v>0.28060910518414489</v>
      </c>
      <c r="E43" s="230">
        <f t="shared" si="7"/>
        <v>0.20682542366456999</v>
      </c>
      <c r="I43" s="226">
        <f t="shared" si="1"/>
        <v>0.56777435135811394</v>
      </c>
      <c r="J43" s="226">
        <f t="shared" si="2"/>
        <v>-1.0803193408149565</v>
      </c>
      <c r="K43" s="226">
        <f t="shared" si="3"/>
        <v>-0.31099262856897031</v>
      </c>
      <c r="L43" s="226">
        <f t="shared" si="4"/>
        <v>0.60676162086480911</v>
      </c>
      <c r="M43" s="231">
        <f t="shared" si="8"/>
        <v>8.3768042823177541E-3</v>
      </c>
      <c r="N43" s="226">
        <f t="shared" si="5"/>
        <v>2.6051243827658051E-3</v>
      </c>
      <c r="O43" s="226">
        <f t="shared" si="6"/>
        <v>1.0165446688012789E-2</v>
      </c>
      <c r="Q43" s="229"/>
      <c r="R43" s="223"/>
      <c r="S43" s="223"/>
    </row>
    <row r="44" spans="1:19">
      <c r="A44" s="107" t="s">
        <v>161</v>
      </c>
      <c r="B44" s="225">
        <v>6</v>
      </c>
      <c r="C44" s="225">
        <v>13</v>
      </c>
      <c r="D44" s="226">
        <f t="shared" si="0"/>
        <v>0.26152711858425481</v>
      </c>
      <c r="E44" s="230">
        <f t="shared" si="7"/>
        <v>0.20682542366456999</v>
      </c>
      <c r="I44" s="226">
        <f t="shared" si="1"/>
        <v>0.74075265022113279</v>
      </c>
      <c r="J44" s="226">
        <f t="shared" si="2"/>
        <v>-1.1263911290388013</v>
      </c>
      <c r="K44" s="226">
        <f t="shared" si="3"/>
        <v>-0.20653925161056488</v>
      </c>
      <c r="L44" s="226">
        <f t="shared" si="4"/>
        <v>0.53557739425742701</v>
      </c>
      <c r="M44" s="231">
        <f t="shared" si="8"/>
        <v>8.3768042823177541E-3</v>
      </c>
      <c r="N44" s="226">
        <f t="shared" si="5"/>
        <v>1.7301388873580839E-3</v>
      </c>
      <c r="O44" s="226">
        <f t="shared" si="6"/>
        <v>8.9728540194563972E-3</v>
      </c>
      <c r="Q44" s="229"/>
      <c r="R44" s="223"/>
      <c r="S44" s="223"/>
    </row>
    <row r="45" spans="1:19">
      <c r="A45" s="107" t="s">
        <v>162</v>
      </c>
      <c r="B45" s="225">
        <v>5</v>
      </c>
      <c r="C45" s="225">
        <v>14</v>
      </c>
      <c r="D45" s="226">
        <f t="shared" si="0"/>
        <v>0.25294022461430432</v>
      </c>
      <c r="E45" s="230">
        <f t="shared" si="7"/>
        <v>0.20682542366456999</v>
      </c>
      <c r="I45" s="226">
        <f t="shared" si="1"/>
        <v>0.84995460501285547</v>
      </c>
      <c r="J45" s="226">
        <f t="shared" si="2"/>
        <v>-1.0803193408149565</v>
      </c>
      <c r="K45" s="226">
        <f t="shared" si="3"/>
        <v>-0.1193430270869182</v>
      </c>
      <c r="L45" s="226">
        <f t="shared" si="4"/>
        <v>0.51806118098493148</v>
      </c>
      <c r="M45" s="231">
        <f t="shared" si="8"/>
        <v>8.3768042823177541E-3</v>
      </c>
      <c r="N45" s="226">
        <f t="shared" si="5"/>
        <v>9.9971318036646E-4</v>
      </c>
      <c r="O45" s="226">
        <f t="shared" si="6"/>
        <v>8.679394238754334E-3</v>
      </c>
      <c r="Q45" s="229"/>
      <c r="R45" s="223"/>
      <c r="S45" s="223"/>
    </row>
    <row r="46" spans="1:19">
      <c r="A46" s="107" t="s">
        <v>163</v>
      </c>
      <c r="B46" s="225">
        <v>5</v>
      </c>
      <c r="C46" s="225">
        <v>16</v>
      </c>
      <c r="D46" s="226">
        <f t="shared" si="0"/>
        <v>0.25403819606548844</v>
      </c>
      <c r="E46" s="230">
        <f t="shared" si="7"/>
        <v>0.20682542366456999</v>
      </c>
      <c r="I46" s="226">
        <f t="shared" si="1"/>
        <v>0.85303193962337487</v>
      </c>
      <c r="J46" s="226">
        <f t="shared" si="2"/>
        <v>-0.9944578832097497</v>
      </c>
      <c r="K46" s="226">
        <f t="shared" si="3"/>
        <v>-7.6550323492173958E-2</v>
      </c>
      <c r="L46" s="226">
        <f t="shared" si="4"/>
        <v>0.54127497085017795</v>
      </c>
      <c r="M46" s="231">
        <f t="shared" si="8"/>
        <v>8.3768042823177541E-3</v>
      </c>
      <c r="N46" s="226">
        <f t="shared" si="5"/>
        <v>6.4124707764205214E-4</v>
      </c>
      <c r="O46" s="226">
        <f t="shared" si="6"/>
        <v>9.0683089874583761E-3</v>
      </c>
      <c r="Q46" s="229"/>
      <c r="R46" s="223"/>
      <c r="S46" s="223"/>
    </row>
    <row r="47" spans="1:19">
      <c r="A47" s="107" t="s">
        <v>164</v>
      </c>
      <c r="B47" s="225">
        <v>4</v>
      </c>
      <c r="C47" s="225">
        <v>17</v>
      </c>
      <c r="D47" s="226">
        <f t="shared" si="0"/>
        <v>0.24505070445181965</v>
      </c>
      <c r="E47" s="230">
        <f t="shared" si="7"/>
        <v>0.20682542366456999</v>
      </c>
      <c r="I47" s="226">
        <f t="shared" si="1"/>
        <v>0.98126303096931633</v>
      </c>
      <c r="J47" s="226">
        <f t="shared" si="2"/>
        <v>-0.95416525314619549</v>
      </c>
      <c r="K47" s="226">
        <f t="shared" si="3"/>
        <v>1.4000920646617752E-2</v>
      </c>
      <c r="L47" s="226">
        <f t="shared" si="4"/>
        <v>0.51668150569422866</v>
      </c>
      <c r="M47" s="231">
        <f t="shared" si="8"/>
        <v>8.3768042823177541E-3</v>
      </c>
      <c r="N47" s="226">
        <f t="shared" si="5"/>
        <v>-1.1728297202897865E-4</v>
      </c>
      <c r="O47" s="226">
        <f t="shared" si="6"/>
        <v>8.6562796989875998E-3</v>
      </c>
      <c r="Q47" s="229"/>
      <c r="R47" s="223"/>
      <c r="S47" s="223"/>
    </row>
    <row r="48" spans="1:19">
      <c r="A48" s="107" t="s">
        <v>165</v>
      </c>
      <c r="B48" s="225">
        <v>4</v>
      </c>
      <c r="C48" s="225">
        <v>18</v>
      </c>
      <c r="D48" s="226">
        <f t="shared" si="0"/>
        <v>0.24551686641263976</v>
      </c>
      <c r="E48" s="230">
        <f t="shared" si="7"/>
        <v>0.20682542366456999</v>
      </c>
      <c r="I48" s="226">
        <f t="shared" si="1"/>
        <v>0.98252109787203568</v>
      </c>
      <c r="J48" s="226">
        <f t="shared" si="2"/>
        <v>-0.91536508784281501</v>
      </c>
      <c r="K48" s="226">
        <f t="shared" si="3"/>
        <v>3.5384635040128044E-2</v>
      </c>
      <c r="L48" s="226">
        <f t="shared" si="4"/>
        <v>0.52690198576019653</v>
      </c>
      <c r="M48" s="231">
        <f t="shared" si="8"/>
        <v>8.3768042823177541E-3</v>
      </c>
      <c r="N48" s="226">
        <f t="shared" si="5"/>
        <v>-2.9641016233239545E-4</v>
      </c>
      <c r="O48" s="226">
        <f t="shared" si="6"/>
        <v>8.8275096213554852E-3</v>
      </c>
      <c r="Q48" s="229"/>
      <c r="R48" s="223"/>
      <c r="S48" s="223"/>
    </row>
    <row r="49" spans="1:19">
      <c r="A49" s="107" t="s">
        <v>166</v>
      </c>
      <c r="B49" s="225">
        <v>3</v>
      </c>
      <c r="C49" s="225">
        <v>25</v>
      </c>
      <c r="D49" s="226">
        <f t="shared" si="0"/>
        <v>0.23855240671798719</v>
      </c>
      <c r="E49" s="230">
        <f t="shared" si="7"/>
        <v>0.20682542366456999</v>
      </c>
      <c r="I49" s="226">
        <f t="shared" si="1"/>
        <v>1.1466723552023954</v>
      </c>
      <c r="J49" s="226">
        <f t="shared" si="2"/>
        <v>-0.67448975019608193</v>
      </c>
      <c r="K49" s="226">
        <f t="shared" si="3"/>
        <v>0.25927543935085234</v>
      </c>
      <c r="L49" s="226">
        <f t="shared" si="4"/>
        <v>0.54909993846000671</v>
      </c>
      <c r="M49" s="231">
        <f t="shared" si="8"/>
        <v>8.3768042823177541E-3</v>
      </c>
      <c r="N49" s="226">
        <f t="shared" si="5"/>
        <v>-2.171899610654037E-3</v>
      </c>
      <c r="O49" s="226">
        <f t="shared" si="6"/>
        <v>9.1994054318243982E-3</v>
      </c>
      <c r="Q49" s="229"/>
      <c r="R49" s="223"/>
      <c r="S49" s="223"/>
    </row>
    <row r="50" spans="1:19">
      <c r="A50" s="107" t="s">
        <v>167</v>
      </c>
      <c r="B50" s="225">
        <v>3</v>
      </c>
      <c r="C50" s="225">
        <v>31</v>
      </c>
      <c r="D50" s="226">
        <f t="shared" si="0"/>
        <v>0.24131127480958869</v>
      </c>
      <c r="E50" s="230">
        <f t="shared" si="7"/>
        <v>0.20682542366456999</v>
      </c>
      <c r="I50" s="226">
        <f t="shared" si="1"/>
        <v>1.1536553140266497</v>
      </c>
      <c r="J50" s="226">
        <f t="shared" si="2"/>
        <v>-0.49585034734745354</v>
      </c>
      <c r="K50" s="226">
        <f t="shared" si="3"/>
        <v>0.3987891536736034</v>
      </c>
      <c r="L50" s="226">
        <f t="shared" si="4"/>
        <v>0.60624223572955827</v>
      </c>
      <c r="M50" s="231">
        <f t="shared" si="8"/>
        <v>8.3768042823177541E-3</v>
      </c>
      <c r="N50" s="226">
        <f t="shared" si="5"/>
        <v>-3.3405786902349138E-3</v>
      </c>
      <c r="O50" s="226">
        <f t="shared" si="6"/>
        <v>1.0156745112762506E-2</v>
      </c>
      <c r="Q50" s="229"/>
      <c r="R50" s="223"/>
      <c r="S50" s="223"/>
    </row>
    <row r="51" spans="1:19">
      <c r="A51" s="107" t="s">
        <v>168</v>
      </c>
      <c r="B51" s="225">
        <v>2</v>
      </c>
      <c r="C51" s="225">
        <v>39</v>
      </c>
      <c r="D51" s="226">
        <f t="shared" si="0"/>
        <v>0.2328311474788464</v>
      </c>
      <c r="E51" s="230">
        <f t="shared" si="7"/>
        <v>0.20682542366456999</v>
      </c>
      <c r="I51" s="226">
        <f t="shared" si="1"/>
        <v>1.366448228189332</v>
      </c>
      <c r="J51" s="226">
        <f t="shared" si="2"/>
        <v>-0.27931903444745415</v>
      </c>
      <c r="K51" s="226">
        <f t="shared" si="3"/>
        <v>0.66056071136092509</v>
      </c>
      <c r="L51" s="226">
        <f t="shared" si="4"/>
        <v>0.6076193291133023</v>
      </c>
      <c r="M51" s="231">
        <f t="shared" si="8"/>
        <v>8.3768042823177541E-3</v>
      </c>
      <c r="N51" s="226">
        <f t="shared" si="5"/>
        <v>-5.5333877956590593E-3</v>
      </c>
      <c r="O51" s="226">
        <f t="shared" si="6"/>
        <v>1.0179816396270703E-2</v>
      </c>
      <c r="Q51" s="229"/>
      <c r="R51" s="223"/>
      <c r="S51" s="223"/>
    </row>
    <row r="52" spans="1:19">
      <c r="A52" s="107" t="s">
        <v>169</v>
      </c>
      <c r="B52" s="225">
        <v>2</v>
      </c>
      <c r="C52" s="225">
        <v>39</v>
      </c>
      <c r="D52" s="226">
        <f t="shared" si="0"/>
        <v>0.2328311474788464</v>
      </c>
      <c r="E52" s="230">
        <f t="shared" si="7"/>
        <v>0.20682542366456999</v>
      </c>
      <c r="I52" s="226">
        <f t="shared" si="1"/>
        <v>1.366448228189332</v>
      </c>
      <c r="J52" s="226">
        <f t="shared" si="2"/>
        <v>-0.27931903444745415</v>
      </c>
      <c r="K52" s="226">
        <f t="shared" si="3"/>
        <v>0.66056071136092509</v>
      </c>
      <c r="L52" s="226">
        <f t="shared" si="4"/>
        <v>0.6076193291133023</v>
      </c>
      <c r="M52" s="231">
        <f t="shared" si="8"/>
        <v>8.3768042823177541E-3</v>
      </c>
      <c r="N52" s="226">
        <f t="shared" si="5"/>
        <v>-5.5333877956590593E-3</v>
      </c>
      <c r="O52" s="226">
        <f t="shared" si="6"/>
        <v>1.0179816396270703E-2</v>
      </c>
      <c r="Q52" s="229"/>
      <c r="R52" s="223"/>
      <c r="S52" s="223"/>
    </row>
    <row r="53" spans="1:19">
      <c r="A53" s="107" t="s">
        <v>170</v>
      </c>
      <c r="B53" s="225">
        <v>2</v>
      </c>
      <c r="C53" s="225">
        <v>38</v>
      </c>
      <c r="D53" s="226">
        <f t="shared" si="0"/>
        <v>0.23241170032055161</v>
      </c>
      <c r="E53" s="230">
        <f t="shared" si="7"/>
        <v>0.20682542366456999</v>
      </c>
      <c r="I53" s="226">
        <f t="shared" si="1"/>
        <v>1.3654604527696794</v>
      </c>
      <c r="J53" s="226">
        <f t="shared" si="2"/>
        <v>-0.30548078809939727</v>
      </c>
      <c r="K53" s="226">
        <f t="shared" si="3"/>
        <v>0.63436082535073102</v>
      </c>
      <c r="L53" s="226">
        <f t="shared" si="4"/>
        <v>0.59846508993930148</v>
      </c>
      <c r="M53" s="231">
        <f t="shared" si="8"/>
        <v>8.3768042823177541E-3</v>
      </c>
      <c r="N53" s="226">
        <f t="shared" si="5"/>
        <v>-5.3139164783326288E-3</v>
      </c>
      <c r="O53" s="226">
        <f t="shared" si="6"/>
        <v>1.0026449856442441E-2</v>
      </c>
      <c r="Q53" s="229"/>
      <c r="R53" s="223"/>
      <c r="S53" s="223"/>
    </row>
    <row r="54" spans="1:19">
      <c r="A54" s="107" t="s">
        <v>171</v>
      </c>
      <c r="B54" s="225">
        <v>3</v>
      </c>
      <c r="C54" s="225">
        <v>38</v>
      </c>
      <c r="D54" s="226">
        <f t="shared" si="0"/>
        <v>0.24520483864854242</v>
      </c>
      <c r="E54" s="230">
        <f t="shared" si="7"/>
        <v>0.20682542366456999</v>
      </c>
      <c r="I54" s="226">
        <f t="shared" si="1"/>
        <v>1.163335575999016</v>
      </c>
      <c r="J54" s="226">
        <f t="shared" si="2"/>
        <v>-0.30548078809939727</v>
      </c>
      <c r="K54" s="226">
        <f t="shared" si="3"/>
        <v>0.58404495542653212</v>
      </c>
      <c r="L54" s="226">
        <f t="shared" si="4"/>
        <v>0.68082030159966156</v>
      </c>
      <c r="M54" s="231">
        <f t="shared" si="8"/>
        <v>8.3768042823177541E-3</v>
      </c>
      <c r="N54" s="226">
        <f t="shared" si="5"/>
        <v>-4.8924302836830559E-3</v>
      </c>
      <c r="O54" s="226">
        <f t="shared" si="6"/>
        <v>1.1406196835857819E-2</v>
      </c>
      <c r="Q54" s="229"/>
      <c r="R54" s="223"/>
      <c r="S54" s="223"/>
    </row>
    <row r="55" spans="1:19">
      <c r="A55" s="107" t="s">
        <v>172</v>
      </c>
      <c r="B55" s="225">
        <v>3</v>
      </c>
      <c r="C55" s="225">
        <v>35</v>
      </c>
      <c r="D55" s="226">
        <f t="shared" si="0"/>
        <v>0.24343348103389753</v>
      </c>
      <c r="E55" s="230">
        <f t="shared" si="7"/>
        <v>0.20682542366456999</v>
      </c>
      <c r="I55" s="226">
        <f t="shared" si="1"/>
        <v>1.1589565356607163</v>
      </c>
      <c r="J55" s="226">
        <f t="shared" si="2"/>
        <v>-0.38532046640756784</v>
      </c>
      <c r="K55" s="226">
        <f t="shared" si="3"/>
        <v>0.50096975362386464</v>
      </c>
      <c r="L55" s="226">
        <f t="shared" si="4"/>
        <v>0.64755221936263896</v>
      </c>
      <c r="M55" s="231">
        <f t="shared" si="8"/>
        <v>8.3768042823177541E-3</v>
      </c>
      <c r="N55" s="226">
        <f t="shared" si="5"/>
        <v>-4.1965255774680599E-3</v>
      </c>
      <c r="O55" s="226">
        <f t="shared" si="6"/>
        <v>1.0848836408362639E-2</v>
      </c>
      <c r="Q55" s="229"/>
      <c r="R55" s="223"/>
      <c r="S55" s="223"/>
    </row>
    <row r="56" spans="1:19">
      <c r="A56" s="107" t="s">
        <v>173</v>
      </c>
      <c r="B56" s="225">
        <v>6</v>
      </c>
      <c r="C56" s="225">
        <v>22</v>
      </c>
      <c r="D56" s="226">
        <f t="shared" si="0"/>
        <v>0.2678388526134492</v>
      </c>
      <c r="E56" s="230">
        <f t="shared" si="7"/>
        <v>0.20682542366456999</v>
      </c>
      <c r="I56" s="226">
        <f t="shared" si="1"/>
        <v>0.75870241299439678</v>
      </c>
      <c r="J56" s="226">
        <f t="shared" si="2"/>
        <v>-0.77219321418868503</v>
      </c>
      <c r="K56" s="226">
        <f t="shared" si="3"/>
        <v>-8.8123585662805391E-3</v>
      </c>
      <c r="L56" s="226">
        <f t="shared" si="4"/>
        <v>0.65321239557006627</v>
      </c>
      <c r="M56" s="231">
        <f t="shared" si="8"/>
        <v>8.3768042823177541E-3</v>
      </c>
      <c r="N56" s="226">
        <f t="shared" si="5"/>
        <v>7.3819402975338366E-5</v>
      </c>
      <c r="O56" s="226">
        <f t="shared" si="6"/>
        <v>1.094366478494874E-2</v>
      </c>
      <c r="Q56" s="229"/>
      <c r="R56" s="223"/>
      <c r="S56" s="223"/>
    </row>
    <row r="57" spans="1:19">
      <c r="A57" s="107" t="s">
        <v>174</v>
      </c>
      <c r="B57" s="225">
        <v>7</v>
      </c>
      <c r="C57" s="225">
        <v>20</v>
      </c>
      <c r="D57" s="226">
        <f t="shared" si="0"/>
        <v>0.2762281990939201</v>
      </c>
      <c r="E57" s="230">
        <f t="shared" si="7"/>
        <v>0.20682542366456999</v>
      </c>
      <c r="I57" s="226">
        <f t="shared" si="1"/>
        <v>0.66378593687457843</v>
      </c>
      <c r="J57" s="226">
        <f t="shared" si="2"/>
        <v>-0.84162123357291452</v>
      </c>
      <c r="K57" s="226">
        <f t="shared" si="3"/>
        <v>-0.11813102806297468</v>
      </c>
      <c r="L57" s="226">
        <f t="shared" si="4"/>
        <v>0.66427211164587641</v>
      </c>
      <c r="M57" s="231">
        <f t="shared" si="8"/>
        <v>8.3768042823177541E-3</v>
      </c>
      <c r="N57" s="226">
        <f t="shared" si="5"/>
        <v>9.8956050175252517E-4</v>
      </c>
      <c r="O57" s="226">
        <f t="shared" si="6"/>
        <v>1.112895493891887E-2</v>
      </c>
      <c r="Q57" s="229"/>
      <c r="R57" s="223"/>
      <c r="S57" s="223"/>
    </row>
    <row r="58" spans="1:19">
      <c r="A58" s="107" t="s">
        <v>175</v>
      </c>
      <c r="B58" s="225">
        <v>4</v>
      </c>
      <c r="C58" s="225">
        <v>22</v>
      </c>
      <c r="D58" s="226">
        <f t="shared" si="0"/>
        <v>0.2475010429638228</v>
      </c>
      <c r="E58" s="230">
        <f t="shared" si="7"/>
        <v>0.20682542366456999</v>
      </c>
      <c r="I58" s="226">
        <f t="shared" si="1"/>
        <v>0.98784010821623569</v>
      </c>
      <c r="J58" s="226">
        <f t="shared" si="2"/>
        <v>-0.77219321418868503</v>
      </c>
      <c r="K58" s="226">
        <f t="shared" si="3"/>
        <v>0.12252432455817903</v>
      </c>
      <c r="L58" s="226">
        <f t="shared" si="4"/>
        <v>0.56817106089422986</v>
      </c>
      <c r="M58" s="231">
        <f t="shared" si="8"/>
        <v>8.3768042823177541E-3</v>
      </c>
      <c r="N58" s="226">
        <f t="shared" si="5"/>
        <v>-1.0263622866470445E-3</v>
      </c>
      <c r="O58" s="226">
        <f t="shared" si="6"/>
        <v>9.5189155519756121E-3</v>
      </c>
      <c r="Q58" s="229"/>
      <c r="R58" s="223"/>
      <c r="S58" s="223"/>
    </row>
    <row r="59" spans="1:19">
      <c r="A59" s="107" t="s">
        <v>176</v>
      </c>
      <c r="B59" s="225">
        <v>5</v>
      </c>
      <c r="C59" s="225">
        <v>20</v>
      </c>
      <c r="D59" s="226">
        <f t="shared" si="0"/>
        <v>0.25639883468553437</v>
      </c>
      <c r="E59" s="230">
        <f t="shared" si="7"/>
        <v>0.20682542366456999</v>
      </c>
      <c r="I59" s="226">
        <f t="shared" si="1"/>
        <v>0.85958585822325817</v>
      </c>
      <c r="J59" s="226">
        <f t="shared" si="2"/>
        <v>-0.84162123357291452</v>
      </c>
      <c r="K59" s="226">
        <f t="shared" si="3"/>
        <v>1.055992814571223E-2</v>
      </c>
      <c r="L59" s="226">
        <f t="shared" si="4"/>
        <v>0.58781791165952502</v>
      </c>
      <c r="M59" s="231">
        <f t="shared" si="8"/>
        <v>8.3768042823177541E-3</v>
      </c>
      <c r="N59" s="226">
        <f t="shared" si="5"/>
        <v>-8.8458451311969986E-5</v>
      </c>
      <c r="O59" s="226">
        <f t="shared" si="6"/>
        <v>9.8480711992251762E-3</v>
      </c>
      <c r="Q59" s="229"/>
      <c r="R59" s="223"/>
      <c r="S59" s="223"/>
    </row>
    <row r="60" spans="1:19">
      <c r="A60" s="107" t="s">
        <v>177</v>
      </c>
      <c r="B60" s="225">
        <v>6</v>
      </c>
      <c r="C60" s="225">
        <v>16</v>
      </c>
      <c r="D60" s="226">
        <f t="shared" si="0"/>
        <v>0.2634807505456721</v>
      </c>
      <c r="E60" s="230">
        <f t="shared" si="7"/>
        <v>0.20682542366456999</v>
      </c>
      <c r="I60" s="226">
        <f t="shared" si="1"/>
        <v>0.74637446336175317</v>
      </c>
      <c r="J60" s="226">
        <f t="shared" si="2"/>
        <v>-0.9944578832097497</v>
      </c>
      <c r="K60" s="226">
        <f t="shared" si="3"/>
        <v>-0.14250850768977641</v>
      </c>
      <c r="L60" s="226">
        <f t="shared" si="4"/>
        <v>0.57443785552897075</v>
      </c>
      <c r="M60" s="231">
        <f t="shared" si="8"/>
        <v>8.3768042823177541E-3</v>
      </c>
      <c r="N60" s="226">
        <f t="shared" si="5"/>
        <v>1.1937658774824316E-3</v>
      </c>
      <c r="O60" s="226">
        <f t="shared" si="6"/>
        <v>9.6239069762410184E-3</v>
      </c>
      <c r="Q60" s="229"/>
      <c r="R60" s="223"/>
      <c r="S60" s="223"/>
    </row>
    <row r="61" spans="1:19">
      <c r="A61" s="107" t="s">
        <v>178</v>
      </c>
      <c r="B61" s="225">
        <v>5</v>
      </c>
      <c r="C61" s="225">
        <v>17</v>
      </c>
      <c r="D61" s="226">
        <f t="shared" si="0"/>
        <v>0.25460702464863205</v>
      </c>
      <c r="E61" s="230">
        <f t="shared" si="7"/>
        <v>0.20682542366456999</v>
      </c>
      <c r="I61" s="226">
        <f t="shared" si="1"/>
        <v>0.8546189368990279</v>
      </c>
      <c r="J61" s="226">
        <f t="shared" si="2"/>
        <v>-0.95416525314619549</v>
      </c>
      <c r="K61" s="226">
        <f t="shared" si="3"/>
        <v>-5.5034932743788928E-2</v>
      </c>
      <c r="L61" s="226">
        <f t="shared" si="4"/>
        <v>0.55285755232911338</v>
      </c>
      <c r="M61" s="231">
        <f t="shared" si="8"/>
        <v>8.3768042823177541E-3</v>
      </c>
      <c r="N61" s="226">
        <f t="shared" si="5"/>
        <v>4.6101686028524069E-4</v>
      </c>
      <c r="O61" s="226">
        <f t="shared" si="6"/>
        <v>9.2623590237244577E-3</v>
      </c>
      <c r="Q61" s="229"/>
      <c r="R61" s="223"/>
      <c r="S61" s="223"/>
    </row>
    <row r="62" spans="1:19">
      <c r="A62" s="107" t="s">
        <v>179</v>
      </c>
      <c r="B62" s="225">
        <v>16</v>
      </c>
      <c r="C62" s="225">
        <v>17</v>
      </c>
      <c r="D62" s="226">
        <f t="shared" si="0"/>
        <v>0.35972654681356853</v>
      </c>
      <c r="E62" s="230">
        <f t="shared" si="7"/>
        <v>0.20682542366456999</v>
      </c>
      <c r="I62" s="226">
        <f t="shared" si="1"/>
        <v>0.13885517208544199</v>
      </c>
      <c r="J62" s="226">
        <f t="shared" si="2"/>
        <v>-0.95416525314619549</v>
      </c>
      <c r="K62" s="226">
        <f t="shared" si="3"/>
        <v>-0.74592392076110525</v>
      </c>
      <c r="L62" s="226">
        <f t="shared" si="4"/>
        <v>0.9148959863106636</v>
      </c>
      <c r="M62" s="231">
        <f t="shared" si="8"/>
        <v>8.3768042823177541E-3</v>
      </c>
      <c r="N62" s="226">
        <f t="shared" si="5"/>
        <v>6.2484586937148756E-3</v>
      </c>
      <c r="O62" s="226">
        <f t="shared" si="6"/>
        <v>1.5327809232004984E-2</v>
      </c>
      <c r="Q62" s="229"/>
      <c r="R62" s="223"/>
      <c r="S62" s="223"/>
    </row>
    <row r="63" spans="1:19">
      <c r="A63" s="107" t="s">
        <v>180</v>
      </c>
      <c r="B63" s="225">
        <v>8</v>
      </c>
      <c r="C63" s="225">
        <v>14</v>
      </c>
      <c r="D63" s="226">
        <f t="shared" si="0"/>
        <v>0.28060910518414489</v>
      </c>
      <c r="E63" s="230">
        <f t="shared" si="7"/>
        <v>0.20682542366456999</v>
      </c>
      <c r="I63" s="226">
        <f t="shared" si="1"/>
        <v>0.56777435135811394</v>
      </c>
      <c r="J63" s="226">
        <f t="shared" si="2"/>
        <v>-1.0803193408149565</v>
      </c>
      <c r="K63" s="226">
        <f t="shared" si="3"/>
        <v>-0.31099262856897031</v>
      </c>
      <c r="L63" s="226">
        <f t="shared" si="4"/>
        <v>0.60676162086480911</v>
      </c>
      <c r="M63" s="231">
        <f t="shared" si="8"/>
        <v>8.3768042823177541E-3</v>
      </c>
      <c r="N63" s="226">
        <f t="shared" si="5"/>
        <v>2.6051243827658051E-3</v>
      </c>
      <c r="O63" s="226">
        <f t="shared" si="6"/>
        <v>1.0165446688012789E-2</v>
      </c>
      <c r="Q63" s="229"/>
      <c r="R63" s="223"/>
      <c r="S63" s="223"/>
    </row>
    <row r="64" spans="1:19">
      <c r="A64" s="107" t="s">
        <v>181</v>
      </c>
      <c r="B64" s="225">
        <v>7</v>
      </c>
      <c r="C64" s="225">
        <v>12</v>
      </c>
      <c r="D64" s="226">
        <f t="shared" si="0"/>
        <v>0.26991885587307007</v>
      </c>
      <c r="E64" s="230">
        <f t="shared" si="7"/>
        <v>0.20682542366456999</v>
      </c>
      <c r="I64" s="226">
        <f t="shared" si="1"/>
        <v>0.64539013034113435</v>
      </c>
      <c r="J64" s="226">
        <f t="shared" si="2"/>
        <v>-1.1749867920660904</v>
      </c>
      <c r="K64" s="226">
        <f t="shared" si="3"/>
        <v>-0.29092692574053813</v>
      </c>
      <c r="L64" s="226">
        <f t="shared" si="4"/>
        <v>0.54933678168014943</v>
      </c>
      <c r="M64" s="231">
        <f t="shared" si="8"/>
        <v>8.3768042823177541E-3</v>
      </c>
      <c r="N64" s="226">
        <f t="shared" si="5"/>
        <v>2.437037917384879E-3</v>
      </c>
      <c r="O64" s="226">
        <f t="shared" si="6"/>
        <v>9.2033734104258573E-3</v>
      </c>
      <c r="Q64" s="229"/>
      <c r="R64" s="223"/>
      <c r="S64" s="223"/>
    </row>
    <row r="65" spans="1:19">
      <c r="A65" s="107" t="s">
        <v>182</v>
      </c>
      <c r="B65" s="225">
        <v>7</v>
      </c>
      <c r="C65" s="225">
        <v>13</v>
      </c>
      <c r="D65" s="226">
        <f t="shared" si="0"/>
        <v>0.27064406773753563</v>
      </c>
      <c r="E65" s="230">
        <f t="shared" si="7"/>
        <v>0.20682542366456999</v>
      </c>
      <c r="I65" s="226">
        <f t="shared" si="1"/>
        <v>0.64753682503083942</v>
      </c>
      <c r="J65" s="226">
        <f t="shared" si="2"/>
        <v>-1.1263911290388013</v>
      </c>
      <c r="K65" s="226">
        <f t="shared" si="3"/>
        <v>-0.26994010828309156</v>
      </c>
      <c r="L65" s="226">
        <f t="shared" si="4"/>
        <v>0.56372075185232806</v>
      </c>
      <c r="M65" s="231">
        <f t="shared" si="8"/>
        <v>8.3768042823177541E-3</v>
      </c>
      <c r="N65" s="226">
        <f t="shared" si="5"/>
        <v>2.2612354550351197E-3</v>
      </c>
      <c r="O65" s="226">
        <f t="shared" si="6"/>
        <v>9.4443568162959311E-3</v>
      </c>
      <c r="Q65" s="229"/>
      <c r="R65" s="223"/>
      <c r="S65" s="223"/>
    </row>
    <row r="66" spans="1:19">
      <c r="A66" s="107" t="s">
        <v>183</v>
      </c>
      <c r="B66" s="225">
        <v>8</v>
      </c>
      <c r="C66" s="225">
        <v>14</v>
      </c>
      <c r="D66" s="226">
        <f t="shared" si="0"/>
        <v>0.28060910518414489</v>
      </c>
      <c r="E66" s="230">
        <f t="shared" si="7"/>
        <v>0.20682542366456999</v>
      </c>
      <c r="I66" s="226">
        <f t="shared" si="1"/>
        <v>0.56777435135811394</v>
      </c>
      <c r="J66" s="226">
        <f t="shared" si="2"/>
        <v>-1.0803193408149565</v>
      </c>
      <c r="K66" s="226">
        <f t="shared" si="3"/>
        <v>-0.31099262856897031</v>
      </c>
      <c r="L66" s="226">
        <f t="shared" si="4"/>
        <v>0.60676162086480911</v>
      </c>
      <c r="M66" s="231">
        <f t="shared" si="8"/>
        <v>8.3768042823177541E-3</v>
      </c>
      <c r="N66" s="226">
        <f t="shared" si="5"/>
        <v>2.6051243827658051E-3</v>
      </c>
      <c r="O66" s="226">
        <f t="shared" si="6"/>
        <v>1.0165446688012789E-2</v>
      </c>
      <c r="Q66" s="229"/>
      <c r="R66" s="223"/>
      <c r="S66" s="223"/>
    </row>
    <row r="67" spans="1:19">
      <c r="A67" s="107" t="s">
        <v>184</v>
      </c>
      <c r="B67" s="225">
        <v>13</v>
      </c>
      <c r="C67" s="225">
        <v>9</v>
      </c>
      <c r="D67" s="226">
        <f t="shared" ref="D67:D130" si="9">(1-E67)*(B67/100)/(1-(C67/100))+E67</f>
        <v>0.3201360774267743</v>
      </c>
      <c r="E67" s="230">
        <f t="shared" si="7"/>
        <v>0.20682542366456999</v>
      </c>
      <c r="I67" s="226">
        <f t="shared" ref="I67:I130" si="10">_xlfn.NORM.S.INV(1-(B67/100)/D67)</f>
        <v>0.23764733016236744</v>
      </c>
      <c r="J67" s="226">
        <f t="shared" ref="J67:J130" si="11">_xlfn.NORM.S.INV(C67/100)</f>
        <v>-1.3407550336902161</v>
      </c>
      <c r="K67" s="226">
        <f t="shared" ref="K67:K130" si="12">(I67+J67)/(I67-J67)</f>
        <v>-0.69887610966025804</v>
      </c>
      <c r="L67" s="226">
        <f t="shared" ref="L67:L130" si="13">1/(I67-J67)</f>
        <v>0.63355201620402291</v>
      </c>
      <c r="M67" s="231">
        <f t="shared" si="8"/>
        <v>8.3768042823177541E-3</v>
      </c>
      <c r="N67" s="226">
        <f t="shared" ref="N67:N130" si="14">-M67*K67</f>
        <v>5.8543483882116222E-3</v>
      </c>
      <c r="O67" s="226">
        <f t="shared" ref="O67:O130" si="15">2*M67*L67</f>
        <v>1.0614282484817812E-2</v>
      </c>
      <c r="Q67" s="229"/>
      <c r="R67" s="223"/>
      <c r="S67" s="223"/>
    </row>
    <row r="68" spans="1:19">
      <c r="A68" s="107" t="s">
        <v>185</v>
      </c>
      <c r="B68" s="225">
        <v>14</v>
      </c>
      <c r="C68" s="225">
        <v>9</v>
      </c>
      <c r="D68" s="226">
        <f t="shared" si="9"/>
        <v>0.32885228156232849</v>
      </c>
      <c r="E68" s="230">
        <f t="shared" ref="E68:E131" si="16">E67</f>
        <v>0.20682542366456999</v>
      </c>
      <c r="I68" s="226">
        <f t="shared" si="10"/>
        <v>0.18727359804571342</v>
      </c>
      <c r="J68" s="226">
        <f t="shared" si="11"/>
        <v>-1.3407550336902161</v>
      </c>
      <c r="K68" s="226">
        <f t="shared" si="12"/>
        <v>-0.75488208250003841</v>
      </c>
      <c r="L68" s="226">
        <f t="shared" si="13"/>
        <v>0.65443799889007426</v>
      </c>
      <c r="M68" s="231">
        <f t="shared" ref="M68:M131" si="17">M67</f>
        <v>8.3768042823177541E-3</v>
      </c>
      <c r="N68" s="226">
        <f t="shared" si="14"/>
        <v>6.3234994613312655E-3</v>
      </c>
      <c r="O68" s="226">
        <f t="shared" si="15"/>
        <v>1.0964198063227671E-2</v>
      </c>
      <c r="Q68" s="229"/>
      <c r="R68" s="223"/>
      <c r="S68" s="223"/>
    </row>
    <row r="69" spans="1:19">
      <c r="A69" s="107" t="s">
        <v>186</v>
      </c>
      <c r="B69" s="225">
        <v>19</v>
      </c>
      <c r="C69" s="225">
        <v>7</v>
      </c>
      <c r="D69" s="226">
        <f t="shared" si="9"/>
        <v>0.36887184248578686</v>
      </c>
      <c r="E69" s="230">
        <f t="shared" si="16"/>
        <v>0.20682542366456999</v>
      </c>
      <c r="I69" s="226">
        <f t="shared" si="10"/>
        <v>-3.7819102251742259E-2</v>
      </c>
      <c r="J69" s="226">
        <f t="shared" si="11"/>
        <v>-1.4757910281791702</v>
      </c>
      <c r="K69" s="226">
        <f t="shared" si="12"/>
        <v>-1.0526006128073058</v>
      </c>
      <c r="L69" s="226">
        <f t="shared" si="13"/>
        <v>0.69542386883182328</v>
      </c>
      <c r="M69" s="231">
        <f t="shared" si="17"/>
        <v>8.3768042823177541E-3</v>
      </c>
      <c r="N69" s="226">
        <f t="shared" si="14"/>
        <v>8.8174293209345306E-3</v>
      </c>
      <c r="O69" s="226">
        <f t="shared" si="15"/>
        <v>1.1650859284912794E-2</v>
      </c>
      <c r="Q69" s="229"/>
      <c r="R69" s="223"/>
      <c r="S69" s="223"/>
    </row>
    <row r="70" spans="1:19">
      <c r="A70" s="107" t="s">
        <v>187</v>
      </c>
      <c r="B70" s="225">
        <v>15</v>
      </c>
      <c r="C70" s="225">
        <v>10</v>
      </c>
      <c r="D70" s="226">
        <f t="shared" si="9"/>
        <v>0.33902118638714163</v>
      </c>
      <c r="E70" s="230">
        <f t="shared" si="16"/>
        <v>0.20682542366456999</v>
      </c>
      <c r="I70" s="226">
        <f t="shared" si="10"/>
        <v>0.14475989364092887</v>
      </c>
      <c r="J70" s="226">
        <f t="shared" si="11"/>
        <v>-1.2815515655446006</v>
      </c>
      <c r="K70" s="226">
        <f t="shared" si="12"/>
        <v>-0.79701503103173332</v>
      </c>
      <c r="L70" s="226">
        <f t="shared" si="13"/>
        <v>0.70110913963422317</v>
      </c>
      <c r="M70" s="231">
        <f t="shared" si="17"/>
        <v>8.3768042823177541E-3</v>
      </c>
      <c r="N70" s="226">
        <f t="shared" si="14"/>
        <v>6.6764389250182415E-3</v>
      </c>
      <c r="O70" s="226">
        <f t="shared" si="15"/>
        <v>1.1746108086520154E-2</v>
      </c>
      <c r="Q70" s="229"/>
      <c r="R70" s="223"/>
      <c r="S70" s="223"/>
    </row>
    <row r="71" spans="1:19">
      <c r="A71" s="107" t="s">
        <v>188</v>
      </c>
      <c r="B71" s="225">
        <v>11</v>
      </c>
      <c r="C71" s="225">
        <v>10</v>
      </c>
      <c r="D71" s="226">
        <f t="shared" si="9"/>
        <v>0.30376898299445587</v>
      </c>
      <c r="E71" s="230">
        <f t="shared" si="16"/>
        <v>0.20682542366456999</v>
      </c>
      <c r="I71" s="226">
        <f t="shared" si="10"/>
        <v>0.35280508141657951</v>
      </c>
      <c r="J71" s="226">
        <f t="shared" si="11"/>
        <v>-1.2815515655446006</v>
      </c>
      <c r="K71" s="226">
        <f t="shared" si="12"/>
        <v>-0.5682642683008472</v>
      </c>
      <c r="L71" s="226">
        <f t="shared" si="13"/>
        <v>0.61186155534615838</v>
      </c>
      <c r="M71" s="231">
        <f t="shared" si="17"/>
        <v>8.3768042823177541E-3</v>
      </c>
      <c r="N71" s="226">
        <f t="shared" si="14"/>
        <v>4.760238556190702E-3</v>
      </c>
      <c r="O71" s="226">
        <f t="shared" si="15"/>
        <v>1.0250888994018601E-2</v>
      </c>
      <c r="Q71" s="229"/>
      <c r="R71" s="223"/>
      <c r="S71" s="223"/>
    </row>
    <row r="72" spans="1:19">
      <c r="A72" s="107" t="s">
        <v>189</v>
      </c>
      <c r="B72" s="225">
        <v>8</v>
      </c>
      <c r="C72" s="225">
        <v>11</v>
      </c>
      <c r="D72" s="226">
        <f t="shared" si="9"/>
        <v>0.27812201479584459</v>
      </c>
      <c r="E72" s="230">
        <f t="shared" si="16"/>
        <v>0.20682542366456999</v>
      </c>
      <c r="I72" s="226">
        <f t="shared" si="10"/>
        <v>0.56028204317884189</v>
      </c>
      <c r="J72" s="226">
        <f t="shared" si="11"/>
        <v>-1.2265281200366105</v>
      </c>
      <c r="K72" s="226">
        <f t="shared" si="12"/>
        <v>-0.3728689765558677</v>
      </c>
      <c r="L72" s="226">
        <f t="shared" si="13"/>
        <v>0.55965654359187833</v>
      </c>
      <c r="M72" s="231">
        <f t="shared" si="17"/>
        <v>8.3768042823177541E-3</v>
      </c>
      <c r="N72" s="226">
        <f t="shared" si="14"/>
        <v>3.1234504395566309E-3</v>
      </c>
      <c r="O72" s="226">
        <f t="shared" si="15"/>
        <v>9.376266661975198E-3</v>
      </c>
      <c r="Q72" s="229"/>
      <c r="R72" s="223"/>
      <c r="S72" s="223"/>
    </row>
    <row r="73" spans="1:19">
      <c r="A73" s="107" t="s">
        <v>190</v>
      </c>
      <c r="B73" s="225">
        <v>6</v>
      </c>
      <c r="C73" s="225">
        <v>15</v>
      </c>
      <c r="D73" s="226">
        <f t="shared" si="9"/>
        <v>0.26281421728824739</v>
      </c>
      <c r="E73" s="230">
        <f t="shared" si="16"/>
        <v>0.20682542366456999</v>
      </c>
      <c r="I73" s="226">
        <f t="shared" si="10"/>
        <v>0.74446318920664789</v>
      </c>
      <c r="J73" s="226">
        <f t="shared" si="11"/>
        <v>-1.0364333894937898</v>
      </c>
      <c r="K73" s="226">
        <f t="shared" si="12"/>
        <v>-0.163945623670185</v>
      </c>
      <c r="L73" s="226">
        <f t="shared" si="13"/>
        <v>0.56151492004646542</v>
      </c>
      <c r="M73" s="231">
        <f t="shared" si="17"/>
        <v>8.3768042823177541E-3</v>
      </c>
      <c r="N73" s="226">
        <f t="shared" si="14"/>
        <v>1.3733404024276607E-3</v>
      </c>
      <c r="O73" s="226">
        <f t="shared" si="15"/>
        <v>9.4074011736610848E-3</v>
      </c>
      <c r="Q73" s="229"/>
      <c r="R73" s="223"/>
      <c r="S73" s="223"/>
    </row>
    <row r="74" spans="1:19">
      <c r="A74" s="107" t="s">
        <v>191</v>
      </c>
      <c r="B74" s="225">
        <v>5</v>
      </c>
      <c r="C74" s="225">
        <v>19</v>
      </c>
      <c r="D74" s="226">
        <f t="shared" si="9"/>
        <v>0.25578681726552244</v>
      </c>
      <c r="E74" s="230">
        <f t="shared" si="16"/>
        <v>0.20682542366456999</v>
      </c>
      <c r="I74" s="226">
        <f t="shared" si="10"/>
        <v>0.85789478857786694</v>
      </c>
      <c r="J74" s="226">
        <f t="shared" si="11"/>
        <v>-0.87789629505122846</v>
      </c>
      <c r="K74" s="226">
        <f t="shared" si="12"/>
        <v>-1.1522991828914964E-2</v>
      </c>
      <c r="L74" s="226">
        <f t="shared" si="13"/>
        <v>0.57610619701378785</v>
      </c>
      <c r="M74" s="231">
        <f t="shared" si="17"/>
        <v>8.3768042823177541E-3</v>
      </c>
      <c r="N74" s="226">
        <f t="shared" si="14"/>
        <v>9.6525847297567355E-5</v>
      </c>
      <c r="O74" s="226">
        <f t="shared" si="15"/>
        <v>9.6518577164297868E-3</v>
      </c>
      <c r="Q74" s="229"/>
      <c r="R74" s="223"/>
      <c r="S74" s="223"/>
    </row>
    <row r="75" spans="1:19">
      <c r="A75" s="107" t="s">
        <v>192</v>
      </c>
      <c r="B75" s="225">
        <v>4</v>
      </c>
      <c r="C75" s="225">
        <v>17</v>
      </c>
      <c r="D75" s="226">
        <f t="shared" si="9"/>
        <v>0.24505070445181965</v>
      </c>
      <c r="E75" s="230">
        <f t="shared" si="16"/>
        <v>0.20682542366456999</v>
      </c>
      <c r="I75" s="226">
        <f t="shared" si="10"/>
        <v>0.98126303096931633</v>
      </c>
      <c r="J75" s="226">
        <f t="shared" si="11"/>
        <v>-0.95416525314619549</v>
      </c>
      <c r="K75" s="226">
        <f t="shared" si="12"/>
        <v>1.4000920646617752E-2</v>
      </c>
      <c r="L75" s="226">
        <f t="shared" si="13"/>
        <v>0.51668150569422866</v>
      </c>
      <c r="M75" s="231">
        <f t="shared" si="17"/>
        <v>8.3768042823177541E-3</v>
      </c>
      <c r="N75" s="226">
        <f t="shared" si="14"/>
        <v>-1.1728297202897865E-4</v>
      </c>
      <c r="O75" s="226">
        <f t="shared" si="15"/>
        <v>8.6562796989875998E-3</v>
      </c>
      <c r="Q75" s="229"/>
      <c r="R75" s="223"/>
      <c r="S75" s="223"/>
    </row>
    <row r="76" spans="1:19">
      <c r="A76" s="107" t="s">
        <v>193</v>
      </c>
      <c r="B76" s="225">
        <v>3</v>
      </c>
      <c r="C76" s="225">
        <v>18</v>
      </c>
      <c r="D76" s="226">
        <f t="shared" si="9"/>
        <v>0.23584400572562231</v>
      </c>
      <c r="E76" s="230">
        <f t="shared" si="16"/>
        <v>0.20682542366456999</v>
      </c>
      <c r="I76" s="226">
        <f t="shared" si="10"/>
        <v>1.1397140583788228</v>
      </c>
      <c r="J76" s="226">
        <f t="shared" si="11"/>
        <v>-0.91536508784281501</v>
      </c>
      <c r="K76" s="226">
        <f t="shared" si="12"/>
        <v>0.10916804394053835</v>
      </c>
      <c r="L76" s="226">
        <f t="shared" si="13"/>
        <v>0.48659926399357822</v>
      </c>
      <c r="M76" s="231">
        <f t="shared" si="17"/>
        <v>8.3768042823177541E-3</v>
      </c>
      <c r="N76" s="226">
        <f t="shared" si="14"/>
        <v>-9.1447933797335443E-4</v>
      </c>
      <c r="O76" s="226">
        <f t="shared" si="15"/>
        <v>8.1522935967881464E-3</v>
      </c>
      <c r="Q76" s="229"/>
      <c r="R76" s="223"/>
      <c r="S76" s="223"/>
    </row>
    <row r="77" spans="1:19">
      <c r="A77" s="107" t="s">
        <v>194</v>
      </c>
      <c r="B77" s="225">
        <v>3</v>
      </c>
      <c r="C77" s="225">
        <v>23</v>
      </c>
      <c r="D77" s="226">
        <f t="shared" si="9"/>
        <v>0.23772832923608025</v>
      </c>
      <c r="E77" s="230">
        <f t="shared" si="16"/>
        <v>0.20682542366456999</v>
      </c>
      <c r="I77" s="226">
        <f t="shared" si="10"/>
        <v>1.1445661147942985</v>
      </c>
      <c r="J77" s="226">
        <f t="shared" si="11"/>
        <v>-0.73884684918521393</v>
      </c>
      <c r="K77" s="226">
        <f t="shared" si="12"/>
        <v>0.21541705051866569</v>
      </c>
      <c r="L77" s="226">
        <f t="shared" si="13"/>
        <v>0.53095100178511767</v>
      </c>
      <c r="M77" s="231">
        <f t="shared" si="17"/>
        <v>8.3768042823177541E-3</v>
      </c>
      <c r="N77" s="226">
        <f t="shared" si="14"/>
        <v>-1.8045064712690188E-3</v>
      </c>
      <c r="O77" s="226">
        <f t="shared" si="15"/>
        <v>8.8953452509089505E-3</v>
      </c>
      <c r="Q77" s="229"/>
      <c r="R77" s="223"/>
      <c r="S77" s="223"/>
    </row>
    <row r="78" spans="1:19">
      <c r="A78" s="107" t="s">
        <v>195</v>
      </c>
      <c r="B78" s="225">
        <v>4</v>
      </c>
      <c r="C78" s="225">
        <v>24</v>
      </c>
      <c r="D78" s="226">
        <f t="shared" si="9"/>
        <v>0.24857145399801367</v>
      </c>
      <c r="E78" s="230">
        <f t="shared" si="16"/>
        <v>0.20682542366456999</v>
      </c>
      <c r="I78" s="226">
        <f t="shared" si="10"/>
        <v>0.99068575797091996</v>
      </c>
      <c r="J78" s="226">
        <f t="shared" si="11"/>
        <v>-0.7063025628400873</v>
      </c>
      <c r="K78" s="226">
        <f t="shared" si="12"/>
        <v>0.16758111511039933</v>
      </c>
      <c r="L78" s="226">
        <f t="shared" si="13"/>
        <v>0.58927924708526591</v>
      </c>
      <c r="M78" s="231">
        <f t="shared" si="17"/>
        <v>8.3768042823177541E-3</v>
      </c>
      <c r="N78" s="226">
        <f t="shared" si="14"/>
        <v>-1.4037942026923775E-3</v>
      </c>
      <c r="O78" s="226">
        <f t="shared" si="15"/>
        <v>9.872553840929674E-3</v>
      </c>
      <c r="Q78" s="229"/>
      <c r="R78" s="223"/>
      <c r="S78" s="223"/>
    </row>
    <row r="79" spans="1:19">
      <c r="A79" s="107" t="s">
        <v>196</v>
      </c>
      <c r="B79" s="225">
        <v>3</v>
      </c>
      <c r="C79" s="225">
        <v>22</v>
      </c>
      <c r="D79" s="226">
        <f t="shared" si="9"/>
        <v>0.23733213813900961</v>
      </c>
      <c r="E79" s="230">
        <f t="shared" si="16"/>
        <v>0.20682542366456999</v>
      </c>
      <c r="I79" s="226">
        <f t="shared" si="10"/>
        <v>1.1435501101579686</v>
      </c>
      <c r="J79" s="226">
        <f t="shared" si="11"/>
        <v>-0.77219321418868503</v>
      </c>
      <c r="K79" s="226">
        <f t="shared" si="12"/>
        <v>0.19384480752186956</v>
      </c>
      <c r="L79" s="226">
        <f t="shared" si="13"/>
        <v>0.52199059617813925</v>
      </c>
      <c r="M79" s="231">
        <f t="shared" si="17"/>
        <v>8.3768042823177541E-3</v>
      </c>
      <c r="N79" s="226">
        <f t="shared" si="14"/>
        <v>-1.6238000137542576E-3</v>
      </c>
      <c r="O79" s="226">
        <f t="shared" si="15"/>
        <v>8.7452261227892684E-3</v>
      </c>
      <c r="Q79" s="229"/>
      <c r="R79" s="223"/>
      <c r="S79" s="223"/>
    </row>
    <row r="80" spans="1:19">
      <c r="A80" s="107" t="s">
        <v>197</v>
      </c>
      <c r="B80" s="225">
        <v>2</v>
      </c>
      <c r="C80" s="225">
        <v>26</v>
      </c>
      <c r="D80" s="226">
        <f t="shared" si="9"/>
        <v>0.22826257437633837</v>
      </c>
      <c r="E80" s="230">
        <f t="shared" si="16"/>
        <v>0.20682542366456999</v>
      </c>
      <c r="I80" s="226">
        <f t="shared" si="10"/>
        <v>1.3555676001167658</v>
      </c>
      <c r="J80" s="226">
        <f t="shared" si="11"/>
        <v>-0.64334540539291696</v>
      </c>
      <c r="K80" s="226">
        <f t="shared" si="12"/>
        <v>0.35630474801090528</v>
      </c>
      <c r="L80" s="226">
        <f t="shared" si="13"/>
        <v>0.50027189639752234</v>
      </c>
      <c r="M80" s="231">
        <f t="shared" si="17"/>
        <v>8.3768042823177541E-3</v>
      </c>
      <c r="N80" s="226">
        <f t="shared" si="14"/>
        <v>-2.9846951389478995E-3</v>
      </c>
      <c r="O80" s="226">
        <f t="shared" si="15"/>
        <v>8.3813595281319788E-3</v>
      </c>
      <c r="Q80" s="229"/>
      <c r="R80" s="223"/>
      <c r="S80" s="223"/>
    </row>
    <row r="81" spans="1:19">
      <c r="A81" s="107" t="s">
        <v>198</v>
      </c>
      <c r="B81" s="225">
        <v>2</v>
      </c>
      <c r="C81" s="225">
        <v>33</v>
      </c>
      <c r="D81" s="226">
        <f t="shared" si="9"/>
        <v>0.23050227668950821</v>
      </c>
      <c r="E81" s="230">
        <f t="shared" si="16"/>
        <v>0.20682542366456999</v>
      </c>
      <c r="I81" s="226">
        <f t="shared" si="10"/>
        <v>1.3609354869215022</v>
      </c>
      <c r="J81" s="226">
        <f t="shared" si="11"/>
        <v>-0.43991316567323374</v>
      </c>
      <c r="K81" s="226">
        <f t="shared" si="12"/>
        <v>0.51143793784181812</v>
      </c>
      <c r="L81" s="226">
        <f t="shared" si="13"/>
        <v>0.55529374917717778</v>
      </c>
      <c r="M81" s="231">
        <f t="shared" si="17"/>
        <v>8.3768042823177541E-3</v>
      </c>
      <c r="N81" s="226">
        <f t="shared" si="14"/>
        <v>-4.2842155078531034E-3</v>
      </c>
      <c r="O81" s="226">
        <f t="shared" si="15"/>
        <v>9.3031741121033275E-3</v>
      </c>
      <c r="Q81" s="229"/>
      <c r="R81" s="223"/>
      <c r="S81" s="223"/>
    </row>
    <row r="82" spans="1:19">
      <c r="A82" s="107" t="s">
        <v>199</v>
      </c>
      <c r="B82" s="225">
        <v>3</v>
      </c>
      <c r="C82" s="225">
        <v>33</v>
      </c>
      <c r="D82" s="226">
        <f t="shared" si="9"/>
        <v>0.24234070320197731</v>
      </c>
      <c r="E82" s="230">
        <f t="shared" si="16"/>
        <v>0.20682542366456999</v>
      </c>
      <c r="I82" s="226">
        <f t="shared" si="10"/>
        <v>1.1562343386365244</v>
      </c>
      <c r="J82" s="226">
        <f t="shared" si="11"/>
        <v>-0.43991316567323374</v>
      </c>
      <c r="K82" s="226">
        <f t="shared" si="12"/>
        <v>0.44878131314878583</v>
      </c>
      <c r="L82" s="226">
        <f t="shared" si="13"/>
        <v>0.62650851334221924</v>
      </c>
      <c r="M82" s="231">
        <f t="shared" si="17"/>
        <v>8.3768042823177541E-3</v>
      </c>
      <c r="N82" s="226">
        <f t="shared" si="14"/>
        <v>-3.7593532258089341E-3</v>
      </c>
      <c r="O82" s="226">
        <f t="shared" si="15"/>
        <v>1.0496278394947264E-2</v>
      </c>
      <c r="Q82" s="229"/>
      <c r="R82" s="223"/>
      <c r="S82" s="223"/>
    </row>
    <row r="83" spans="1:19">
      <c r="A83" s="107" t="s">
        <v>200</v>
      </c>
      <c r="B83" s="225">
        <v>3</v>
      </c>
      <c r="C83" s="225">
        <v>28</v>
      </c>
      <c r="D83" s="226">
        <f t="shared" si="9"/>
        <v>0.23987436434521292</v>
      </c>
      <c r="E83" s="230">
        <f t="shared" si="16"/>
        <v>0.20682542366456999</v>
      </c>
      <c r="I83" s="226">
        <f t="shared" si="10"/>
        <v>1.1500313992526159</v>
      </c>
      <c r="J83" s="226">
        <f t="shared" si="11"/>
        <v>-0.58284150727121631</v>
      </c>
      <c r="K83" s="226">
        <f t="shared" si="12"/>
        <v>0.32731188181549364</v>
      </c>
      <c r="L83" s="226">
        <f t="shared" si="13"/>
        <v>0.57707636620969183</v>
      </c>
      <c r="M83" s="231">
        <f t="shared" si="17"/>
        <v>8.3768042823177541E-3</v>
      </c>
      <c r="N83" s="226">
        <f t="shared" si="14"/>
        <v>-2.7418275732455097E-3</v>
      </c>
      <c r="O83" s="226">
        <f t="shared" si="15"/>
        <v>9.66811155137943E-3</v>
      </c>
      <c r="Q83" s="229"/>
      <c r="R83" s="223"/>
      <c r="S83" s="223"/>
    </row>
    <row r="84" spans="1:19">
      <c r="A84" s="107" t="s">
        <v>201</v>
      </c>
      <c r="B84" s="225">
        <v>3</v>
      </c>
      <c r="C84" s="225">
        <v>30</v>
      </c>
      <c r="D84" s="226">
        <f t="shared" si="9"/>
        <v>0.24081861979323127</v>
      </c>
      <c r="E84" s="230">
        <f t="shared" si="16"/>
        <v>0.20682542366456999</v>
      </c>
      <c r="I84" s="226">
        <f t="shared" si="10"/>
        <v>1.1524159988633054</v>
      </c>
      <c r="J84" s="226">
        <f t="shared" si="11"/>
        <v>-0.52440051270804089</v>
      </c>
      <c r="K84" s="226">
        <f t="shared" si="12"/>
        <v>0.37452844829560428</v>
      </c>
      <c r="L84" s="226">
        <f t="shared" si="13"/>
        <v>0.59636817332082392</v>
      </c>
      <c r="M84" s="231">
        <f t="shared" si="17"/>
        <v>8.3768042823177541E-3</v>
      </c>
      <c r="N84" s="226">
        <f t="shared" si="14"/>
        <v>-3.1373515095324414E-3</v>
      </c>
      <c r="O84" s="226">
        <f t="shared" si="15"/>
        <v>9.9913189362237885E-3</v>
      </c>
      <c r="Q84" s="229"/>
      <c r="R84" s="223"/>
      <c r="S84" s="223"/>
    </row>
    <row r="85" spans="1:19">
      <c r="A85" s="107" t="s">
        <v>202</v>
      </c>
      <c r="B85" s="225">
        <v>5</v>
      </c>
      <c r="C85" s="225">
        <v>29</v>
      </c>
      <c r="D85" s="226">
        <f t="shared" si="9"/>
        <v>0.26268278819523405</v>
      </c>
      <c r="E85" s="230">
        <f t="shared" si="16"/>
        <v>0.20682542366456999</v>
      </c>
      <c r="I85" s="226">
        <f t="shared" si="10"/>
        <v>0.87663063364536742</v>
      </c>
      <c r="J85" s="226">
        <f t="shared" si="11"/>
        <v>-0.55338471955567303</v>
      </c>
      <c r="K85" s="226">
        <f t="shared" si="12"/>
        <v>0.22604366685023308</v>
      </c>
      <c r="L85" s="226">
        <f t="shared" si="13"/>
        <v>0.69929319133639667</v>
      </c>
      <c r="M85" s="231">
        <f t="shared" si="17"/>
        <v>8.3768042823177541E-3</v>
      </c>
      <c r="N85" s="226">
        <f t="shared" si="14"/>
        <v>-1.8935235564618402E-3</v>
      </c>
      <c r="O85" s="226">
        <f t="shared" si="15"/>
        <v>1.1715684399564752E-2</v>
      </c>
      <c r="Q85" s="229"/>
      <c r="R85" s="223"/>
      <c r="S85" s="223"/>
    </row>
    <row r="86" spans="1:19">
      <c r="A86" s="107" t="s">
        <v>203</v>
      </c>
      <c r="B86" s="225">
        <v>6</v>
      </c>
      <c r="C86" s="225">
        <v>29</v>
      </c>
      <c r="D86" s="226">
        <f t="shared" si="9"/>
        <v>0.2738542611013669</v>
      </c>
      <c r="E86" s="230">
        <f t="shared" si="16"/>
        <v>0.20682542366456999</v>
      </c>
      <c r="I86" s="226">
        <f t="shared" si="10"/>
        <v>0.77525452562411645</v>
      </c>
      <c r="J86" s="226">
        <f t="shared" si="11"/>
        <v>-0.55338471955567303</v>
      </c>
      <c r="K86" s="226">
        <f t="shared" si="12"/>
        <v>0.16699025478388629</v>
      </c>
      <c r="L86" s="226">
        <f t="shared" si="13"/>
        <v>0.7526497532177604</v>
      </c>
      <c r="M86" s="231">
        <f t="shared" si="17"/>
        <v>8.3768042823177541E-3</v>
      </c>
      <c r="N86" s="226">
        <f t="shared" si="14"/>
        <v>-1.3988446813789914E-3</v>
      </c>
      <c r="O86" s="226">
        <f t="shared" si="15"/>
        <v>1.2609599351679872E-2</v>
      </c>
      <c r="Q86" s="229"/>
      <c r="R86" s="223"/>
      <c r="S86" s="223"/>
    </row>
    <row r="87" spans="1:19">
      <c r="A87" s="107" t="s">
        <v>204</v>
      </c>
      <c r="B87" s="225">
        <v>4</v>
      </c>
      <c r="C87" s="225">
        <v>34</v>
      </c>
      <c r="D87" s="226">
        <f t="shared" si="9"/>
        <v>0.2548966101091415</v>
      </c>
      <c r="E87" s="230">
        <f t="shared" si="16"/>
        <v>0.20682542366456999</v>
      </c>
      <c r="I87" s="226">
        <f t="shared" si="10"/>
        <v>1.0071707181529024</v>
      </c>
      <c r="J87" s="226">
        <f t="shared" si="11"/>
        <v>-0.41246312944140484</v>
      </c>
      <c r="K87" s="226">
        <f t="shared" si="12"/>
        <v>0.41891618019623944</v>
      </c>
      <c r="L87" s="226">
        <f t="shared" si="13"/>
        <v>0.70440698613560582</v>
      </c>
      <c r="M87" s="231">
        <f t="shared" si="17"/>
        <v>8.3768042823177541E-3</v>
      </c>
      <c r="N87" s="226">
        <f t="shared" si="14"/>
        <v>-3.5091788522000544E-3</v>
      </c>
      <c r="O87" s="226">
        <f t="shared" si="15"/>
        <v>1.1801358915910571E-2</v>
      </c>
      <c r="Q87" s="229"/>
      <c r="R87" s="223"/>
      <c r="S87" s="223"/>
    </row>
    <row r="88" spans="1:19">
      <c r="A88" s="107" t="s">
        <v>205</v>
      </c>
      <c r="B88" s="225">
        <v>2</v>
      </c>
      <c r="C88" s="225">
        <v>33</v>
      </c>
      <c r="D88" s="226">
        <f t="shared" si="9"/>
        <v>0.23050227668950821</v>
      </c>
      <c r="E88" s="230">
        <f t="shared" si="16"/>
        <v>0.20682542366456999</v>
      </c>
      <c r="I88" s="226">
        <f t="shared" si="10"/>
        <v>1.3609354869215022</v>
      </c>
      <c r="J88" s="226">
        <f t="shared" si="11"/>
        <v>-0.43991316567323374</v>
      </c>
      <c r="K88" s="226">
        <f t="shared" si="12"/>
        <v>0.51143793784181812</v>
      </c>
      <c r="L88" s="226">
        <f t="shared" si="13"/>
        <v>0.55529374917717778</v>
      </c>
      <c r="M88" s="231">
        <f t="shared" si="17"/>
        <v>8.3768042823177541E-3</v>
      </c>
      <c r="N88" s="226">
        <f t="shared" si="14"/>
        <v>-4.2842155078531034E-3</v>
      </c>
      <c r="O88" s="226">
        <f t="shared" si="15"/>
        <v>9.3031741121033275E-3</v>
      </c>
      <c r="Q88" s="229"/>
      <c r="R88" s="223"/>
      <c r="S88" s="223"/>
    </row>
    <row r="89" spans="1:19">
      <c r="A89" s="107" t="s">
        <v>206</v>
      </c>
      <c r="B89" s="225">
        <v>3</v>
      </c>
      <c r="C89" s="225">
        <v>29</v>
      </c>
      <c r="D89" s="226">
        <f t="shared" si="9"/>
        <v>0.24033984238296843</v>
      </c>
      <c r="E89" s="230">
        <f t="shared" si="16"/>
        <v>0.20682542366456999</v>
      </c>
      <c r="I89" s="226">
        <f t="shared" si="10"/>
        <v>1.1512084296682321</v>
      </c>
      <c r="J89" s="226">
        <f t="shared" si="11"/>
        <v>-0.55338471955567303</v>
      </c>
      <c r="K89" s="226">
        <f t="shared" si="12"/>
        <v>0.35071342999632843</v>
      </c>
      <c r="L89" s="226">
        <f t="shared" si="13"/>
        <v>0.58665025167753149</v>
      </c>
      <c r="M89" s="231">
        <f t="shared" si="17"/>
        <v>8.3768042823177541E-3</v>
      </c>
      <c r="N89" s="226">
        <f t="shared" si="14"/>
        <v>-2.9378577622595917E-3</v>
      </c>
      <c r="O89" s="226">
        <f t="shared" si="15"/>
        <v>9.8285086809502681E-3</v>
      </c>
      <c r="Q89" s="229"/>
      <c r="R89" s="223"/>
      <c r="S89" s="223"/>
    </row>
    <row r="90" spans="1:19">
      <c r="A90" s="107" t="s">
        <v>207</v>
      </c>
      <c r="B90" s="225">
        <v>4</v>
      </c>
      <c r="C90" s="225">
        <v>27</v>
      </c>
      <c r="D90" s="226">
        <f t="shared" si="9"/>
        <v>0.25028704428568943</v>
      </c>
      <c r="E90" s="230">
        <f t="shared" si="16"/>
        <v>0.20682542366456999</v>
      </c>
      <c r="I90" s="226">
        <f t="shared" si="10"/>
        <v>0.99521233310486623</v>
      </c>
      <c r="J90" s="226">
        <f t="shared" si="11"/>
        <v>-0.61281299101662734</v>
      </c>
      <c r="K90" s="226">
        <f t="shared" si="12"/>
        <v>0.23780679094538121</v>
      </c>
      <c r="L90" s="226">
        <f t="shared" si="13"/>
        <v>0.62188075336831283</v>
      </c>
      <c r="M90" s="231">
        <f t="shared" si="17"/>
        <v>8.3768042823177541E-3</v>
      </c>
      <c r="N90" s="226">
        <f t="shared" si="14"/>
        <v>-1.992060944755512E-3</v>
      </c>
      <c r="O90" s="226">
        <f t="shared" si="15"/>
        <v>1.0418746715813347E-2</v>
      </c>
      <c r="Q90" s="229"/>
      <c r="R90" s="223"/>
      <c r="S90" s="223"/>
    </row>
    <row r="91" spans="1:19">
      <c r="A91" s="107" t="s">
        <v>208</v>
      </c>
      <c r="B91" s="225">
        <v>3</v>
      </c>
      <c r="C91" s="225">
        <v>25</v>
      </c>
      <c r="D91" s="226">
        <f t="shared" si="9"/>
        <v>0.23855240671798719</v>
      </c>
      <c r="E91" s="230">
        <f t="shared" si="16"/>
        <v>0.20682542366456999</v>
      </c>
      <c r="I91" s="226">
        <f t="shared" si="10"/>
        <v>1.1466723552023954</v>
      </c>
      <c r="J91" s="226">
        <f t="shared" si="11"/>
        <v>-0.67448975019608193</v>
      </c>
      <c r="K91" s="226">
        <f t="shared" si="12"/>
        <v>0.25927543935085234</v>
      </c>
      <c r="L91" s="226">
        <f t="shared" si="13"/>
        <v>0.54909993846000671</v>
      </c>
      <c r="M91" s="231">
        <f t="shared" si="17"/>
        <v>8.3768042823177541E-3</v>
      </c>
      <c r="N91" s="226">
        <f t="shared" si="14"/>
        <v>-2.171899610654037E-3</v>
      </c>
      <c r="O91" s="226">
        <f t="shared" si="15"/>
        <v>9.1994054318243982E-3</v>
      </c>
      <c r="Q91" s="229"/>
      <c r="R91" s="223"/>
      <c r="S91" s="223"/>
    </row>
    <row r="92" spans="1:19">
      <c r="A92" s="107" t="s">
        <v>209</v>
      </c>
      <c r="B92" s="225">
        <v>4</v>
      </c>
      <c r="C92" s="225">
        <v>24</v>
      </c>
      <c r="D92" s="226">
        <f t="shared" si="9"/>
        <v>0.24857145399801367</v>
      </c>
      <c r="E92" s="230">
        <f t="shared" si="16"/>
        <v>0.20682542366456999</v>
      </c>
      <c r="I92" s="226">
        <f t="shared" si="10"/>
        <v>0.99068575797091996</v>
      </c>
      <c r="J92" s="226">
        <f t="shared" si="11"/>
        <v>-0.7063025628400873</v>
      </c>
      <c r="K92" s="226">
        <f t="shared" si="12"/>
        <v>0.16758111511039933</v>
      </c>
      <c r="L92" s="226">
        <f t="shared" si="13"/>
        <v>0.58927924708526591</v>
      </c>
      <c r="M92" s="231">
        <f t="shared" si="17"/>
        <v>8.3768042823177541E-3</v>
      </c>
      <c r="N92" s="226">
        <f t="shared" si="14"/>
        <v>-1.4037942026923775E-3</v>
      </c>
      <c r="O92" s="226">
        <f t="shared" si="15"/>
        <v>9.872553840929674E-3</v>
      </c>
      <c r="Q92" s="229"/>
      <c r="R92" s="223"/>
      <c r="S92" s="223"/>
    </row>
    <row r="93" spans="1:19">
      <c r="A93" s="107" t="s">
        <v>210</v>
      </c>
      <c r="B93" s="225">
        <v>3</v>
      </c>
      <c r="C93" s="225">
        <v>24</v>
      </c>
      <c r="D93" s="226">
        <f t="shared" si="9"/>
        <v>0.23813494641465274</v>
      </c>
      <c r="E93" s="230">
        <f t="shared" si="16"/>
        <v>0.20682542366456999</v>
      </c>
      <c r="I93" s="226">
        <f t="shared" si="10"/>
        <v>1.1456065648346279</v>
      </c>
      <c r="J93" s="226">
        <f t="shared" si="11"/>
        <v>-0.7063025628400873</v>
      </c>
      <c r="K93" s="226">
        <f t="shared" si="12"/>
        <v>0.23721682421109788</v>
      </c>
      <c r="L93" s="226">
        <f t="shared" si="13"/>
        <v>0.53998329888660079</v>
      </c>
      <c r="M93" s="231">
        <f t="shared" si="17"/>
        <v>8.3768042823177541E-3</v>
      </c>
      <c r="N93" s="226">
        <f t="shared" si="14"/>
        <v>-1.9871189088893427E-3</v>
      </c>
      <c r="O93" s="226">
        <f t="shared" si="15"/>
        <v>9.0466688209866909E-3</v>
      </c>
      <c r="Q93" s="229"/>
      <c r="R93" s="223"/>
      <c r="S93" s="223"/>
    </row>
    <row r="94" spans="1:19">
      <c r="A94" s="107" t="s">
        <v>211</v>
      </c>
      <c r="B94" s="225">
        <v>6</v>
      </c>
      <c r="C94" s="225">
        <v>25</v>
      </c>
      <c r="D94" s="226">
        <f t="shared" si="9"/>
        <v>0.27027938977140437</v>
      </c>
      <c r="E94" s="230">
        <f t="shared" si="16"/>
        <v>0.20682542366456999</v>
      </c>
      <c r="I94" s="226">
        <f t="shared" si="10"/>
        <v>0.76548126400180072</v>
      </c>
      <c r="J94" s="226">
        <f t="shared" si="11"/>
        <v>-0.67448975019608193</v>
      </c>
      <c r="K94" s="226">
        <f t="shared" si="12"/>
        <v>6.318982320377084E-2</v>
      </c>
      <c r="L94" s="226">
        <f t="shared" si="13"/>
        <v>0.69445842321835694</v>
      </c>
      <c r="M94" s="231">
        <f t="shared" si="17"/>
        <v>8.3768042823177541E-3</v>
      </c>
      <c r="N94" s="226">
        <f t="shared" si="14"/>
        <v>-5.2932878161224934E-4</v>
      </c>
      <c r="O94" s="226">
        <f t="shared" si="15"/>
        <v>1.1634684587014336E-2</v>
      </c>
      <c r="Q94" s="229"/>
      <c r="R94" s="223"/>
      <c r="S94" s="223"/>
    </row>
    <row r="95" spans="1:19">
      <c r="A95" s="107" t="s">
        <v>212</v>
      </c>
      <c r="B95" s="225">
        <v>4</v>
      </c>
      <c r="C95" s="225">
        <v>20</v>
      </c>
      <c r="D95" s="226">
        <f t="shared" si="9"/>
        <v>0.24648415248134148</v>
      </c>
      <c r="E95" s="230">
        <f t="shared" si="16"/>
        <v>0.20682542366456999</v>
      </c>
      <c r="I95" s="226">
        <f t="shared" si="10"/>
        <v>0.98512133078162734</v>
      </c>
      <c r="J95" s="226">
        <f t="shared" si="11"/>
        <v>-0.84162123357291452</v>
      </c>
      <c r="K95" s="226">
        <f t="shared" si="12"/>
        <v>7.8555183422584177E-2</v>
      </c>
      <c r="L95" s="226">
        <f t="shared" si="13"/>
        <v>0.54742251016269405</v>
      </c>
      <c r="M95" s="231">
        <f t="shared" si="17"/>
        <v>8.3768042823177541E-3</v>
      </c>
      <c r="N95" s="226">
        <f t="shared" si="14"/>
        <v>-6.5804139689255978E-4</v>
      </c>
      <c r="O95" s="226">
        <f t="shared" si="15"/>
        <v>9.171302454735979E-3</v>
      </c>
      <c r="Q95" s="229"/>
      <c r="R95" s="223"/>
      <c r="S95" s="223"/>
    </row>
    <row r="96" spans="1:19">
      <c r="A96" s="107" t="s">
        <v>213</v>
      </c>
      <c r="B96" s="225">
        <v>3</v>
      </c>
      <c r="C96" s="225">
        <v>25</v>
      </c>
      <c r="D96" s="226">
        <f t="shared" si="9"/>
        <v>0.23855240671798719</v>
      </c>
      <c r="E96" s="230">
        <f t="shared" si="16"/>
        <v>0.20682542366456999</v>
      </c>
      <c r="I96" s="226">
        <f t="shared" si="10"/>
        <v>1.1466723552023954</v>
      </c>
      <c r="J96" s="226">
        <f t="shared" si="11"/>
        <v>-0.67448975019608193</v>
      </c>
      <c r="K96" s="226">
        <f t="shared" si="12"/>
        <v>0.25927543935085234</v>
      </c>
      <c r="L96" s="226">
        <f t="shared" si="13"/>
        <v>0.54909993846000671</v>
      </c>
      <c r="M96" s="231">
        <f t="shared" si="17"/>
        <v>8.3768042823177541E-3</v>
      </c>
      <c r="N96" s="226">
        <f t="shared" si="14"/>
        <v>-2.171899610654037E-3</v>
      </c>
      <c r="O96" s="226">
        <f t="shared" si="15"/>
        <v>9.1994054318243982E-3</v>
      </c>
      <c r="Q96" s="229"/>
      <c r="R96" s="223"/>
      <c r="S96" s="223"/>
    </row>
    <row r="97" spans="1:19">
      <c r="A97" s="107" t="s">
        <v>214</v>
      </c>
      <c r="B97" s="225">
        <v>2</v>
      </c>
      <c r="C97" s="225">
        <v>29</v>
      </c>
      <c r="D97" s="226">
        <f t="shared" si="9"/>
        <v>0.22916836947683564</v>
      </c>
      <c r="E97" s="230">
        <f t="shared" si="16"/>
        <v>0.20682542366456999</v>
      </c>
      <c r="I97" s="226">
        <f t="shared" si="10"/>
        <v>1.3577464329006601</v>
      </c>
      <c r="J97" s="226">
        <f t="shared" si="11"/>
        <v>-0.55338471955567303</v>
      </c>
      <c r="K97" s="226">
        <f t="shared" si="12"/>
        <v>0.42088252933931791</v>
      </c>
      <c r="L97" s="226">
        <f t="shared" si="13"/>
        <v>0.52325032675791139</v>
      </c>
      <c r="M97" s="231">
        <f t="shared" si="17"/>
        <v>8.3768042823177541E-3</v>
      </c>
      <c r="N97" s="226">
        <f t="shared" si="14"/>
        <v>-3.525650574122326E-3</v>
      </c>
      <c r="O97" s="226">
        <f t="shared" si="15"/>
        <v>8.7663311558196719E-3</v>
      </c>
      <c r="Q97" s="229"/>
      <c r="R97" s="223"/>
      <c r="S97" s="223"/>
    </row>
    <row r="98" spans="1:19">
      <c r="A98" s="107" t="s">
        <v>215</v>
      </c>
      <c r="B98" s="225">
        <v>2</v>
      </c>
      <c r="C98" s="225">
        <v>35</v>
      </c>
      <c r="D98" s="226">
        <f t="shared" si="9"/>
        <v>0.23123079524412168</v>
      </c>
      <c r="E98" s="230">
        <f t="shared" si="16"/>
        <v>0.20682542366456999</v>
      </c>
      <c r="I98" s="226">
        <f t="shared" si="10"/>
        <v>1.3626674549541824</v>
      </c>
      <c r="J98" s="226">
        <f t="shared" si="11"/>
        <v>-0.38532046640756784</v>
      </c>
      <c r="K98" s="226">
        <f t="shared" si="12"/>
        <v>0.55912685471260204</v>
      </c>
      <c r="L98" s="226">
        <f t="shared" si="13"/>
        <v>0.57208633296559697</v>
      </c>
      <c r="M98" s="231">
        <f t="shared" si="17"/>
        <v>8.3768042823177541E-3</v>
      </c>
      <c r="N98" s="226">
        <f t="shared" si="14"/>
        <v>-4.6836962309153816E-3</v>
      </c>
      <c r="O98" s="226">
        <f t="shared" si="15"/>
        <v>9.584510487683346E-3</v>
      </c>
      <c r="Q98" s="229"/>
      <c r="R98" s="223"/>
      <c r="S98" s="223"/>
    </row>
    <row r="99" spans="1:19">
      <c r="A99" s="107" t="s">
        <v>216</v>
      </c>
      <c r="B99" s="225">
        <v>2</v>
      </c>
      <c r="C99" s="225">
        <v>34</v>
      </c>
      <c r="D99" s="226">
        <f t="shared" si="9"/>
        <v>0.23086101688685576</v>
      </c>
      <c r="E99" s="230">
        <f t="shared" si="16"/>
        <v>0.20682542366456999</v>
      </c>
      <c r="I99" s="226">
        <f t="shared" si="10"/>
        <v>1.3617892055036505</v>
      </c>
      <c r="J99" s="226">
        <f t="shared" si="11"/>
        <v>-0.41246312944140484</v>
      </c>
      <c r="K99" s="226">
        <f t="shared" si="12"/>
        <v>0.53505696870994623</v>
      </c>
      <c r="L99" s="226">
        <f t="shared" si="13"/>
        <v>0.56361768859161043</v>
      </c>
      <c r="M99" s="231">
        <f t="shared" si="17"/>
        <v>8.3768042823177541E-3</v>
      </c>
      <c r="N99" s="226">
        <f t="shared" si="14"/>
        <v>-4.4820675067734341E-3</v>
      </c>
      <c r="O99" s="226">
        <f t="shared" si="15"/>
        <v>9.4426301347684729E-3</v>
      </c>
      <c r="Q99" s="229"/>
      <c r="R99" s="223"/>
      <c r="S99" s="223"/>
    </row>
    <row r="100" spans="1:19">
      <c r="A100" s="107" t="s">
        <v>217</v>
      </c>
      <c r="B100" s="225">
        <v>2</v>
      </c>
      <c r="C100" s="225">
        <v>36</v>
      </c>
      <c r="D100" s="226">
        <f t="shared" si="9"/>
        <v>0.23161212917505217</v>
      </c>
      <c r="E100" s="230">
        <f t="shared" si="16"/>
        <v>0.20682542366456999</v>
      </c>
      <c r="I100" s="226">
        <f t="shared" si="10"/>
        <v>1.3635713093592075</v>
      </c>
      <c r="J100" s="226">
        <f t="shared" si="11"/>
        <v>-0.35845879325119384</v>
      </c>
      <c r="K100" s="226">
        <f t="shared" si="12"/>
        <v>0.58367883034354495</v>
      </c>
      <c r="L100" s="226">
        <f t="shared" si="13"/>
        <v>0.58070994141398224</v>
      </c>
      <c r="M100" s="231">
        <f t="shared" si="17"/>
        <v>8.3768042823177541E-3</v>
      </c>
      <c r="N100" s="226">
        <f t="shared" si="14"/>
        <v>-4.8893633255200249E-3</v>
      </c>
      <c r="O100" s="226">
        <f t="shared" si="15"/>
        <v>9.7289870480422765E-3</v>
      </c>
      <c r="Q100" s="229"/>
      <c r="R100" s="223"/>
      <c r="S100" s="223"/>
    </row>
    <row r="101" spans="1:19">
      <c r="A101" s="107" t="s">
        <v>218</v>
      </c>
      <c r="B101" s="225">
        <v>1</v>
      </c>
      <c r="C101" s="225">
        <v>38</v>
      </c>
      <c r="D101" s="226">
        <f t="shared" si="9"/>
        <v>0.2196185619925608</v>
      </c>
      <c r="E101" s="230">
        <f t="shared" si="16"/>
        <v>0.20682542366456999</v>
      </c>
      <c r="I101" s="226">
        <f t="shared" si="10"/>
        <v>1.6897960296151211</v>
      </c>
      <c r="J101" s="226">
        <f t="shared" si="11"/>
        <v>-0.30548078809939727</v>
      </c>
      <c r="K101" s="226">
        <f t="shared" si="12"/>
        <v>0.69379608344339005</v>
      </c>
      <c r="L101" s="226">
        <f t="shared" si="13"/>
        <v>0.50118359072875207</v>
      </c>
      <c r="M101" s="231">
        <f t="shared" si="17"/>
        <v>8.3768042823177541E-3</v>
      </c>
      <c r="N101" s="226">
        <f t="shared" si="14"/>
        <v>-5.8117940028438756E-3</v>
      </c>
      <c r="O101" s="226">
        <f t="shared" si="15"/>
        <v>8.3966336980879977E-3</v>
      </c>
      <c r="Q101" s="229"/>
      <c r="R101" s="223"/>
      <c r="S101" s="223"/>
    </row>
    <row r="102" spans="1:19">
      <c r="A102" s="107" t="s">
        <v>219</v>
      </c>
      <c r="B102" s="225">
        <v>1</v>
      </c>
      <c r="C102" s="225">
        <v>38</v>
      </c>
      <c r="D102" s="226">
        <f t="shared" si="9"/>
        <v>0.2196185619925608</v>
      </c>
      <c r="E102" s="230">
        <f t="shared" si="16"/>
        <v>0.20682542366456999</v>
      </c>
      <c r="I102" s="226">
        <f t="shared" si="10"/>
        <v>1.6897960296151211</v>
      </c>
      <c r="J102" s="226">
        <f t="shared" si="11"/>
        <v>-0.30548078809939727</v>
      </c>
      <c r="K102" s="226">
        <f t="shared" si="12"/>
        <v>0.69379608344339005</v>
      </c>
      <c r="L102" s="226">
        <f t="shared" si="13"/>
        <v>0.50118359072875207</v>
      </c>
      <c r="M102" s="231">
        <f t="shared" si="17"/>
        <v>8.3768042823177541E-3</v>
      </c>
      <c r="N102" s="226">
        <f t="shared" si="14"/>
        <v>-5.8117940028438756E-3</v>
      </c>
      <c r="O102" s="226">
        <f t="shared" si="15"/>
        <v>8.3966336980879977E-3</v>
      </c>
      <c r="Q102" s="229"/>
      <c r="R102" s="223"/>
      <c r="S102" s="223"/>
    </row>
    <row r="103" spans="1:19">
      <c r="A103" s="107" t="s">
        <v>220</v>
      </c>
      <c r="B103" s="225">
        <v>2</v>
      </c>
      <c r="C103" s="225">
        <v>34</v>
      </c>
      <c r="D103" s="226">
        <f t="shared" si="9"/>
        <v>0.23086101688685576</v>
      </c>
      <c r="E103" s="230">
        <f t="shared" si="16"/>
        <v>0.20682542366456999</v>
      </c>
      <c r="I103" s="226">
        <f t="shared" si="10"/>
        <v>1.3617892055036505</v>
      </c>
      <c r="J103" s="226">
        <f t="shared" si="11"/>
        <v>-0.41246312944140484</v>
      </c>
      <c r="K103" s="226">
        <f t="shared" si="12"/>
        <v>0.53505696870994623</v>
      </c>
      <c r="L103" s="226">
        <f t="shared" si="13"/>
        <v>0.56361768859161043</v>
      </c>
      <c r="M103" s="231">
        <f t="shared" si="17"/>
        <v>8.3768042823177541E-3</v>
      </c>
      <c r="N103" s="226">
        <f t="shared" si="14"/>
        <v>-4.4820675067734341E-3</v>
      </c>
      <c r="O103" s="226">
        <f t="shared" si="15"/>
        <v>9.4426301347684729E-3</v>
      </c>
      <c r="Q103" s="229"/>
      <c r="R103" s="223"/>
      <c r="S103" s="223"/>
    </row>
    <row r="104" spans="1:19">
      <c r="A104" s="107" t="s">
        <v>221</v>
      </c>
      <c r="B104" s="225">
        <v>3</v>
      </c>
      <c r="C104" s="225">
        <v>33</v>
      </c>
      <c r="D104" s="226">
        <f t="shared" si="9"/>
        <v>0.24234070320197731</v>
      </c>
      <c r="E104" s="230">
        <f t="shared" si="16"/>
        <v>0.20682542366456999</v>
      </c>
      <c r="I104" s="226">
        <f t="shared" si="10"/>
        <v>1.1562343386365244</v>
      </c>
      <c r="J104" s="226">
        <f t="shared" si="11"/>
        <v>-0.43991316567323374</v>
      </c>
      <c r="K104" s="226">
        <f t="shared" si="12"/>
        <v>0.44878131314878583</v>
      </c>
      <c r="L104" s="226">
        <f t="shared" si="13"/>
        <v>0.62650851334221924</v>
      </c>
      <c r="M104" s="231">
        <f t="shared" si="17"/>
        <v>8.3768042823177541E-3</v>
      </c>
      <c r="N104" s="226">
        <f t="shared" si="14"/>
        <v>-3.7593532258089341E-3</v>
      </c>
      <c r="O104" s="226">
        <f t="shared" si="15"/>
        <v>1.0496278394947264E-2</v>
      </c>
      <c r="Q104" s="229"/>
      <c r="R104" s="223"/>
      <c r="S104" s="223"/>
    </row>
    <row r="105" spans="1:19">
      <c r="A105" s="107" t="s">
        <v>222</v>
      </c>
      <c r="B105" s="225">
        <v>3</v>
      </c>
      <c r="C105" s="225">
        <v>33</v>
      </c>
      <c r="D105" s="226">
        <f t="shared" si="9"/>
        <v>0.24234070320197731</v>
      </c>
      <c r="E105" s="230">
        <f t="shared" si="16"/>
        <v>0.20682542366456999</v>
      </c>
      <c r="I105" s="226">
        <f t="shared" si="10"/>
        <v>1.1562343386365244</v>
      </c>
      <c r="J105" s="226">
        <f t="shared" si="11"/>
        <v>-0.43991316567323374</v>
      </c>
      <c r="K105" s="226">
        <f t="shared" si="12"/>
        <v>0.44878131314878583</v>
      </c>
      <c r="L105" s="226">
        <f t="shared" si="13"/>
        <v>0.62650851334221924</v>
      </c>
      <c r="M105" s="231">
        <f t="shared" si="17"/>
        <v>8.3768042823177541E-3</v>
      </c>
      <c r="N105" s="226">
        <f t="shared" si="14"/>
        <v>-3.7593532258089341E-3</v>
      </c>
      <c r="O105" s="226">
        <f t="shared" si="15"/>
        <v>1.0496278394947264E-2</v>
      </c>
      <c r="Q105" s="229"/>
      <c r="R105" s="223"/>
      <c r="S105" s="223"/>
    </row>
    <row r="106" spans="1:19">
      <c r="A106" s="107" t="s">
        <v>223</v>
      </c>
      <c r="B106" s="225">
        <v>3</v>
      </c>
      <c r="C106" s="225">
        <v>33</v>
      </c>
      <c r="D106" s="226">
        <f t="shared" si="9"/>
        <v>0.24234070320197731</v>
      </c>
      <c r="E106" s="230">
        <f t="shared" si="16"/>
        <v>0.20682542366456999</v>
      </c>
      <c r="I106" s="226">
        <f t="shared" si="10"/>
        <v>1.1562343386365244</v>
      </c>
      <c r="J106" s="226">
        <f t="shared" si="11"/>
        <v>-0.43991316567323374</v>
      </c>
      <c r="K106" s="226">
        <f t="shared" si="12"/>
        <v>0.44878131314878583</v>
      </c>
      <c r="L106" s="226">
        <f t="shared" si="13"/>
        <v>0.62650851334221924</v>
      </c>
      <c r="M106" s="231">
        <f t="shared" si="17"/>
        <v>8.3768042823177541E-3</v>
      </c>
      <c r="N106" s="226">
        <f t="shared" si="14"/>
        <v>-3.7593532258089341E-3</v>
      </c>
      <c r="O106" s="226">
        <f t="shared" si="15"/>
        <v>1.0496278394947264E-2</v>
      </c>
      <c r="Q106" s="229"/>
      <c r="R106" s="223"/>
      <c r="S106" s="223"/>
    </row>
    <row r="107" spans="1:19">
      <c r="A107" s="107" t="s">
        <v>224</v>
      </c>
      <c r="B107" s="225">
        <v>3</v>
      </c>
      <c r="C107" s="225">
        <v>30</v>
      </c>
      <c r="D107" s="226">
        <f t="shared" si="9"/>
        <v>0.24081861979323127</v>
      </c>
      <c r="E107" s="230">
        <f t="shared" si="16"/>
        <v>0.20682542366456999</v>
      </c>
      <c r="I107" s="226">
        <f t="shared" si="10"/>
        <v>1.1524159988633054</v>
      </c>
      <c r="J107" s="226">
        <f t="shared" si="11"/>
        <v>-0.52440051270804089</v>
      </c>
      <c r="K107" s="226">
        <f t="shared" si="12"/>
        <v>0.37452844829560428</v>
      </c>
      <c r="L107" s="226">
        <f t="shared" si="13"/>
        <v>0.59636817332082392</v>
      </c>
      <c r="M107" s="231">
        <f t="shared" si="17"/>
        <v>8.3768042823177541E-3</v>
      </c>
      <c r="N107" s="226">
        <f t="shared" si="14"/>
        <v>-3.1373515095324414E-3</v>
      </c>
      <c r="O107" s="226">
        <f t="shared" si="15"/>
        <v>9.9913189362237885E-3</v>
      </c>
      <c r="Q107" s="229"/>
      <c r="R107" s="223"/>
      <c r="S107" s="223"/>
    </row>
    <row r="108" spans="1:19">
      <c r="A108" s="107" t="s">
        <v>225</v>
      </c>
      <c r="B108" s="225">
        <v>4</v>
      </c>
      <c r="C108" s="225">
        <v>29</v>
      </c>
      <c r="D108" s="226">
        <f t="shared" si="9"/>
        <v>0.25151131528910126</v>
      </c>
      <c r="E108" s="230">
        <f t="shared" si="16"/>
        <v>0.20682542366456999</v>
      </c>
      <c r="I108" s="226">
        <f t="shared" si="10"/>
        <v>0.99841710916104642</v>
      </c>
      <c r="J108" s="226">
        <f t="shared" si="11"/>
        <v>-0.55338471955567303</v>
      </c>
      <c r="K108" s="226">
        <f t="shared" si="12"/>
        <v>0.28678429253650134</v>
      </c>
      <c r="L108" s="226">
        <f t="shared" si="13"/>
        <v>0.64441218040512405</v>
      </c>
      <c r="M108" s="231">
        <f t="shared" si="17"/>
        <v>8.3768042823177541E-3</v>
      </c>
      <c r="N108" s="226">
        <f t="shared" si="14"/>
        <v>-2.4023358898212321E-3</v>
      </c>
      <c r="O108" s="226">
        <f t="shared" si="15"/>
        <v>1.0796229424790728E-2</v>
      </c>
      <c r="Q108" s="229"/>
      <c r="R108" s="223"/>
      <c r="S108" s="223"/>
    </row>
    <row r="109" spans="1:19">
      <c r="A109" s="107" t="s">
        <v>226</v>
      </c>
      <c r="B109" s="225">
        <v>3</v>
      </c>
      <c r="C109" s="225">
        <v>29</v>
      </c>
      <c r="D109" s="226">
        <f t="shared" si="9"/>
        <v>0.24033984238296843</v>
      </c>
      <c r="E109" s="230">
        <f t="shared" si="16"/>
        <v>0.20682542366456999</v>
      </c>
      <c r="I109" s="226">
        <f t="shared" si="10"/>
        <v>1.1512084296682321</v>
      </c>
      <c r="J109" s="226">
        <f t="shared" si="11"/>
        <v>-0.55338471955567303</v>
      </c>
      <c r="K109" s="226">
        <f t="shared" si="12"/>
        <v>0.35071342999632843</v>
      </c>
      <c r="L109" s="226">
        <f t="shared" si="13"/>
        <v>0.58665025167753149</v>
      </c>
      <c r="M109" s="231">
        <f t="shared" si="17"/>
        <v>8.3768042823177541E-3</v>
      </c>
      <c r="N109" s="226">
        <f t="shared" si="14"/>
        <v>-2.9378577622595917E-3</v>
      </c>
      <c r="O109" s="226">
        <f t="shared" si="15"/>
        <v>9.8285086809502681E-3</v>
      </c>
    </row>
    <row r="110" spans="1:19">
      <c r="A110" s="107" t="s">
        <v>227</v>
      </c>
      <c r="B110" s="225">
        <v>2</v>
      </c>
      <c r="C110" s="225">
        <v>36</v>
      </c>
      <c r="D110" s="226">
        <f t="shared" si="9"/>
        <v>0.23161212917505217</v>
      </c>
      <c r="E110" s="230">
        <f t="shared" si="16"/>
        <v>0.20682542366456999</v>
      </c>
      <c r="I110" s="226">
        <f t="shared" si="10"/>
        <v>1.3635713093592075</v>
      </c>
      <c r="J110" s="226">
        <f t="shared" si="11"/>
        <v>-0.35845879325119384</v>
      </c>
      <c r="K110" s="226">
        <f t="shared" si="12"/>
        <v>0.58367883034354495</v>
      </c>
      <c r="L110" s="226">
        <f t="shared" si="13"/>
        <v>0.58070994141398224</v>
      </c>
      <c r="M110" s="231">
        <f t="shared" si="17"/>
        <v>8.3768042823177541E-3</v>
      </c>
      <c r="N110" s="226">
        <f t="shared" si="14"/>
        <v>-4.8893633255200249E-3</v>
      </c>
      <c r="O110" s="226">
        <f t="shared" si="15"/>
        <v>9.7289870480422765E-3</v>
      </c>
    </row>
    <row r="111" spans="1:19">
      <c r="A111" s="107" t="s">
        <v>228</v>
      </c>
      <c r="B111" s="225">
        <v>1</v>
      </c>
      <c r="C111" s="225">
        <v>37</v>
      </c>
      <c r="D111" s="226">
        <f t="shared" si="9"/>
        <v>0.21941549630481491</v>
      </c>
      <c r="E111" s="230">
        <f t="shared" si="16"/>
        <v>0.20682542366456999</v>
      </c>
      <c r="I111" s="226">
        <f t="shared" si="10"/>
        <v>1.6893558061889118</v>
      </c>
      <c r="J111" s="226">
        <f t="shared" si="11"/>
        <v>-0.33185334643681658</v>
      </c>
      <c r="K111" s="226">
        <f t="shared" si="12"/>
        <v>0.67162889005750859</v>
      </c>
      <c r="L111" s="226">
        <f t="shared" si="13"/>
        <v>0.4947533503402714</v>
      </c>
      <c r="M111" s="231">
        <f t="shared" si="17"/>
        <v>8.3768042823177541E-3</v>
      </c>
      <c r="N111" s="226">
        <f t="shared" si="14"/>
        <v>-5.6261037623620584E-3</v>
      </c>
      <c r="O111" s="226">
        <f t="shared" si="15"/>
        <v>8.2889039676428827E-3</v>
      </c>
    </row>
    <row r="112" spans="1:19">
      <c r="A112" s="107" t="s">
        <v>229</v>
      </c>
      <c r="B112" s="225">
        <v>1</v>
      </c>
      <c r="C112" s="225">
        <v>41</v>
      </c>
      <c r="D112" s="226">
        <f t="shared" si="9"/>
        <v>0.22026906055161116</v>
      </c>
      <c r="E112" s="230">
        <f t="shared" si="16"/>
        <v>0.20682542366456999</v>
      </c>
      <c r="I112" s="226">
        <f t="shared" si="10"/>
        <v>1.6912029663295833</v>
      </c>
      <c r="J112" s="226">
        <f t="shared" si="11"/>
        <v>-0.2275449766411495</v>
      </c>
      <c r="K112" s="226">
        <f t="shared" si="12"/>
        <v>0.76281931404825454</v>
      </c>
      <c r="L112" s="226">
        <f t="shared" si="13"/>
        <v>0.52117319716926114</v>
      </c>
      <c r="M112" s="231">
        <f t="shared" si="17"/>
        <v>8.3768042823177541E-3</v>
      </c>
      <c r="N112" s="226">
        <f t="shared" si="14"/>
        <v>-6.3899880965541103E-3</v>
      </c>
      <c r="O112" s="226">
        <f t="shared" si="15"/>
        <v>8.7315317397534033E-3</v>
      </c>
    </row>
    <row r="113" spans="1:15">
      <c r="A113" s="107" t="s">
        <v>230</v>
      </c>
      <c r="B113" s="225">
        <v>1</v>
      </c>
      <c r="C113" s="225">
        <v>44</v>
      </c>
      <c r="D113" s="226">
        <f t="shared" si="9"/>
        <v>0.22098925538484554</v>
      </c>
      <c r="E113" s="230">
        <f t="shared" si="16"/>
        <v>0.20682542366456999</v>
      </c>
      <c r="I113" s="226">
        <f t="shared" si="10"/>
        <v>1.6927548627129083</v>
      </c>
      <c r="J113" s="226">
        <f t="shared" si="11"/>
        <v>-0.15096921549677725</v>
      </c>
      <c r="K113" s="226">
        <f t="shared" si="12"/>
        <v>0.8362344807652855</v>
      </c>
      <c r="L113" s="226">
        <f t="shared" si="13"/>
        <v>0.54238050683323058</v>
      </c>
      <c r="M113" s="231">
        <f t="shared" si="17"/>
        <v>8.3768042823177541E-3</v>
      </c>
      <c r="N113" s="226">
        <f t="shared" si="14"/>
        <v>-7.0049725794964074E-3</v>
      </c>
      <c r="O113" s="226">
        <f t="shared" si="15"/>
        <v>9.0868307045725589E-3</v>
      </c>
    </row>
    <row r="114" spans="1:15">
      <c r="A114" s="107" t="s">
        <v>231</v>
      </c>
      <c r="B114" s="225">
        <v>2</v>
      </c>
      <c r="C114" s="225">
        <v>44</v>
      </c>
      <c r="D114" s="226">
        <f t="shared" si="9"/>
        <v>0.23515308710512106</v>
      </c>
      <c r="E114" s="230">
        <f t="shared" si="16"/>
        <v>0.20682542366456999</v>
      </c>
      <c r="I114" s="226">
        <f t="shared" si="10"/>
        <v>1.3718762800423769</v>
      </c>
      <c r="J114" s="226">
        <f t="shared" si="11"/>
        <v>-0.15096921549677725</v>
      </c>
      <c r="K114" s="226">
        <f t="shared" si="12"/>
        <v>0.80172746882200618</v>
      </c>
      <c r="L114" s="226">
        <f t="shared" si="13"/>
        <v>0.65666543515365361</v>
      </c>
      <c r="M114" s="231">
        <f t="shared" si="17"/>
        <v>8.3768042823177541E-3</v>
      </c>
      <c r="N114" s="226">
        <f t="shared" si="14"/>
        <v>-6.7159140940799547E-3</v>
      </c>
      <c r="O114" s="226">
        <f t="shared" si="15"/>
        <v>1.1001515658490354E-2</v>
      </c>
    </row>
    <row r="115" spans="1:15">
      <c r="A115" s="107" t="s">
        <v>232</v>
      </c>
      <c r="B115" s="225">
        <v>2</v>
      </c>
      <c r="C115" s="225">
        <v>36</v>
      </c>
      <c r="D115" s="226">
        <f t="shared" si="9"/>
        <v>0.23161212917505217</v>
      </c>
      <c r="E115" s="230">
        <f t="shared" si="16"/>
        <v>0.20682542366456999</v>
      </c>
      <c r="I115" s="226">
        <f t="shared" si="10"/>
        <v>1.3635713093592075</v>
      </c>
      <c r="J115" s="226">
        <f t="shared" si="11"/>
        <v>-0.35845879325119384</v>
      </c>
      <c r="K115" s="226">
        <f t="shared" si="12"/>
        <v>0.58367883034354495</v>
      </c>
      <c r="L115" s="226">
        <f t="shared" si="13"/>
        <v>0.58070994141398224</v>
      </c>
      <c r="M115" s="231">
        <f t="shared" si="17"/>
        <v>8.3768042823177541E-3</v>
      </c>
      <c r="N115" s="226">
        <f t="shared" si="14"/>
        <v>-4.8893633255200249E-3</v>
      </c>
      <c r="O115" s="226">
        <f t="shared" si="15"/>
        <v>9.7289870480422765E-3</v>
      </c>
    </row>
    <row r="116" spans="1:15">
      <c r="A116" s="107" t="s">
        <v>233</v>
      </c>
      <c r="B116" s="225">
        <v>3</v>
      </c>
      <c r="C116" s="225">
        <v>37</v>
      </c>
      <c r="D116" s="226">
        <f t="shared" si="9"/>
        <v>0.24459564158530475</v>
      </c>
      <c r="E116" s="230">
        <f t="shared" si="16"/>
        <v>0.20682542366456999</v>
      </c>
      <c r="I116" s="226">
        <f t="shared" si="10"/>
        <v>1.1618342043038719</v>
      </c>
      <c r="J116" s="226">
        <f t="shared" si="11"/>
        <v>-0.33185334643681658</v>
      </c>
      <c r="K116" s="226">
        <f t="shared" si="12"/>
        <v>0.55565895120133069</v>
      </c>
      <c r="L116" s="226">
        <f t="shared" si="13"/>
        <v>0.66948405608932127</v>
      </c>
      <c r="M116" s="231">
        <f t="shared" si="17"/>
        <v>8.3768042823177541E-3</v>
      </c>
      <c r="N116" s="226">
        <f t="shared" si="14"/>
        <v>-4.6546462819314991E-3</v>
      </c>
      <c r="O116" s="226">
        <f t="shared" si="15"/>
        <v>1.1216273815984971E-2</v>
      </c>
    </row>
    <row r="117" spans="1:15">
      <c r="A117" s="107" t="s">
        <v>234</v>
      </c>
      <c r="B117" s="225">
        <v>3</v>
      </c>
      <c r="C117" s="225">
        <v>37</v>
      </c>
      <c r="D117" s="226">
        <f t="shared" si="9"/>
        <v>0.24459564158530475</v>
      </c>
      <c r="E117" s="230">
        <f t="shared" si="16"/>
        <v>0.20682542366456999</v>
      </c>
      <c r="I117" s="226">
        <f t="shared" si="10"/>
        <v>1.1618342043038719</v>
      </c>
      <c r="J117" s="226">
        <f t="shared" si="11"/>
        <v>-0.33185334643681658</v>
      </c>
      <c r="K117" s="226">
        <f t="shared" si="12"/>
        <v>0.55565895120133069</v>
      </c>
      <c r="L117" s="226">
        <f t="shared" si="13"/>
        <v>0.66948405608932127</v>
      </c>
      <c r="M117" s="231">
        <f t="shared" si="17"/>
        <v>8.3768042823177541E-3</v>
      </c>
      <c r="N117" s="226">
        <f t="shared" si="14"/>
        <v>-4.6546462819314991E-3</v>
      </c>
      <c r="O117" s="226">
        <f t="shared" si="15"/>
        <v>1.1216273815984971E-2</v>
      </c>
    </row>
    <row r="118" spans="1:15">
      <c r="A118" s="107" t="s">
        <v>235</v>
      </c>
      <c r="B118" s="225">
        <v>4</v>
      </c>
      <c r="C118" s="225">
        <v>38</v>
      </c>
      <c r="D118" s="226">
        <f t="shared" si="9"/>
        <v>0.25799797697653321</v>
      </c>
      <c r="E118" s="230">
        <f t="shared" si="16"/>
        <v>0.20682542366456999</v>
      </c>
      <c r="I118" s="226">
        <f t="shared" si="10"/>
        <v>1.0150542865038676</v>
      </c>
      <c r="J118" s="226">
        <f t="shared" si="11"/>
        <v>-0.30548078809939727</v>
      </c>
      <c r="K118" s="226">
        <f t="shared" si="12"/>
        <v>0.53733786557517316</v>
      </c>
      <c r="L118" s="226">
        <f t="shared" si="13"/>
        <v>0.75726879144079917</v>
      </c>
      <c r="M118" s="231">
        <f t="shared" si="17"/>
        <v>8.3768042823177541E-3</v>
      </c>
      <c r="N118" s="226">
        <f t="shared" si="14"/>
        <v>-4.501174133401592E-3</v>
      </c>
      <c r="O118" s="226">
        <f t="shared" si="15"/>
        <v>1.2686984910013754E-2</v>
      </c>
    </row>
    <row r="119" spans="1:15">
      <c r="A119" s="107" t="s">
        <v>236</v>
      </c>
      <c r="B119" s="225">
        <v>2</v>
      </c>
      <c r="C119" s="225">
        <v>35</v>
      </c>
      <c r="D119" s="226">
        <f t="shared" si="9"/>
        <v>0.23123079524412168</v>
      </c>
      <c r="E119" s="230">
        <f t="shared" si="16"/>
        <v>0.20682542366456999</v>
      </c>
      <c r="I119" s="226">
        <f t="shared" si="10"/>
        <v>1.3626674549541824</v>
      </c>
      <c r="J119" s="226">
        <f t="shared" si="11"/>
        <v>-0.38532046640756784</v>
      </c>
      <c r="K119" s="226">
        <f t="shared" si="12"/>
        <v>0.55912685471260204</v>
      </c>
      <c r="L119" s="226">
        <f t="shared" si="13"/>
        <v>0.57208633296559697</v>
      </c>
      <c r="M119" s="231">
        <f t="shared" si="17"/>
        <v>8.3768042823177541E-3</v>
      </c>
      <c r="N119" s="226">
        <f t="shared" si="14"/>
        <v>-4.6836962309153816E-3</v>
      </c>
      <c r="O119" s="226">
        <f t="shared" si="15"/>
        <v>9.584510487683346E-3</v>
      </c>
    </row>
    <row r="120" spans="1:15">
      <c r="A120" s="107" t="s">
        <v>237</v>
      </c>
      <c r="B120" s="225">
        <v>3</v>
      </c>
      <c r="C120" s="225">
        <v>31</v>
      </c>
      <c r="D120" s="226">
        <f t="shared" si="9"/>
        <v>0.24131127480958869</v>
      </c>
      <c r="E120" s="230">
        <f t="shared" si="16"/>
        <v>0.20682542366456999</v>
      </c>
      <c r="I120" s="226">
        <f t="shared" si="10"/>
        <v>1.1536553140266497</v>
      </c>
      <c r="J120" s="226">
        <f t="shared" si="11"/>
        <v>-0.49585034734745354</v>
      </c>
      <c r="K120" s="226">
        <f t="shared" si="12"/>
        <v>0.3987891536736034</v>
      </c>
      <c r="L120" s="226">
        <f t="shared" si="13"/>
        <v>0.60624223572955827</v>
      </c>
      <c r="M120" s="231">
        <f t="shared" si="17"/>
        <v>8.3768042823177541E-3</v>
      </c>
      <c r="N120" s="226">
        <f t="shared" si="14"/>
        <v>-3.3405786902349138E-3</v>
      </c>
      <c r="O120" s="226">
        <f t="shared" si="15"/>
        <v>1.0156745112762506E-2</v>
      </c>
    </row>
    <row r="121" spans="1:15">
      <c r="A121" s="107" t="s">
        <v>238</v>
      </c>
      <c r="B121" s="225">
        <v>4</v>
      </c>
      <c r="C121" s="225">
        <v>31</v>
      </c>
      <c r="D121" s="226">
        <f t="shared" si="9"/>
        <v>0.25280655852459494</v>
      </c>
      <c r="E121" s="230">
        <f t="shared" si="16"/>
        <v>0.20682542366456999</v>
      </c>
      <c r="I121" s="226">
        <f t="shared" si="10"/>
        <v>1.0017849108046748</v>
      </c>
      <c r="J121" s="226">
        <f t="shared" si="11"/>
        <v>-0.49585034734745354</v>
      </c>
      <c r="K121" s="226">
        <f t="shared" si="12"/>
        <v>0.33782228396617303</v>
      </c>
      <c r="L121" s="226">
        <f t="shared" si="13"/>
        <v>0.66771932254977728</v>
      </c>
      <c r="M121" s="231">
        <f t="shared" si="17"/>
        <v>8.3768042823177541E-3</v>
      </c>
      <c r="N121" s="226">
        <f t="shared" si="14"/>
        <v>-2.8298711549902024E-3</v>
      </c>
      <c r="O121" s="226">
        <f t="shared" si="15"/>
        <v>1.1186708161042568E-2</v>
      </c>
    </row>
    <row r="122" spans="1:15">
      <c r="A122" s="107" t="s">
        <v>239</v>
      </c>
      <c r="B122" s="225">
        <v>10</v>
      </c>
      <c r="C122" s="225">
        <v>31</v>
      </c>
      <c r="D122" s="226">
        <f t="shared" si="9"/>
        <v>0.32177826081463234</v>
      </c>
      <c r="E122" s="230">
        <f t="shared" si="16"/>
        <v>0.20682542366456999</v>
      </c>
      <c r="I122" s="226">
        <f t="shared" si="10"/>
        <v>0.49366041161746027</v>
      </c>
      <c r="J122" s="226">
        <f t="shared" si="11"/>
        <v>-0.49585034734745354</v>
      </c>
      <c r="K122" s="226">
        <f t="shared" si="12"/>
        <v>-2.2131499937242372E-3</v>
      </c>
      <c r="L122" s="226">
        <f t="shared" si="13"/>
        <v>1.010600431516337</v>
      </c>
      <c r="M122" s="231">
        <f t="shared" si="17"/>
        <v>8.3768042823177541E-3</v>
      </c>
      <c r="N122" s="226">
        <f t="shared" si="14"/>
        <v>1.8539124344840702E-5</v>
      </c>
      <c r="O122" s="226">
        <f t="shared" si="15"/>
        <v>1.6931204044876445E-2</v>
      </c>
    </row>
    <row r="123" spans="1:15">
      <c r="A123" s="107" t="s">
        <v>240</v>
      </c>
      <c r="B123" s="225">
        <v>11</v>
      </c>
      <c r="C123" s="225">
        <v>25</v>
      </c>
      <c r="D123" s="226">
        <f t="shared" si="9"/>
        <v>0.32315769486043305</v>
      </c>
      <c r="E123" s="230">
        <f t="shared" si="16"/>
        <v>0.20682542366456999</v>
      </c>
      <c r="I123" s="226">
        <f t="shared" si="10"/>
        <v>0.41139600880496147</v>
      </c>
      <c r="J123" s="226">
        <f t="shared" si="11"/>
        <v>-0.67448975019608193</v>
      </c>
      <c r="K123" s="226">
        <f t="shared" si="12"/>
        <v>-0.24228491736842797</v>
      </c>
      <c r="L123" s="226">
        <f t="shared" si="13"/>
        <v>0.92090718725323961</v>
      </c>
      <c r="M123" s="231">
        <f t="shared" si="17"/>
        <v>8.3768042823177541E-3</v>
      </c>
      <c r="N123" s="226">
        <f t="shared" si="14"/>
        <v>2.0295733333528508E-3</v>
      </c>
      <c r="O123" s="226">
        <f t="shared" si="15"/>
        <v>1.5428518539600271E-2</v>
      </c>
    </row>
    <row r="124" spans="1:15">
      <c r="A124" s="107" t="s">
        <v>241</v>
      </c>
      <c r="B124" s="225">
        <v>10</v>
      </c>
      <c r="C124" s="225">
        <v>25</v>
      </c>
      <c r="D124" s="226">
        <f t="shared" si="9"/>
        <v>0.31258203384262734</v>
      </c>
      <c r="E124" s="230">
        <f t="shared" si="16"/>
        <v>0.20682542366456999</v>
      </c>
      <c r="I124" s="226">
        <f t="shared" si="10"/>
        <v>0.46793364992764203</v>
      </c>
      <c r="J124" s="226">
        <f t="shared" si="11"/>
        <v>-0.67448975019608193</v>
      </c>
      <c r="K124" s="226">
        <f t="shared" si="12"/>
        <v>-0.18080520781180601</v>
      </c>
      <c r="L124" s="226">
        <f t="shared" si="13"/>
        <v>0.87533221036237574</v>
      </c>
      <c r="M124" s="231">
        <f t="shared" si="17"/>
        <v>8.3768042823177541E-3</v>
      </c>
      <c r="N124" s="226">
        <f t="shared" si="14"/>
        <v>1.5145698390632879E-3</v>
      </c>
      <c r="O124" s="226">
        <f t="shared" si="15"/>
        <v>1.4664973216428429E-2</v>
      </c>
    </row>
    <row r="125" spans="1:15">
      <c r="A125" s="107" t="s">
        <v>242</v>
      </c>
      <c r="B125" s="225">
        <v>11</v>
      </c>
      <c r="C125" s="225">
        <v>23</v>
      </c>
      <c r="D125" s="226">
        <f t="shared" si="9"/>
        <v>0.3201360774267743</v>
      </c>
      <c r="E125" s="230">
        <f t="shared" si="16"/>
        <v>0.20682542366456999</v>
      </c>
      <c r="I125" s="226">
        <f t="shared" si="10"/>
        <v>0.4026472151189856</v>
      </c>
      <c r="J125" s="226">
        <f t="shared" si="11"/>
        <v>-0.73884684918521393</v>
      </c>
      <c r="K125" s="226">
        <f t="shared" si="12"/>
        <v>-0.29452595907378604</v>
      </c>
      <c r="L125" s="226">
        <f t="shared" si="13"/>
        <v>0.87604485320697001</v>
      </c>
      <c r="M125" s="231">
        <f t="shared" si="17"/>
        <v>8.3768042823177541E-3</v>
      </c>
      <c r="N125" s="226">
        <f t="shared" si="14"/>
        <v>2.4671863152230344E-3</v>
      </c>
      <c r="O125" s="226">
        <f t="shared" si="15"/>
        <v>1.467691255569315E-2</v>
      </c>
    </row>
    <row r="126" spans="1:15">
      <c r="A126" s="107" t="s">
        <v>243</v>
      </c>
      <c r="B126" s="225">
        <v>11</v>
      </c>
      <c r="C126" s="225">
        <v>24</v>
      </c>
      <c r="D126" s="226">
        <f t="shared" si="9"/>
        <v>0.32162700708154013</v>
      </c>
      <c r="E126" s="230">
        <f t="shared" si="16"/>
        <v>0.20682542366456999</v>
      </c>
      <c r="I126" s="226">
        <f t="shared" si="10"/>
        <v>0.40698070502255457</v>
      </c>
      <c r="J126" s="226">
        <f t="shared" si="11"/>
        <v>-0.7063025628400873</v>
      </c>
      <c r="K126" s="226">
        <f t="shared" si="12"/>
        <v>-0.26886405864357554</v>
      </c>
      <c r="L126" s="226">
        <f t="shared" si="13"/>
        <v>0.89824398593528587</v>
      </c>
      <c r="M126" s="231">
        <f t="shared" si="17"/>
        <v>8.3768042823177541E-3</v>
      </c>
      <c r="N126" s="226">
        <f t="shared" si="14"/>
        <v>2.2522215978068353E-3</v>
      </c>
      <c r="O126" s="226">
        <f t="shared" si="15"/>
        <v>1.5048828135897743E-2</v>
      </c>
    </row>
    <row r="127" spans="1:15">
      <c r="A127" s="107" t="s">
        <v>244</v>
      </c>
      <c r="B127" s="225">
        <v>9</v>
      </c>
      <c r="C127" s="225">
        <v>22</v>
      </c>
      <c r="D127" s="226">
        <f t="shared" si="9"/>
        <v>0.29834556708788884</v>
      </c>
      <c r="E127" s="230">
        <f t="shared" si="16"/>
        <v>0.20682542366456999</v>
      </c>
      <c r="I127" s="226">
        <f t="shared" si="10"/>
        <v>0.51962178002820014</v>
      </c>
      <c r="J127" s="226">
        <f t="shared" si="11"/>
        <v>-0.77219321418868503</v>
      </c>
      <c r="K127" s="226">
        <f t="shared" si="12"/>
        <v>-0.19551672282113192</v>
      </c>
      <c r="L127" s="226">
        <f t="shared" si="13"/>
        <v>0.77410465467325895</v>
      </c>
      <c r="M127" s="231">
        <f t="shared" si="17"/>
        <v>8.3768042823177541E-3</v>
      </c>
      <c r="N127" s="226">
        <f t="shared" si="14"/>
        <v>1.6378053209927911E-3</v>
      </c>
      <c r="O127" s="226">
        <f t="shared" si="15"/>
        <v>1.2969046372458123E-2</v>
      </c>
    </row>
    <row r="128" spans="1:15">
      <c r="A128" s="107" t="s">
        <v>245</v>
      </c>
      <c r="B128" s="225">
        <v>10</v>
      </c>
      <c r="C128" s="225">
        <v>22</v>
      </c>
      <c r="D128" s="226">
        <f t="shared" si="9"/>
        <v>0.30851447191270204</v>
      </c>
      <c r="E128" s="230">
        <f t="shared" si="16"/>
        <v>0.20682542366456999</v>
      </c>
      <c r="I128" s="226">
        <f t="shared" si="10"/>
        <v>0.45616990256616669</v>
      </c>
      <c r="J128" s="226">
        <f t="shared" si="11"/>
        <v>-0.77219321418868503</v>
      </c>
      <c r="K128" s="226">
        <f t="shared" si="12"/>
        <v>-0.2572718989295314</v>
      </c>
      <c r="L128" s="226">
        <f t="shared" si="13"/>
        <v>0.81409152257994177</v>
      </c>
      <c r="M128" s="231">
        <f t="shared" si="17"/>
        <v>8.3768042823177541E-3</v>
      </c>
      <c r="N128" s="226">
        <f t="shared" si="14"/>
        <v>2.155116344672919E-3</v>
      </c>
      <c r="O128" s="226">
        <f t="shared" si="15"/>
        <v>1.3638970705092474E-2</v>
      </c>
    </row>
    <row r="129" spans="1:15">
      <c r="A129" s="107" t="s">
        <v>246</v>
      </c>
      <c r="B129" s="225">
        <v>10</v>
      </c>
      <c r="C129" s="225">
        <v>20</v>
      </c>
      <c r="D129" s="226">
        <f t="shared" si="9"/>
        <v>0.30597224570649872</v>
      </c>
      <c r="E129" s="230">
        <f t="shared" si="16"/>
        <v>0.20682542366456999</v>
      </c>
      <c r="I129" s="226">
        <f t="shared" si="10"/>
        <v>0.44869172084538739</v>
      </c>
      <c r="J129" s="226">
        <f t="shared" si="11"/>
        <v>-0.84162123357291452</v>
      </c>
      <c r="K129" s="226">
        <f t="shared" si="12"/>
        <v>-0.30452264420197767</v>
      </c>
      <c r="L129" s="226">
        <f t="shared" si="13"/>
        <v>0.7750057817956415</v>
      </c>
      <c r="M129" s="231">
        <f t="shared" si="17"/>
        <v>8.3768042823177541E-3</v>
      </c>
      <c r="N129" s="226">
        <f t="shared" si="14"/>
        <v>2.5509265900138522E-3</v>
      </c>
      <c r="O129" s="226">
        <f t="shared" si="15"/>
        <v>1.2984143503533498E-2</v>
      </c>
    </row>
    <row r="130" spans="1:15">
      <c r="A130" s="107" t="s">
        <v>247</v>
      </c>
      <c r="B130" s="225">
        <v>11</v>
      </c>
      <c r="C130" s="225">
        <v>22</v>
      </c>
      <c r="D130" s="226">
        <f t="shared" si="9"/>
        <v>0.31868337673751523</v>
      </c>
      <c r="E130" s="230">
        <f t="shared" si="16"/>
        <v>0.20682542366456999</v>
      </c>
      <c r="I130" s="226">
        <f t="shared" si="10"/>
        <v>0.39839320034395775</v>
      </c>
      <c r="J130" s="226">
        <f t="shared" si="11"/>
        <v>-0.77219321418868503</v>
      </c>
      <c r="K130" s="226">
        <f t="shared" si="12"/>
        <v>-0.31932714168220305</v>
      </c>
      <c r="L130" s="226">
        <f t="shared" si="13"/>
        <v>0.85427268554047797</v>
      </c>
      <c r="M130" s="231">
        <f t="shared" si="17"/>
        <v>8.3768042823177541E-3</v>
      </c>
      <c r="N130" s="226">
        <f t="shared" si="14"/>
        <v>2.6749409679037669E-3</v>
      </c>
      <c r="O130" s="226">
        <f t="shared" si="15"/>
        <v>1.4312150181005128E-2</v>
      </c>
    </row>
    <row r="131" spans="1:15">
      <c r="A131" s="107" t="s">
        <v>248</v>
      </c>
      <c r="B131" s="225">
        <v>13</v>
      </c>
      <c r="C131" s="225">
        <v>18</v>
      </c>
      <c r="D131" s="226">
        <f t="shared" ref="D131:D194" si="18">(1-E131)*(B131/100)/(1-(C131/100))+E131</f>
        <v>0.33257261259579673</v>
      </c>
      <c r="E131" s="230">
        <f t="shared" si="16"/>
        <v>0.20682542366456999</v>
      </c>
      <c r="I131" s="226">
        <f t="shared" ref="I131:I194" si="19">_xlfn.NORM.S.INV(1-(B131/100)/D131)</f>
        <v>0.27699472280288973</v>
      </c>
      <c r="J131" s="226">
        <f t="shared" ref="J131:J194" si="20">_xlfn.NORM.S.INV(C131/100)</f>
        <v>-0.91536508784281501</v>
      </c>
      <c r="K131" s="226">
        <f t="shared" ref="K131:K194" si="21">(I131+J131)/(I131-J131)</f>
        <v>-0.53538400014860055</v>
      </c>
      <c r="L131" s="226">
        <f t="shared" ref="L131:L194" si="22">1/(I131-J131)</f>
        <v>0.83867301721488319</v>
      </c>
      <c r="M131" s="231">
        <f t="shared" si="17"/>
        <v>8.3768042823177541E-3</v>
      </c>
      <c r="N131" s="226">
        <f t="shared" ref="N131:N194" si="23">-M131*K131</f>
        <v>4.4848069851292065E-3</v>
      </c>
      <c r="O131" s="226">
        <f t="shared" ref="O131:O194" si="24">2*M131*L131</f>
        <v>1.4050799444139971E-2</v>
      </c>
    </row>
    <row r="132" spans="1:15">
      <c r="A132" s="107" t="s">
        <v>249</v>
      </c>
      <c r="B132" s="225">
        <v>15</v>
      </c>
      <c r="C132" s="225">
        <v>17</v>
      </c>
      <c r="D132" s="226">
        <f t="shared" si="18"/>
        <v>0.35017022661675612</v>
      </c>
      <c r="E132" s="230">
        <f t="shared" ref="E132:E195" si="25">E131</f>
        <v>0.20682542366456999</v>
      </c>
      <c r="I132" s="226">
        <f t="shared" si="19"/>
        <v>0.18054315487083589</v>
      </c>
      <c r="J132" s="226">
        <f t="shared" si="20"/>
        <v>-0.95416525314619549</v>
      </c>
      <c r="K132" s="226">
        <f t="shared" si="21"/>
        <v>-0.68178052864463135</v>
      </c>
      <c r="L132" s="226">
        <f t="shared" si="22"/>
        <v>0.88128367863912982</v>
      </c>
      <c r="M132" s="231">
        <f t="shared" ref="M132:M195" si="26">M131</f>
        <v>8.3768042823177541E-3</v>
      </c>
      <c r="N132" s="226">
        <f t="shared" si="23"/>
        <v>5.7111420519512105E-3</v>
      </c>
      <c r="O132" s="226">
        <f t="shared" si="24"/>
        <v>1.4764681786322013E-2</v>
      </c>
    </row>
    <row r="133" spans="1:15">
      <c r="A133" s="107" t="s">
        <v>250</v>
      </c>
      <c r="B133" s="225">
        <v>12</v>
      </c>
      <c r="C133" s="225">
        <v>17</v>
      </c>
      <c r="D133" s="226">
        <f t="shared" si="18"/>
        <v>0.3215012660263189</v>
      </c>
      <c r="E133" s="230">
        <f t="shared" si="25"/>
        <v>0.20682542366456999</v>
      </c>
      <c r="I133" s="226">
        <f t="shared" si="19"/>
        <v>0.32326066882233739</v>
      </c>
      <c r="J133" s="226">
        <f t="shared" si="20"/>
        <v>-0.95416525314619549</v>
      </c>
      <c r="K133" s="226">
        <f t="shared" si="21"/>
        <v>-0.49388741333166664</v>
      </c>
      <c r="L133" s="226">
        <f t="shared" si="22"/>
        <v>0.78282425837968339</v>
      </c>
      <c r="M133" s="231">
        <f t="shared" si="26"/>
        <v>8.3768042823177541E-3</v>
      </c>
      <c r="N133" s="226">
        <f t="shared" si="23"/>
        <v>4.1371981989795437E-3</v>
      </c>
      <c r="O133" s="226">
        <f t="shared" si="24"/>
        <v>1.3115131199794303E-2</v>
      </c>
    </row>
    <row r="134" spans="1:15">
      <c r="A134" s="107" t="s">
        <v>251</v>
      </c>
      <c r="B134" s="225">
        <v>12</v>
      </c>
      <c r="C134" s="225">
        <v>19</v>
      </c>
      <c r="D134" s="226">
        <f t="shared" si="18"/>
        <v>0.32433276830685587</v>
      </c>
      <c r="E134" s="230">
        <f t="shared" si="25"/>
        <v>0.20682542366456999</v>
      </c>
      <c r="I134" s="226">
        <f t="shared" si="19"/>
        <v>0.33187885956381291</v>
      </c>
      <c r="J134" s="226">
        <f t="shared" si="20"/>
        <v>-0.87789629505122846</v>
      </c>
      <c r="K134" s="226">
        <f t="shared" si="21"/>
        <v>-0.45133794772067543</v>
      </c>
      <c r="L134" s="226">
        <f t="shared" si="22"/>
        <v>0.82659988195757483</v>
      </c>
      <c r="M134" s="231">
        <f t="shared" si="26"/>
        <v>8.3768042823177541E-3</v>
      </c>
      <c r="N134" s="226">
        <f t="shared" si="23"/>
        <v>3.7807696532390607E-3</v>
      </c>
      <c r="O134" s="226">
        <f t="shared" si="24"/>
        <v>1.3848530861891126E-2</v>
      </c>
    </row>
    <row r="135" spans="1:15">
      <c r="A135" s="107" t="s">
        <v>252</v>
      </c>
      <c r="B135" s="225">
        <v>15</v>
      </c>
      <c r="C135" s="225">
        <v>17</v>
      </c>
      <c r="D135" s="226">
        <f t="shared" si="18"/>
        <v>0.35017022661675612</v>
      </c>
      <c r="E135" s="230">
        <f t="shared" si="25"/>
        <v>0.20682542366456999</v>
      </c>
      <c r="I135" s="226">
        <f t="shared" si="19"/>
        <v>0.18054315487083589</v>
      </c>
      <c r="J135" s="226">
        <f t="shared" si="20"/>
        <v>-0.95416525314619549</v>
      </c>
      <c r="K135" s="226">
        <f t="shared" si="21"/>
        <v>-0.68178052864463135</v>
      </c>
      <c r="L135" s="226">
        <f t="shared" si="22"/>
        <v>0.88128367863912982</v>
      </c>
      <c r="M135" s="231">
        <f t="shared" si="26"/>
        <v>8.3768042823177541E-3</v>
      </c>
      <c r="N135" s="226">
        <f t="shared" si="23"/>
        <v>5.7111420519512105E-3</v>
      </c>
      <c r="O135" s="226">
        <f t="shared" si="24"/>
        <v>1.4764681786322013E-2</v>
      </c>
    </row>
    <row r="136" spans="1:15">
      <c r="A136" s="107" t="s">
        <v>253</v>
      </c>
      <c r="B136" s="225">
        <v>16</v>
      </c>
      <c r="C136" s="225">
        <v>16</v>
      </c>
      <c r="D136" s="226">
        <f t="shared" si="18"/>
        <v>0.35790629534750906</v>
      </c>
      <c r="E136" s="230">
        <f t="shared" si="25"/>
        <v>0.20682542366456999</v>
      </c>
      <c r="I136" s="226">
        <f t="shared" si="19"/>
        <v>0.13313227354471752</v>
      </c>
      <c r="J136" s="226">
        <f t="shared" si="20"/>
        <v>-0.9944578832097497</v>
      </c>
      <c r="K136" s="226">
        <f t="shared" si="21"/>
        <v>-0.76386407286861924</v>
      </c>
      <c r="L136" s="226">
        <f t="shared" si="22"/>
        <v>0.88684704634021561</v>
      </c>
      <c r="M136" s="231">
        <f t="shared" si="26"/>
        <v>8.3768042823177541E-3</v>
      </c>
      <c r="N136" s="226">
        <f t="shared" si="23"/>
        <v>6.3987398367145306E-3</v>
      </c>
      <c r="O136" s="226">
        <f t="shared" si="24"/>
        <v>1.485788827108714E-2</v>
      </c>
    </row>
    <row r="137" spans="1:15">
      <c r="A137" s="107" t="s">
        <v>254</v>
      </c>
      <c r="B137" s="225">
        <v>18</v>
      </c>
      <c r="C137" s="225">
        <v>17</v>
      </c>
      <c r="D137" s="226">
        <f t="shared" si="18"/>
        <v>0.37883918720719334</v>
      </c>
      <c r="E137" s="230">
        <f t="shared" si="25"/>
        <v>0.20682542366456999</v>
      </c>
      <c r="I137" s="226">
        <f t="shared" si="19"/>
        <v>6.2366111213983756E-2</v>
      </c>
      <c r="J137" s="226">
        <f t="shared" si="20"/>
        <v>-0.95416525314619549</v>
      </c>
      <c r="K137" s="226">
        <f t="shared" si="21"/>
        <v>-0.87729623816725433</v>
      </c>
      <c r="L137" s="226">
        <f t="shared" si="22"/>
        <v>0.98373747732753503</v>
      </c>
      <c r="M137" s="231">
        <f t="shared" si="26"/>
        <v>8.3768042823177541E-3</v>
      </c>
      <c r="N137" s="226">
        <f t="shared" si="23"/>
        <v>7.3489388847407123E-3</v>
      </c>
      <c r="O137" s="226">
        <f t="shared" si="24"/>
        <v>1.648115262550752E-2</v>
      </c>
    </row>
    <row r="138" spans="1:15">
      <c r="A138" s="107" t="s">
        <v>255</v>
      </c>
      <c r="B138" s="225">
        <v>24</v>
      </c>
      <c r="C138" s="225">
        <v>17</v>
      </c>
      <c r="D138" s="226">
        <f t="shared" si="18"/>
        <v>0.43617710838806778</v>
      </c>
      <c r="E138" s="230">
        <f t="shared" si="25"/>
        <v>0.20682542366456999</v>
      </c>
      <c r="I138" s="226">
        <f t="shared" si="19"/>
        <v>-0.12625561013489209</v>
      </c>
      <c r="J138" s="226">
        <f t="shared" si="20"/>
        <v>-0.95416525314619549</v>
      </c>
      <c r="K138" s="226">
        <f t="shared" si="21"/>
        <v>-1.3049985253841725</v>
      </c>
      <c r="L138" s="226">
        <f t="shared" si="22"/>
        <v>1.2078612786327301</v>
      </c>
      <c r="M138" s="231">
        <f t="shared" si="26"/>
        <v>8.3768042823177541E-3</v>
      </c>
      <c r="N138" s="226">
        <f t="shared" si="23"/>
        <v>1.0931717235856491E-2</v>
      </c>
      <c r="O138" s="226">
        <f t="shared" si="24"/>
        <v>2.0236035062592903E-2</v>
      </c>
    </row>
    <row r="139" spans="1:15">
      <c r="A139" s="107" t="s">
        <v>256</v>
      </c>
      <c r="B139" s="225">
        <v>28</v>
      </c>
      <c r="C139" s="225">
        <v>14</v>
      </c>
      <c r="D139" s="226">
        <f t="shared" si="18"/>
        <v>0.46506830898308205</v>
      </c>
      <c r="E139" s="230">
        <f t="shared" si="25"/>
        <v>0.20682542366456999</v>
      </c>
      <c r="I139" s="226">
        <f t="shared" si="19"/>
        <v>-0.25868821677957088</v>
      </c>
      <c r="J139" s="226">
        <f t="shared" si="20"/>
        <v>-1.0803193408149565</v>
      </c>
      <c r="K139" s="226">
        <f t="shared" si="21"/>
        <v>-1.6296942976284572</v>
      </c>
      <c r="L139" s="226">
        <f t="shared" si="22"/>
        <v>1.217091186965469</v>
      </c>
      <c r="M139" s="231">
        <f t="shared" si="26"/>
        <v>8.3768042823177541E-3</v>
      </c>
      <c r="N139" s="226">
        <f t="shared" si="23"/>
        <v>1.3651630171242884E-2</v>
      </c>
      <c r="O139" s="226">
        <f t="shared" si="24"/>
        <v>2.0390669333887078E-2</v>
      </c>
    </row>
    <row r="140" spans="1:15">
      <c r="A140" s="107" t="s">
        <v>257</v>
      </c>
      <c r="B140" s="225">
        <v>23</v>
      </c>
      <c r="C140" s="225">
        <v>15</v>
      </c>
      <c r="D140" s="226">
        <f t="shared" si="18"/>
        <v>0.42144913255533339</v>
      </c>
      <c r="E140" s="230">
        <f t="shared" si="25"/>
        <v>0.20682542366456999</v>
      </c>
      <c r="I140" s="226">
        <f t="shared" si="19"/>
        <v>-0.11489565608991105</v>
      </c>
      <c r="J140" s="226">
        <f t="shared" si="20"/>
        <v>-1.0364333894937898</v>
      </c>
      <c r="K140" s="226">
        <f t="shared" si="21"/>
        <v>-1.2493563788549853</v>
      </c>
      <c r="L140" s="226">
        <f t="shared" si="22"/>
        <v>1.0851427605750938</v>
      </c>
      <c r="M140" s="231">
        <f t="shared" si="26"/>
        <v>8.3768042823177541E-3</v>
      </c>
      <c r="N140" s="226">
        <f t="shared" si="23"/>
        <v>1.0465613864533443E-2</v>
      </c>
      <c r="O140" s="226">
        <f t="shared" si="24"/>
        <v>1.818005704742311E-2</v>
      </c>
    </row>
    <row r="141" spans="1:15">
      <c r="A141" s="107" t="s">
        <v>258</v>
      </c>
      <c r="B141" s="225">
        <v>10</v>
      </c>
      <c r="C141" s="225">
        <v>29</v>
      </c>
      <c r="D141" s="226">
        <f t="shared" si="18"/>
        <v>0.3185401527258982</v>
      </c>
      <c r="E141" s="230">
        <f t="shared" si="25"/>
        <v>0.20682542366456999</v>
      </c>
      <c r="I141" s="226">
        <f t="shared" si="19"/>
        <v>0.48473500625189314</v>
      </c>
      <c r="J141" s="226">
        <f t="shared" si="20"/>
        <v>-0.55338471955567303</v>
      </c>
      <c r="K141" s="226">
        <f t="shared" si="21"/>
        <v>-6.612889784978937E-2</v>
      </c>
      <c r="L141" s="226">
        <f t="shared" si="22"/>
        <v>0.9632800294032442</v>
      </c>
      <c r="M141" s="231">
        <f t="shared" si="26"/>
        <v>8.3768042823177541E-3</v>
      </c>
      <c r="N141" s="226">
        <f t="shared" si="23"/>
        <v>5.5394883469306897E-4</v>
      </c>
      <c r="O141" s="226">
        <f t="shared" si="24"/>
        <v>1.6138416550752537E-2</v>
      </c>
    </row>
    <row r="142" spans="1:15">
      <c r="A142" s="107" t="s">
        <v>259</v>
      </c>
      <c r="B142" s="225">
        <v>3</v>
      </c>
      <c r="C142" s="225">
        <v>39</v>
      </c>
      <c r="D142" s="226">
        <f t="shared" si="18"/>
        <v>0.24583400938598457</v>
      </c>
      <c r="E142" s="230">
        <f t="shared" si="25"/>
        <v>0.20682542366456999</v>
      </c>
      <c r="I142" s="226">
        <f t="shared" si="19"/>
        <v>1.1648810986918807</v>
      </c>
      <c r="J142" s="226">
        <f t="shared" si="20"/>
        <v>-0.27931903444745415</v>
      </c>
      <c r="K142" s="226">
        <f t="shared" si="21"/>
        <v>0.61318514236626831</v>
      </c>
      <c r="L142" s="226">
        <f t="shared" si="22"/>
        <v>0.69242480806745721</v>
      </c>
      <c r="M142" s="231">
        <f t="shared" si="26"/>
        <v>8.3768042823177541E-3</v>
      </c>
      <c r="N142" s="226">
        <f t="shared" si="23"/>
        <v>-5.1365319264273781E-3</v>
      </c>
      <c r="O142" s="226">
        <f t="shared" si="24"/>
        <v>1.1600614194805049E-2</v>
      </c>
    </row>
    <row r="143" spans="1:15">
      <c r="A143" s="107" t="s">
        <v>260</v>
      </c>
      <c r="B143" s="225">
        <v>3</v>
      </c>
      <c r="C143" s="225">
        <v>34</v>
      </c>
      <c r="D143" s="226">
        <f t="shared" si="18"/>
        <v>0.24287881349799861</v>
      </c>
      <c r="E143" s="230">
        <f t="shared" si="25"/>
        <v>0.20682542366456999</v>
      </c>
      <c r="I143" s="226">
        <f t="shared" si="19"/>
        <v>1.1575768036421499</v>
      </c>
      <c r="J143" s="226">
        <f t="shared" si="20"/>
        <v>-0.41246312944140484</v>
      </c>
      <c r="K143" s="226">
        <f t="shared" si="21"/>
        <v>0.47458262589368888</v>
      </c>
      <c r="L143" s="226">
        <f t="shared" si="22"/>
        <v>0.63692647488016585</v>
      </c>
      <c r="M143" s="231">
        <f t="shared" si="26"/>
        <v>8.3768042823177541E-3</v>
      </c>
      <c r="N143" s="226">
        <f t="shared" si="23"/>
        <v>-3.9754857728998578E-3</v>
      </c>
      <c r="O143" s="226">
        <f t="shared" si="24"/>
        <v>1.0670816844595449E-2</v>
      </c>
    </row>
    <row r="144" spans="1:15">
      <c r="A144" s="107" t="s">
        <v>261</v>
      </c>
      <c r="B144" s="225">
        <v>4</v>
      </c>
      <c r="C144" s="225">
        <v>30</v>
      </c>
      <c r="D144" s="226">
        <f t="shared" si="18"/>
        <v>0.25214968516945169</v>
      </c>
      <c r="E144" s="230">
        <f t="shared" si="25"/>
        <v>0.20682542366456999</v>
      </c>
      <c r="I144" s="226">
        <f t="shared" si="19"/>
        <v>1.0000798606276533</v>
      </c>
      <c r="J144" s="226">
        <f t="shared" si="20"/>
        <v>-0.52440051270804089</v>
      </c>
      <c r="K144" s="226">
        <f t="shared" si="21"/>
        <v>0.31202720365548892</v>
      </c>
      <c r="L144" s="226">
        <f t="shared" si="22"/>
        <v>0.6559612163532903</v>
      </c>
      <c r="M144" s="231">
        <f t="shared" si="26"/>
        <v>8.3768042823177541E-3</v>
      </c>
      <c r="N144" s="226">
        <f t="shared" si="23"/>
        <v>-2.6137908157809336E-3</v>
      </c>
      <c r="O144" s="226">
        <f t="shared" si="24"/>
        <v>1.0989717452365209E-2</v>
      </c>
    </row>
    <row r="145" spans="1:15">
      <c r="A145" s="107" t="s">
        <v>262</v>
      </c>
      <c r="B145" s="225">
        <v>3</v>
      </c>
      <c r="C145" s="225">
        <v>33</v>
      </c>
      <c r="D145" s="226">
        <f t="shared" si="18"/>
        <v>0.24234070320197731</v>
      </c>
      <c r="E145" s="230">
        <f t="shared" si="25"/>
        <v>0.20682542366456999</v>
      </c>
      <c r="I145" s="226">
        <f t="shared" si="19"/>
        <v>1.1562343386365244</v>
      </c>
      <c r="J145" s="226">
        <f t="shared" si="20"/>
        <v>-0.43991316567323374</v>
      </c>
      <c r="K145" s="226">
        <f t="shared" si="21"/>
        <v>0.44878131314878583</v>
      </c>
      <c r="L145" s="226">
        <f t="shared" si="22"/>
        <v>0.62650851334221924</v>
      </c>
      <c r="M145" s="231">
        <f t="shared" si="26"/>
        <v>8.3768042823177541E-3</v>
      </c>
      <c r="N145" s="226">
        <f t="shared" si="23"/>
        <v>-3.7593532258089341E-3</v>
      </c>
      <c r="O145" s="226">
        <f t="shared" si="24"/>
        <v>1.0496278394947264E-2</v>
      </c>
    </row>
    <row r="146" spans="1:15">
      <c r="A146" s="107" t="s">
        <v>263</v>
      </c>
      <c r="B146" s="225">
        <v>5</v>
      </c>
      <c r="C146" s="225">
        <v>31</v>
      </c>
      <c r="D146" s="226">
        <f t="shared" si="18"/>
        <v>0.26430184223960118</v>
      </c>
      <c r="E146" s="230">
        <f t="shared" si="25"/>
        <v>0.20682542366456999</v>
      </c>
      <c r="I146" s="226">
        <f t="shared" si="19"/>
        <v>0.88093077477956661</v>
      </c>
      <c r="J146" s="226">
        <f t="shared" si="20"/>
        <v>-0.49585034734745354</v>
      </c>
      <c r="K146" s="226">
        <f t="shared" si="21"/>
        <v>0.27969618499503657</v>
      </c>
      <c r="L146" s="226">
        <f t="shared" si="22"/>
        <v>0.72633186490462442</v>
      </c>
      <c r="M146" s="231">
        <f t="shared" si="26"/>
        <v>8.3768042823177541E-3</v>
      </c>
      <c r="N146" s="226">
        <f t="shared" si="23"/>
        <v>-2.342960200214361E-3</v>
      </c>
      <c r="O146" s="226">
        <f t="shared" si="24"/>
        <v>1.2168679752633797E-2</v>
      </c>
    </row>
    <row r="147" spans="1:15">
      <c r="A147" s="107" t="s">
        <v>264</v>
      </c>
      <c r="B147" s="225">
        <v>7</v>
      </c>
      <c r="C147" s="225">
        <v>26</v>
      </c>
      <c r="D147" s="226">
        <f t="shared" si="18"/>
        <v>0.28185545115575933</v>
      </c>
      <c r="E147" s="230">
        <f t="shared" si="25"/>
        <v>0.20682542366456999</v>
      </c>
      <c r="I147" s="226">
        <f t="shared" si="19"/>
        <v>0.67967778406340784</v>
      </c>
      <c r="J147" s="226">
        <f t="shared" si="20"/>
        <v>-0.64334540539291696</v>
      </c>
      <c r="K147" s="226">
        <f t="shared" si="21"/>
        <v>2.7461634051494661E-2</v>
      </c>
      <c r="L147" s="226">
        <f t="shared" si="22"/>
        <v>0.75584465032010051</v>
      </c>
      <c r="M147" s="231">
        <f t="shared" si="26"/>
        <v>8.3768042823177541E-3</v>
      </c>
      <c r="N147" s="226">
        <f t="shared" si="23"/>
        <v>-2.3004073372200352E-4</v>
      </c>
      <c r="O147" s="226">
        <f t="shared" si="24"/>
        <v>1.2663125407136766E-2</v>
      </c>
    </row>
    <row r="148" spans="1:15">
      <c r="A148" s="107" t="s">
        <v>265</v>
      </c>
      <c r="B148" s="225">
        <v>4</v>
      </c>
      <c r="C148" s="225">
        <v>27</v>
      </c>
      <c r="D148" s="226">
        <f t="shared" si="18"/>
        <v>0.25028704428568943</v>
      </c>
      <c r="E148" s="230">
        <f t="shared" si="25"/>
        <v>0.20682542366456999</v>
      </c>
      <c r="I148" s="226">
        <f t="shared" si="19"/>
        <v>0.99521233310486623</v>
      </c>
      <c r="J148" s="226">
        <f t="shared" si="20"/>
        <v>-0.61281299101662734</v>
      </c>
      <c r="K148" s="226">
        <f t="shared" si="21"/>
        <v>0.23780679094538121</v>
      </c>
      <c r="L148" s="226">
        <f t="shared" si="22"/>
        <v>0.62188075336831283</v>
      </c>
      <c r="M148" s="231">
        <f t="shared" si="26"/>
        <v>8.3768042823177541E-3</v>
      </c>
      <c r="N148" s="226">
        <f t="shared" si="23"/>
        <v>-1.992060944755512E-3</v>
      </c>
      <c r="O148" s="226">
        <f t="shared" si="24"/>
        <v>1.0418746715813347E-2</v>
      </c>
    </row>
    <row r="149" spans="1:15">
      <c r="A149" s="107" t="s">
        <v>266</v>
      </c>
      <c r="B149" s="225">
        <v>4</v>
      </c>
      <c r="C149" s="225">
        <v>26</v>
      </c>
      <c r="D149" s="226">
        <f t="shared" si="18"/>
        <v>0.24969972508810676</v>
      </c>
      <c r="E149" s="230">
        <f t="shared" si="25"/>
        <v>0.20682542366456999</v>
      </c>
      <c r="I149" s="226">
        <f t="shared" si="19"/>
        <v>0.99366740985198787</v>
      </c>
      <c r="J149" s="226">
        <f t="shared" si="20"/>
        <v>-0.64334540539291696</v>
      </c>
      <c r="K149" s="226">
        <f t="shared" si="21"/>
        <v>0.21400077091434441</v>
      </c>
      <c r="L149" s="226">
        <f t="shared" si="22"/>
        <v>0.61086876699275883</v>
      </c>
      <c r="M149" s="231">
        <f t="shared" si="26"/>
        <v>8.3768042823177541E-3</v>
      </c>
      <c r="N149" s="226">
        <f t="shared" si="23"/>
        <v>-1.7926425742145809E-3</v>
      </c>
      <c r="O149" s="226">
        <f t="shared" si="24"/>
        <v>1.0234256206558217E-2</v>
      </c>
    </row>
    <row r="150" spans="1:15">
      <c r="A150" s="107" t="s">
        <v>267</v>
      </c>
      <c r="B150" s="225">
        <v>13</v>
      </c>
      <c r="C150" s="225">
        <v>23</v>
      </c>
      <c r="D150" s="226">
        <f t="shared" si="18"/>
        <v>0.34073801447444779</v>
      </c>
      <c r="E150" s="230">
        <f t="shared" si="25"/>
        <v>0.20682542366456999</v>
      </c>
      <c r="I150" s="226">
        <f t="shared" si="19"/>
        <v>0.30147857727279498</v>
      </c>
      <c r="J150" s="226">
        <f t="shared" si="20"/>
        <v>-0.73884684918521393</v>
      </c>
      <c r="K150" s="226">
        <f t="shared" si="21"/>
        <v>-0.42041486326208971</v>
      </c>
      <c r="L150" s="226">
        <f t="shared" si="22"/>
        <v>0.9612376806022086</v>
      </c>
      <c r="M150" s="231">
        <f t="shared" si="26"/>
        <v>8.3768042823177541E-3</v>
      </c>
      <c r="N150" s="226">
        <f t="shared" si="23"/>
        <v>3.5217330269239062E-3</v>
      </c>
      <c r="O150" s="226">
        <f t="shared" si="24"/>
        <v>1.6104199838387533E-2</v>
      </c>
    </row>
    <row r="151" spans="1:15">
      <c r="A151" s="107" t="s">
        <v>268</v>
      </c>
      <c r="B151" s="225">
        <v>10</v>
      </c>
      <c r="C151" s="225">
        <v>20</v>
      </c>
      <c r="D151" s="226">
        <f t="shared" si="18"/>
        <v>0.30597224570649872</v>
      </c>
      <c r="E151" s="230">
        <f t="shared" si="25"/>
        <v>0.20682542366456999</v>
      </c>
      <c r="I151" s="226">
        <f t="shared" si="19"/>
        <v>0.44869172084538739</v>
      </c>
      <c r="J151" s="226">
        <f t="shared" si="20"/>
        <v>-0.84162123357291452</v>
      </c>
      <c r="K151" s="226">
        <f t="shared" si="21"/>
        <v>-0.30452264420197767</v>
      </c>
      <c r="L151" s="226">
        <f t="shared" si="22"/>
        <v>0.7750057817956415</v>
      </c>
      <c r="M151" s="231">
        <f t="shared" si="26"/>
        <v>8.3768042823177541E-3</v>
      </c>
      <c r="N151" s="226">
        <f t="shared" si="23"/>
        <v>2.5509265900138522E-3</v>
      </c>
      <c r="O151" s="226">
        <f t="shared" si="24"/>
        <v>1.2984143503533498E-2</v>
      </c>
    </row>
    <row r="152" spans="1:15">
      <c r="A152" s="107" t="s">
        <v>269</v>
      </c>
      <c r="B152" s="225">
        <v>8</v>
      </c>
      <c r="C152" s="225">
        <v>22</v>
      </c>
      <c r="D152" s="226">
        <f t="shared" si="18"/>
        <v>0.28817666226307564</v>
      </c>
      <c r="E152" s="230">
        <f t="shared" si="25"/>
        <v>0.20682542366456999</v>
      </c>
      <c r="I152" s="226">
        <f t="shared" si="19"/>
        <v>0.58996370815069854</v>
      </c>
      <c r="J152" s="226">
        <f t="shared" si="20"/>
        <v>-0.77219321418868503</v>
      </c>
      <c r="K152" s="226">
        <f t="shared" si="21"/>
        <v>-0.13378011229794542</v>
      </c>
      <c r="L152" s="226">
        <f t="shared" si="22"/>
        <v>0.73412980810066197</v>
      </c>
      <c r="M152" s="231">
        <f t="shared" si="26"/>
        <v>8.3768042823177541E-3</v>
      </c>
      <c r="N152" s="226">
        <f t="shared" si="23"/>
        <v>1.1206498175863793E-3</v>
      </c>
      <c r="O152" s="226">
        <f t="shared" si="24"/>
        <v>1.2299323440549473E-2</v>
      </c>
    </row>
    <row r="153" spans="1:15">
      <c r="A153" s="107" t="s">
        <v>270</v>
      </c>
      <c r="B153" s="225">
        <v>6</v>
      </c>
      <c r="C153" s="225">
        <v>24</v>
      </c>
      <c r="D153" s="226">
        <f t="shared" si="18"/>
        <v>0.26944446916473552</v>
      </c>
      <c r="E153" s="230">
        <f t="shared" si="25"/>
        <v>0.20682542366456999</v>
      </c>
      <c r="I153" s="226">
        <f t="shared" si="19"/>
        <v>0.76317206910510926</v>
      </c>
      <c r="J153" s="226">
        <f t="shared" si="20"/>
        <v>-0.7063025628400873</v>
      </c>
      <c r="K153" s="226">
        <f t="shared" si="21"/>
        <v>3.8700570277788157E-2</v>
      </c>
      <c r="L153" s="226">
        <f t="shared" si="22"/>
        <v>0.68051532041506835</v>
      </c>
      <c r="M153" s="231">
        <f t="shared" si="26"/>
        <v>8.3768042823177541E-3</v>
      </c>
      <c r="N153" s="226">
        <f t="shared" si="23"/>
        <v>-3.2418710283111502E-4</v>
      </c>
      <c r="O153" s="226">
        <f t="shared" si="24"/>
        <v>1.1401087300471567E-2</v>
      </c>
    </row>
    <row r="154" spans="1:15">
      <c r="A154" s="107" t="s">
        <v>271</v>
      </c>
      <c r="B154" s="225">
        <v>6</v>
      </c>
      <c r="C154" s="225">
        <v>24</v>
      </c>
      <c r="D154" s="226">
        <f t="shared" si="18"/>
        <v>0.26944446916473552</v>
      </c>
      <c r="E154" s="230">
        <f t="shared" si="25"/>
        <v>0.20682542366456999</v>
      </c>
      <c r="I154" s="226">
        <f t="shared" si="19"/>
        <v>0.76317206910510926</v>
      </c>
      <c r="J154" s="226">
        <f t="shared" si="20"/>
        <v>-0.7063025628400873</v>
      </c>
      <c r="K154" s="226">
        <f t="shared" si="21"/>
        <v>3.8700570277788157E-2</v>
      </c>
      <c r="L154" s="226">
        <f t="shared" si="22"/>
        <v>0.68051532041506835</v>
      </c>
      <c r="M154" s="231">
        <f t="shared" si="26"/>
        <v>8.3768042823177541E-3</v>
      </c>
      <c r="N154" s="226">
        <f t="shared" si="23"/>
        <v>-3.2418710283111502E-4</v>
      </c>
      <c r="O154" s="226">
        <f t="shared" si="24"/>
        <v>1.1401087300471567E-2</v>
      </c>
    </row>
    <row r="155" spans="1:15">
      <c r="A155" s="107" t="s">
        <v>272</v>
      </c>
      <c r="B155" s="225">
        <v>4</v>
      </c>
      <c r="C155" s="225">
        <v>24</v>
      </c>
      <c r="D155" s="226">
        <f t="shared" si="18"/>
        <v>0.24857145399801367</v>
      </c>
      <c r="E155" s="230">
        <f t="shared" si="25"/>
        <v>0.20682542366456999</v>
      </c>
      <c r="I155" s="226">
        <f t="shared" si="19"/>
        <v>0.99068575797091996</v>
      </c>
      <c r="J155" s="226">
        <f t="shared" si="20"/>
        <v>-0.7063025628400873</v>
      </c>
      <c r="K155" s="226">
        <f t="shared" si="21"/>
        <v>0.16758111511039933</v>
      </c>
      <c r="L155" s="226">
        <f t="shared" si="22"/>
        <v>0.58927924708526591</v>
      </c>
      <c r="M155" s="231">
        <f t="shared" si="26"/>
        <v>8.3768042823177541E-3</v>
      </c>
      <c r="N155" s="226">
        <f t="shared" si="23"/>
        <v>-1.4037942026923775E-3</v>
      </c>
      <c r="O155" s="226">
        <f t="shared" si="24"/>
        <v>9.872553840929674E-3</v>
      </c>
    </row>
    <row r="156" spans="1:15">
      <c r="A156" s="107" t="s">
        <v>273</v>
      </c>
      <c r="B156" s="225">
        <v>3</v>
      </c>
      <c r="C156" s="225">
        <v>24</v>
      </c>
      <c r="D156" s="226">
        <f t="shared" si="18"/>
        <v>0.23813494641465274</v>
      </c>
      <c r="E156" s="230">
        <f t="shared" si="25"/>
        <v>0.20682542366456999</v>
      </c>
      <c r="I156" s="226">
        <f t="shared" si="19"/>
        <v>1.1456065648346279</v>
      </c>
      <c r="J156" s="226">
        <f t="shared" si="20"/>
        <v>-0.7063025628400873</v>
      </c>
      <c r="K156" s="226">
        <f t="shared" si="21"/>
        <v>0.23721682421109788</v>
      </c>
      <c r="L156" s="226">
        <f t="shared" si="22"/>
        <v>0.53998329888660079</v>
      </c>
      <c r="M156" s="231">
        <f t="shared" si="26"/>
        <v>8.3768042823177541E-3</v>
      </c>
      <c r="N156" s="226">
        <f t="shared" si="23"/>
        <v>-1.9871189088893427E-3</v>
      </c>
      <c r="O156" s="226">
        <f t="shared" si="24"/>
        <v>9.0466688209866909E-3</v>
      </c>
    </row>
    <row r="157" spans="1:15">
      <c r="A157" s="107" t="s">
        <v>274</v>
      </c>
      <c r="B157" s="225">
        <v>3</v>
      </c>
      <c r="C157" s="225">
        <v>24</v>
      </c>
      <c r="D157" s="226">
        <f t="shared" si="18"/>
        <v>0.23813494641465274</v>
      </c>
      <c r="E157" s="230">
        <f t="shared" si="25"/>
        <v>0.20682542366456999</v>
      </c>
      <c r="I157" s="226">
        <f t="shared" si="19"/>
        <v>1.1456065648346279</v>
      </c>
      <c r="J157" s="226">
        <f t="shared" si="20"/>
        <v>-0.7063025628400873</v>
      </c>
      <c r="K157" s="226">
        <f t="shared" si="21"/>
        <v>0.23721682421109788</v>
      </c>
      <c r="L157" s="226">
        <f t="shared" si="22"/>
        <v>0.53998329888660079</v>
      </c>
      <c r="M157" s="231">
        <f t="shared" si="26"/>
        <v>8.3768042823177541E-3</v>
      </c>
      <c r="N157" s="226">
        <f t="shared" si="23"/>
        <v>-1.9871189088893427E-3</v>
      </c>
      <c r="O157" s="226">
        <f t="shared" si="24"/>
        <v>9.0466688209866909E-3</v>
      </c>
    </row>
    <row r="158" spans="1:15">
      <c r="A158" s="107" t="s">
        <v>275</v>
      </c>
      <c r="B158" s="225">
        <v>11</v>
      </c>
      <c r="C158" s="225">
        <v>19</v>
      </c>
      <c r="D158" s="226">
        <f t="shared" si="18"/>
        <v>0.31454048958666542</v>
      </c>
      <c r="E158" s="230">
        <f t="shared" si="25"/>
        <v>0.20682542366456999</v>
      </c>
      <c r="I158" s="226">
        <f t="shared" si="19"/>
        <v>0.38608596269613493</v>
      </c>
      <c r="J158" s="226">
        <f t="shared" si="20"/>
        <v>-0.87789629505122846</v>
      </c>
      <c r="K158" s="226">
        <f t="shared" si="21"/>
        <v>-0.38909591439328051</v>
      </c>
      <c r="L158" s="226">
        <f t="shared" si="22"/>
        <v>0.7911503455611586</v>
      </c>
      <c r="M158" s="231">
        <f t="shared" si="26"/>
        <v>8.3768042823177541E-3</v>
      </c>
      <c r="N158" s="226">
        <f t="shared" si="23"/>
        <v>3.2593803219219744E-3</v>
      </c>
      <c r="O158" s="226">
        <f t="shared" si="24"/>
        <v>1.3254623205307769E-2</v>
      </c>
    </row>
    <row r="159" spans="1:15">
      <c r="A159" s="107" t="s">
        <v>276</v>
      </c>
      <c r="B159" s="225">
        <v>10</v>
      </c>
      <c r="C159" s="225">
        <v>16</v>
      </c>
      <c r="D159" s="226">
        <f t="shared" si="18"/>
        <v>0.30125096846640692</v>
      </c>
      <c r="E159" s="230">
        <f t="shared" si="25"/>
        <v>0.20682542366456999</v>
      </c>
      <c r="I159" s="226">
        <f t="shared" si="19"/>
        <v>0.43453734697548563</v>
      </c>
      <c r="J159" s="226">
        <f t="shared" si="20"/>
        <v>-0.9944578832097497</v>
      </c>
      <c r="K159" s="226">
        <f t="shared" si="21"/>
        <v>-0.3918281351867659</v>
      </c>
      <c r="L159" s="226">
        <f t="shared" si="22"/>
        <v>0.69979239879644228</v>
      </c>
      <c r="M159" s="231">
        <f t="shared" si="26"/>
        <v>8.3768042823177541E-3</v>
      </c>
      <c r="N159" s="226">
        <f t="shared" si="23"/>
        <v>3.2822676007650806E-3</v>
      </c>
      <c r="O159" s="226">
        <f t="shared" si="24"/>
        <v>1.1724047925942902E-2</v>
      </c>
    </row>
    <row r="160" spans="1:15">
      <c r="A160" s="107" t="s">
        <v>277</v>
      </c>
      <c r="B160" s="225">
        <v>11</v>
      </c>
      <c r="C160" s="225">
        <v>15</v>
      </c>
      <c r="D160" s="226">
        <f t="shared" si="18"/>
        <v>0.3094715453079786</v>
      </c>
      <c r="E160" s="230">
        <f t="shared" si="25"/>
        <v>0.20682542366456999</v>
      </c>
      <c r="I160" s="226">
        <f t="shared" si="19"/>
        <v>0.37066204009636528</v>
      </c>
      <c r="J160" s="226">
        <f t="shared" si="20"/>
        <v>-1.0364333894937898</v>
      </c>
      <c r="K160" s="226">
        <f t="shared" si="21"/>
        <v>-0.47315294712551509</v>
      </c>
      <c r="L160" s="226">
        <f t="shared" si="22"/>
        <v>0.71068385197674211</v>
      </c>
      <c r="M160" s="231">
        <f t="shared" si="26"/>
        <v>8.3768042823177541E-3</v>
      </c>
      <c r="N160" s="226">
        <f t="shared" si="23"/>
        <v>3.9635096336722809E-3</v>
      </c>
      <c r="O160" s="226">
        <f t="shared" si="24"/>
        <v>1.1906519069225701E-2</v>
      </c>
    </row>
    <row r="161" spans="1:15">
      <c r="A161" s="107" t="s">
        <v>278</v>
      </c>
      <c r="B161" s="225">
        <v>10</v>
      </c>
      <c r="C161" s="225">
        <v>15</v>
      </c>
      <c r="D161" s="226">
        <f t="shared" si="18"/>
        <v>0.30014007970403234</v>
      </c>
      <c r="E161" s="230">
        <f t="shared" si="25"/>
        <v>0.20682542366456999</v>
      </c>
      <c r="I161" s="226">
        <f t="shared" si="19"/>
        <v>0.43115520334531793</v>
      </c>
      <c r="J161" s="226">
        <f t="shared" si="20"/>
        <v>-1.0364333894937898</v>
      </c>
      <c r="K161" s="226">
        <f t="shared" si="21"/>
        <v>-0.41243042437222655</v>
      </c>
      <c r="L161" s="226">
        <f t="shared" si="22"/>
        <v>0.68138986966739823</v>
      </c>
      <c r="M161" s="231">
        <f t="shared" si="26"/>
        <v>8.3768042823177541E-3</v>
      </c>
      <c r="N161" s="226">
        <f t="shared" si="23"/>
        <v>3.4548489450393961E-3</v>
      </c>
      <c r="O161" s="226">
        <f t="shared" si="24"/>
        <v>1.1415739156315595E-2</v>
      </c>
    </row>
    <row r="162" spans="1:15">
      <c r="A162" s="107" t="s">
        <v>279</v>
      </c>
      <c r="B162" s="225">
        <v>13</v>
      </c>
      <c r="C162" s="225">
        <v>16</v>
      </c>
      <c r="D162" s="226">
        <f t="shared" si="18"/>
        <v>0.32957863190695796</v>
      </c>
      <c r="E162" s="230">
        <f t="shared" si="25"/>
        <v>0.20682542366456999</v>
      </c>
      <c r="I162" s="226">
        <f t="shared" si="19"/>
        <v>0.26775735884954999</v>
      </c>
      <c r="J162" s="226">
        <f t="shared" si="20"/>
        <v>-0.9944578832097497</v>
      </c>
      <c r="K162" s="226">
        <f t="shared" si="21"/>
        <v>-0.57573423307310923</v>
      </c>
      <c r="L162" s="226">
        <f t="shared" si="22"/>
        <v>0.79225790235942928</v>
      </c>
      <c r="M162" s="231">
        <f t="shared" si="26"/>
        <v>8.3768042823177541E-3</v>
      </c>
      <c r="N162" s="226">
        <f t="shared" si="23"/>
        <v>4.822812989083749E-3</v>
      </c>
      <c r="O162" s="226">
        <f t="shared" si="24"/>
        <v>1.3273178778369097E-2</v>
      </c>
    </row>
    <row r="163" spans="1:15">
      <c r="A163" s="107" t="s">
        <v>280</v>
      </c>
      <c r="B163" s="225">
        <v>11</v>
      </c>
      <c r="C163" s="225">
        <v>13</v>
      </c>
      <c r="D163" s="226">
        <f t="shared" si="18"/>
        <v>0.30711186435065885</v>
      </c>
      <c r="E163" s="230">
        <f t="shared" si="25"/>
        <v>0.20682542366456999</v>
      </c>
      <c r="I163" s="226">
        <f t="shared" si="19"/>
        <v>0.36333941348851184</v>
      </c>
      <c r="J163" s="226">
        <f t="shared" si="20"/>
        <v>-1.1263911290388013</v>
      </c>
      <c r="K163" s="226">
        <f t="shared" si="21"/>
        <v>-0.51220787502670106</v>
      </c>
      <c r="L163" s="226">
        <f t="shared" si="22"/>
        <v>0.67126233332338736</v>
      </c>
      <c r="M163" s="231">
        <f t="shared" si="26"/>
        <v>8.3768042823177541E-3</v>
      </c>
      <c r="N163" s="226">
        <f t="shared" si="23"/>
        <v>4.2906651209605462E-3</v>
      </c>
      <c r="O163" s="226">
        <f t="shared" si="24"/>
        <v>1.1246066376683917E-2</v>
      </c>
    </row>
    <row r="164" spans="1:15">
      <c r="A164" s="107" t="s">
        <v>281</v>
      </c>
      <c r="B164" s="225">
        <v>11</v>
      </c>
      <c r="C164" s="225">
        <v>13</v>
      </c>
      <c r="D164" s="226">
        <f t="shared" si="18"/>
        <v>0.30711186435065885</v>
      </c>
      <c r="E164" s="230">
        <f t="shared" si="25"/>
        <v>0.20682542366456999</v>
      </c>
      <c r="I164" s="226">
        <f t="shared" si="19"/>
        <v>0.36333941348851184</v>
      </c>
      <c r="J164" s="226">
        <f t="shared" si="20"/>
        <v>-1.1263911290388013</v>
      </c>
      <c r="K164" s="226">
        <f t="shared" si="21"/>
        <v>-0.51220787502670106</v>
      </c>
      <c r="L164" s="226">
        <f t="shared" si="22"/>
        <v>0.67126233332338736</v>
      </c>
      <c r="M164" s="231">
        <f t="shared" si="26"/>
        <v>8.3768042823177541E-3</v>
      </c>
      <c r="N164" s="226">
        <f t="shared" si="23"/>
        <v>4.2906651209605462E-3</v>
      </c>
      <c r="O164" s="226">
        <f t="shared" si="24"/>
        <v>1.1246066376683917E-2</v>
      </c>
    </row>
    <row r="165" spans="1:15">
      <c r="A165" s="107" t="s">
        <v>282</v>
      </c>
      <c r="B165" s="225">
        <v>11</v>
      </c>
      <c r="C165" s="225">
        <v>14</v>
      </c>
      <c r="D165" s="226">
        <f t="shared" si="18"/>
        <v>0.30827798575398546</v>
      </c>
      <c r="E165" s="230">
        <f t="shared" si="25"/>
        <v>0.20682542366456999</v>
      </c>
      <c r="I165" s="226">
        <f t="shared" si="19"/>
        <v>0.36696970443121946</v>
      </c>
      <c r="J165" s="226">
        <f t="shared" si="20"/>
        <v>-1.0803193408149565</v>
      </c>
      <c r="K165" s="226">
        <f t="shared" si="21"/>
        <v>-0.49288677940791031</v>
      </c>
      <c r="L165" s="226">
        <f t="shared" si="22"/>
        <v>0.69094698345478422</v>
      </c>
      <c r="M165" s="231">
        <f t="shared" si="26"/>
        <v>8.3768042823177541E-3</v>
      </c>
      <c r="N165" s="226">
        <f t="shared" si="23"/>
        <v>4.1288160844419894E-3</v>
      </c>
      <c r="O165" s="226">
        <f t="shared" si="24"/>
        <v>1.1575855299717141E-2</v>
      </c>
    </row>
    <row r="166" spans="1:15">
      <c r="A166" s="107" t="s">
        <v>283</v>
      </c>
      <c r="B166" s="225">
        <v>11</v>
      </c>
      <c r="C166" s="225">
        <v>16</v>
      </c>
      <c r="D166" s="226">
        <f t="shared" si="18"/>
        <v>0.31069352294659058</v>
      </c>
      <c r="E166" s="230">
        <f t="shared" si="25"/>
        <v>0.20682542366456999</v>
      </c>
      <c r="I166" s="226">
        <f t="shared" si="19"/>
        <v>0.37441807995824256</v>
      </c>
      <c r="J166" s="226">
        <f t="shared" si="20"/>
        <v>-0.9944578832097497</v>
      </c>
      <c r="K166" s="226">
        <f t="shared" si="21"/>
        <v>-0.4529554320002433</v>
      </c>
      <c r="L166" s="226">
        <f t="shared" si="22"/>
        <v>0.73052637850817248</v>
      </c>
      <c r="M166" s="231">
        <f t="shared" si="26"/>
        <v>8.3768042823177541E-3</v>
      </c>
      <c r="N166" s="226">
        <f t="shared" si="23"/>
        <v>3.7943190024787264E-3</v>
      </c>
      <c r="O166" s="226">
        <f t="shared" si="24"/>
        <v>1.223895299166668E-2</v>
      </c>
    </row>
    <row r="167" spans="1:15">
      <c r="A167" s="107" t="s">
        <v>284</v>
      </c>
      <c r="B167" s="225">
        <v>10</v>
      </c>
      <c r="C167" s="225">
        <v>14</v>
      </c>
      <c r="D167" s="226">
        <f t="shared" si="18"/>
        <v>0.29905502556403862</v>
      </c>
      <c r="E167" s="230">
        <f t="shared" si="25"/>
        <v>0.20682542366456999</v>
      </c>
      <c r="I167" s="226">
        <f t="shared" si="19"/>
        <v>0.42783226377190586</v>
      </c>
      <c r="J167" s="226">
        <f t="shared" si="20"/>
        <v>-1.0803193408149565</v>
      </c>
      <c r="K167" s="226">
        <f t="shared" si="21"/>
        <v>-0.43264024323455902</v>
      </c>
      <c r="L167" s="226">
        <f t="shared" si="22"/>
        <v>0.66306331336890789</v>
      </c>
      <c r="M167" s="231">
        <f t="shared" si="26"/>
        <v>8.3768042823177541E-3</v>
      </c>
      <c r="N167" s="226">
        <f t="shared" si="23"/>
        <v>3.6241426422302489E-3</v>
      </c>
      <c r="O167" s="226">
        <f t="shared" si="24"/>
        <v>1.1108703205752933E-2</v>
      </c>
    </row>
    <row r="168" spans="1:15">
      <c r="A168" s="107" t="s">
        <v>285</v>
      </c>
      <c r="B168" s="225">
        <v>7</v>
      </c>
      <c r="C168" s="225">
        <v>16</v>
      </c>
      <c r="D168" s="226">
        <f t="shared" si="18"/>
        <v>0.27292330502585582</v>
      </c>
      <c r="E168" s="230">
        <f t="shared" si="25"/>
        <v>0.20682542366456999</v>
      </c>
      <c r="I168" s="226">
        <f t="shared" si="19"/>
        <v>0.65422846999634865</v>
      </c>
      <c r="J168" s="226">
        <f t="shared" si="20"/>
        <v>-0.9944578832097497</v>
      </c>
      <c r="K168" s="226">
        <f t="shared" si="21"/>
        <v>-0.20636394093502258</v>
      </c>
      <c r="L168" s="226">
        <f t="shared" si="22"/>
        <v>0.60654350541287727</v>
      </c>
      <c r="M168" s="231">
        <f t="shared" si="26"/>
        <v>8.3768042823177541E-3</v>
      </c>
      <c r="N168" s="226">
        <f t="shared" si="23"/>
        <v>1.7286703441404653E-3</v>
      </c>
      <c r="O168" s="226">
        <f t="shared" si="24"/>
        <v>1.0161792467109224E-2</v>
      </c>
    </row>
    <row r="169" spans="1:15">
      <c r="A169" s="107" t="s">
        <v>286</v>
      </c>
      <c r="B169" s="225">
        <v>6</v>
      </c>
      <c r="C169" s="225">
        <v>17</v>
      </c>
      <c r="D169" s="226">
        <f t="shared" si="18"/>
        <v>0.26416334484544446</v>
      </c>
      <c r="E169" s="230">
        <f t="shared" si="25"/>
        <v>0.20682542366456999</v>
      </c>
      <c r="I169" s="226">
        <f t="shared" si="19"/>
        <v>0.74832460413078072</v>
      </c>
      <c r="J169" s="226">
        <f t="shared" si="20"/>
        <v>-0.95416525314619549</v>
      </c>
      <c r="K169" s="226">
        <f t="shared" si="21"/>
        <v>-0.12090565364344887</v>
      </c>
      <c r="L169" s="226">
        <f t="shared" si="22"/>
        <v>0.58737501179562746</v>
      </c>
      <c r="M169" s="231">
        <f t="shared" si="26"/>
        <v>8.3768042823177541E-3</v>
      </c>
      <c r="N169" s="226">
        <f t="shared" si="23"/>
        <v>1.0128029971968697E-3</v>
      </c>
      <c r="O169" s="226">
        <f t="shared" si="24"/>
        <v>9.8406510282721075E-3</v>
      </c>
    </row>
    <row r="170" spans="1:15">
      <c r="A170" s="107" t="s">
        <v>287</v>
      </c>
      <c r="B170" s="225">
        <v>5</v>
      </c>
      <c r="C170" s="225">
        <v>19</v>
      </c>
      <c r="D170" s="226">
        <f t="shared" si="18"/>
        <v>0.25578681726552244</v>
      </c>
      <c r="E170" s="230">
        <f t="shared" si="25"/>
        <v>0.20682542366456999</v>
      </c>
      <c r="I170" s="226">
        <f t="shared" si="19"/>
        <v>0.85789478857786694</v>
      </c>
      <c r="J170" s="226">
        <f t="shared" si="20"/>
        <v>-0.87789629505122846</v>
      </c>
      <c r="K170" s="226">
        <f t="shared" si="21"/>
        <v>-1.1522991828914964E-2</v>
      </c>
      <c r="L170" s="226">
        <f t="shared" si="22"/>
        <v>0.57610619701378785</v>
      </c>
      <c r="M170" s="231">
        <f t="shared" si="26"/>
        <v>8.3768042823177541E-3</v>
      </c>
      <c r="N170" s="226">
        <f t="shared" si="23"/>
        <v>9.6525847297567355E-5</v>
      </c>
      <c r="O170" s="226">
        <f t="shared" si="24"/>
        <v>9.6518577164297868E-3</v>
      </c>
    </row>
    <row r="171" spans="1:15">
      <c r="A171" s="107" t="s">
        <v>288</v>
      </c>
      <c r="B171" s="225">
        <v>5</v>
      </c>
      <c r="C171" s="225">
        <v>16</v>
      </c>
      <c r="D171" s="226">
        <f t="shared" si="18"/>
        <v>0.25403819606548844</v>
      </c>
      <c r="E171" s="230">
        <f t="shared" si="25"/>
        <v>0.20682542366456999</v>
      </c>
      <c r="I171" s="226">
        <f t="shared" si="19"/>
        <v>0.85303193962337487</v>
      </c>
      <c r="J171" s="226">
        <f t="shared" si="20"/>
        <v>-0.9944578832097497</v>
      </c>
      <c r="K171" s="226">
        <f t="shared" si="21"/>
        <v>-7.6550323492173958E-2</v>
      </c>
      <c r="L171" s="226">
        <f t="shared" si="22"/>
        <v>0.54127497085017795</v>
      </c>
      <c r="M171" s="231">
        <f t="shared" si="26"/>
        <v>8.3768042823177541E-3</v>
      </c>
      <c r="N171" s="226">
        <f t="shared" si="23"/>
        <v>6.4124707764205214E-4</v>
      </c>
      <c r="O171" s="226">
        <f t="shared" si="24"/>
        <v>9.0683089874583761E-3</v>
      </c>
    </row>
    <row r="172" spans="1:15">
      <c r="A172" s="107" t="s">
        <v>289</v>
      </c>
      <c r="B172" s="225">
        <v>4</v>
      </c>
      <c r="C172" s="225">
        <v>16</v>
      </c>
      <c r="D172" s="226">
        <f t="shared" si="18"/>
        <v>0.24459564158530475</v>
      </c>
      <c r="E172" s="230">
        <f t="shared" si="25"/>
        <v>0.20682542366456999</v>
      </c>
      <c r="I172" s="226">
        <f t="shared" si="19"/>
        <v>0.98003179724809097</v>
      </c>
      <c r="J172" s="226">
        <f t="shared" si="20"/>
        <v>-0.9944578832097497</v>
      </c>
      <c r="K172" s="226">
        <f t="shared" si="21"/>
        <v>-7.3062351778478973E-3</v>
      </c>
      <c r="L172" s="226">
        <f t="shared" si="22"/>
        <v>0.5064599779362341</v>
      </c>
      <c r="M172" s="231">
        <f t="shared" si="26"/>
        <v>8.3768042823177541E-3</v>
      </c>
      <c r="N172" s="226">
        <f t="shared" si="23"/>
        <v>6.1202902125416891E-5</v>
      </c>
      <c r="O172" s="226">
        <f t="shared" si="24"/>
        <v>8.4850322239976017E-3</v>
      </c>
    </row>
    <row r="173" spans="1:15">
      <c r="A173" s="107" t="s">
        <v>290</v>
      </c>
      <c r="B173" s="225">
        <v>6</v>
      </c>
      <c r="C173" s="225">
        <v>14</v>
      </c>
      <c r="D173" s="226">
        <f t="shared" si="18"/>
        <v>0.26216318480425116</v>
      </c>
      <c r="E173" s="230">
        <f t="shared" si="25"/>
        <v>0.20682542366456999</v>
      </c>
      <c r="I173" s="226">
        <f t="shared" si="19"/>
        <v>0.74258962254218497</v>
      </c>
      <c r="J173" s="226">
        <f t="shared" si="20"/>
        <v>-1.0803193408149565</v>
      </c>
      <c r="K173" s="226">
        <f t="shared" si="21"/>
        <v>-0.18526965693931038</v>
      </c>
      <c r="L173" s="226">
        <f t="shared" si="22"/>
        <v>0.5485737467428764</v>
      </c>
      <c r="M173" s="231">
        <f t="shared" si="26"/>
        <v>8.3768042823177541E-3</v>
      </c>
      <c r="N173" s="226">
        <f t="shared" si="23"/>
        <v>1.5519676556327564E-3</v>
      </c>
      <c r="O173" s="226">
        <f t="shared" si="24"/>
        <v>9.1905898217656441E-3</v>
      </c>
    </row>
    <row r="174" spans="1:15">
      <c r="A174" s="107" t="s">
        <v>291</v>
      </c>
      <c r="B174" s="225">
        <v>10</v>
      </c>
      <c r="C174" s="225">
        <v>12</v>
      </c>
      <c r="D174" s="226">
        <f t="shared" si="18"/>
        <v>0.29695889824814159</v>
      </c>
      <c r="E174" s="230">
        <f t="shared" si="25"/>
        <v>0.20682542366456999</v>
      </c>
      <c r="I174" s="226">
        <f t="shared" si="19"/>
        <v>0.42135773346579836</v>
      </c>
      <c r="J174" s="226">
        <f t="shared" si="20"/>
        <v>-1.1749867920660904</v>
      </c>
      <c r="K174" s="226">
        <f t="shared" si="21"/>
        <v>-0.47209674762983206</v>
      </c>
      <c r="L174" s="226">
        <f t="shared" si="22"/>
        <v>0.62643118951205623</v>
      </c>
      <c r="M174" s="231">
        <f t="shared" si="26"/>
        <v>8.3768042823177541E-3</v>
      </c>
      <c r="N174" s="226">
        <f t="shared" si="23"/>
        <v>3.9546620572138615E-3</v>
      </c>
      <c r="O174" s="226">
        <f t="shared" si="24"/>
        <v>1.0494982941763995E-2</v>
      </c>
    </row>
    <row r="175" spans="1:15">
      <c r="A175" s="107" t="s">
        <v>292</v>
      </c>
      <c r="B175" s="225">
        <v>8</v>
      </c>
      <c r="C175" s="225">
        <v>12</v>
      </c>
      <c r="D175" s="226">
        <f t="shared" si="18"/>
        <v>0.27893220333142726</v>
      </c>
      <c r="E175" s="230">
        <f t="shared" si="25"/>
        <v>0.20682542366456999</v>
      </c>
      <c r="I175" s="226">
        <f t="shared" si="19"/>
        <v>0.56273390889242725</v>
      </c>
      <c r="J175" s="226">
        <f t="shared" si="20"/>
        <v>-1.1749867920660904</v>
      </c>
      <c r="K175" s="226">
        <f t="shared" si="21"/>
        <v>-0.3523310062635196</v>
      </c>
      <c r="L175" s="226">
        <f t="shared" si="22"/>
        <v>0.57546647136585605</v>
      </c>
      <c r="M175" s="231">
        <f t="shared" si="26"/>
        <v>8.3768042823177541E-3</v>
      </c>
      <c r="N175" s="226">
        <f t="shared" si="23"/>
        <v>2.9514078820615745E-3</v>
      </c>
      <c r="O175" s="226">
        <f t="shared" si="24"/>
        <v>9.6411400033355795E-3</v>
      </c>
    </row>
    <row r="176" spans="1:15">
      <c r="A176" s="107" t="s">
        <v>293</v>
      </c>
      <c r="B176" s="225">
        <v>9</v>
      </c>
      <c r="C176" s="225">
        <v>11</v>
      </c>
      <c r="D176" s="226">
        <f t="shared" si="18"/>
        <v>0.28703408868725389</v>
      </c>
      <c r="E176" s="230">
        <f t="shared" si="25"/>
        <v>0.20682542366456999</v>
      </c>
      <c r="I176" s="226">
        <f t="shared" si="19"/>
        <v>0.48580812145029573</v>
      </c>
      <c r="J176" s="226">
        <f t="shared" si="20"/>
        <v>-1.2265281200366105</v>
      </c>
      <c r="K176" s="226">
        <f t="shared" si="21"/>
        <v>-0.43257859095659335</v>
      </c>
      <c r="L176" s="226">
        <f t="shared" si="22"/>
        <v>0.58399745083456889</v>
      </c>
      <c r="M176" s="231">
        <f t="shared" si="26"/>
        <v>8.3768042823177541E-3</v>
      </c>
      <c r="N176" s="226">
        <f t="shared" si="23"/>
        <v>3.6236261931641713E-3</v>
      </c>
      <c r="O176" s="226">
        <f t="shared" si="24"/>
        <v>9.7840646940273376E-3</v>
      </c>
    </row>
    <row r="177" spans="1:15">
      <c r="A177" s="107" t="s">
        <v>294</v>
      </c>
      <c r="B177" s="225">
        <v>11</v>
      </c>
      <c r="C177" s="225">
        <v>11</v>
      </c>
      <c r="D177" s="226">
        <f t="shared" si="18"/>
        <v>0.3048582364700726</v>
      </c>
      <c r="E177" s="230">
        <f t="shared" si="25"/>
        <v>0.20682542366456999</v>
      </c>
      <c r="I177" s="226">
        <f t="shared" si="19"/>
        <v>0.35625861953658072</v>
      </c>
      <c r="J177" s="226">
        <f t="shared" si="20"/>
        <v>-1.2265281200366105</v>
      </c>
      <c r="K177" s="226">
        <f t="shared" si="21"/>
        <v>-0.54983370705689871</v>
      </c>
      <c r="L177" s="226">
        <f t="shared" si="22"/>
        <v>0.63179705452274426</v>
      </c>
      <c r="M177" s="231">
        <f t="shared" si="26"/>
        <v>8.3768042823177541E-3</v>
      </c>
      <c r="N177" s="226">
        <f t="shared" si="23"/>
        <v>4.6058493518368743E-3</v>
      </c>
      <c r="O177" s="226">
        <f t="shared" si="24"/>
        <v>1.0584880543763735E-2</v>
      </c>
    </row>
    <row r="178" spans="1:15">
      <c r="A178" s="107" t="s">
        <v>295</v>
      </c>
      <c r="B178" s="225">
        <v>14</v>
      </c>
      <c r="C178" s="225">
        <v>10</v>
      </c>
      <c r="D178" s="226">
        <f t="shared" si="18"/>
        <v>0.33020813553897022</v>
      </c>
      <c r="E178" s="230">
        <f t="shared" si="25"/>
        <v>0.20682542366456999</v>
      </c>
      <c r="I178" s="226">
        <f t="shared" si="19"/>
        <v>0.19173468573975899</v>
      </c>
      <c r="J178" s="226">
        <f t="shared" si="20"/>
        <v>-1.2815515655446006</v>
      </c>
      <c r="K178" s="226">
        <f t="shared" si="21"/>
        <v>-0.73971835334428537</v>
      </c>
      <c r="L178" s="226">
        <f t="shared" si="22"/>
        <v>0.67875472205637899</v>
      </c>
      <c r="M178" s="231">
        <f t="shared" si="26"/>
        <v>8.3768042823177541E-3</v>
      </c>
      <c r="N178" s="226">
        <f t="shared" si="23"/>
        <v>6.1964758700034477E-3</v>
      </c>
      <c r="O178" s="226">
        <f t="shared" si="24"/>
        <v>1.1371590924730545E-2</v>
      </c>
    </row>
    <row r="179" spans="1:15">
      <c r="A179" s="107" t="s">
        <v>296</v>
      </c>
      <c r="B179" s="225">
        <v>15</v>
      </c>
      <c r="C179" s="225">
        <v>9</v>
      </c>
      <c r="D179" s="226">
        <f t="shared" si="18"/>
        <v>0.33756848569788261</v>
      </c>
      <c r="E179" s="230">
        <f t="shared" si="25"/>
        <v>0.20682542366456999</v>
      </c>
      <c r="I179" s="226">
        <f t="shared" si="19"/>
        <v>0.13993853839076714</v>
      </c>
      <c r="J179" s="226">
        <f t="shared" si="20"/>
        <v>-1.3407550336902161</v>
      </c>
      <c r="K179" s="226">
        <f t="shared" si="21"/>
        <v>-0.81098244629495353</v>
      </c>
      <c r="L179" s="226">
        <f t="shared" si="22"/>
        <v>0.67535918224767388</v>
      </c>
      <c r="M179" s="231">
        <f t="shared" si="26"/>
        <v>8.3768042823177541E-3</v>
      </c>
      <c r="N179" s="226">
        <f t="shared" si="23"/>
        <v>6.7934412290080945E-3</v>
      </c>
      <c r="O179" s="226">
        <f t="shared" si="24"/>
        <v>1.1314703379909863E-2</v>
      </c>
    </row>
    <row r="180" spans="1:15">
      <c r="A180" s="107" t="s">
        <v>297</v>
      </c>
      <c r="B180" s="225">
        <v>14</v>
      </c>
      <c r="C180" s="225">
        <v>9</v>
      </c>
      <c r="D180" s="226">
        <f t="shared" si="18"/>
        <v>0.32885228156232849</v>
      </c>
      <c r="E180" s="230">
        <f t="shared" si="25"/>
        <v>0.20682542366456999</v>
      </c>
      <c r="I180" s="226">
        <f t="shared" si="19"/>
        <v>0.18727359804571342</v>
      </c>
      <c r="J180" s="226">
        <f t="shared" si="20"/>
        <v>-1.3407550336902161</v>
      </c>
      <c r="K180" s="226">
        <f t="shared" si="21"/>
        <v>-0.75488208250003841</v>
      </c>
      <c r="L180" s="226">
        <f t="shared" si="22"/>
        <v>0.65443799889007426</v>
      </c>
      <c r="M180" s="231">
        <f t="shared" si="26"/>
        <v>8.3768042823177541E-3</v>
      </c>
      <c r="N180" s="226">
        <f t="shared" si="23"/>
        <v>6.3234994613312655E-3</v>
      </c>
      <c r="O180" s="226">
        <f t="shared" si="24"/>
        <v>1.0964198063227671E-2</v>
      </c>
    </row>
    <row r="181" spans="1:15">
      <c r="A181" s="107" t="s">
        <v>298</v>
      </c>
      <c r="B181" s="225">
        <v>14</v>
      </c>
      <c r="C181" s="225">
        <v>10</v>
      </c>
      <c r="D181" s="226">
        <f t="shared" si="18"/>
        <v>0.33020813553897022</v>
      </c>
      <c r="E181" s="230">
        <f t="shared" si="25"/>
        <v>0.20682542366456999</v>
      </c>
      <c r="I181" s="226">
        <f t="shared" si="19"/>
        <v>0.19173468573975899</v>
      </c>
      <c r="J181" s="226">
        <f t="shared" si="20"/>
        <v>-1.2815515655446006</v>
      </c>
      <c r="K181" s="226">
        <f t="shared" si="21"/>
        <v>-0.73971835334428537</v>
      </c>
      <c r="L181" s="226">
        <f t="shared" si="22"/>
        <v>0.67875472205637899</v>
      </c>
      <c r="M181" s="231">
        <f t="shared" si="26"/>
        <v>8.3768042823177541E-3</v>
      </c>
      <c r="N181" s="226">
        <f t="shared" si="23"/>
        <v>6.1964758700034477E-3</v>
      </c>
      <c r="O181" s="226">
        <f t="shared" si="24"/>
        <v>1.1371590924730545E-2</v>
      </c>
    </row>
    <row r="182" spans="1:15">
      <c r="A182" s="107" t="s">
        <v>299</v>
      </c>
      <c r="B182" s="225">
        <v>13</v>
      </c>
      <c r="C182" s="225">
        <v>11</v>
      </c>
      <c r="D182" s="226">
        <f t="shared" si="18"/>
        <v>0.3226823842528912</v>
      </c>
      <c r="E182" s="230">
        <f t="shared" si="25"/>
        <v>0.20682542366456999</v>
      </c>
      <c r="I182" s="226">
        <f t="shared" si="19"/>
        <v>0.2459177865908925</v>
      </c>
      <c r="J182" s="226">
        <f t="shared" si="20"/>
        <v>-1.2265281200366105</v>
      </c>
      <c r="K182" s="226">
        <f t="shared" si="21"/>
        <v>-0.66597375769933209</v>
      </c>
      <c r="L182" s="226">
        <f t="shared" si="22"/>
        <v>0.67914209649331336</v>
      </c>
      <c r="M182" s="231">
        <f t="shared" si="26"/>
        <v>8.3768042823177541E-3</v>
      </c>
      <c r="N182" s="226">
        <f t="shared" si="23"/>
        <v>5.5787318254070118E-3</v>
      </c>
      <c r="O182" s="226">
        <f t="shared" si="24"/>
        <v>1.1378080844414889E-2</v>
      </c>
    </row>
    <row r="183" spans="1:15">
      <c r="A183" s="107" t="s">
        <v>300</v>
      </c>
      <c r="B183" s="225">
        <v>10</v>
      </c>
      <c r="C183" s="225">
        <v>11</v>
      </c>
      <c r="D183" s="226">
        <f t="shared" si="18"/>
        <v>0.29594616257866324</v>
      </c>
      <c r="E183" s="230">
        <f t="shared" si="25"/>
        <v>0.20682542366456999</v>
      </c>
      <c r="I183" s="226">
        <f t="shared" si="19"/>
        <v>0.4182031511209493</v>
      </c>
      <c r="J183" s="226">
        <f t="shared" si="20"/>
        <v>-1.2265281200366105</v>
      </c>
      <c r="K183" s="226">
        <f t="shared" si="21"/>
        <v>-0.4914632457536745</v>
      </c>
      <c r="L183" s="226">
        <f t="shared" si="22"/>
        <v>0.60800205938578733</v>
      </c>
      <c r="M183" s="231">
        <f t="shared" si="26"/>
        <v>8.3768042823177541E-3</v>
      </c>
      <c r="N183" s="226">
        <f t="shared" si="23"/>
        <v>4.1168914216311633E-3</v>
      </c>
      <c r="O183" s="226">
        <f t="shared" si="24"/>
        <v>1.0186228509441753E-2</v>
      </c>
    </row>
    <row r="184" spans="1:15">
      <c r="A184" s="107" t="s">
        <v>301</v>
      </c>
      <c r="B184" s="225">
        <v>9</v>
      </c>
      <c r="C184" s="225">
        <v>12</v>
      </c>
      <c r="D184" s="226">
        <f t="shared" si="18"/>
        <v>0.2879455507897844</v>
      </c>
      <c r="E184" s="230">
        <f t="shared" si="25"/>
        <v>0.20682542366456999</v>
      </c>
      <c r="I184" s="226">
        <f t="shared" si="19"/>
        <v>0.48860950184854818</v>
      </c>
      <c r="J184" s="226">
        <f t="shared" si="20"/>
        <v>-1.1749867920660904</v>
      </c>
      <c r="K184" s="226">
        <f t="shared" si="21"/>
        <v>-0.41258645064808086</v>
      </c>
      <c r="L184" s="226">
        <f t="shared" si="22"/>
        <v>0.60110737422171212</v>
      </c>
      <c r="M184" s="231">
        <f t="shared" si="26"/>
        <v>8.3768042823177541E-3</v>
      </c>
      <c r="N184" s="226">
        <f t="shared" si="23"/>
        <v>3.4561559466151264E-3</v>
      </c>
      <c r="O184" s="226">
        <f t="shared" si="24"/>
        <v>1.0070717653026438E-2</v>
      </c>
    </row>
    <row r="185" spans="1:15">
      <c r="A185" s="107" t="s">
        <v>302</v>
      </c>
      <c r="B185" s="225">
        <v>8</v>
      </c>
      <c r="C185" s="225">
        <v>13</v>
      </c>
      <c r="D185" s="226">
        <f t="shared" si="18"/>
        <v>0.27976101689081645</v>
      </c>
      <c r="E185" s="230">
        <f t="shared" si="25"/>
        <v>0.20682542366456999</v>
      </c>
      <c r="I185" s="226">
        <f t="shared" si="19"/>
        <v>0.56523091929491376</v>
      </c>
      <c r="J185" s="226">
        <f t="shared" si="20"/>
        <v>-1.1263911290388013</v>
      </c>
      <c r="K185" s="226">
        <f t="shared" si="21"/>
        <v>-0.33172907050758932</v>
      </c>
      <c r="L185" s="226">
        <f t="shared" si="22"/>
        <v>0.5911485966886173</v>
      </c>
      <c r="M185" s="231">
        <f t="shared" si="26"/>
        <v>8.3768042823177541E-3</v>
      </c>
      <c r="N185" s="226">
        <f t="shared" si="23"/>
        <v>2.7788294983972623E-3</v>
      </c>
      <c r="O185" s="226">
        <f t="shared" si="24"/>
        <v>9.90387219245468E-3</v>
      </c>
    </row>
    <row r="186" spans="1:15">
      <c r="A186" s="107" t="s">
        <v>303</v>
      </c>
      <c r="B186" s="225">
        <v>7</v>
      </c>
      <c r="C186" s="225">
        <v>15</v>
      </c>
      <c r="D186" s="226">
        <f t="shared" si="18"/>
        <v>0.27214568289219365</v>
      </c>
      <c r="E186" s="230">
        <f t="shared" si="25"/>
        <v>0.20682542366456999</v>
      </c>
      <c r="I186" s="226">
        <f t="shared" si="19"/>
        <v>0.65195476512601158</v>
      </c>
      <c r="J186" s="226">
        <f t="shared" si="20"/>
        <v>-1.0364333894937898</v>
      </c>
      <c r="K186" s="226">
        <f t="shared" si="21"/>
        <v>-0.22771933297195918</v>
      </c>
      <c r="L186" s="226">
        <f t="shared" si="22"/>
        <v>0.59228086696994409</v>
      </c>
      <c r="M186" s="231">
        <f t="shared" si="26"/>
        <v>8.3768042823177541E-3</v>
      </c>
      <c r="N186" s="226">
        <f t="shared" si="23"/>
        <v>1.9075602836060501E-3</v>
      </c>
      <c r="O186" s="226">
        <f t="shared" si="24"/>
        <v>9.9228418055373989E-3</v>
      </c>
    </row>
    <row r="187" spans="1:15">
      <c r="A187" s="107" t="s">
        <v>304</v>
      </c>
      <c r="B187" s="225">
        <v>5</v>
      </c>
      <c r="C187" s="225">
        <v>15</v>
      </c>
      <c r="D187" s="226">
        <f t="shared" si="18"/>
        <v>0.25348275168430118</v>
      </c>
      <c r="E187" s="230">
        <f t="shared" si="25"/>
        <v>0.20682542366456999</v>
      </c>
      <c r="I187" s="226">
        <f t="shared" si="19"/>
        <v>0.85147749444454612</v>
      </c>
      <c r="J187" s="226">
        <f t="shared" si="20"/>
        <v>-1.0364333894937898</v>
      </c>
      <c r="K187" s="226">
        <f t="shared" si="21"/>
        <v>-9.7968551705899715E-2</v>
      </c>
      <c r="L187" s="226">
        <f t="shared" si="22"/>
        <v>0.52968601881987054</v>
      </c>
      <c r="M187" s="231">
        <f t="shared" si="26"/>
        <v>8.3768042823177541E-3</v>
      </c>
      <c r="N187" s="226">
        <f t="shared" si="23"/>
        <v>8.2066338346244909E-4</v>
      </c>
      <c r="O187" s="226">
        <f t="shared" si="24"/>
        <v>8.8741522214682688E-3</v>
      </c>
    </row>
    <row r="188" spans="1:15">
      <c r="A188" s="107" t="s">
        <v>305</v>
      </c>
      <c r="B188" s="225">
        <v>5</v>
      </c>
      <c r="C188" s="225">
        <v>14</v>
      </c>
      <c r="D188" s="226">
        <f t="shared" si="18"/>
        <v>0.25294022461430432</v>
      </c>
      <c r="E188" s="230">
        <f t="shared" si="25"/>
        <v>0.20682542366456999</v>
      </c>
      <c r="I188" s="226">
        <f t="shared" si="19"/>
        <v>0.84995460501285547</v>
      </c>
      <c r="J188" s="226">
        <f t="shared" si="20"/>
        <v>-1.0803193408149565</v>
      </c>
      <c r="K188" s="226">
        <f t="shared" si="21"/>
        <v>-0.1193430270869182</v>
      </c>
      <c r="L188" s="226">
        <f t="shared" si="22"/>
        <v>0.51806118098493148</v>
      </c>
      <c r="M188" s="231">
        <f t="shared" si="26"/>
        <v>8.3768042823177541E-3</v>
      </c>
      <c r="N188" s="226">
        <f t="shared" si="23"/>
        <v>9.9971318036646E-4</v>
      </c>
      <c r="O188" s="226">
        <f t="shared" si="24"/>
        <v>8.679394238754334E-3</v>
      </c>
    </row>
    <row r="189" spans="1:15">
      <c r="A189" s="107" t="s">
        <v>306</v>
      </c>
      <c r="B189" s="225">
        <v>6</v>
      </c>
      <c r="C189" s="225">
        <v>12</v>
      </c>
      <c r="D189" s="226">
        <f t="shared" si="18"/>
        <v>0.26090550841471294</v>
      </c>
      <c r="E189" s="230">
        <f t="shared" si="25"/>
        <v>0.20682542366456999</v>
      </c>
      <c r="I189" s="226">
        <f t="shared" si="19"/>
        <v>0.73895120279883675</v>
      </c>
      <c r="J189" s="226">
        <f t="shared" si="20"/>
        <v>-1.1749867920660904</v>
      </c>
      <c r="K189" s="226">
        <f t="shared" si="21"/>
        <v>-0.22782116789422224</v>
      </c>
      <c r="L189" s="226">
        <f t="shared" si="22"/>
        <v>0.52248296584475995</v>
      </c>
      <c r="M189" s="231">
        <f t="shared" si="26"/>
        <v>8.3768042823177541E-3</v>
      </c>
      <c r="N189" s="226">
        <f t="shared" si="23"/>
        <v>1.9084133348189528E-3</v>
      </c>
      <c r="O189" s="226">
        <f t="shared" si="24"/>
        <v>8.7534750914529322E-3</v>
      </c>
    </row>
    <row r="190" spans="1:15">
      <c r="A190" s="107" t="s">
        <v>307</v>
      </c>
      <c r="B190" s="225">
        <v>11</v>
      </c>
      <c r="C190" s="225">
        <v>11</v>
      </c>
      <c r="D190" s="226">
        <f t="shared" si="18"/>
        <v>0.3048582364700726</v>
      </c>
      <c r="E190" s="230">
        <f t="shared" si="25"/>
        <v>0.20682542366456999</v>
      </c>
      <c r="I190" s="226">
        <f t="shared" si="19"/>
        <v>0.35625861953658072</v>
      </c>
      <c r="J190" s="226">
        <f t="shared" si="20"/>
        <v>-1.2265281200366105</v>
      </c>
      <c r="K190" s="226">
        <f t="shared" si="21"/>
        <v>-0.54983370705689871</v>
      </c>
      <c r="L190" s="226">
        <f t="shared" si="22"/>
        <v>0.63179705452274426</v>
      </c>
      <c r="M190" s="231">
        <f t="shared" si="26"/>
        <v>8.3768042823177541E-3</v>
      </c>
      <c r="N190" s="226">
        <f t="shared" si="23"/>
        <v>4.6058493518368743E-3</v>
      </c>
      <c r="O190" s="226">
        <f t="shared" si="24"/>
        <v>1.0584880543763735E-2</v>
      </c>
    </row>
    <row r="191" spans="1:15">
      <c r="A191" s="107" t="s">
        <v>308</v>
      </c>
      <c r="B191" s="225">
        <v>16</v>
      </c>
      <c r="C191" s="225">
        <v>9</v>
      </c>
      <c r="D191" s="226">
        <f t="shared" si="18"/>
        <v>0.3462846898334368</v>
      </c>
      <c r="E191" s="230">
        <f t="shared" si="25"/>
        <v>0.20682542366456999</v>
      </c>
      <c r="I191" s="226">
        <f t="shared" si="19"/>
        <v>9.5276581741537664E-2</v>
      </c>
      <c r="J191" s="226">
        <f t="shared" si="20"/>
        <v>-1.3407550336902161</v>
      </c>
      <c r="K191" s="226">
        <f t="shared" si="21"/>
        <v>-0.86730573238404352</v>
      </c>
      <c r="L191" s="226">
        <f t="shared" si="22"/>
        <v>0.69636349872376757</v>
      </c>
      <c r="M191" s="231">
        <f t="shared" si="26"/>
        <v>8.3768042823177541E-3</v>
      </c>
      <c r="N191" s="226">
        <f t="shared" si="23"/>
        <v>7.2652503731133918E-3</v>
      </c>
      <c r="O191" s="226">
        <f t="shared" si="24"/>
        <v>1.166660147631806E-2</v>
      </c>
    </row>
    <row r="192" spans="1:15">
      <c r="A192" s="107" t="s">
        <v>309</v>
      </c>
      <c r="B192" s="225">
        <v>20</v>
      </c>
      <c r="C192" s="225">
        <v>8</v>
      </c>
      <c r="D192" s="226">
        <f t="shared" si="18"/>
        <v>0.37925467938966351</v>
      </c>
      <c r="E192" s="230">
        <f t="shared" si="25"/>
        <v>0.20682542366456999</v>
      </c>
      <c r="I192" s="226">
        <f t="shared" si="19"/>
        <v>-6.8610370795281345E-2</v>
      </c>
      <c r="J192" s="226">
        <f t="shared" si="20"/>
        <v>-1.4050715603096353</v>
      </c>
      <c r="K192" s="226">
        <f t="shared" si="21"/>
        <v>-1.1026746924393864</v>
      </c>
      <c r="L192" s="226">
        <f t="shared" si="22"/>
        <v>0.74824469864581866</v>
      </c>
      <c r="M192" s="231">
        <f t="shared" si="26"/>
        <v>8.3768042823177541E-3</v>
      </c>
      <c r="N192" s="226">
        <f t="shared" si="23"/>
        <v>9.2368900856296642E-3</v>
      </c>
      <c r="O192" s="226">
        <f t="shared" si="24"/>
        <v>1.2535798791675703E-2</v>
      </c>
    </row>
    <row r="193" spans="1:15">
      <c r="A193" s="107" t="s">
        <v>310</v>
      </c>
      <c r="B193" s="225">
        <v>27</v>
      </c>
      <c r="C193" s="225">
        <v>7</v>
      </c>
      <c r="D193" s="226">
        <f t="shared" si="18"/>
        <v>0.43710191356840455</v>
      </c>
      <c r="E193" s="230">
        <f t="shared" si="25"/>
        <v>0.20682542366456999</v>
      </c>
      <c r="I193" s="226">
        <f t="shared" si="19"/>
        <v>-0.29945857927328712</v>
      </c>
      <c r="J193" s="226">
        <f t="shared" si="20"/>
        <v>-1.4757910281791702</v>
      </c>
      <c r="K193" s="226">
        <f t="shared" si="21"/>
        <v>-1.5091393671097251</v>
      </c>
      <c r="L193" s="226">
        <f t="shared" si="22"/>
        <v>0.85009981738590024</v>
      </c>
      <c r="M193" s="231">
        <f t="shared" si="26"/>
        <v>8.3768042823177541E-3</v>
      </c>
      <c r="N193" s="226">
        <f t="shared" si="23"/>
        <v>1.264176511301905E-2</v>
      </c>
      <c r="O193" s="226">
        <f t="shared" si="24"/>
        <v>1.42422395813515E-2</v>
      </c>
    </row>
    <row r="194" spans="1:15">
      <c r="A194" s="107" t="s">
        <v>311</v>
      </c>
      <c r="B194" s="225">
        <v>37</v>
      </c>
      <c r="C194" s="225">
        <v>7</v>
      </c>
      <c r="D194" s="226">
        <f t="shared" si="18"/>
        <v>0.52238950242167659</v>
      </c>
      <c r="E194" s="230">
        <f t="shared" si="25"/>
        <v>0.20682542366456999</v>
      </c>
      <c r="I194" s="226">
        <f t="shared" si="19"/>
        <v>-0.54837784801489675</v>
      </c>
      <c r="J194" s="226">
        <f t="shared" si="20"/>
        <v>-1.4757910281791702</v>
      </c>
      <c r="K194" s="226">
        <f t="shared" si="21"/>
        <v>-2.1825966241233754</v>
      </c>
      <c r="L194" s="226">
        <f t="shared" si="22"/>
        <v>1.078268048576654</v>
      </c>
      <c r="M194" s="231">
        <f t="shared" si="26"/>
        <v>8.3768042823177541E-3</v>
      </c>
      <c r="N194" s="226">
        <f t="shared" si="23"/>
        <v>1.8283184747528963E-2</v>
      </c>
      <c r="O194" s="226">
        <f t="shared" si="24"/>
        <v>1.8064880813606646E-2</v>
      </c>
    </row>
    <row r="195" spans="1:15">
      <c r="A195" s="107" t="s">
        <v>339</v>
      </c>
      <c r="B195" s="225">
        <v>44</v>
      </c>
      <c r="C195" s="225">
        <v>5</v>
      </c>
      <c r="D195" s="226">
        <f t="shared" ref="D195" si="27">(1-E195)*(B195/100)/(1-(C195/100))+E195</f>
        <v>0.57419049059887439</v>
      </c>
      <c r="E195" s="230">
        <f t="shared" si="25"/>
        <v>0.20682542366456999</v>
      </c>
      <c r="I195" s="226">
        <f t="shared" ref="I195" si="28">_xlfn.NORM.S.INV(1-(B195/100)/D195)</f>
        <v>-0.72670356556435167</v>
      </c>
      <c r="J195" s="226">
        <f t="shared" ref="J195" si="29">_xlfn.NORM.S.INV(C195/100)</f>
        <v>-1.6448536269514726</v>
      </c>
      <c r="K195" s="226">
        <f t="shared" ref="K195" si="30">(I195+J195)/(I195-J195)</f>
        <v>-2.5829734073457749</v>
      </c>
      <c r="L195" s="226">
        <f t="shared" ref="L195" si="31">1/(I195-J195)</f>
        <v>1.0891465807770266</v>
      </c>
      <c r="M195" s="231">
        <f t="shared" si="26"/>
        <v>8.3768042823177541E-3</v>
      </c>
      <c r="N195" s="226">
        <f t="shared" ref="N195" si="32">-M195*K195</f>
        <v>2.1637062699766969E-2</v>
      </c>
      <c r="O195" s="226">
        <f t="shared" ref="O195" si="33">2*M195*L195</f>
        <v>1.8247135483849472E-2</v>
      </c>
    </row>
  </sheetData>
  <phoneticPr fontId="4"/>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79356F36477869489D50EB8E6FB1F111" ma:contentTypeVersion="14" ma:contentTypeDescription="新しいドキュメントを作成します。" ma:contentTypeScope="" ma:versionID="17d1411376d91ae8d9c4f47d330413bc">
  <xsd:schema xmlns:xsd="http://www.w3.org/2001/XMLSchema" xmlns:xs="http://www.w3.org/2001/XMLSchema" xmlns:p="http://schemas.microsoft.com/office/2006/metadata/properties" xmlns:ns2="72ca3d97-7f62-4ca7-8f35-24bd9f37d45a" xmlns:ns3="7e7f9b20-4b27-490c-94af-713eb1741620" targetNamespace="http://schemas.microsoft.com/office/2006/metadata/properties" ma:root="true" ma:fieldsID="82b578a6e86972ec5952ab936137975b" ns2:_="" ns3:_="">
    <xsd:import namespace="72ca3d97-7f62-4ca7-8f35-24bd9f37d45a"/>
    <xsd:import namespace="7e7f9b20-4b27-490c-94af-713eb1741620"/>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Location" minOccurs="0"/>
                <xsd:element ref="ns2:MediaServiceOCR" minOccurs="0"/>
                <xsd:element ref="ns2:MediaServiceAutoKeyPoints" minOccurs="0"/>
                <xsd:element ref="ns2:MediaServiceKeyPoint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2ca3d97-7f62-4ca7-8f35-24bd9f37d45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画像タグ" ma:readOnly="false" ma:fieldId="{5cf76f15-5ced-4ddc-b409-7134ff3c332f}" ma:taxonomyMulti="true" ma:sspId="602fae3e-fea6-4632-a842-5308aa83cb13"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7e7f9b20-4b27-490c-94af-713eb1741620"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99a3005a-a7a1-48da-8787-31c5d6fcd5c8}" ma:internalName="TaxCatchAll" ma:showField="CatchAllData" ma:web="7e7f9b20-4b27-490c-94af-713eb174162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72ca3d97-7f62-4ca7-8f35-24bd9f37d45a">
      <Terms xmlns="http://schemas.microsoft.com/office/infopath/2007/PartnerControls"/>
    </lcf76f155ced4ddcb4097134ff3c332f>
    <TaxCatchAll xmlns="7e7f9b20-4b27-490c-94af-713eb1741620" xsi:nil="true"/>
  </documentManagement>
</p:properties>
</file>

<file path=customXml/itemProps1.xml><?xml version="1.0" encoding="utf-8"?>
<ds:datastoreItem xmlns:ds="http://schemas.openxmlformats.org/officeDocument/2006/customXml" ds:itemID="{495F5E42-9F32-40A8-984D-774EC79CF89C}"/>
</file>

<file path=customXml/itemProps2.xml><?xml version="1.0" encoding="utf-8"?>
<ds:datastoreItem xmlns:ds="http://schemas.openxmlformats.org/officeDocument/2006/customXml" ds:itemID="{CEAFEA68-CAC0-4C5F-A41B-93B16361B89A}"/>
</file>

<file path=customXml/itemProps3.xml><?xml version="1.0" encoding="utf-8"?>
<ds:datastoreItem xmlns:ds="http://schemas.openxmlformats.org/officeDocument/2006/customXml" ds:itemID="{009A60E5-4C4A-4E97-8500-FB2EE2347F9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27</vt:i4>
      </vt:variant>
      <vt:variant>
        <vt:lpstr>名前付き一覧</vt:lpstr>
      </vt:variant>
      <vt:variant>
        <vt:i4>4</vt:i4>
      </vt:variant>
    </vt:vector>
  </HeadingPairs>
  <TitlesOfParts>
    <vt:vector size="31" baseType="lpstr">
      <vt:lpstr>★はじめに</vt:lpstr>
      <vt:lpstr>★マークアップ率（暦年）</vt:lpstr>
      <vt:lpstr>★マークアップ率（四半期）</vt:lpstr>
      <vt:lpstr>★施工時仕入価格指数（四半期）</vt:lpstr>
      <vt:lpstr>★施工時販売価格指数（四半期）</vt:lpstr>
      <vt:lpstr>★契約時販売価格指数（四半期）</vt:lpstr>
      <vt:lpstr>★予想インフレ率（施工時仕入価格指数）</vt:lpstr>
      <vt:lpstr>★予想インフレ率（施工時販売価格指数）</vt:lpstr>
      <vt:lpstr>★予想インフレ率（国内企業物価指数＝製造業）</vt:lpstr>
      <vt:lpstr>★予想インフレ率（企業向けサービス価格指数＝非製造業）</vt:lpstr>
      <vt:lpstr>★固定資本マトリックス（名目）</vt:lpstr>
      <vt:lpstr>★固定資本マトリックス（実質）</vt:lpstr>
      <vt:lpstr>★固定資本ストックマトリックス（名目）</vt:lpstr>
      <vt:lpstr>★固定資本ストックマトリックス（実質）</vt:lpstr>
      <vt:lpstr>★資本ストック（暦年）</vt:lpstr>
      <vt:lpstr>★資本ストック（四半期）</vt:lpstr>
      <vt:lpstr>★資本稼働率（施工時仕入価格指数）</vt:lpstr>
      <vt:lpstr>★資本稼働率（施工時販売価格指数）</vt:lpstr>
      <vt:lpstr>★平均労働時間</vt:lpstr>
      <vt:lpstr>★就業者数</vt:lpstr>
      <vt:lpstr>★構造失業率</vt:lpstr>
      <vt:lpstr>★資本分配率（暦年）</vt:lpstr>
      <vt:lpstr>★資本分配率（四半期）</vt:lpstr>
      <vt:lpstr>★需給ギャップ（施工時仕入価格指数）</vt:lpstr>
      <vt:lpstr>★需給ギャップ（施工時販売価格指数）</vt:lpstr>
      <vt:lpstr>★需給ギャップ（内閣府）</vt:lpstr>
      <vt:lpstr>デフレーター (月次)</vt:lpstr>
      <vt:lpstr>'★資本稼働率（施工時仕入価格指数）'!Print_Area</vt:lpstr>
      <vt:lpstr>'★資本稼働率（施工時販売価格指数）'!Print_Area</vt:lpstr>
      <vt:lpstr>'★マークアップ率（暦年）'!Print_Titles</vt:lpstr>
      <vt:lpstr>'★資本分配率（暦年）'!Print_Titles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2023-02-22T00:09:02Z</dcterms:created>
  <dcterms:modified xsi:type="dcterms:W3CDTF">2023-03-12T23:26:37Z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0x01010079356F36477869489D50EB8E6FB1F111</vt:lpwstr>
  </property>
</Properties>
</file>